
<file path=[Content_Types].xml><?xml version="1.0" encoding="utf-8"?>
<Types xmlns="http://schemas.openxmlformats.org/package/2006/content-types">
  <Override PartName="/xl/worksheets/sheet35.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39.xml" ContentType="application/vnd.openxmlformats-officedocument.drawing+xml"/>
  <Override PartName="/xl/drawings/drawing86.xml" ContentType="application/vnd.openxmlformats-officedocument.drawing+xml"/>
  <Override PartName="/xl/ctrlProps/ctrlProp67.xml" ContentType="application/vnd.ms-excel.controlproperties+xml"/>
  <Override PartName="/xl/drawings/drawing17.xml" ContentType="application/vnd.openxmlformats-officedocument.drawing+xml"/>
  <Override PartName="/xl/drawings/drawing28.xml" ContentType="application/vnd.openxmlformats-officedocument.drawing+xml"/>
  <Override PartName="/xl/comments29.xml" ContentType="application/vnd.openxmlformats-officedocument.spreadsheetml.comments+xml"/>
  <Override PartName="/xl/drawings/drawing64.xml" ContentType="application/vnd.openxmlformats-officedocument.drawing+xml"/>
  <Override PartName="/xl/drawings/drawing75.xml" ContentType="application/vnd.openxmlformats-officedocument.drawing+xml"/>
  <Override PartName="/xl/ctrlProps/ctrlProp92.xml" ContentType="application/vnd.ms-excel.controlproperties+xml"/>
  <Override PartName="/xl/ctrlProps/ctrlProp45.xml" ContentType="application/vnd.ms-excel.controlproperties+xml"/>
  <Override PartName="/xl/ctrlProps/ctrlProp56.xml" ContentType="application/vnd.ms-excel.controlproperties+xml"/>
  <Default Extension="xml" ContentType="application/xml"/>
  <Override PartName="/xl/drawings/drawing2.xml" ContentType="application/vnd.openxmlformats-officedocument.drawing+xml"/>
  <Override PartName="/xl/comments18.xml" ContentType="application/vnd.openxmlformats-officedocument.spreadsheetml.comments+xml"/>
  <Override PartName="/xl/drawings/drawing53.xml" ContentType="application/vnd.openxmlformats-officedocument.drawing+xml"/>
  <Override PartName="/xl/ctrlProps/ctrlProp81.xml" ContentType="application/vnd.ms-excel.controlproperties+xml"/>
  <Override PartName="/xl/ctrlProps/ctrlProp34.xml" ContentType="application/vnd.ms-excel.controlproperties+xml"/>
  <Override PartName="/xl/worksheets/sheet3.xml" ContentType="application/vnd.openxmlformats-officedocument.spreadsheetml.worksheet+xml"/>
  <Override PartName="/xl/worksheets/sheet98.xml" ContentType="application/vnd.openxmlformats-officedocument.spreadsheetml.worksheet+xml"/>
  <Override PartName="/xl/drawings/drawing42.xml" ContentType="application/vnd.openxmlformats-officedocument.drawing+xml"/>
  <Override PartName="/xl/comments54.xml" ContentType="application/vnd.openxmlformats-officedocument.spreadsheetml.comments+xml"/>
  <Override PartName="/xl/ctrlProps/ctrlProp23.xml" ContentType="application/vnd.ms-excel.controlproperties+xml"/>
  <Override PartName="/xl/ctrlProps/ctrlProp70.xml" ContentType="application/vnd.ms-excel.controlproperties+xml"/>
  <Override PartName="/xl/worksheets/sheet87.xml" ContentType="application/vnd.openxmlformats-officedocument.spreadsheetml.worksheet+xml"/>
  <Override PartName="/xl/drawings/drawing20.xml" ContentType="application/vnd.openxmlformats-officedocument.drawing+xml"/>
  <Override PartName="/xl/drawings/drawing31.xml" ContentType="application/vnd.openxmlformats-officedocument.drawing+xml"/>
  <Override PartName="/xl/comments43.xml" ContentType="application/vnd.openxmlformats-officedocument.spreadsheetml.comments+xml"/>
  <Override PartName="/xl/drawings/drawing102.xml" ContentType="application/vnd.openxmlformats-officedocument.drawing+xml"/>
  <Override PartName="/xl/ctrlProps/ctrlProp103.xml" ContentType="application/vnd.ms-excel.controlproperties+xml"/>
  <Override PartName="/xl/ctrlProps/ctrlProp12.xml" ContentType="application/vnd.ms-excel.controlproperties+xml"/>
  <Override PartName="/xl/ctrlProps/ctrlProp114.xml" ContentType="application/vnd.ms-excel.controlproperties+xml"/>
  <Override PartName="/xl/worksheets/sheet29.xml" ContentType="application/vnd.openxmlformats-officedocument.spreadsheetml.worksheet+xml"/>
  <Override PartName="/xl/worksheets/sheet76.xml" ContentType="application/vnd.openxmlformats-officedocument.spreadsheetml.worksheet+xml"/>
  <Override PartName="/xl/comments21.xml" ContentType="application/vnd.openxmlformats-officedocument.spreadsheetml.comments+xml"/>
  <Override PartName="/xl/comments32.xml" ContentType="application/vnd.openxmlformats-officedocument.spreadsheetml.comments+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comments10.xml" ContentType="application/vnd.openxmlformats-officedocument.spreadsheetml.comments+xml"/>
  <Override PartName="/xl/ctrlProps/ctrlProp2.xml" ContentType="application/vnd.ms-excel.controlproperties+xml"/>
  <Override PartName="/xl/worksheets/sheet43.xml" ContentType="application/vnd.openxmlformats-officedocument.spreadsheetml.worksheet+xml"/>
  <Override PartName="/xl/worksheets/sheet90.xml" ContentType="application/vnd.openxmlformats-officedocument.spreadsheetml.worksheet+xml"/>
  <Override PartName="/xl/drawings/drawing69.xml" ContentType="application/vnd.openxmlformats-officedocument.drawing+xml"/>
  <Override PartName="/xl/ctrlProps/ctrlProp97.xml" ContentType="application/vnd.ms-excel.controlproperties+xml"/>
  <Override PartName="/xl/worksheets/sheet32.xml" ContentType="application/vnd.openxmlformats-officedocument.spreadsheetml.worksheet+xml"/>
  <Override PartName="/xl/drawings/drawing7.xml" ContentType="application/vnd.openxmlformats-officedocument.drawing+xml"/>
  <Override PartName="/xl/drawings/drawing58.xml" ContentType="application/vnd.openxmlformats-officedocument.drawing+xml"/>
  <Override PartName="/xl/ctrlProps/ctrlProp28.xml" ContentType="application/vnd.ms-excel.controlproperties+xml"/>
  <Override PartName="/xl/ctrlProps/ctrlProp75.xml" ContentType="application/vnd.ms-excel.controlproperties+xml"/>
  <Override PartName="/xl/ctrlProps/ctrlProp39.xml" ContentType="application/vnd.ms-excel.controlproperties+xml"/>
  <Override PartName="/xl/ctrlProps/ctrlProp86.xml" ContentType="application/vnd.ms-excel.controlproperties+xml"/>
  <Override PartName="/xl/worksheets/sheet8.xml" ContentType="application/vnd.openxmlformats-officedocument.spreadsheetml.worksheet+xml"/>
  <Override PartName="/xl/worksheets/sheet21.xml" ContentType="application/vnd.openxmlformats-officedocument.spreadsheetml.worksheet+xml"/>
  <Override PartName="/xl/drawings/drawing36.xml" ContentType="application/vnd.openxmlformats-officedocument.drawing+xml"/>
  <Override PartName="/xl/drawings/drawing47.xml" ContentType="application/vnd.openxmlformats-officedocument.drawing+xml"/>
  <Override PartName="/xl/comments48.xml" ContentType="application/vnd.openxmlformats-officedocument.spreadsheetml.comments+xml"/>
  <Override PartName="/xl/drawings/drawing83.xml" ContentType="application/vnd.openxmlformats-officedocument.drawing+xml"/>
  <Override PartName="/xl/drawings/drawing94.xml" ContentType="application/vnd.openxmlformats-officedocument.drawing+xml"/>
  <Override PartName="/xl/comments59.xml" ContentType="application/vnd.openxmlformats-officedocument.spreadsheetml.comments+xml"/>
  <Override PartName="/xl/ctrlProps/ctrlProp64.xml" ContentType="application/vnd.ms-excel.controlproperties+xml"/>
  <Override PartName="/xl/ctrlProps/ctrlProp17.xml" ContentType="application/vnd.ms-excel.controlproperties+xml"/>
  <Override PartName="/xl/worksheets/sheet10.xml" ContentType="application/vnd.openxmlformats-officedocument.spreadsheetml.worksheet+xml"/>
  <Override PartName="/xl/comments5.xml" ContentType="application/vnd.openxmlformats-officedocument.spreadsheetml.comments+xml"/>
  <Override PartName="/xl/drawings/drawing25.xml" ContentType="application/vnd.openxmlformats-officedocument.drawing+xml"/>
  <Override PartName="/xl/comments37.xml" ContentType="application/vnd.openxmlformats-officedocument.spreadsheetml.comments+xml"/>
  <Override PartName="/xl/drawings/drawing72.xml" ContentType="application/vnd.openxmlformats-officedocument.drawing+xml"/>
  <Override PartName="/xl/ctrlProps/ctrlProp108.xml" ContentType="application/vnd.ms-excel.controlproperties+xml"/>
  <Override PartName="/xl/ctrlProps/ctrlProp53.xml" ContentType="application/vnd.ms-excel.controlproperties+xml"/>
  <Override PartName="/docProps/app.xml" ContentType="application/vnd.openxmlformats-officedocument.extended-properties+xml"/>
  <Override PartName="/xl/drawings/drawing14.xml" ContentType="application/vnd.openxmlformats-officedocument.drawing+xml"/>
  <Override PartName="/xl/comments26.xml" ContentType="application/vnd.openxmlformats-officedocument.spreadsheetml.comments+xml"/>
  <Override PartName="/xl/drawings/drawing61.xml" ContentType="application/vnd.openxmlformats-officedocument.drawing+xml"/>
  <Override PartName="/xl/ctrlProps/ctrlProp7.xml" ContentType="application/vnd.ms-excel.controlproperties+xml"/>
  <Override PartName="/xl/ctrlProps/ctrlProp42.xml" ContentType="application/vnd.ms-excel.controlproperties+xml"/>
  <Override PartName="/xl/worksheets/sheet59.xml" ContentType="application/vnd.openxmlformats-officedocument.spreadsheetml.worksheet+xml"/>
  <Override PartName="/xl/comments15.xml" ContentType="application/vnd.openxmlformats-officedocument.spreadsheetml.comments+xml"/>
  <Override PartName="/xl/drawings/drawing50.xml" ContentType="application/vnd.openxmlformats-officedocument.drawing+xml"/>
  <Override PartName="/xl/comments51.xml" ContentType="application/vnd.openxmlformats-officedocument.spreadsheetml.comments+xml"/>
  <Override PartName="/xl/calcChain.xml" ContentType="application/vnd.openxmlformats-officedocument.spreadsheetml.calcChain+xml"/>
  <Override PartName="/xl/ctrlProps/ctrlProp31.xml" ContentType="application/vnd.ms-excel.controlproperties+xml"/>
  <Override PartName="/xl/ctrlProps/ctrlProp20.xml" ContentType="application/vnd.ms-excel.controlproperties+xml"/>
  <Override PartName="/xl/worksheets/sheet48.xml" ContentType="application/vnd.openxmlformats-officedocument.spreadsheetml.worksheet+xml"/>
  <Override PartName="/xl/worksheets/sheet95.xml" ContentType="application/vnd.openxmlformats-officedocument.spreadsheetml.worksheet+xml"/>
  <Override PartName="/xl/comments40.xml" ContentType="application/vnd.openxmlformats-officedocument.spreadsheetml.comments+xml"/>
  <Override PartName="/xl/ctrlProps/ctrlProp111.xml" ContentType="application/vnd.ms-excel.controlproperties+xml"/>
  <Override PartName="/xl/worksheets/sheet26.xml" ContentType="application/vnd.openxmlformats-officedocument.spreadsheetml.worksheet+xml"/>
  <Override PartName="/xl/worksheets/sheet37.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drawings/drawing99.xml" ContentType="application/vnd.openxmlformats-officedocument.drawing+xml"/>
  <Override PartName="/xl/ctrlProps/ctrlProp100.xml" ContentType="application/vnd.ms-excel.controlproperties+xml"/>
  <Override PartName="/xl/worksheets/sheet15.xml" ContentType="application/vnd.openxmlformats-officedocument.spreadsheetml.worksheet+xml"/>
  <Override PartName="/xl/worksheets/sheet62.xml" ContentType="application/vnd.openxmlformats-officedocument.spreadsheetml.worksheet+xml"/>
  <Override PartName="/xl/drawings/drawing88.xml" ContentType="application/vnd.openxmlformats-officedocument.drawing+xml"/>
  <Override PartName="/xl/ctrlProps/ctrlProp69.xml" ContentType="application/vnd.ms-excel.controlproperties+xml"/>
  <Override PartName="/xl/worksheets/sheet51.xml" ContentType="application/vnd.openxmlformats-officedocument.spreadsheetml.worksheet+xml"/>
  <Override PartName="/xl/drawings/drawing19.xml" ContentType="application/vnd.openxmlformats-officedocument.drawing+xml"/>
  <Override PartName="/xl/drawings/drawing66.xml" ContentType="application/vnd.openxmlformats-officedocument.drawing+xml"/>
  <Override PartName="/xl/drawings/drawing77.xml" ContentType="application/vnd.openxmlformats-officedocument.drawing+xml"/>
  <Override PartName="/xl/ctrlProps/ctrlProp47.xml" ContentType="application/vnd.ms-excel.controlproperties+xml"/>
  <Override PartName="/xl/ctrlProps/ctrlProp58.xml" ContentType="application/vnd.ms-excel.controlproperties+xml"/>
  <Override PartName="/xl/ctrlProps/ctrlProp94.xml" ContentType="application/vnd.ms-excel.controlproperties+xml"/>
  <Override PartName="/xl/worksheets/sheet40.xml" ContentType="application/vnd.openxmlformats-officedocument.spreadsheetml.worksheet+xml"/>
  <Override PartName="/xl/drawings/drawing4.xml" ContentType="application/vnd.openxmlformats-officedocument.drawing+xml"/>
  <Override PartName="/xl/drawings/drawing55.xml" ContentType="application/vnd.openxmlformats-officedocument.drawing+xml"/>
  <Override PartName="/xl/ctrlProps/ctrlProp83.xml" ContentType="application/vnd.ms-excel.controlproperties+xml"/>
  <Override PartName="/xl/ctrlProps/ctrlProp36.xml" ContentType="application/vnd.ms-excel.controlproperties+xml"/>
  <Override PartName="/xl/worksheets/sheet5.xml" ContentType="application/vnd.openxmlformats-officedocument.spreadsheetml.worksheet+xml"/>
  <Override PartName="/xl/drawings/drawing44.xml" ContentType="application/vnd.openxmlformats-officedocument.drawing+xml"/>
  <Override PartName="/xl/drawings/drawing91.xml" ContentType="application/vnd.openxmlformats-officedocument.drawing+xml"/>
  <Override PartName="/xl/comments56.xml" ContentType="application/vnd.openxmlformats-officedocument.spreadsheetml.comments+xml"/>
  <Override PartName="/xl/ctrlProps/ctrlProp72.xml" ContentType="application/vnd.ms-excel.controlproperties+xml"/>
  <Override PartName="/xl/ctrlProps/ctrlProp25.xml" ContentType="application/vnd.ms-excel.controlproperties+xml"/>
  <Override PartName="/xl/worksheets/sheet89.xml" ContentType="application/vnd.openxmlformats-officedocument.spreadsheetml.worksheet+xml"/>
  <Override PartName="/xl/comments2.xml" ContentType="application/vnd.openxmlformats-officedocument.spreadsheetml.comments+xml"/>
  <Override PartName="/xl/drawings/drawing22.xml" ContentType="application/vnd.openxmlformats-officedocument.drawing+xml"/>
  <Override PartName="/xl/drawings/drawing33.xml" ContentType="application/vnd.openxmlformats-officedocument.drawing+xml"/>
  <Override PartName="/xl/comments45.xml" ContentType="application/vnd.openxmlformats-officedocument.spreadsheetml.comments+xml"/>
  <Override PartName="/xl/drawings/drawing80.xml" ContentType="application/vnd.openxmlformats-officedocument.drawing+xml"/>
  <Override PartName="/xl/ctrlProps/ctrlProp116.xml" ContentType="application/vnd.ms-excel.controlproperties+xml"/>
  <Override PartName="/xl/ctrlProps/ctrlProp50.xml" ContentType="application/vnd.ms-excel.controlproperties+xml"/>
  <Override PartName="/xl/ctrlProps/ctrlProp105.xml" ContentType="application/vnd.ms-excel.controlproperties+xml"/>
  <Override PartName="/xl/ctrlProps/ctrlProp14.xml" ContentType="application/vnd.ms-excel.controlproperties+xml"/>
  <Override PartName="/xl/ctrlProps/ctrlProp61.xml" ContentType="application/vnd.ms-excel.controlproperties+xml"/>
  <Override PartName="/xl/worksheets/sheet78.xml" ContentType="application/vnd.openxmlformats-officedocument.spreadsheetml.worksheet+xml"/>
  <Override PartName="/xl/drawings/drawing11.xml" ContentType="application/vnd.openxmlformats-officedocument.drawing+xml"/>
  <Override PartName="/xl/comments23.xml" ContentType="application/vnd.openxmlformats-officedocument.spreadsheetml.comments+xml"/>
  <Override PartName="/xl/comments34.xml" ContentType="application/vnd.openxmlformats-officedocument.spreadsheetml.comments+xml"/>
  <Override PartName="/xl/worksheets/sheet67.xml" ContentType="application/vnd.openxmlformats-officedocument.spreadsheetml.worksheet+xml"/>
  <Override PartName="/xl/comments12.xml" ContentType="application/vnd.openxmlformats-officedocument.spreadsheetml.comments+xml"/>
  <Override PartName="/xl/ctrlProps/ctrlProp4.xml" ContentType="application/vnd.ms-excel.controlproperties+xml"/>
  <Override PartName="/xl/worksheets/sheet45.xml" ContentType="application/vnd.openxmlformats-officedocument.spreadsheetml.worksheet+xml"/>
  <Override PartName="/xl/worksheets/sheet56.xml" ContentType="application/vnd.openxmlformats-officedocument.spreadsheetml.worksheet+xml"/>
  <Override PartName="/xl/worksheets/sheet92.xml" ContentType="application/vnd.openxmlformats-officedocument.spreadsheetml.worksheet+xml"/>
  <Override PartName="/xl/ctrlProps/ctrlProp99.xml" ContentType="application/vnd.ms-excel.controlproperties+xml"/>
  <Override PartName="/xl/worksheets/sheet34.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drawings/drawing9.xml" ContentType="application/vnd.openxmlformats-officedocument.drawing+xml"/>
  <Override PartName="/xl/ctrlProps/ctrlProp88.xml" ContentType="application/vnd.ms-excel.controlproperties+xml"/>
  <Override PartName="/xl/ctrlProps/ctrlProp77.xml" ContentType="application/vnd.ms-excel.controlproperties+xml"/>
  <Override PartName="/xl/worksheets/sheet23.xml" ContentType="application/vnd.openxmlformats-officedocument.spreadsheetml.worksheet+xml"/>
  <Override PartName="/xl/worksheets/sheet70.xml" ContentType="application/vnd.openxmlformats-officedocument.spreadsheetml.worksheet+xml"/>
  <Override PartName="/xl/drawings/drawing38.xml" ContentType="application/vnd.openxmlformats-officedocument.drawing+xml"/>
  <Override PartName="/xl/drawings/drawing49.xml" ContentType="application/vnd.openxmlformats-officedocument.drawing+xml"/>
  <Override PartName="/xl/drawings/drawing85.xml" ContentType="application/vnd.openxmlformats-officedocument.drawing+xml"/>
  <Override PartName="/xl/drawings/drawing96.xml" ContentType="application/vnd.openxmlformats-officedocument.drawing+xml"/>
  <Override PartName="/xl/ctrlProps/ctrlProp19.xml" ContentType="application/vnd.ms-excel.controlproperties+xml"/>
  <Override PartName="/xl/ctrlProps/ctrlProp66.xml" ContentType="application/vnd.ms-excel.controlproperties+xml"/>
  <Override PartName="/xl/worksheets/sheet12.xml" ContentType="application/vnd.openxmlformats-officedocument.spreadsheetml.worksheet+xml"/>
  <Override PartName="/xl/comments7.xml" ContentType="application/vnd.openxmlformats-officedocument.spreadsheetml.comments+xml"/>
  <Override PartName="/xl/drawings/drawing27.xml" ContentType="application/vnd.openxmlformats-officedocument.drawing+xml"/>
  <Override PartName="/xl/comments39.xml" ContentType="application/vnd.openxmlformats-officedocument.spreadsheetml.comments+xml"/>
  <Override PartName="/xl/drawings/drawing74.xml" ContentType="application/vnd.openxmlformats-officedocument.drawing+xml"/>
  <Override PartName="/xl/ctrlProps/ctrlProp55.xml" ContentType="application/vnd.ms-excel.controlproperties+xml"/>
  <Override PartName="/xl/drawings/drawing16.xml" ContentType="application/vnd.openxmlformats-officedocument.drawing+xml"/>
  <Override PartName="/xl/comments28.xml" ContentType="application/vnd.openxmlformats-officedocument.spreadsheetml.comments+xml"/>
  <Override PartName="/xl/drawings/drawing63.xml" ContentType="application/vnd.openxmlformats-officedocument.drawing+xml"/>
  <Override PartName="/xl/ctrlProps/ctrlProp9.xml" ContentType="application/vnd.ms-excel.controlproperties+xml"/>
  <Override PartName="/xl/ctrlProps/ctrlProp44.xml" ContentType="application/vnd.ms-excel.controlproperties+xml"/>
  <Override PartName="/xl/ctrlProps/ctrlProp91.xml" ContentType="application/vnd.ms-excel.controlproperties+xml"/>
  <Override PartName="/xl/worksheets/sheet2.xml" ContentType="application/vnd.openxmlformats-officedocument.spreadsheetml.worksheet+xml"/>
  <Override PartName="/xl/drawings/drawing1.xml" ContentType="application/vnd.openxmlformats-officedocument.drawing+xml"/>
  <Override PartName="/xl/comments17.xml" ContentType="application/vnd.openxmlformats-officedocument.spreadsheetml.comments+xml"/>
  <Override PartName="/xl/drawings/drawing41.xml" ContentType="application/vnd.openxmlformats-officedocument.drawing+xml"/>
  <Override PartName="/xl/drawings/drawing52.xml" ContentType="application/vnd.openxmlformats-officedocument.drawing+xml"/>
  <Override PartName="/xl/ctrlProps/ctrlProp80.xml" ContentType="application/vnd.ms-excel.controlproperties+xml"/>
  <Override PartName="/xl/ctrlProps/ctrlProp22.xml" ContentType="application/vnd.ms-excel.controlproperties+xml"/>
  <Override PartName="/xl/ctrlProps/ctrlProp33.xml" ContentType="application/vnd.ms-excel.controlproperties+xml"/>
  <Override PartName="/xl/worksheets/sheet97.xml" ContentType="application/vnd.openxmlformats-officedocument.spreadsheetml.worksheet+xml"/>
  <Override PartName="/xl/drawings/drawing30.xml" ContentType="application/vnd.openxmlformats-officedocument.drawing+xml"/>
  <Override PartName="/xl/comments42.xml" ContentType="application/vnd.openxmlformats-officedocument.spreadsheetml.comments+xml"/>
  <Override PartName="/xl/comments53.xml" ContentType="application/vnd.openxmlformats-officedocument.spreadsheetml.comments+xml"/>
  <Override PartName="/xl/ctrlProps/ctrlProp11.xml" ContentType="application/vnd.ms-excel.controlproperties+xml"/>
  <Override PartName="/xl/ctrlProps/ctrlProp113.xml" ContentType="application/vnd.ms-excel.controlproperties+xml"/>
  <Override PartName="/xl/worksheets/sheet28.xml" ContentType="application/vnd.openxmlformats-officedocument.spreadsheetml.worksheet+xml"/>
  <Override PartName="/xl/worksheets/sheet39.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comments31.xml" ContentType="application/vnd.openxmlformats-officedocument.spreadsheetml.comments+xml"/>
  <Override PartName="/xl/drawings/drawing101.xml" ContentType="application/vnd.openxmlformats-officedocument.drawing+xml"/>
  <Override PartName="/xl/ctrlProps/ctrlProp102.xml" ContentType="application/vnd.ms-excel.controlproperties+xml"/>
  <Override PartName="/xl/worksheets/sheet17.xml" ContentType="application/vnd.openxmlformats-officedocument.spreadsheetml.worksheet+xml"/>
  <Override PartName="/xl/worksheets/sheet64.xml" ContentType="application/vnd.openxmlformats-officedocument.spreadsheetml.worksheet+xml"/>
  <Override PartName="/xl/comments20.xml" ContentType="application/vnd.openxmlformats-officedocument.spreadsheetml.comments+xml"/>
  <Override PartName="/xl/ctrlProps/ctrlProp1.xml" ContentType="application/vnd.ms-excel.controlproperties+xml"/>
  <Override PartName="/xl/worksheets/sheet53.xml" ContentType="application/vnd.openxmlformats-officedocument.spreadsheetml.worksheet+xml"/>
  <Override PartName="/xl/drawings/drawing68.xml" ContentType="application/vnd.openxmlformats-officedocument.drawing+xml"/>
  <Override PartName="/xl/drawings/drawing79.xml" ContentType="application/vnd.openxmlformats-officedocument.drawing+xml"/>
  <Override PartName="/xl/ctrlProps/ctrlProp49.xml" ContentType="application/vnd.ms-excel.controlproperties+xml"/>
  <Override PartName="/xl/ctrlProps/ctrlProp96.xml" ContentType="application/vnd.ms-excel.controlproperties+xml"/>
  <Override PartName="/xl/worksheets/sheet42.xml" ContentType="application/vnd.openxmlformats-officedocument.spreadsheetml.worksheet+xml"/>
  <Override PartName="/xl/drawings/drawing6.xml" ContentType="application/vnd.openxmlformats-officedocument.drawing+xml"/>
  <Override PartName="/xl/drawings/drawing57.xml" ContentType="application/vnd.openxmlformats-officedocument.drawing+xml"/>
  <Override PartName="/xl/ctrlProps/ctrlProp38.xml" ContentType="application/vnd.ms-excel.controlproperties+xml"/>
  <Override PartName="/xl/ctrlProps/ctrlProp85.xml" ContentType="application/vnd.ms-excel.controlpropertie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46.xml" ContentType="application/vnd.openxmlformats-officedocument.drawing+xml"/>
  <Override PartName="/xl/drawings/drawing93.xml" ContentType="application/vnd.openxmlformats-officedocument.drawing+xml"/>
  <Override PartName="/xl/comments58.xml" ContentType="application/vnd.openxmlformats-officedocument.spreadsheetml.comments+xml"/>
  <Override PartName="/xl/ctrlProps/ctrlProp74.xml" ContentType="application/vnd.ms-excel.controlproperties+xml"/>
  <Override PartName="/xl/ctrlProps/ctrlProp27.xml" ContentType="application/vnd.ms-excel.controlproperties+xml"/>
  <Override PartName="/xl/comments4.xml" ContentType="application/vnd.openxmlformats-officedocument.spreadsheetml.comments+xml"/>
  <Override PartName="/xl/drawings/drawing35.xml" ContentType="application/vnd.openxmlformats-officedocument.drawing+xml"/>
  <Override PartName="/xl/comments47.xml" ContentType="application/vnd.openxmlformats-officedocument.spreadsheetml.comments+xml"/>
  <Override PartName="/xl/drawings/drawing82.xml" ContentType="application/vnd.openxmlformats-officedocument.drawing+xml"/>
  <Override PartName="/xl/ctrlProps/ctrlProp63.xml" ContentType="application/vnd.ms-excel.controlproperties+xml"/>
  <Override PartName="/xl/ctrlProps/ctrlProp52.xml" ContentType="application/vnd.ms-excel.controlproperties+xml"/>
  <Override PartName="/xl/ctrlProps/ctrlProp107.xml" ContentType="application/vnd.ms-excel.controlproperties+xml"/>
  <Override PartName="/xl/ctrlProps/ctrlProp16.xml" ContentType="application/vnd.ms-excel.controlproperties+xml"/>
  <Override PartName="/xl/drawings/drawing13.xml" ContentType="application/vnd.openxmlformats-officedocument.drawing+xml"/>
  <Override PartName="/xl/drawings/drawing24.xml" ContentType="application/vnd.openxmlformats-officedocument.drawing+xml"/>
  <Override PartName="/xl/comments25.xml" ContentType="application/vnd.openxmlformats-officedocument.spreadsheetml.comments+xml"/>
  <Override PartName="/xl/drawings/drawing60.xml" ContentType="application/vnd.openxmlformats-officedocument.drawing+xml"/>
  <Override PartName="/xl/comments36.xml" ContentType="application/vnd.openxmlformats-officedocument.spreadsheetml.comments+xml"/>
  <Override PartName="/xl/drawings/drawing71.xml" ContentType="application/vnd.openxmlformats-officedocument.drawing+xml"/>
  <Override PartName="/xl/ctrlProps/ctrlProp41.xml" ContentType="application/vnd.ms-excel.controlproperties+xml"/>
  <Override PartName="/xl/worksheets/sheet69.xml" ContentType="application/vnd.openxmlformats-officedocument.spreadsheetml.worksheet+xml"/>
  <Override PartName="/xl/comments14.xml" ContentType="application/vnd.openxmlformats-officedocument.spreadsheetml.comments+xml"/>
  <Override PartName="/xl/comments61.xml" ContentType="application/vnd.openxmlformats-officedocument.spreadsheetml.comments+xml"/>
  <Override PartName="/xl/ctrlProps/ctrlProp6.xml" ContentType="application/vnd.ms-excel.controlproperties+xml"/>
  <Override PartName="/xl/ctrlProps/ctrlProp30.xml" ContentType="application/vnd.ms-excel.controlproperties+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sharedStrings.xml" ContentType="application/vnd.openxmlformats-officedocument.spreadsheetml.sharedStrings+xml"/>
  <Override PartName="/xl/comments50.xml" ContentType="application/vnd.openxmlformats-officedocument.spreadsheetml.comment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ctrlProps/ctrlProp110.xml" ContentType="application/vnd.ms-excel.controlproperties+xml"/>
  <Override PartName="/xl/worksheets/sheet25.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drawings/drawing87.xml" ContentType="application/vnd.openxmlformats-officedocument.drawing+xml"/>
  <Override PartName="/xl/drawings/drawing98.xml" ContentType="application/vnd.openxmlformats-officedocument.drawing+xml"/>
  <Override PartName="/xl/ctrlProps/ctrlProp79.xml" ContentType="application/vnd.ms-excel.controlproperties+xml"/>
  <Override PartName="/xl/ctrlProps/ctrlProp68.xml" ContentType="application/vnd.ms-excel.controlproperties+xml"/>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comments9.xml" ContentType="application/vnd.openxmlformats-officedocument.spreadsheetml.comments+xml"/>
  <Override PartName="/xl/drawings/drawing29.xml" ContentType="application/vnd.openxmlformats-officedocument.drawing+xml"/>
  <Override PartName="/xl/drawings/drawing76.xml" ContentType="application/vnd.openxmlformats-officedocument.drawing+xml"/>
  <Override PartName="/xl/ctrlProps/ctrlProp57.xml" ContentType="application/vnd.ms-excel.controlproperties+xml"/>
  <Override PartName="/xl/drawings/drawing18.xml" ContentType="application/vnd.openxmlformats-officedocument.drawing+xml"/>
  <Override PartName="/xl/drawings/drawing65.xml" ContentType="application/vnd.openxmlformats-officedocument.drawing+xml"/>
  <Override PartName="/xl/ctrlProps/ctrlProp46.xml" ContentType="application/vnd.ms-excel.controlproperties+xml"/>
  <Override PartName="/xl/ctrlProps/ctrlProp93.xml" ContentType="application/vnd.ms-excel.controlproperties+xml"/>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comments19.xml" ContentType="application/vnd.openxmlformats-officedocument.spreadsheetml.comments+xml"/>
  <Override PartName="/xl/drawings/drawing43.xml" ContentType="application/vnd.openxmlformats-officedocument.drawing+xml"/>
  <Override PartName="/xl/drawings/drawing54.xml" ContentType="application/vnd.openxmlformats-officedocument.drawing+xml"/>
  <Override PartName="/xl/drawings/drawing90.xml" ContentType="application/vnd.openxmlformats-officedocument.drawing+xml"/>
  <Override PartName="/xl/ctrlProps/ctrlProp24.xml" ContentType="application/vnd.ms-excel.controlproperties+xml"/>
  <Override PartName="/xl/ctrlProps/ctrlProp35.xml" ContentType="application/vnd.ms-excel.controlproperties+xml"/>
  <Override PartName="/xl/ctrlProps/ctrlProp82.xml" ContentType="application/vnd.ms-excel.controlproperties+xml"/>
  <Override PartName="/xl/ctrlProps/ctrlProp71.xml" ContentType="application/vnd.ms-excel.controlproperties+xml"/>
  <Override PartName="/xl/worksheets/sheet99.xml" ContentType="application/vnd.openxmlformats-officedocument.spreadsheetml.worksheet+xml"/>
  <Override PartName="/xl/drawings/drawing32.xml" ContentType="application/vnd.openxmlformats-officedocument.drawing+xml"/>
  <Override PartName="/xl/comments44.xml" ContentType="application/vnd.openxmlformats-officedocument.spreadsheetml.comments+xml"/>
  <Override PartName="/xl/comments55.xml" ContentType="application/vnd.openxmlformats-officedocument.spreadsheetml.comments+xml"/>
  <Override PartName="/xl/ctrlProps/ctrlProp115.xml" ContentType="application/vnd.ms-excel.controlproperties+xml"/>
  <Override PartName="/xl/ctrlProps/ctrlProp13.xml" ContentType="application/vnd.ms-excel.controlproperties+xml"/>
  <Override PartName="/xl/ctrlProps/ctrlProp60.xml" ContentType="application/vnd.ms-excel.controlproperties+xml"/>
  <Override PartName="/xl/worksheets/sheet77.xml" ContentType="application/vnd.openxmlformats-officedocument.spreadsheetml.worksheet+xml"/>
  <Override PartName="/xl/worksheets/sheet88.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21.xml" ContentType="application/vnd.openxmlformats-officedocument.drawing+xml"/>
  <Override PartName="/xl/comments33.xml" ContentType="application/vnd.openxmlformats-officedocument.spreadsheetml.comments+xml"/>
  <Override PartName="/xl/ctrlProps/ctrlProp104.xml" ContentType="application/vnd.ms-excel.controlproperties+xml"/>
  <Override PartName="/xl/worksheets/sheet19.xml" ContentType="application/vnd.openxmlformats-officedocument.spreadsheetml.worksheet+xml"/>
  <Override PartName="/xl/worksheets/sheet66.xml" ContentType="application/vnd.openxmlformats-officedocument.spreadsheetml.worksheet+xml"/>
  <Override PartName="/xl/drawings/drawing10.xml" ContentType="application/vnd.openxmlformats-officedocument.drawing+xml"/>
  <Override PartName="/xl/comments22.xml" ContentType="application/vnd.openxmlformats-officedocument.spreadsheetml.comments+xml"/>
  <Override PartName="/xl/ctrlProps/ctrlProp3.xml" ContentType="application/vnd.ms-excel.controlproperties+xml"/>
  <Override PartName="/xl/worksheets/sheet55.xml" ContentType="application/vnd.openxmlformats-officedocument.spreadsheetml.worksheet+xml"/>
  <Override PartName="/xl/comments11.xml" ContentType="application/vnd.openxmlformats-officedocument.spreadsheetml.comments+xml"/>
  <Override PartName="/xl/ctrlProps/ctrlProp98.xml" ContentType="application/vnd.ms-excel.controlproperties+xml"/>
  <Override PartName="/docProps/core.xml" ContentType="application/vnd.openxmlformats-package.core-properties+xml"/>
  <Override PartName="/xl/worksheets/sheet44.xml" ContentType="application/vnd.openxmlformats-officedocument.spreadsheetml.worksheet+xml"/>
  <Override PartName="/xl/worksheets/sheet91.xml" ContentType="application/vnd.openxmlformats-officedocument.spreadsheetml.worksheet+xml"/>
  <Override PartName="/xl/drawings/drawing59.xml" ContentType="application/vnd.openxmlformats-officedocument.drawing+xml"/>
  <Override PartName="/xl/ctrlProps/ctrlProp87.xml" ContentType="application/vnd.ms-excel.controlproperties+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48.xml" ContentType="application/vnd.openxmlformats-officedocument.drawing+xml"/>
  <Override PartName="/xl/drawings/drawing95.xml" ContentType="application/vnd.openxmlformats-officedocument.drawing+xml"/>
  <Override PartName="/xl/ctrlProps/ctrlProp29.xml" ContentType="application/vnd.ms-excel.controlproperties+xml"/>
  <Override PartName="/xl/ctrlProps/ctrlProp76.xml" ContentType="application/vnd.ms-excel.controlproperties+xml"/>
  <Override PartName="/xl/worksheets/sheet11.xml" ContentType="application/vnd.openxmlformats-officedocument.spreadsheetml.worksheet+xml"/>
  <Override PartName="/xl/comments6.xml" ContentType="application/vnd.openxmlformats-officedocument.spreadsheetml.comments+xml"/>
  <Override PartName="/xl/drawings/drawing37.xml" ContentType="application/vnd.openxmlformats-officedocument.drawing+xml"/>
  <Override PartName="/xl/comments49.xml" ContentType="application/vnd.openxmlformats-officedocument.spreadsheetml.comments+xml"/>
  <Override PartName="/xl/drawings/drawing84.xml" ContentType="application/vnd.openxmlformats-officedocument.drawing+xml"/>
  <Override PartName="/xl/ctrlProps/ctrlProp18.xml" ContentType="application/vnd.ms-excel.controlproperties+xml"/>
  <Override PartName="/xl/ctrlProps/ctrlProp65.xml" ContentType="application/vnd.ms-excel.controlproperties+xml"/>
  <Default Extension="rels" ContentType="application/vnd.openxmlformats-package.relationships+xml"/>
  <Override PartName="/xl/drawings/drawing15.xml" ContentType="application/vnd.openxmlformats-officedocument.drawing+xml"/>
  <Override PartName="/xl/drawings/drawing26.xml" ContentType="application/vnd.openxmlformats-officedocument.drawing+xml"/>
  <Override PartName="/xl/comments27.xml" ContentType="application/vnd.openxmlformats-officedocument.spreadsheetml.comments+xml"/>
  <Override PartName="/xl/drawings/drawing62.xml" ContentType="application/vnd.openxmlformats-officedocument.drawing+xml"/>
  <Override PartName="/xl/comments38.xml" ContentType="application/vnd.openxmlformats-officedocument.spreadsheetml.comments+xml"/>
  <Override PartName="/xl/drawings/drawing73.xml" ContentType="application/vnd.openxmlformats-officedocument.drawing+xml"/>
  <Override PartName="/xl/ctrlProps/ctrlProp109.xml" ContentType="application/vnd.ms-excel.controlproperties+xml"/>
  <Override PartName="/xl/ctrlProps/ctrlProp54.xml" ContentType="application/vnd.ms-excel.controlproperties+xml"/>
  <Override PartName="/xl/ctrlProps/ctrlProp90.xml" ContentType="application/vnd.ms-excel.controlproperties+xml"/>
  <Override PartName="/xl/ctrlProps/ctrlProp43.xml" ContentType="application/vnd.ms-excel.controlproperties+xml"/>
  <Override PartName="/xl/comments16.xml" ContentType="application/vnd.openxmlformats-officedocument.spreadsheetml.comments+xml"/>
  <Override PartName="/xl/drawings/drawing51.xml" ContentType="application/vnd.openxmlformats-officedocument.drawing+xml"/>
  <Override PartName="/xl/ctrlProps/ctrlProp8.xml" ContentType="application/vnd.ms-excel.controlproperties+xml"/>
  <Override PartName="/xl/ctrlProps/ctrlProp32.xml" ContentType="application/vnd.ms-excel.controlproperties+xml"/>
  <Override PartName="/xl/worksheets/sheet1.xml" ContentType="application/vnd.openxmlformats-officedocument.spreadsheetml.worksheet+xml"/>
  <Override PartName="/xl/worksheets/sheet49.xml" ContentType="application/vnd.openxmlformats-officedocument.spreadsheetml.worksheet+xml"/>
  <Override PartName="/xl/worksheets/sheet96.xml" ContentType="application/vnd.openxmlformats-officedocument.spreadsheetml.worksheet+xml"/>
  <Override PartName="/xl/drawings/drawing40.xml" ContentType="application/vnd.openxmlformats-officedocument.drawing+xml"/>
  <Override PartName="/xl/comments52.xml" ContentType="application/vnd.openxmlformats-officedocument.spreadsheetml.comments+xml"/>
  <Override PartName="/xl/ctrlProps/ctrlProp21.xml" ContentType="application/vnd.ms-excel.controlproperties+xml"/>
  <Override PartName="/xl/worksheets/sheet38.xml" ContentType="application/vnd.openxmlformats-officedocument.spreadsheetml.worksheet+xml"/>
  <Override PartName="/xl/worksheets/sheet85.xml" ContentType="application/vnd.openxmlformats-officedocument.spreadsheetml.worksheet+xml"/>
  <Override PartName="/xl/comments41.xml" ContentType="application/vnd.openxmlformats-officedocument.spreadsheetml.comments+xml"/>
  <Override PartName="/xl/drawings/drawing100.xml" ContentType="application/vnd.openxmlformats-officedocument.drawing+xml"/>
  <Override PartName="/xl/ctrlProps/ctrlProp101.xml" ContentType="application/vnd.ms-excel.controlproperties+xml"/>
  <Override PartName="/xl/ctrlProps/ctrlProp10.xml" ContentType="application/vnd.ms-excel.controlproperties+xml"/>
  <Override PartName="/xl/ctrlProps/ctrlProp112.xml" ContentType="application/vnd.ms-excel.controlproperties+xml"/>
  <Override PartName="/xl/worksheets/sheet27.xml" ContentType="application/vnd.openxmlformats-officedocument.spreadsheetml.worksheet+xml"/>
  <Override PartName="/xl/worksheets/sheet74.xml" ContentType="application/vnd.openxmlformats-officedocument.spreadsheetml.worksheet+xml"/>
  <Override PartName="/xl/comments30.xml" ContentType="application/vnd.openxmlformats-officedocument.spreadsheetml.comments+xml"/>
  <Override PartName="/xl/drawings/drawing89.xml" ContentType="application/vnd.openxmlformats-officedocument.drawing+xml"/>
  <Override PartName="/xl/worksheets/sheet16.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drawings/drawing78.xml" ContentType="application/vnd.openxmlformats-officedocument.drawing+xml"/>
  <Override PartName="/xl/ctrlProps/ctrlProp59.xml" ContentType="application/vnd.ms-excel.controlproperties+xml"/>
  <Override PartName="/xl/worksheets/sheet41.xml" ContentType="application/vnd.openxmlformats-officedocument.spreadsheetml.worksheet+xml"/>
  <Override PartName="/xl/drawings/drawing67.xml" ContentType="application/vnd.openxmlformats-officedocument.drawing+xml"/>
  <Override PartName="/xl/ctrlProps/ctrlProp95.xml" ContentType="application/vnd.ms-excel.controlproperties+xml"/>
  <Override PartName="/xl/ctrlProps/ctrlProp48.xml" ContentType="application/vnd.ms-excel.controlproperties+xml"/>
  <Override PartName="/xl/worksheets/sheet6.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drawings/drawing45.xml" ContentType="application/vnd.openxmlformats-officedocument.drawing+xml"/>
  <Override PartName="/xl/drawings/drawing56.xml" ContentType="application/vnd.openxmlformats-officedocument.drawing+xml"/>
  <Override PartName="/xl/drawings/drawing92.xml" ContentType="application/vnd.openxmlformats-officedocument.drawing+xml"/>
  <Override PartName="/xl/ctrlProps/ctrlProp37.xml" ContentType="application/vnd.ms-excel.controlproperties+xml"/>
  <Override PartName="/xl/ctrlProps/ctrlProp84.xml" ContentType="application/vnd.ms-excel.controlproperties+xml"/>
  <Override PartName="/xl/ctrlProps/ctrlProp26.xml" ContentType="application/vnd.ms-excel.controlproperties+xml"/>
  <Override PartName="/xl/ctrlProps/ctrlProp73.xml" ContentType="application/vnd.ms-excel.controlproperties+xml"/>
  <Override PartName="/xl/drawings/drawing34.xml" ContentType="application/vnd.openxmlformats-officedocument.drawing+xml"/>
  <Override PartName="/xl/comments46.xml" ContentType="application/vnd.openxmlformats-officedocument.spreadsheetml.comments+xml"/>
  <Override PartName="/xl/drawings/drawing81.xml" ContentType="application/vnd.openxmlformats-officedocument.drawing+xml"/>
  <Override PartName="/xl/comments57.xml" ContentType="application/vnd.openxmlformats-officedocument.spreadsheetml.comments+xml"/>
  <Override PartName="/xl/ctrlProps/ctrlProp62.xml" ContentType="application/vnd.ms-excel.controlproperties+xml"/>
  <Override PartName="/xl/ctrlProps/ctrlProp15.xml" ContentType="application/vnd.ms-excel.controlproperties+xml"/>
  <Override PartName="/xl/comments3.xml" ContentType="application/vnd.openxmlformats-officedocument.spreadsheetml.comments+xml"/>
  <Override PartName="/xl/drawings/drawing23.xml" ContentType="application/vnd.openxmlformats-officedocument.drawing+xml"/>
  <Override PartName="/xl/comments35.xml" ContentType="application/vnd.openxmlformats-officedocument.spreadsheetml.comments+xml"/>
  <Override PartName="/xl/drawings/drawing70.xml" ContentType="application/vnd.openxmlformats-officedocument.drawing+xml"/>
  <Override PartName="/xl/ctrlProps/ctrlProp51.xml" ContentType="application/vnd.ms-excel.controlproperties+xml"/>
  <Override PartName="/xl/ctrlProps/ctrlProp106.xml" ContentType="application/vnd.ms-excel.controlproperties+xml"/>
  <Override PartName="/xl/worksheets/sheet68.xml" ContentType="application/vnd.openxmlformats-officedocument.spreadsheetml.worksheet+xml"/>
  <Override PartName="/xl/worksheets/sheet79.xml" ContentType="application/vnd.openxmlformats-officedocument.spreadsheetml.worksheet+xml"/>
  <Override PartName="/xl/drawings/drawing12.xml" ContentType="application/vnd.openxmlformats-officedocument.drawing+xml"/>
  <Override PartName="/xl/comments24.xml" ContentType="application/vnd.openxmlformats-officedocument.spreadsheetml.comments+xml"/>
  <Override PartName="/xl/ctrlProps/ctrlProp5.xml" ContentType="application/vnd.ms-excel.controlproperties+xml"/>
  <Override PartName="/xl/ctrlProps/ctrlProp40.xml" ContentType="application/vnd.ms-excel.controlproperties+xml"/>
  <Override PartName="/xl/worksheets/sheet57.xml" ContentType="application/vnd.openxmlformats-officedocument.spreadsheetml.worksheet+xml"/>
  <Override PartName="/xl/comments13.xml" ContentType="application/vnd.openxmlformats-officedocument.spreadsheetml.comments+xml"/>
  <Override PartName="/xl/comments60.xml" ContentType="application/vnd.openxmlformats-officedocument.spreadsheetml.comments+xml"/>
  <Override PartName="/xl/worksheets/sheet46.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ctrlProps/ctrlProp89.xml" ContentType="application/vnd.ms-excel.controlproperties+xml"/>
  <Override PartName="/xl/worksheets/sheet24.xml" ContentType="application/vnd.openxmlformats-officedocument.spreadsheetml.worksheet+xml"/>
  <Override PartName="/xl/worksheets/sheet71.xml" ContentType="application/vnd.openxmlformats-officedocument.spreadsheetml.worksheet+xml"/>
  <Override PartName="/xl/drawings/drawing97.xml" ContentType="application/vnd.openxmlformats-officedocument.drawing+xml"/>
  <Override PartName="/xl/ctrlProps/ctrlProp78.xml" ContentType="application/vnd.ms-excel.controlproperties+xml"/>
  <Override PartName="/xl/comments8.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saveExternalLinkValues="0" codeName="ThisWorkbook"/>
  <bookViews>
    <workbookView xWindow="-108" yWindow="-108" windowWidth="23256" windowHeight="13176" tabRatio="884" activeTab="7"/>
  </bookViews>
  <sheets>
    <sheet name="Altalanos" sheetId="1" r:id="rId1"/>
    <sheet name="Birók" sheetId="2" r:id="rId2"/>
    <sheet name="V.kcs fiú &quot;B&quot;" sheetId="89" r:id="rId3"/>
    <sheet name="VI.kcs fiú &quot;A&quot;" sheetId="348" r:id="rId4"/>
    <sheet name="VI.kcs fiú &quot;B&quot;" sheetId="349" r:id="rId5"/>
    <sheet name="VI.kcs lány &quot;B&quot;" sheetId="352" r:id="rId6"/>
    <sheet name="VII.kcs fiú &quot;B&quot;" sheetId="350" r:id="rId7"/>
    <sheet name="VII.kcs lány &quot;B&quot;" sheetId="351" r:id="rId8"/>
    <sheet name="1Q ELO" sheetId="84" r:id="rId9"/>
    <sheet name="1Q 8&gt;2" sheetId="23" r:id="rId10"/>
    <sheet name="1Q 8&gt;4" sheetId="24" r:id="rId11"/>
    <sheet name="1Q 16&gt;4" sheetId="22" r:id="rId12"/>
    <sheet name="1MD ELO" sheetId="9" r:id="rId13"/>
    <sheet name="1E4" sheetId="88" r:id="rId14"/>
    <sheet name="1E5" sheetId="87" r:id="rId15"/>
    <sheet name="1E6" sheetId="90" r:id="rId16"/>
    <sheet name="1E7" sheetId="86" r:id="rId17"/>
    <sheet name="1E8" sheetId="197" r:id="rId18"/>
    <sheet name="1MD 8" sheetId="85" r:id="rId19"/>
    <sheet name="1MD 16" sheetId="10" r:id="rId20"/>
    <sheet name="1MD 32" sheetId="11" r:id="rId21"/>
    <sheet name="1MD 64" sheetId="12" r:id="rId22"/>
    <sheet name="1D ELO" sheetId="37" r:id="rId23"/>
    <sheet name="1D 8" sheetId="81" r:id="rId24"/>
    <sheet name="1D 16" sheetId="38" r:id="rId25"/>
    <sheet name="1D 32" sheetId="39" r:id="rId26"/>
    <sheet name="1Q ELO (2)" sheetId="227" r:id="rId27"/>
    <sheet name="1Q 8&gt;2 (2)" sheetId="228" r:id="rId28"/>
    <sheet name="1Q 8&gt;4 (2)" sheetId="229" r:id="rId29"/>
    <sheet name="1Q 16&gt;4 (2)" sheetId="230" r:id="rId30"/>
    <sheet name="1MD ELO (2)" sheetId="231" r:id="rId31"/>
    <sheet name="1E3 (2)" sheetId="232" r:id="rId32"/>
    <sheet name="1E4 (2)" sheetId="233" r:id="rId33"/>
    <sheet name="1E5 (2)" sheetId="234" r:id="rId34"/>
    <sheet name="1E6 (2)" sheetId="235" r:id="rId35"/>
    <sheet name="1E7 (2)" sheetId="236" r:id="rId36"/>
    <sheet name="1E8 (2)" sheetId="237" r:id="rId37"/>
    <sheet name="1MD 8 (2)" sheetId="238" r:id="rId38"/>
    <sheet name="1MD 16 (2)" sheetId="239" r:id="rId39"/>
    <sheet name="1MD 32 (2)" sheetId="240" r:id="rId40"/>
    <sheet name="1MD 64 (2)" sheetId="241" r:id="rId41"/>
    <sheet name="1D ELO (2)" sheetId="242" r:id="rId42"/>
    <sheet name="1D 8 (2)" sheetId="248" r:id="rId43"/>
    <sheet name="1D 16 (2)" sheetId="249" r:id="rId44"/>
    <sheet name="1D 32 (2)" sheetId="250" r:id="rId45"/>
    <sheet name="1Q ELO (3)" sheetId="275" r:id="rId46"/>
    <sheet name="1Q 8&gt;2 (3)" sheetId="276" r:id="rId47"/>
    <sheet name="1Q 8&gt;4 (3)" sheetId="277" r:id="rId48"/>
    <sheet name="1Q 16&gt;4 (3)" sheetId="278" r:id="rId49"/>
    <sheet name="1MD ELO (3)" sheetId="279" r:id="rId50"/>
    <sheet name="1E3 (3)" sheetId="280" r:id="rId51"/>
    <sheet name="1E4 (3)" sheetId="281" r:id="rId52"/>
    <sheet name="1E5 (3)" sheetId="282" r:id="rId53"/>
    <sheet name="1E6 (3)" sheetId="283" r:id="rId54"/>
    <sheet name="1E7 (3)" sheetId="284" r:id="rId55"/>
    <sheet name="1E8 (3)" sheetId="285" r:id="rId56"/>
    <sheet name="1MD 8 (3)" sheetId="286" r:id="rId57"/>
    <sheet name="1MD 16 (3)" sheetId="287" r:id="rId58"/>
    <sheet name="1MD 32 (3)" sheetId="288" r:id="rId59"/>
    <sheet name="1MD 64 (3)" sheetId="289" r:id="rId60"/>
    <sheet name="1D ELO (3)" sheetId="290" r:id="rId61"/>
    <sheet name="1D 8 (3)" sheetId="296" r:id="rId62"/>
    <sheet name="1D 16 (3)" sheetId="297" r:id="rId63"/>
    <sheet name="1D 32 (3)" sheetId="298" r:id="rId64"/>
    <sheet name="1Q ELO (4)" sheetId="299" r:id="rId65"/>
    <sheet name="1Q 8&gt;2 (4)" sheetId="300" r:id="rId66"/>
    <sheet name="1Q 8&gt;4 (4)" sheetId="301" r:id="rId67"/>
    <sheet name="1Q 16&gt;4 (4)" sheetId="302" r:id="rId68"/>
    <sheet name="1MD ELO (4)" sheetId="303" r:id="rId69"/>
    <sheet name="1E3 (4)" sheetId="304" r:id="rId70"/>
    <sheet name="1E4 (4)" sheetId="305" r:id="rId71"/>
    <sheet name="1E5 (4)" sheetId="306" r:id="rId72"/>
    <sheet name="1E6 (4)" sheetId="307" r:id="rId73"/>
    <sheet name="1E7 (4)" sheetId="308" r:id="rId74"/>
    <sheet name="1E8 (4)" sheetId="309" r:id="rId75"/>
    <sheet name="1MD 8 (4)" sheetId="310" r:id="rId76"/>
    <sheet name="1MD 16 (4)" sheetId="311" r:id="rId77"/>
    <sheet name="1MD 32 (4)" sheetId="312" r:id="rId78"/>
    <sheet name="1MD 64 (4)" sheetId="313" r:id="rId79"/>
    <sheet name="1D ELO (4)" sheetId="314" r:id="rId80"/>
    <sheet name="1D 8 (4)" sheetId="320" r:id="rId81"/>
    <sheet name="1D 16 (4)" sheetId="321" r:id="rId82"/>
    <sheet name="1D 32 (4)" sheetId="322" r:id="rId83"/>
    <sheet name="1Q ELO (5)" sheetId="323" r:id="rId84"/>
    <sheet name="1Q 8&gt;2 (5)" sheetId="324" r:id="rId85"/>
    <sheet name="1Q 8&gt;4 (5)" sheetId="325" r:id="rId86"/>
    <sheet name="1Q 16&gt;4 (5)" sheetId="326" r:id="rId87"/>
    <sheet name="1MD ELO (5)" sheetId="327" r:id="rId88"/>
    <sheet name="1E3 (5)" sheetId="328" r:id="rId89"/>
    <sheet name="1E4 (5)" sheetId="329" r:id="rId90"/>
    <sheet name="1E5 (5)" sheetId="330" r:id="rId91"/>
    <sheet name="1E6 (5)" sheetId="331" r:id="rId92"/>
    <sheet name="1E7 (5)" sheetId="332" r:id="rId93"/>
    <sheet name="1E8 (5)" sheetId="333" r:id="rId94"/>
    <sheet name="1MD 8 (5)" sheetId="334" r:id="rId95"/>
    <sheet name="1MD 16 (5)" sheetId="335" r:id="rId96"/>
    <sheet name="1MD 32 (5)" sheetId="336" r:id="rId97"/>
    <sheet name="1MD 64 (5)" sheetId="337" r:id="rId98"/>
    <sheet name="1D ELO (5)" sheetId="338" r:id="rId99"/>
    <sheet name="1D 8 (5)" sheetId="344" r:id="rId100"/>
    <sheet name="1D 16 (5)" sheetId="345" r:id="rId101"/>
    <sheet name="1D 32 (5)" sheetId="346" r:id="rId102"/>
  </sheets>
  <definedNames>
    <definedName name="_xlnm._FilterDatabase" localSheetId="8" hidden="1">'1Q ELO'!$B$7:$O$14</definedName>
    <definedName name="_xlnm._FilterDatabase" localSheetId="26" hidden="1">'1Q ELO (2)'!$B$7:$O$14</definedName>
    <definedName name="_xlnm._FilterDatabase" localSheetId="45" hidden="1">'1Q ELO (3)'!$B$7:$O$14</definedName>
    <definedName name="_xlnm._FilterDatabase" localSheetId="64" hidden="1">'1Q ELO (4)'!$B$7:$O$14</definedName>
    <definedName name="_xlnm._FilterDatabase" localSheetId="83" hidden="1">'1Q ELO (5)'!$B$7:$O$14</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25">'1D 32'!$1:$4</definedName>
    <definedName name="_xlnm.Print_Titles" localSheetId="44">'1D 32 (2)'!$1:$4</definedName>
    <definedName name="_xlnm.Print_Titles" localSheetId="63">'1D 32 (3)'!$1:$4</definedName>
    <definedName name="_xlnm.Print_Titles" localSheetId="82">'1D 32 (4)'!$1:$4</definedName>
    <definedName name="_xlnm.Print_Titles" localSheetId="101">'1D 32 (5)'!$1:$4</definedName>
    <definedName name="_xlnm.Print_Titles" localSheetId="22">'1D ELO'!$1:$5</definedName>
    <definedName name="_xlnm.Print_Titles" localSheetId="41">'1D ELO (2)'!$1:$5</definedName>
    <definedName name="_xlnm.Print_Titles" localSheetId="60">'1D ELO (3)'!$1:$5</definedName>
    <definedName name="_xlnm.Print_Titles" localSheetId="79">'1D ELO (4)'!$1:$5</definedName>
    <definedName name="_xlnm.Print_Titles" localSheetId="98">'1D ELO (5)'!$1:$5</definedName>
    <definedName name="_xlnm.Print_Titles" localSheetId="12">'1MD ELO'!$1:$6</definedName>
    <definedName name="_xlnm.Print_Titles" localSheetId="30">'1MD ELO (2)'!$1:$6</definedName>
    <definedName name="_xlnm.Print_Titles" localSheetId="49">'1MD ELO (3)'!$1:$6</definedName>
    <definedName name="_xlnm.Print_Titles" localSheetId="68">'1MD ELO (4)'!$1:$6</definedName>
    <definedName name="_xlnm.Print_Titles" localSheetId="87">'1MD ELO (5)'!$1:$6</definedName>
    <definedName name="_xlnm.Print_Titles" localSheetId="8">'1Q ELO'!$1:$6</definedName>
    <definedName name="_xlnm.Print_Titles" localSheetId="26">'1Q ELO (2)'!$1:$6</definedName>
    <definedName name="_xlnm.Print_Titles" localSheetId="45">'1Q ELO (3)'!$1:$6</definedName>
    <definedName name="_xlnm.Print_Titles" localSheetId="64">'1Q ELO (4)'!$1:$6</definedName>
    <definedName name="_xlnm.Print_Titles" localSheetId="83">'1Q ELO (5)'!$1:$6</definedName>
    <definedName name="_xlnm.Print_Area" localSheetId="24">'1D 16'!$A$1:$R$79</definedName>
    <definedName name="_xlnm.Print_Area" localSheetId="43">'1D 16 (2)'!$A$1:$R$79</definedName>
    <definedName name="_xlnm.Print_Area" localSheetId="62">'1D 16 (3)'!$A$1:$R$79</definedName>
    <definedName name="_xlnm.Print_Area" localSheetId="81">'1D 16 (4)'!$A$1:$R$79</definedName>
    <definedName name="_xlnm.Print_Area" localSheetId="100">'1D 16 (5)'!$A$1:$R$79</definedName>
    <definedName name="_xlnm.Print_Area" localSheetId="25">'1D 32'!$A$1:$R$157</definedName>
    <definedName name="_xlnm.Print_Area" localSheetId="44">'1D 32 (2)'!$A$1:$R$157</definedName>
    <definedName name="_xlnm.Print_Area" localSheetId="63">'1D 32 (3)'!$A$1:$R$157</definedName>
    <definedName name="_xlnm.Print_Area" localSheetId="82">'1D 32 (4)'!$A$1:$R$157</definedName>
    <definedName name="_xlnm.Print_Area" localSheetId="101">'1D 32 (5)'!$A$1:$R$157</definedName>
    <definedName name="_xlnm.Print_Area" localSheetId="23">'1D 8'!$A$1:$R$79</definedName>
    <definedName name="_xlnm.Print_Area" localSheetId="42">'1D 8 (2)'!$A$1:$R$79</definedName>
    <definedName name="_xlnm.Print_Area" localSheetId="61">'1D 8 (3)'!$A$1:$R$79</definedName>
    <definedName name="_xlnm.Print_Area" localSheetId="80">'1D 8 (4)'!$A$1:$R$79</definedName>
    <definedName name="_xlnm.Print_Area" localSheetId="99">'1D 8 (5)'!$A$1:$R$79</definedName>
    <definedName name="_xlnm.Print_Area" localSheetId="22">'1D ELO'!$A$1:$P$87</definedName>
    <definedName name="_xlnm.Print_Area" localSheetId="41">'1D ELO (2)'!$A$1:$P$87</definedName>
    <definedName name="_xlnm.Print_Area" localSheetId="60">'1D ELO (3)'!$A$1:$P$87</definedName>
    <definedName name="_xlnm.Print_Area" localSheetId="79">'1D ELO (4)'!$A$1:$P$87</definedName>
    <definedName name="_xlnm.Print_Area" localSheetId="98">'1D ELO (5)'!$A$1:$P$87</definedName>
    <definedName name="_xlnm.Print_Area" localSheetId="31">'1E3 (2)'!$A$1:$M$41</definedName>
    <definedName name="_xlnm.Print_Area" localSheetId="50">'1E3 (3)'!$A$1:$M$41</definedName>
    <definedName name="_xlnm.Print_Area" localSheetId="69">'1E3 (4)'!$A$1:$M$41</definedName>
    <definedName name="_xlnm.Print_Area" localSheetId="88">'1E3 (5)'!$A$1:$M$41</definedName>
    <definedName name="_xlnm.Print_Area" localSheetId="13">'1E4'!$A$1:$M$41</definedName>
    <definedName name="_xlnm.Print_Area" localSheetId="32">'1E4 (2)'!$A$1:$M$41</definedName>
    <definedName name="_xlnm.Print_Area" localSheetId="51">'1E4 (3)'!$A$1:$M$41</definedName>
    <definedName name="_xlnm.Print_Area" localSheetId="70">'1E4 (4)'!$A$1:$M$41</definedName>
    <definedName name="_xlnm.Print_Area" localSheetId="89">'1E4 (5)'!$A$1:$M$41</definedName>
    <definedName name="_xlnm.Print_Area" localSheetId="14">'1E5'!$A$1:$M$41</definedName>
    <definedName name="_xlnm.Print_Area" localSheetId="33">'1E5 (2)'!$A$1:$M$41</definedName>
    <definedName name="_xlnm.Print_Area" localSheetId="52">'1E5 (3)'!$A$1:$M$41</definedName>
    <definedName name="_xlnm.Print_Area" localSheetId="71">'1E5 (4)'!$A$1:$M$41</definedName>
    <definedName name="_xlnm.Print_Area" localSheetId="90">'1E5 (5)'!$A$1:$M$41</definedName>
    <definedName name="_xlnm.Print_Area" localSheetId="15">'1E6'!$A$1:$M$47</definedName>
    <definedName name="_xlnm.Print_Area" localSheetId="34">'1E6 (2)'!$A$1:$M$47</definedName>
    <definedName name="_xlnm.Print_Area" localSheetId="53">'1E6 (3)'!$A$1:$M$47</definedName>
    <definedName name="_xlnm.Print_Area" localSheetId="72">'1E6 (4)'!$A$1:$M$47</definedName>
    <definedName name="_xlnm.Print_Area" localSheetId="91">'1E6 (5)'!$A$1:$M$47</definedName>
    <definedName name="_xlnm.Print_Area" localSheetId="16">'1E7'!$A$1:$M$49</definedName>
    <definedName name="_xlnm.Print_Area" localSheetId="35">'1E7 (2)'!$A$1:$M$49</definedName>
    <definedName name="_xlnm.Print_Area" localSheetId="54">'1E7 (3)'!$A$1:$M$49</definedName>
    <definedName name="_xlnm.Print_Area" localSheetId="73">'1E7 (4)'!$A$1:$M$49</definedName>
    <definedName name="_xlnm.Print_Area" localSheetId="92">'1E7 (5)'!$A$1:$M$49</definedName>
    <definedName name="_xlnm.Print_Area" localSheetId="17">'1E8'!$A$1:$M$52</definedName>
    <definedName name="_xlnm.Print_Area" localSheetId="36">'1E8 (2)'!$A$1:$M$52</definedName>
    <definedName name="_xlnm.Print_Area" localSheetId="55">'1E8 (3)'!$A$1:$M$52</definedName>
    <definedName name="_xlnm.Print_Area" localSheetId="74">'1E8 (4)'!$A$1:$M$52</definedName>
    <definedName name="_xlnm.Print_Area" localSheetId="93">'1E8 (5)'!$A$1:$M$52</definedName>
    <definedName name="_xlnm.Print_Area" localSheetId="19">'1MD 16'!$A$1:$R$57</definedName>
    <definedName name="_xlnm.Print_Area" localSheetId="38">'1MD 16 (2)'!$A$1:$R$57</definedName>
    <definedName name="_xlnm.Print_Area" localSheetId="57">'1MD 16 (3)'!$A$1:$R$57</definedName>
    <definedName name="_xlnm.Print_Area" localSheetId="76">'1MD 16 (4)'!$A$1:$R$57</definedName>
    <definedName name="_xlnm.Print_Area" localSheetId="95">'1MD 16 (5)'!$A$1:$R$57</definedName>
    <definedName name="_xlnm.Print_Area" localSheetId="20">'1MD 32'!$A$1:$R$79</definedName>
    <definedName name="_xlnm.Print_Area" localSheetId="39">'1MD 32 (2)'!$A$1:$R$79</definedName>
    <definedName name="_xlnm.Print_Area" localSheetId="58">'1MD 32 (3)'!$A$1:$R$79</definedName>
    <definedName name="_xlnm.Print_Area" localSheetId="77">'1MD 32 (4)'!$A$1:$R$79</definedName>
    <definedName name="_xlnm.Print_Area" localSheetId="96">'1MD 32 (5)'!$A$1:$R$79</definedName>
    <definedName name="_xlnm.Print_Area" localSheetId="21">'1MD 64'!$A$1:$R$80</definedName>
    <definedName name="_xlnm.Print_Area" localSheetId="40">'1MD 64 (2)'!$A$1:$R$80</definedName>
    <definedName name="_xlnm.Print_Area" localSheetId="59">'1MD 64 (3)'!$A$1:$R$80</definedName>
    <definedName name="_xlnm.Print_Area" localSheetId="78">'1MD 64 (4)'!$A$1:$R$80</definedName>
    <definedName name="_xlnm.Print_Area" localSheetId="97">'1MD 64 (5)'!$A$1:$R$80</definedName>
    <definedName name="_xlnm.Print_Area" localSheetId="18">'1MD 8'!$A$1:$R$62</definedName>
    <definedName name="_xlnm.Print_Area" localSheetId="37">'1MD 8 (2)'!$A$1:$R$62</definedName>
    <definedName name="_xlnm.Print_Area" localSheetId="56">'1MD 8 (3)'!$A$1:$R$62</definedName>
    <definedName name="_xlnm.Print_Area" localSheetId="75">'1MD 8 (4)'!$A$1:$R$62</definedName>
    <definedName name="_xlnm.Print_Area" localSheetId="94">'1MD 8 (5)'!$A$1:$R$62</definedName>
    <definedName name="_xlnm.Print_Area" localSheetId="12">'1MD ELO'!$A$1:$Q$134</definedName>
    <definedName name="_xlnm.Print_Area" localSheetId="30">'1MD ELO (2)'!$A$1:$Q$134</definedName>
    <definedName name="_xlnm.Print_Area" localSheetId="49">'1MD ELO (3)'!$A$1:$Q$134</definedName>
    <definedName name="_xlnm.Print_Area" localSheetId="68">'1MD ELO (4)'!$A$1:$Q$134</definedName>
    <definedName name="_xlnm.Print_Area" localSheetId="87">'1MD ELO (5)'!$A$1:$Q$134</definedName>
    <definedName name="_xlnm.Print_Area" localSheetId="11">'1Q 16&gt;4'!$A$1:$R$47</definedName>
    <definedName name="_xlnm.Print_Area" localSheetId="29">'1Q 16&gt;4 (2)'!$A$1:$R$47</definedName>
    <definedName name="_xlnm.Print_Area" localSheetId="48">'1Q 16&gt;4 (3)'!$A$1:$R$47</definedName>
    <definedName name="_xlnm.Print_Area" localSheetId="67">'1Q 16&gt;4 (4)'!$A$1:$R$47</definedName>
    <definedName name="_xlnm.Print_Area" localSheetId="86">'1Q 16&gt;4 (5)'!$A$1:$R$47</definedName>
    <definedName name="_xlnm.Print_Area" localSheetId="9">'1Q 8&gt;2'!$A$1:$R$31</definedName>
    <definedName name="_xlnm.Print_Area" localSheetId="27">'1Q 8&gt;2 (2)'!$A$1:$R$31</definedName>
    <definedName name="_xlnm.Print_Area" localSheetId="46">'1Q 8&gt;2 (3)'!$A$1:$R$31</definedName>
    <definedName name="_xlnm.Print_Area" localSheetId="65">'1Q 8&gt;2 (4)'!$A$1:$R$31</definedName>
    <definedName name="_xlnm.Print_Area" localSheetId="84">'1Q 8&gt;2 (5)'!$A$1:$R$31</definedName>
    <definedName name="_xlnm.Print_Area" localSheetId="10">'1Q 8&gt;4'!$A$1:$R$32</definedName>
    <definedName name="_xlnm.Print_Area" localSheetId="28">'1Q 8&gt;4 (2)'!$A$1:$R$32</definedName>
    <definedName name="_xlnm.Print_Area" localSheetId="47">'1Q 8&gt;4 (3)'!$A$1:$R$32</definedName>
    <definedName name="_xlnm.Print_Area" localSheetId="66">'1Q 8&gt;4 (4)'!$A$1:$R$32</definedName>
    <definedName name="_xlnm.Print_Area" localSheetId="85">'1Q 8&gt;4 (5)'!$A$1:$R$32</definedName>
    <definedName name="_xlnm.Print_Area" localSheetId="8">'1Q ELO'!$A$1:$O$134</definedName>
    <definedName name="_xlnm.Print_Area" localSheetId="26">'1Q ELO (2)'!$A$1:$O$134</definedName>
    <definedName name="_xlnm.Print_Area" localSheetId="45">'1Q ELO (3)'!$A$1:$O$134</definedName>
    <definedName name="_xlnm.Print_Area" localSheetId="64">'1Q ELO (4)'!$A$1:$O$134</definedName>
    <definedName name="_xlnm.Print_Area" localSheetId="83">'1Q ELO (5)'!$A$1:$O$134</definedName>
    <definedName name="_xlnm.Print_Area" localSheetId="1">Birók!$A$1:$N$29</definedName>
    <definedName name="_xlnm.Print_Area" localSheetId="2">'V.kcs fiú "B"'!$A$1:$M$41</definedName>
    <definedName name="_xlnm.Print_Area" localSheetId="3">'VI.kcs fiú "A"'!$A$1:$M$41</definedName>
    <definedName name="_xlnm.Print_Area" localSheetId="4">'VI.kcs fiú "B"'!$A$1:$M$41</definedName>
    <definedName name="_xlnm.Print_Area" localSheetId="5">'VI.kcs lány "B"'!$A$1:$M$41</definedName>
    <definedName name="_xlnm.Print_Area" localSheetId="6">'VII.kcs fiú "B"'!$A$1:$M$49</definedName>
    <definedName name="_xlnm.Print_Area" localSheetId="7">'VII.kcs lány "B"'!$A$1:$R$57</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352"/>
  <c r="J18"/>
  <c r="L13"/>
  <c r="D13"/>
  <c r="C13"/>
  <c r="B21"/>
  <c r="D11"/>
  <c r="C11"/>
  <c r="B20"/>
  <c r="D9"/>
  <c r="C9"/>
  <c r="L7"/>
  <c r="B19"/>
  <c r="D7"/>
  <c r="C7"/>
  <c r="Y5"/>
  <c r="M4"/>
  <c r="K41" s="1"/>
  <c r="E4"/>
  <c r="A4"/>
  <c r="Y3"/>
  <c r="AK1" s="1"/>
  <c r="E2"/>
  <c r="A1"/>
  <c r="R57" i="351"/>
  <c r="F53"/>
  <c r="F52"/>
  <c r="F51"/>
  <c r="F50"/>
  <c r="D37"/>
  <c r="C37"/>
  <c r="B37"/>
  <c r="D35"/>
  <c r="C35"/>
  <c r="B35"/>
  <c r="D33"/>
  <c r="C33"/>
  <c r="B33"/>
  <c r="D31"/>
  <c r="C31"/>
  <c r="B31"/>
  <c r="D29"/>
  <c r="C29"/>
  <c r="B29"/>
  <c r="D27"/>
  <c r="C27"/>
  <c r="B27"/>
  <c r="D25"/>
  <c r="C25"/>
  <c r="B25"/>
  <c r="D23"/>
  <c r="C23"/>
  <c r="B23"/>
  <c r="D21"/>
  <c r="C21"/>
  <c r="B21"/>
  <c r="D19"/>
  <c r="C19"/>
  <c r="B19"/>
  <c r="D17"/>
  <c r="C17"/>
  <c r="B17"/>
  <c r="U16"/>
  <c r="U15"/>
  <c r="D15"/>
  <c r="C15"/>
  <c r="B15"/>
  <c r="U14"/>
  <c r="U13"/>
  <c r="D13"/>
  <c r="C13"/>
  <c r="B13"/>
  <c r="U12"/>
  <c r="U11"/>
  <c r="D11"/>
  <c r="C11"/>
  <c r="B11"/>
  <c r="U10"/>
  <c r="U9"/>
  <c r="D9"/>
  <c r="C9"/>
  <c r="B9"/>
  <c r="U8"/>
  <c r="U7"/>
  <c r="D7"/>
  <c r="C7"/>
  <c r="B7"/>
  <c r="Q6"/>
  <c r="K6"/>
  <c r="F6"/>
  <c r="Y5"/>
  <c r="AE1" s="1"/>
  <c r="R4"/>
  <c r="O57" s="1"/>
  <c r="G4"/>
  <c r="A4"/>
  <c r="Y3"/>
  <c r="M6" s="1"/>
  <c r="E2"/>
  <c r="AH1"/>
  <c r="AG1"/>
  <c r="AF1"/>
  <c r="AD1"/>
  <c r="AC1"/>
  <c r="AB1"/>
  <c r="A1"/>
  <c r="K49" i="350"/>
  <c r="R44"/>
  <c r="E42" s="1"/>
  <c r="E43"/>
  <c r="F38"/>
  <c r="C38"/>
  <c r="F36"/>
  <c r="C36"/>
  <c r="B31"/>
  <c r="B29"/>
  <c r="J27"/>
  <c r="F27"/>
  <c r="B25"/>
  <c r="B23"/>
  <c r="F22"/>
  <c r="L19"/>
  <c r="D19"/>
  <c r="C19"/>
  <c r="L17"/>
  <c r="B30"/>
  <c r="D17"/>
  <c r="C17"/>
  <c r="L15"/>
  <c r="D15"/>
  <c r="C15"/>
  <c r="B28"/>
  <c r="D13"/>
  <c r="C13"/>
  <c r="H22"/>
  <c r="D11"/>
  <c r="C11"/>
  <c r="L9"/>
  <c r="B24"/>
  <c r="D9"/>
  <c r="C9"/>
  <c r="L7"/>
  <c r="D22"/>
  <c r="D7"/>
  <c r="C7"/>
  <c r="Y5"/>
  <c r="AH1" s="1"/>
  <c r="L4"/>
  <c r="E4"/>
  <c r="A4"/>
  <c r="Y3"/>
  <c r="E2"/>
  <c r="AI1"/>
  <c r="AE1"/>
  <c r="A1"/>
  <c r="K41" i="349"/>
  <c r="B23"/>
  <c r="B19"/>
  <c r="H18"/>
  <c r="L15"/>
  <c r="L18"/>
  <c r="D15"/>
  <c r="C15"/>
  <c r="L13"/>
  <c r="J18"/>
  <c r="D13"/>
  <c r="C13"/>
  <c r="L11"/>
  <c r="B21"/>
  <c r="D11"/>
  <c r="C11"/>
  <c r="L9"/>
  <c r="F18"/>
  <c r="D9"/>
  <c r="C9"/>
  <c r="L7"/>
  <c r="D18"/>
  <c r="D7"/>
  <c r="C7"/>
  <c r="Y5"/>
  <c r="AK1" s="1"/>
  <c r="L4"/>
  <c r="E4"/>
  <c r="A4"/>
  <c r="Y3"/>
  <c r="E2"/>
  <c r="AJ1"/>
  <c r="AF1"/>
  <c r="AB1"/>
  <c r="A1"/>
  <c r="B20" i="348"/>
  <c r="F18"/>
  <c r="L13"/>
  <c r="B22"/>
  <c r="D13"/>
  <c r="C13"/>
  <c r="L11"/>
  <c r="B21"/>
  <c r="D11"/>
  <c r="C11"/>
  <c r="L9"/>
  <c r="D9"/>
  <c r="C9"/>
  <c r="L7"/>
  <c r="B19"/>
  <c r="D7"/>
  <c r="C7"/>
  <c r="Y5"/>
  <c r="AJ1" s="1"/>
  <c r="M4"/>
  <c r="K41" s="1"/>
  <c r="E4"/>
  <c r="A4"/>
  <c r="Y3"/>
  <c r="E2"/>
  <c r="AK1"/>
  <c r="AI1"/>
  <c r="AH1"/>
  <c r="AG1"/>
  <c r="AF1"/>
  <c r="AE1"/>
  <c r="AD1"/>
  <c r="AC1"/>
  <c r="AB1"/>
  <c r="A1"/>
  <c r="D18" i="352" l="1"/>
  <c r="AB1"/>
  <c r="AF1"/>
  <c r="AJ1"/>
  <c r="AI1"/>
  <c r="AD1"/>
  <c r="AH1"/>
  <c r="H18"/>
  <c r="AE1"/>
  <c r="AC1"/>
  <c r="AG1"/>
  <c r="F18"/>
  <c r="O6" i="351"/>
  <c r="AC1" i="350"/>
  <c r="AG1"/>
  <c r="AK1"/>
  <c r="AB1"/>
  <c r="AF1"/>
  <c r="AJ1"/>
  <c r="D27"/>
  <c r="AD1"/>
  <c r="H27"/>
  <c r="AE1" i="349"/>
  <c r="AI1"/>
  <c r="AD1"/>
  <c r="AH1"/>
  <c r="B22"/>
  <c r="B20"/>
  <c r="AC1"/>
  <c r="AG1"/>
  <c r="D18" i="348"/>
  <c r="H18"/>
  <c r="J18"/>
  <c r="O27" i="37"/>
  <c r="O28"/>
  <c r="O29"/>
  <c r="O30"/>
  <c r="O31"/>
  <c r="O32"/>
  <c r="O21"/>
  <c r="O22"/>
  <c r="O23"/>
  <c r="O24"/>
  <c r="O25"/>
  <c r="O26"/>
  <c r="O15"/>
  <c r="O16"/>
  <c r="O17"/>
  <c r="O18"/>
  <c r="O19"/>
  <c r="O20"/>
  <c r="O9"/>
  <c r="O10"/>
  <c r="O11"/>
  <c r="O12"/>
  <c r="O13"/>
  <c r="O14"/>
  <c r="O8"/>
  <c r="F2" i="250"/>
  <c r="F2" i="345"/>
  <c r="F2" i="344"/>
  <c r="C2" i="338"/>
  <c r="E2" i="337"/>
  <c r="E2" i="336"/>
  <c r="E2" i="335"/>
  <c r="E2" i="334"/>
  <c r="E2" i="333"/>
  <c r="E2" i="332"/>
  <c r="E2" i="331"/>
  <c r="E2" i="330"/>
  <c r="E2" i="329"/>
  <c r="E2" i="328"/>
  <c r="C2" i="327"/>
  <c r="E2" i="326"/>
  <c r="E2" i="325"/>
  <c r="E2" i="324"/>
  <c r="C2" i="323"/>
  <c r="M154" i="346"/>
  <c r="K154"/>
  <c r="G154"/>
  <c r="M153"/>
  <c r="K153"/>
  <c r="G153"/>
  <c r="M152"/>
  <c r="K152"/>
  <c r="G152"/>
  <c r="M151"/>
  <c r="K151"/>
  <c r="G151"/>
  <c r="M150"/>
  <c r="K150"/>
  <c r="G150"/>
  <c r="M149"/>
  <c r="K149"/>
  <c r="G149"/>
  <c r="M148"/>
  <c r="G148"/>
  <c r="M147"/>
  <c r="K147"/>
  <c r="G147"/>
  <c r="Q146"/>
  <c r="Q143"/>
  <c r="I143"/>
  <c r="G143"/>
  <c r="F143"/>
  <c r="E143"/>
  <c r="I142"/>
  <c r="G142"/>
  <c r="F142"/>
  <c r="E142"/>
  <c r="C142"/>
  <c r="B142"/>
  <c r="K141"/>
  <c r="K140"/>
  <c r="K139"/>
  <c r="I139"/>
  <c r="G139"/>
  <c r="F139"/>
  <c r="E139"/>
  <c r="Q138"/>
  <c r="O138"/>
  <c r="I138"/>
  <c r="G138"/>
  <c r="F138"/>
  <c r="E138"/>
  <c r="C138"/>
  <c r="B138"/>
  <c r="M137"/>
  <c r="M136"/>
  <c r="I135"/>
  <c r="G135"/>
  <c r="F135"/>
  <c r="E135"/>
  <c r="I134"/>
  <c r="G134"/>
  <c r="F134"/>
  <c r="E134"/>
  <c r="C134"/>
  <c r="B134"/>
  <c r="K133"/>
  <c r="K132"/>
  <c r="K131"/>
  <c r="I131"/>
  <c r="G131"/>
  <c r="F131"/>
  <c r="E131"/>
  <c r="I130"/>
  <c r="G130"/>
  <c r="F130"/>
  <c r="E130"/>
  <c r="C130"/>
  <c r="B130"/>
  <c r="O129"/>
  <c r="O128"/>
  <c r="I127"/>
  <c r="G127"/>
  <c r="F127"/>
  <c r="E127"/>
  <c r="I126"/>
  <c r="G126"/>
  <c r="F126"/>
  <c r="E126"/>
  <c r="C126"/>
  <c r="B126"/>
  <c r="K125"/>
  <c r="K124"/>
  <c r="K123"/>
  <c r="I123"/>
  <c r="G123"/>
  <c r="F123"/>
  <c r="E123"/>
  <c r="I122"/>
  <c r="G122"/>
  <c r="F122"/>
  <c r="E122"/>
  <c r="C122"/>
  <c r="B122"/>
  <c r="M121"/>
  <c r="M120"/>
  <c r="I119"/>
  <c r="G119"/>
  <c r="F119"/>
  <c r="E119"/>
  <c r="I118"/>
  <c r="G118"/>
  <c r="F118"/>
  <c r="E118"/>
  <c r="C118"/>
  <c r="B118"/>
  <c r="K117"/>
  <c r="K116"/>
  <c r="K115"/>
  <c r="I115"/>
  <c r="G115"/>
  <c r="F115"/>
  <c r="E115"/>
  <c r="I114"/>
  <c r="G114"/>
  <c r="F114"/>
  <c r="E114"/>
  <c r="C114"/>
  <c r="B114"/>
  <c r="Q113"/>
  <c r="Q112"/>
  <c r="I111"/>
  <c r="G111"/>
  <c r="F111"/>
  <c r="E111"/>
  <c r="I110"/>
  <c r="G110"/>
  <c r="F110"/>
  <c r="E110"/>
  <c r="C110"/>
  <c r="B110"/>
  <c r="K109"/>
  <c r="K108"/>
  <c r="K107"/>
  <c r="I107"/>
  <c r="G107"/>
  <c r="F107"/>
  <c r="E107"/>
  <c r="I106"/>
  <c r="G106"/>
  <c r="F106"/>
  <c r="E106"/>
  <c r="C106"/>
  <c r="B106"/>
  <c r="M105"/>
  <c r="M104"/>
  <c r="I103"/>
  <c r="G103"/>
  <c r="F103"/>
  <c r="E103"/>
  <c r="I102"/>
  <c r="G102"/>
  <c r="F102"/>
  <c r="E102"/>
  <c r="C102"/>
  <c r="B102"/>
  <c r="K101"/>
  <c r="K100"/>
  <c r="K99"/>
  <c r="I99"/>
  <c r="G99"/>
  <c r="F99"/>
  <c r="E99"/>
  <c r="I98"/>
  <c r="G98"/>
  <c r="F98"/>
  <c r="E98"/>
  <c r="C98"/>
  <c r="B98"/>
  <c r="O97"/>
  <c r="O96"/>
  <c r="I95"/>
  <c r="G95"/>
  <c r="F95"/>
  <c r="E95"/>
  <c r="I94"/>
  <c r="G94"/>
  <c r="F94"/>
  <c r="E94"/>
  <c r="C94"/>
  <c r="B94"/>
  <c r="K93"/>
  <c r="K92"/>
  <c r="U91"/>
  <c r="K91"/>
  <c r="I91"/>
  <c r="G91"/>
  <c r="F91"/>
  <c r="E91"/>
  <c r="U90"/>
  <c r="I90"/>
  <c r="G90"/>
  <c r="F90"/>
  <c r="E90"/>
  <c r="C90"/>
  <c r="B90"/>
  <c r="U89"/>
  <c r="M89"/>
  <c r="U88"/>
  <c r="M88"/>
  <c r="U87"/>
  <c r="I87"/>
  <c r="G87"/>
  <c r="F87"/>
  <c r="E87"/>
  <c r="U86"/>
  <c r="I86"/>
  <c r="G86"/>
  <c r="F86"/>
  <c r="E86"/>
  <c r="C86"/>
  <c r="B86"/>
  <c r="U85"/>
  <c r="K85"/>
  <c r="U84"/>
  <c r="K84"/>
  <c r="U83"/>
  <c r="K83"/>
  <c r="I83"/>
  <c r="G83"/>
  <c r="F83"/>
  <c r="E83"/>
  <c r="U82"/>
  <c r="I82"/>
  <c r="G82"/>
  <c r="F82"/>
  <c r="E82"/>
  <c r="C82"/>
  <c r="B82"/>
  <c r="O69"/>
  <c r="O144" s="1"/>
  <c r="O68"/>
  <c r="O143"/>
  <c r="I68"/>
  <c r="G68"/>
  <c r="F68"/>
  <c r="E68"/>
  <c r="Q67"/>
  <c r="Q142" s="1"/>
  <c r="I67"/>
  <c r="G67"/>
  <c r="F67"/>
  <c r="E67"/>
  <c r="C67"/>
  <c r="B67"/>
  <c r="Q66"/>
  <c r="Q141" s="1"/>
  <c r="K66"/>
  <c r="O65"/>
  <c r="O140" s="1"/>
  <c r="K65"/>
  <c r="O64"/>
  <c r="O139"/>
  <c r="K64"/>
  <c r="I64"/>
  <c r="G64"/>
  <c r="F64"/>
  <c r="E64"/>
  <c r="I63"/>
  <c r="G63"/>
  <c r="F63"/>
  <c r="E63"/>
  <c r="C63"/>
  <c r="B63"/>
  <c r="M62"/>
  <c r="M61"/>
  <c r="I60"/>
  <c r="G60"/>
  <c r="F60"/>
  <c r="E60"/>
  <c r="I59"/>
  <c r="G59"/>
  <c r="F59"/>
  <c r="E59"/>
  <c r="C59"/>
  <c r="B59"/>
  <c r="K58"/>
  <c r="K57"/>
  <c r="K56"/>
  <c r="I56"/>
  <c r="G56"/>
  <c r="F56"/>
  <c r="E56"/>
  <c r="I55"/>
  <c r="G55"/>
  <c r="F55"/>
  <c r="E55"/>
  <c r="C55"/>
  <c r="B55"/>
  <c r="O54"/>
  <c r="O53"/>
  <c r="I52"/>
  <c r="G52"/>
  <c r="F52"/>
  <c r="E52"/>
  <c r="I51"/>
  <c r="G51"/>
  <c r="F51"/>
  <c r="E51"/>
  <c r="C51"/>
  <c r="B51"/>
  <c r="K50"/>
  <c r="K49"/>
  <c r="K48"/>
  <c r="I48"/>
  <c r="G48"/>
  <c r="F48"/>
  <c r="E48"/>
  <c r="I47"/>
  <c r="G47"/>
  <c r="F47"/>
  <c r="E47"/>
  <c r="C47"/>
  <c r="B47"/>
  <c r="M46"/>
  <c r="M45"/>
  <c r="I44"/>
  <c r="G44"/>
  <c r="F44"/>
  <c r="E44"/>
  <c r="I43"/>
  <c r="G43"/>
  <c r="F43"/>
  <c r="E43"/>
  <c r="C43"/>
  <c r="B43"/>
  <c r="K42"/>
  <c r="K41"/>
  <c r="K40"/>
  <c r="I40"/>
  <c r="G40"/>
  <c r="F40"/>
  <c r="E40"/>
  <c r="I39"/>
  <c r="G39"/>
  <c r="F39"/>
  <c r="E39"/>
  <c r="C39"/>
  <c r="B39"/>
  <c r="Q38"/>
  <c r="Q37"/>
  <c r="I36"/>
  <c r="G36"/>
  <c r="F36"/>
  <c r="E36"/>
  <c r="I35"/>
  <c r="G35"/>
  <c r="F35"/>
  <c r="E35"/>
  <c r="C35"/>
  <c r="B35"/>
  <c r="K34"/>
  <c r="K33"/>
  <c r="K32"/>
  <c r="I32"/>
  <c r="G32"/>
  <c r="F32"/>
  <c r="E32"/>
  <c r="I31"/>
  <c r="G31"/>
  <c r="F31"/>
  <c r="E31"/>
  <c r="C31"/>
  <c r="B31"/>
  <c r="M30"/>
  <c r="M29"/>
  <c r="I28"/>
  <c r="G28"/>
  <c r="F28"/>
  <c r="E28"/>
  <c r="I27"/>
  <c r="G27"/>
  <c r="F27"/>
  <c r="E27"/>
  <c r="C27"/>
  <c r="B27"/>
  <c r="K26"/>
  <c r="K25"/>
  <c r="K24"/>
  <c r="I24"/>
  <c r="G24"/>
  <c r="F24"/>
  <c r="E24"/>
  <c r="I23"/>
  <c r="G23"/>
  <c r="F23"/>
  <c r="E23"/>
  <c r="C23"/>
  <c r="B23"/>
  <c r="O22"/>
  <c r="O21"/>
  <c r="I20"/>
  <c r="G20"/>
  <c r="F20"/>
  <c r="E20"/>
  <c r="I19"/>
  <c r="G19"/>
  <c r="F19"/>
  <c r="E19"/>
  <c r="C19"/>
  <c r="B19"/>
  <c r="K18"/>
  <c r="K17"/>
  <c r="U16"/>
  <c r="K16"/>
  <c r="I16"/>
  <c r="G16"/>
  <c r="F16"/>
  <c r="E16"/>
  <c r="I15"/>
  <c r="G15"/>
  <c r="F15"/>
  <c r="E15"/>
  <c r="C15"/>
  <c r="B15"/>
  <c r="M14"/>
  <c r="M13"/>
  <c r="I12"/>
  <c r="G12"/>
  <c r="F12"/>
  <c r="E12"/>
  <c r="I11"/>
  <c r="G11"/>
  <c r="F11"/>
  <c r="E11"/>
  <c r="C11"/>
  <c r="B11"/>
  <c r="K10"/>
  <c r="K9"/>
  <c r="K8"/>
  <c r="I8"/>
  <c r="G8"/>
  <c r="F8"/>
  <c r="E8"/>
  <c r="U7"/>
  <c r="I7"/>
  <c r="G7"/>
  <c r="F7"/>
  <c r="E7"/>
  <c r="C7"/>
  <c r="B7"/>
  <c r="R4"/>
  <c r="O79" s="1"/>
  <c r="O154" s="1"/>
  <c r="G4"/>
  <c r="A4"/>
  <c r="F2"/>
  <c r="A1"/>
  <c r="I68" i="345"/>
  <c r="G68"/>
  <c r="F68"/>
  <c r="E68"/>
  <c r="I67"/>
  <c r="G67"/>
  <c r="F67"/>
  <c r="E67"/>
  <c r="C67"/>
  <c r="B67"/>
  <c r="K66"/>
  <c r="K65"/>
  <c r="K64"/>
  <c r="I64"/>
  <c r="G64"/>
  <c r="F64"/>
  <c r="E64"/>
  <c r="I63"/>
  <c r="G63"/>
  <c r="F63"/>
  <c r="E63"/>
  <c r="C63"/>
  <c r="B63"/>
  <c r="M62"/>
  <c r="M61"/>
  <c r="I60"/>
  <c r="G60"/>
  <c r="F60"/>
  <c r="E60"/>
  <c r="I59"/>
  <c r="G59"/>
  <c r="F59"/>
  <c r="E59"/>
  <c r="C59"/>
  <c r="B59"/>
  <c r="K58"/>
  <c r="K57"/>
  <c r="K56"/>
  <c r="I56"/>
  <c r="G56"/>
  <c r="F56"/>
  <c r="E56"/>
  <c r="I55"/>
  <c r="G55"/>
  <c r="F55"/>
  <c r="E55"/>
  <c r="C55"/>
  <c r="B55"/>
  <c r="O54"/>
  <c r="O53"/>
  <c r="I52"/>
  <c r="G52"/>
  <c r="F52"/>
  <c r="E52"/>
  <c r="I51"/>
  <c r="G51"/>
  <c r="F51"/>
  <c r="E51"/>
  <c r="C51"/>
  <c r="B51"/>
  <c r="K50"/>
  <c r="K49"/>
  <c r="K48"/>
  <c r="I48"/>
  <c r="G48"/>
  <c r="F48"/>
  <c r="E48"/>
  <c r="I47"/>
  <c r="G47"/>
  <c r="F47"/>
  <c r="E47"/>
  <c r="C47"/>
  <c r="B47"/>
  <c r="M46"/>
  <c r="M45"/>
  <c r="I44"/>
  <c r="G44"/>
  <c r="F44"/>
  <c r="E44"/>
  <c r="I43"/>
  <c r="G43"/>
  <c r="F43"/>
  <c r="E43"/>
  <c r="C43"/>
  <c r="B43"/>
  <c r="K42"/>
  <c r="K41"/>
  <c r="K40"/>
  <c r="I40"/>
  <c r="G40"/>
  <c r="F40"/>
  <c r="E40"/>
  <c r="I39"/>
  <c r="G39"/>
  <c r="F39"/>
  <c r="E39"/>
  <c r="C39"/>
  <c r="B39"/>
  <c r="Q38"/>
  <c r="Q37"/>
  <c r="I36"/>
  <c r="G36"/>
  <c r="F36"/>
  <c r="E36"/>
  <c r="I35"/>
  <c r="G35"/>
  <c r="F35"/>
  <c r="E35"/>
  <c r="C35"/>
  <c r="B35"/>
  <c r="K34"/>
  <c r="K33"/>
  <c r="K32"/>
  <c r="I32"/>
  <c r="G32"/>
  <c r="F32"/>
  <c r="E32"/>
  <c r="I31"/>
  <c r="G31"/>
  <c r="F31"/>
  <c r="E31"/>
  <c r="C31"/>
  <c r="B31"/>
  <c r="M30"/>
  <c r="M29"/>
  <c r="I28"/>
  <c r="G28"/>
  <c r="F28"/>
  <c r="E28"/>
  <c r="I27"/>
  <c r="G27"/>
  <c r="F27"/>
  <c r="E27"/>
  <c r="C27"/>
  <c r="B27"/>
  <c r="K26"/>
  <c r="K25"/>
  <c r="K24"/>
  <c r="I24"/>
  <c r="G24"/>
  <c r="F24"/>
  <c r="E24"/>
  <c r="I23"/>
  <c r="G23"/>
  <c r="F23"/>
  <c r="E23"/>
  <c r="C23"/>
  <c r="B23"/>
  <c r="O22"/>
  <c r="O21"/>
  <c r="I20"/>
  <c r="G20"/>
  <c r="F20"/>
  <c r="E20"/>
  <c r="I19"/>
  <c r="G19"/>
  <c r="F19"/>
  <c r="E19"/>
  <c r="C19"/>
  <c r="B19"/>
  <c r="K18"/>
  <c r="K17"/>
  <c r="U16"/>
  <c r="K16"/>
  <c r="I16"/>
  <c r="G16"/>
  <c r="F16"/>
  <c r="E16"/>
  <c r="I15"/>
  <c r="G15"/>
  <c r="F15"/>
  <c r="E15"/>
  <c r="C15"/>
  <c r="B15"/>
  <c r="M14"/>
  <c r="M13"/>
  <c r="I12"/>
  <c r="G12"/>
  <c r="F12"/>
  <c r="E12"/>
  <c r="I11"/>
  <c r="G11"/>
  <c r="F11"/>
  <c r="E11"/>
  <c r="C11"/>
  <c r="B11"/>
  <c r="K10"/>
  <c r="K9"/>
  <c r="K8"/>
  <c r="I8"/>
  <c r="G8"/>
  <c r="F8"/>
  <c r="E8"/>
  <c r="U7"/>
  <c r="I7"/>
  <c r="G7"/>
  <c r="F7"/>
  <c r="E7"/>
  <c r="C7"/>
  <c r="B7"/>
  <c r="R4"/>
  <c r="O79"/>
  <c r="G4"/>
  <c r="A4"/>
  <c r="A1"/>
  <c r="Q37" i="344"/>
  <c r="I36"/>
  <c r="G36"/>
  <c r="F36"/>
  <c r="E36"/>
  <c r="I35"/>
  <c r="G35"/>
  <c r="F35"/>
  <c r="E35"/>
  <c r="C35"/>
  <c r="B35"/>
  <c r="K34"/>
  <c r="K33"/>
  <c r="K32"/>
  <c r="I32"/>
  <c r="G32"/>
  <c r="F32"/>
  <c r="E32"/>
  <c r="I31"/>
  <c r="G31"/>
  <c r="F31"/>
  <c r="E31"/>
  <c r="C31"/>
  <c r="B31"/>
  <c r="M30"/>
  <c r="M29"/>
  <c r="I28"/>
  <c r="G28"/>
  <c r="F28"/>
  <c r="E28"/>
  <c r="I27"/>
  <c r="G27"/>
  <c r="F27"/>
  <c r="E27"/>
  <c r="C27"/>
  <c r="B27"/>
  <c r="K26"/>
  <c r="K25"/>
  <c r="K24"/>
  <c r="I24"/>
  <c r="G24"/>
  <c r="F24"/>
  <c r="E24"/>
  <c r="I23"/>
  <c r="G23"/>
  <c r="F23"/>
  <c r="E23"/>
  <c r="C23"/>
  <c r="B23"/>
  <c r="O22"/>
  <c r="O21"/>
  <c r="I20"/>
  <c r="G20"/>
  <c r="F20"/>
  <c r="E20"/>
  <c r="I19"/>
  <c r="G19"/>
  <c r="F19"/>
  <c r="E19"/>
  <c r="C19"/>
  <c r="B19"/>
  <c r="K18"/>
  <c r="K17"/>
  <c r="U16"/>
  <c r="K16"/>
  <c r="I16"/>
  <c r="G16"/>
  <c r="F16"/>
  <c r="E16"/>
  <c r="I15"/>
  <c r="G15"/>
  <c r="F15"/>
  <c r="E15"/>
  <c r="C15"/>
  <c r="B15"/>
  <c r="M14"/>
  <c r="M13"/>
  <c r="I12"/>
  <c r="G12"/>
  <c r="F12"/>
  <c r="E12"/>
  <c r="I11"/>
  <c r="G11"/>
  <c r="F11"/>
  <c r="E11"/>
  <c r="C11"/>
  <c r="B11"/>
  <c r="K10"/>
  <c r="K9"/>
  <c r="K8"/>
  <c r="I8"/>
  <c r="G8"/>
  <c r="F8"/>
  <c r="E8"/>
  <c r="U7"/>
  <c r="I7"/>
  <c r="G7"/>
  <c r="F7"/>
  <c r="E7"/>
  <c r="C7"/>
  <c r="B7"/>
  <c r="R4"/>
  <c r="O79"/>
  <c r="G4"/>
  <c r="A4"/>
  <c r="A1"/>
  <c r="O26" i="338"/>
  <c r="O25"/>
  <c r="O24"/>
  <c r="O23"/>
  <c r="O22"/>
  <c r="O21"/>
  <c r="O20"/>
  <c r="O19"/>
  <c r="O18"/>
  <c r="O17"/>
  <c r="O16"/>
  <c r="O15"/>
  <c r="O14"/>
  <c r="O13"/>
  <c r="O12"/>
  <c r="O11"/>
  <c r="O10"/>
  <c r="O9"/>
  <c r="O8"/>
  <c r="P5"/>
  <c r="R79" i="346"/>
  <c r="L5" i="338"/>
  <c r="C5"/>
  <c r="A5"/>
  <c r="A2"/>
  <c r="A1"/>
  <c r="R80" i="337"/>
  <c r="F77"/>
  <c r="I70"/>
  <c r="G70"/>
  <c r="F70"/>
  <c r="D70"/>
  <c r="C70"/>
  <c r="B70"/>
  <c r="K69"/>
  <c r="I69"/>
  <c r="G69"/>
  <c r="F69"/>
  <c r="D69"/>
  <c r="C69"/>
  <c r="B69"/>
  <c r="M68"/>
  <c r="I68"/>
  <c r="G68"/>
  <c r="F68"/>
  <c r="D68"/>
  <c r="C68"/>
  <c r="B68"/>
  <c r="K67"/>
  <c r="I67"/>
  <c r="G67"/>
  <c r="F67"/>
  <c r="D67"/>
  <c r="C67"/>
  <c r="B67"/>
  <c r="O66"/>
  <c r="I66"/>
  <c r="G66"/>
  <c r="F66"/>
  <c r="D66"/>
  <c r="C66"/>
  <c r="B66"/>
  <c r="K65"/>
  <c r="I65"/>
  <c r="G65"/>
  <c r="F65"/>
  <c r="D65"/>
  <c r="C65"/>
  <c r="B65"/>
  <c r="M64"/>
  <c r="I64"/>
  <c r="G64"/>
  <c r="F64"/>
  <c r="D64"/>
  <c r="C64"/>
  <c r="B64"/>
  <c r="K63"/>
  <c r="I63"/>
  <c r="G63"/>
  <c r="F63"/>
  <c r="D63"/>
  <c r="C63"/>
  <c r="B63"/>
  <c r="Q62"/>
  <c r="I62"/>
  <c r="G62"/>
  <c r="F62"/>
  <c r="D62"/>
  <c r="C62"/>
  <c r="B62"/>
  <c r="K61"/>
  <c r="I61"/>
  <c r="G61"/>
  <c r="F61"/>
  <c r="D61"/>
  <c r="C61"/>
  <c r="B61"/>
  <c r="M60"/>
  <c r="I60"/>
  <c r="G60"/>
  <c r="F60"/>
  <c r="D60"/>
  <c r="C60"/>
  <c r="B60"/>
  <c r="K59"/>
  <c r="I59"/>
  <c r="G59"/>
  <c r="F59"/>
  <c r="D59"/>
  <c r="C59"/>
  <c r="B59"/>
  <c r="O58"/>
  <c r="I58"/>
  <c r="G58"/>
  <c r="F58"/>
  <c r="D58"/>
  <c r="C58"/>
  <c r="B58"/>
  <c r="K57"/>
  <c r="I57"/>
  <c r="G57"/>
  <c r="F57"/>
  <c r="D57"/>
  <c r="C57"/>
  <c r="B57"/>
  <c r="M56"/>
  <c r="I56"/>
  <c r="G56"/>
  <c r="F56"/>
  <c r="D56"/>
  <c r="C56"/>
  <c r="B56"/>
  <c r="K55"/>
  <c r="I55"/>
  <c r="G55"/>
  <c r="F55"/>
  <c r="D55"/>
  <c r="C55"/>
  <c r="B55"/>
  <c r="Q54"/>
  <c r="I54"/>
  <c r="G54"/>
  <c r="F54"/>
  <c r="D54"/>
  <c r="C54"/>
  <c r="B54"/>
  <c r="K53"/>
  <c r="I53"/>
  <c r="G53"/>
  <c r="F53"/>
  <c r="D53"/>
  <c r="C53"/>
  <c r="B53"/>
  <c r="M52"/>
  <c r="I52"/>
  <c r="G52"/>
  <c r="F52"/>
  <c r="D52"/>
  <c r="C52"/>
  <c r="B52"/>
  <c r="K51"/>
  <c r="I51"/>
  <c r="G51"/>
  <c r="F51"/>
  <c r="D51"/>
  <c r="C51"/>
  <c r="B51"/>
  <c r="O50"/>
  <c r="I50"/>
  <c r="G50"/>
  <c r="F50"/>
  <c r="D50"/>
  <c r="C50"/>
  <c r="B50"/>
  <c r="K49"/>
  <c r="I49"/>
  <c r="G49"/>
  <c r="F49"/>
  <c r="D49"/>
  <c r="C49"/>
  <c r="B49"/>
  <c r="M48"/>
  <c r="I48"/>
  <c r="G48"/>
  <c r="F48"/>
  <c r="D48"/>
  <c r="C48"/>
  <c r="B48"/>
  <c r="K47"/>
  <c r="I47"/>
  <c r="G47"/>
  <c r="F47"/>
  <c r="D47"/>
  <c r="C47"/>
  <c r="B47"/>
  <c r="Q46"/>
  <c r="I46"/>
  <c r="G46"/>
  <c r="F46"/>
  <c r="D46"/>
  <c r="C46"/>
  <c r="B46"/>
  <c r="K45"/>
  <c r="I45"/>
  <c r="G45"/>
  <c r="F45"/>
  <c r="D45"/>
  <c r="C45"/>
  <c r="B45"/>
  <c r="M44"/>
  <c r="I44"/>
  <c r="G44"/>
  <c r="F44"/>
  <c r="D44"/>
  <c r="C44"/>
  <c r="B44"/>
  <c r="K43"/>
  <c r="I43"/>
  <c r="G43"/>
  <c r="F43"/>
  <c r="D43"/>
  <c r="C43"/>
  <c r="B43"/>
  <c r="O42"/>
  <c r="I42"/>
  <c r="G42"/>
  <c r="F42"/>
  <c r="D42"/>
  <c r="C42"/>
  <c r="B42"/>
  <c r="K41"/>
  <c r="I41"/>
  <c r="G41"/>
  <c r="F41"/>
  <c r="D41"/>
  <c r="C41"/>
  <c r="B41"/>
  <c r="M40"/>
  <c r="I40"/>
  <c r="G40"/>
  <c r="F40"/>
  <c r="D40"/>
  <c r="C40"/>
  <c r="B40"/>
  <c r="O39"/>
  <c r="K39"/>
  <c r="I39"/>
  <c r="G39"/>
  <c r="F39"/>
  <c r="D39"/>
  <c r="C39"/>
  <c r="B39"/>
  <c r="Q38"/>
  <c r="I38"/>
  <c r="G38"/>
  <c r="F38"/>
  <c r="D38"/>
  <c r="C38"/>
  <c r="B38"/>
  <c r="O37"/>
  <c r="K37"/>
  <c r="I37"/>
  <c r="G37"/>
  <c r="F37"/>
  <c r="D37"/>
  <c r="C37"/>
  <c r="B37"/>
  <c r="M36"/>
  <c r="I36"/>
  <c r="G36"/>
  <c r="F36"/>
  <c r="D36"/>
  <c r="C36"/>
  <c r="B36"/>
  <c r="K35"/>
  <c r="I35"/>
  <c r="G35"/>
  <c r="F35"/>
  <c r="D35"/>
  <c r="C35"/>
  <c r="B35"/>
  <c r="O34"/>
  <c r="I34"/>
  <c r="G34"/>
  <c r="F34"/>
  <c r="D34"/>
  <c r="C34"/>
  <c r="B34"/>
  <c r="K33"/>
  <c r="I33"/>
  <c r="G33"/>
  <c r="F33"/>
  <c r="D33"/>
  <c r="C33"/>
  <c r="B33"/>
  <c r="M32"/>
  <c r="I32"/>
  <c r="G32"/>
  <c r="F32"/>
  <c r="D32"/>
  <c r="C32"/>
  <c r="B32"/>
  <c r="K31"/>
  <c r="I31"/>
  <c r="G31"/>
  <c r="F31"/>
  <c r="D31"/>
  <c r="C31"/>
  <c r="B31"/>
  <c r="Q30"/>
  <c r="I30"/>
  <c r="G30"/>
  <c r="F30"/>
  <c r="D30"/>
  <c r="C30"/>
  <c r="B30"/>
  <c r="K29"/>
  <c r="I29"/>
  <c r="G29"/>
  <c r="F29"/>
  <c r="D29"/>
  <c r="C29"/>
  <c r="B29"/>
  <c r="M28"/>
  <c r="I28"/>
  <c r="G28"/>
  <c r="F28"/>
  <c r="D28"/>
  <c r="C28"/>
  <c r="B28"/>
  <c r="K27"/>
  <c r="I27"/>
  <c r="G27"/>
  <c r="F27"/>
  <c r="D27"/>
  <c r="C27"/>
  <c r="B27"/>
  <c r="O26"/>
  <c r="I26"/>
  <c r="G26"/>
  <c r="F26"/>
  <c r="D26"/>
  <c r="C26"/>
  <c r="B26"/>
  <c r="K25"/>
  <c r="I25"/>
  <c r="G25"/>
  <c r="F25"/>
  <c r="D25"/>
  <c r="C25"/>
  <c r="B25"/>
  <c r="M24"/>
  <c r="I24"/>
  <c r="G24"/>
  <c r="F24"/>
  <c r="D24"/>
  <c r="C24"/>
  <c r="B24"/>
  <c r="K23"/>
  <c r="I23"/>
  <c r="G23"/>
  <c r="F23"/>
  <c r="D23"/>
  <c r="C23"/>
  <c r="B23"/>
  <c r="Q22"/>
  <c r="I22"/>
  <c r="G22"/>
  <c r="F22"/>
  <c r="D22"/>
  <c r="C22"/>
  <c r="B22"/>
  <c r="K21"/>
  <c r="I21"/>
  <c r="G21"/>
  <c r="F21"/>
  <c r="D21"/>
  <c r="C21"/>
  <c r="B21"/>
  <c r="M20"/>
  <c r="I20"/>
  <c r="G20"/>
  <c r="F20"/>
  <c r="D20"/>
  <c r="C20"/>
  <c r="B20"/>
  <c r="K19"/>
  <c r="I19"/>
  <c r="G19"/>
  <c r="F19"/>
  <c r="D19"/>
  <c r="C19"/>
  <c r="B19"/>
  <c r="O18"/>
  <c r="I18"/>
  <c r="G18"/>
  <c r="F18"/>
  <c r="D18"/>
  <c r="C18"/>
  <c r="B18"/>
  <c r="K17"/>
  <c r="I17"/>
  <c r="G17"/>
  <c r="F17"/>
  <c r="D17"/>
  <c r="C17"/>
  <c r="B17"/>
  <c r="U16"/>
  <c r="M16"/>
  <c r="I16"/>
  <c r="G16"/>
  <c r="F16"/>
  <c r="D16"/>
  <c r="C16"/>
  <c r="B16"/>
  <c r="K15"/>
  <c r="I15"/>
  <c r="G15"/>
  <c r="F15"/>
  <c r="D15"/>
  <c r="C15"/>
  <c r="B15"/>
  <c r="Q14"/>
  <c r="I14"/>
  <c r="G14"/>
  <c r="F14"/>
  <c r="D14"/>
  <c r="C14"/>
  <c r="B14"/>
  <c r="K13"/>
  <c r="I13"/>
  <c r="G13"/>
  <c r="F13"/>
  <c r="D13"/>
  <c r="C13"/>
  <c r="B13"/>
  <c r="M12"/>
  <c r="I12"/>
  <c r="G12"/>
  <c r="F12"/>
  <c r="D12"/>
  <c r="C12"/>
  <c r="B12"/>
  <c r="K11"/>
  <c r="I11"/>
  <c r="G11"/>
  <c r="F11"/>
  <c r="D11"/>
  <c r="C11"/>
  <c r="B11"/>
  <c r="O10"/>
  <c r="I10"/>
  <c r="G10"/>
  <c r="F10"/>
  <c r="D10"/>
  <c r="C10"/>
  <c r="B10"/>
  <c r="K9"/>
  <c r="I9"/>
  <c r="G9"/>
  <c r="F9"/>
  <c r="D9"/>
  <c r="C9"/>
  <c r="B9"/>
  <c r="M8"/>
  <c r="I8"/>
  <c r="G8"/>
  <c r="F8"/>
  <c r="D8"/>
  <c r="C8"/>
  <c r="B8"/>
  <c r="U7"/>
  <c r="K7"/>
  <c r="I7"/>
  <c r="G7"/>
  <c r="F7"/>
  <c r="D7"/>
  <c r="C7"/>
  <c r="B7"/>
  <c r="Y5"/>
  <c r="AB1" s="1"/>
  <c r="R4"/>
  <c r="O80"/>
  <c r="G4"/>
  <c r="A4"/>
  <c r="Y3"/>
  <c r="A1"/>
  <c r="R79" i="336"/>
  <c r="F72"/>
  <c r="I69"/>
  <c r="G69"/>
  <c r="F69"/>
  <c r="D69"/>
  <c r="C69"/>
  <c r="B69"/>
  <c r="K68"/>
  <c r="I67"/>
  <c r="G67"/>
  <c r="F67"/>
  <c r="D67"/>
  <c r="C67"/>
  <c r="B67"/>
  <c r="M66"/>
  <c r="I65"/>
  <c r="G65"/>
  <c r="F65"/>
  <c r="D65"/>
  <c r="C65"/>
  <c r="B65"/>
  <c r="K64"/>
  <c r="I63"/>
  <c r="G63"/>
  <c r="F63"/>
  <c r="D63"/>
  <c r="C63"/>
  <c r="B63"/>
  <c r="O62"/>
  <c r="I61"/>
  <c r="G61"/>
  <c r="F61"/>
  <c r="D61"/>
  <c r="C61"/>
  <c r="B61"/>
  <c r="K60"/>
  <c r="I59"/>
  <c r="G59"/>
  <c r="F59"/>
  <c r="D59"/>
  <c r="C59"/>
  <c r="B59"/>
  <c r="M58"/>
  <c r="I57"/>
  <c r="G57"/>
  <c r="F57"/>
  <c r="D57"/>
  <c r="C57"/>
  <c r="B57"/>
  <c r="K56"/>
  <c r="I55"/>
  <c r="G55"/>
  <c r="F55"/>
  <c r="D55"/>
  <c r="C55"/>
  <c r="B55"/>
  <c r="Q54"/>
  <c r="I53"/>
  <c r="G53"/>
  <c r="F53"/>
  <c r="D53"/>
  <c r="C53"/>
  <c r="B53"/>
  <c r="K52"/>
  <c r="I51"/>
  <c r="G51"/>
  <c r="F51"/>
  <c r="D51"/>
  <c r="C51"/>
  <c r="B51"/>
  <c r="M50"/>
  <c r="I49"/>
  <c r="G49"/>
  <c r="F49"/>
  <c r="D49"/>
  <c r="C49"/>
  <c r="B49"/>
  <c r="K48"/>
  <c r="I47"/>
  <c r="G47"/>
  <c r="F47"/>
  <c r="D47"/>
  <c r="C47"/>
  <c r="B47"/>
  <c r="O46"/>
  <c r="I45"/>
  <c r="G45"/>
  <c r="F45"/>
  <c r="D45"/>
  <c r="C45"/>
  <c r="B45"/>
  <c r="K44"/>
  <c r="I43"/>
  <c r="G43"/>
  <c r="F43"/>
  <c r="D43"/>
  <c r="C43"/>
  <c r="B43"/>
  <c r="M42"/>
  <c r="I41"/>
  <c r="G41"/>
  <c r="F41"/>
  <c r="D41"/>
  <c r="C41"/>
  <c r="B41"/>
  <c r="K40"/>
  <c r="I39"/>
  <c r="G39"/>
  <c r="F39"/>
  <c r="D39"/>
  <c r="C39"/>
  <c r="B39"/>
  <c r="Q38"/>
  <c r="I37"/>
  <c r="G37"/>
  <c r="F37"/>
  <c r="D37"/>
  <c r="C37"/>
  <c r="B37"/>
  <c r="K36"/>
  <c r="I35"/>
  <c r="G35"/>
  <c r="F35"/>
  <c r="D35"/>
  <c r="C35"/>
  <c r="B35"/>
  <c r="M34"/>
  <c r="I33"/>
  <c r="G33"/>
  <c r="F33"/>
  <c r="D33"/>
  <c r="C33"/>
  <c r="B33"/>
  <c r="K32"/>
  <c r="I31"/>
  <c r="G31"/>
  <c r="F31"/>
  <c r="D31"/>
  <c r="C31"/>
  <c r="B31"/>
  <c r="O30"/>
  <c r="I29"/>
  <c r="G29"/>
  <c r="F29"/>
  <c r="D29"/>
  <c r="C29"/>
  <c r="B29"/>
  <c r="K28"/>
  <c r="I27"/>
  <c r="G27"/>
  <c r="F27"/>
  <c r="D27"/>
  <c r="C27"/>
  <c r="B27"/>
  <c r="M26"/>
  <c r="I25"/>
  <c r="G25"/>
  <c r="F25"/>
  <c r="D25"/>
  <c r="C25"/>
  <c r="B25"/>
  <c r="K24"/>
  <c r="I23"/>
  <c r="G23"/>
  <c r="F23"/>
  <c r="D23"/>
  <c r="C23"/>
  <c r="B23"/>
  <c r="Q22"/>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R4"/>
  <c r="O79"/>
  <c r="G4"/>
  <c r="A4"/>
  <c r="Y3"/>
  <c r="AE1" s="1"/>
  <c r="Q41"/>
  <c r="AH1"/>
  <c r="AC1"/>
  <c r="A1"/>
  <c r="R57" i="335"/>
  <c r="F50" s="1"/>
  <c r="I37"/>
  <c r="G37"/>
  <c r="F37"/>
  <c r="D37"/>
  <c r="C37"/>
  <c r="B37"/>
  <c r="K36"/>
  <c r="I35"/>
  <c r="G35"/>
  <c r="F35"/>
  <c r="D35"/>
  <c r="C35"/>
  <c r="B35"/>
  <c r="M34"/>
  <c r="I33"/>
  <c r="G33"/>
  <c r="F33"/>
  <c r="D33"/>
  <c r="C33"/>
  <c r="B33"/>
  <c r="K32"/>
  <c r="I31"/>
  <c r="G31"/>
  <c r="F31"/>
  <c r="D31"/>
  <c r="C31"/>
  <c r="B31"/>
  <c r="O30"/>
  <c r="I29"/>
  <c r="G29"/>
  <c r="F29"/>
  <c r="D29"/>
  <c r="C29"/>
  <c r="B29"/>
  <c r="K28"/>
  <c r="I27"/>
  <c r="G27"/>
  <c r="F27"/>
  <c r="D27"/>
  <c r="C27"/>
  <c r="B27"/>
  <c r="M26"/>
  <c r="I25"/>
  <c r="G25"/>
  <c r="F25"/>
  <c r="D25"/>
  <c r="C25"/>
  <c r="B25"/>
  <c r="K24"/>
  <c r="I23"/>
  <c r="G23"/>
  <c r="F23"/>
  <c r="D23"/>
  <c r="C23"/>
  <c r="B23"/>
  <c r="Q22"/>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R4"/>
  <c r="O57" s="1"/>
  <c r="G4"/>
  <c r="A4"/>
  <c r="Y3"/>
  <c r="Q6" s="1"/>
  <c r="A1"/>
  <c r="R62" i="334"/>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R4"/>
  <c r="O62"/>
  <c r="G4"/>
  <c r="A4"/>
  <c r="Y3"/>
  <c r="O6"/>
  <c r="AD1"/>
  <c r="A1"/>
  <c r="R47" i="333"/>
  <c r="F43"/>
  <c r="C43"/>
  <c r="F41"/>
  <c r="C41"/>
  <c r="F39"/>
  <c r="C39"/>
  <c r="F37"/>
  <c r="C37"/>
  <c r="L21"/>
  <c r="I21"/>
  <c r="G21"/>
  <c r="E21"/>
  <c r="B34" s="1"/>
  <c r="D21"/>
  <c r="C21"/>
  <c r="L19"/>
  <c r="I19"/>
  <c r="G19"/>
  <c r="E19"/>
  <c r="B33" s="1"/>
  <c r="D19"/>
  <c r="C19"/>
  <c r="L17"/>
  <c r="I17"/>
  <c r="G17"/>
  <c r="E17"/>
  <c r="B32"/>
  <c r="D17"/>
  <c r="C17"/>
  <c r="L15"/>
  <c r="I15"/>
  <c r="G15"/>
  <c r="E15"/>
  <c r="B31" s="1"/>
  <c r="D15"/>
  <c r="C15"/>
  <c r="L13"/>
  <c r="I13"/>
  <c r="G13"/>
  <c r="E13"/>
  <c r="B28" s="1"/>
  <c r="D13"/>
  <c r="C13"/>
  <c r="L11"/>
  <c r="I11"/>
  <c r="G11"/>
  <c r="E11"/>
  <c r="B27"/>
  <c r="D11"/>
  <c r="C11"/>
  <c r="L9"/>
  <c r="I9"/>
  <c r="G9"/>
  <c r="E9"/>
  <c r="B26"/>
  <c r="D9"/>
  <c r="C9"/>
  <c r="L7"/>
  <c r="I7"/>
  <c r="G7"/>
  <c r="E7"/>
  <c r="B25" s="1"/>
  <c r="D7"/>
  <c r="C7"/>
  <c r="Y5"/>
  <c r="L4"/>
  <c r="K53"/>
  <c r="E4"/>
  <c r="A4"/>
  <c r="Y3"/>
  <c r="A1"/>
  <c r="R44" i="332"/>
  <c r="F38"/>
  <c r="C38"/>
  <c r="F36"/>
  <c r="C36"/>
  <c r="F34"/>
  <c r="C34"/>
  <c r="L19"/>
  <c r="I19"/>
  <c r="G19"/>
  <c r="E19"/>
  <c r="B31"/>
  <c r="D19"/>
  <c r="C19"/>
  <c r="L17"/>
  <c r="I17"/>
  <c r="G17"/>
  <c r="E17"/>
  <c r="B30" s="1"/>
  <c r="D17"/>
  <c r="C17"/>
  <c r="L15"/>
  <c r="I15"/>
  <c r="G15"/>
  <c r="E15"/>
  <c r="B29"/>
  <c r="D15"/>
  <c r="C15"/>
  <c r="L13"/>
  <c r="I13"/>
  <c r="G13"/>
  <c r="E13"/>
  <c r="B28" s="1"/>
  <c r="D13"/>
  <c r="C13"/>
  <c r="L11"/>
  <c r="I11"/>
  <c r="G11"/>
  <c r="E11"/>
  <c r="B25"/>
  <c r="D11"/>
  <c r="C11"/>
  <c r="L9"/>
  <c r="I9"/>
  <c r="G9"/>
  <c r="E9"/>
  <c r="B24" s="1"/>
  <c r="D9"/>
  <c r="C9"/>
  <c r="L7"/>
  <c r="I7"/>
  <c r="G7"/>
  <c r="E7"/>
  <c r="B23" s="1"/>
  <c r="D7"/>
  <c r="C7"/>
  <c r="Y5"/>
  <c r="L4"/>
  <c r="K49" s="1"/>
  <c r="E4"/>
  <c r="A4"/>
  <c r="Y3"/>
  <c r="A1"/>
  <c r="R47" i="331"/>
  <c r="E41" s="1"/>
  <c r="E40"/>
  <c r="F36"/>
  <c r="C36"/>
  <c r="F34"/>
  <c r="C34"/>
  <c r="F32"/>
  <c r="C32"/>
  <c r="L17"/>
  <c r="I17"/>
  <c r="G17"/>
  <c r="E17"/>
  <c r="B30"/>
  <c r="D17"/>
  <c r="C17"/>
  <c r="L15"/>
  <c r="I15"/>
  <c r="G15"/>
  <c r="E15"/>
  <c r="B29" s="1"/>
  <c r="D15"/>
  <c r="C15"/>
  <c r="L13"/>
  <c r="I13"/>
  <c r="G13"/>
  <c r="E13"/>
  <c r="B28"/>
  <c r="D13"/>
  <c r="C13"/>
  <c r="L11"/>
  <c r="I11"/>
  <c r="G11"/>
  <c r="E11"/>
  <c r="B25" s="1"/>
  <c r="D11"/>
  <c r="C11"/>
  <c r="L9"/>
  <c r="I9"/>
  <c r="G9"/>
  <c r="E9"/>
  <c r="B24" s="1"/>
  <c r="D9"/>
  <c r="C9"/>
  <c r="L7"/>
  <c r="I7"/>
  <c r="G7"/>
  <c r="E7"/>
  <c r="B23" s="1"/>
  <c r="D7"/>
  <c r="C7"/>
  <c r="Y5"/>
  <c r="L4"/>
  <c r="K47" s="1"/>
  <c r="E4"/>
  <c r="A4"/>
  <c r="Y3"/>
  <c r="A1"/>
  <c r="L15" i="330"/>
  <c r="I15"/>
  <c r="G15"/>
  <c r="E15"/>
  <c r="B23" s="1"/>
  <c r="D15"/>
  <c r="C15"/>
  <c r="L13"/>
  <c r="I13"/>
  <c r="G13"/>
  <c r="E13"/>
  <c r="B22" s="1"/>
  <c r="D13"/>
  <c r="C13"/>
  <c r="L11"/>
  <c r="I11"/>
  <c r="G11"/>
  <c r="E11"/>
  <c r="B21"/>
  <c r="D11"/>
  <c r="C11"/>
  <c r="L9"/>
  <c r="I9"/>
  <c r="G9"/>
  <c r="E9"/>
  <c r="B20"/>
  <c r="D9"/>
  <c r="C9"/>
  <c r="L7"/>
  <c r="I7"/>
  <c r="G7"/>
  <c r="E7"/>
  <c r="B19" s="1"/>
  <c r="D7"/>
  <c r="C7"/>
  <c r="Y5"/>
  <c r="L4"/>
  <c r="K41"/>
  <c r="E4"/>
  <c r="A4"/>
  <c r="Y3"/>
  <c r="A1"/>
  <c r="L13" i="329"/>
  <c r="I13"/>
  <c r="G13"/>
  <c r="E13"/>
  <c r="B22"/>
  <c r="D13"/>
  <c r="C13"/>
  <c r="L11"/>
  <c r="I11"/>
  <c r="G11"/>
  <c r="E11"/>
  <c r="B21" s="1"/>
  <c r="D11"/>
  <c r="C11"/>
  <c r="L9"/>
  <c r="I9"/>
  <c r="G9"/>
  <c r="E9"/>
  <c r="B20"/>
  <c r="D9"/>
  <c r="C9"/>
  <c r="L7"/>
  <c r="I7"/>
  <c r="G7"/>
  <c r="E7"/>
  <c r="B19" s="1"/>
  <c r="D7"/>
  <c r="C7"/>
  <c r="Y5"/>
  <c r="AH1" s="1"/>
  <c r="M4"/>
  <c r="K41" s="1"/>
  <c r="E4"/>
  <c r="A4"/>
  <c r="Y3"/>
  <c r="A1"/>
  <c r="L11" i="328"/>
  <c r="I11"/>
  <c r="G11"/>
  <c r="E11"/>
  <c r="B21"/>
  <c r="D11"/>
  <c r="C11"/>
  <c r="L9"/>
  <c r="I9"/>
  <c r="G9"/>
  <c r="E9"/>
  <c r="B20"/>
  <c r="D9"/>
  <c r="C9"/>
  <c r="L7"/>
  <c r="I7"/>
  <c r="G7"/>
  <c r="E7"/>
  <c r="B19" s="1"/>
  <c r="D7"/>
  <c r="C7"/>
  <c r="Y5"/>
  <c r="AB1" s="1"/>
  <c r="L4"/>
  <c r="K41"/>
  <c r="E4"/>
  <c r="A4"/>
  <c r="Y3"/>
  <c r="A1"/>
  <c r="P156" i="327"/>
  <c r="M156" s="1"/>
  <c r="L156"/>
  <c r="K156"/>
  <c r="J156"/>
  <c r="P155"/>
  <c r="M155"/>
  <c r="L155"/>
  <c r="K155"/>
  <c r="J155"/>
  <c r="P154"/>
  <c r="M154" s="1"/>
  <c r="L154"/>
  <c r="K154"/>
  <c r="J154"/>
  <c r="P153"/>
  <c r="M153"/>
  <c r="L153"/>
  <c r="K153"/>
  <c r="J153"/>
  <c r="P152"/>
  <c r="M152" s="1"/>
  <c r="L152"/>
  <c r="K152"/>
  <c r="J152"/>
  <c r="P151"/>
  <c r="M151"/>
  <c r="L151"/>
  <c r="K151"/>
  <c r="J151"/>
  <c r="P150"/>
  <c r="M150" s="1"/>
  <c r="L150"/>
  <c r="K150"/>
  <c r="J150"/>
  <c r="P149"/>
  <c r="M149" s="1"/>
  <c r="L149"/>
  <c r="K149"/>
  <c r="J149"/>
  <c r="P148"/>
  <c r="M148" s="1"/>
  <c r="L148"/>
  <c r="K148"/>
  <c r="J148"/>
  <c r="P147"/>
  <c r="M147"/>
  <c r="L147"/>
  <c r="K147"/>
  <c r="J147"/>
  <c r="P146"/>
  <c r="M146"/>
  <c r="L146"/>
  <c r="K146"/>
  <c r="J146"/>
  <c r="P145"/>
  <c r="M145" s="1"/>
  <c r="L145"/>
  <c r="K145"/>
  <c r="J145"/>
  <c r="P144"/>
  <c r="M144" s="1"/>
  <c r="L144"/>
  <c r="K144"/>
  <c r="J144"/>
  <c r="P143"/>
  <c r="M143"/>
  <c r="L143"/>
  <c r="K143"/>
  <c r="J143"/>
  <c r="P142"/>
  <c r="M142"/>
  <c r="L142"/>
  <c r="K142"/>
  <c r="J142"/>
  <c r="P141"/>
  <c r="M141"/>
  <c r="L141"/>
  <c r="K141"/>
  <c r="J141"/>
  <c r="P140"/>
  <c r="M140" s="1"/>
  <c r="L140"/>
  <c r="K140"/>
  <c r="J140"/>
  <c r="P139"/>
  <c r="M139"/>
  <c r="L139"/>
  <c r="K139"/>
  <c r="J139"/>
  <c r="P138"/>
  <c r="M138" s="1"/>
  <c r="L138"/>
  <c r="K138"/>
  <c r="J138"/>
  <c r="P137"/>
  <c r="M137"/>
  <c r="L137"/>
  <c r="K137"/>
  <c r="J137"/>
  <c r="P136"/>
  <c r="M136" s="1"/>
  <c r="L136"/>
  <c r="K136"/>
  <c r="J136"/>
  <c r="P135"/>
  <c r="M135"/>
  <c r="L135"/>
  <c r="K135"/>
  <c r="J135"/>
  <c r="P134"/>
  <c r="M134" s="1"/>
  <c r="L134"/>
  <c r="K134"/>
  <c r="J134"/>
  <c r="P133"/>
  <c r="M133" s="1"/>
  <c r="L133"/>
  <c r="K133"/>
  <c r="J133"/>
  <c r="P132"/>
  <c r="M132" s="1"/>
  <c r="L132"/>
  <c r="K132"/>
  <c r="J132"/>
  <c r="P131"/>
  <c r="M131"/>
  <c r="L131"/>
  <c r="K131"/>
  <c r="J131"/>
  <c r="P130"/>
  <c r="M130"/>
  <c r="L130"/>
  <c r="K130"/>
  <c r="J130"/>
  <c r="P129"/>
  <c r="M129" s="1"/>
  <c r="L129"/>
  <c r="K129"/>
  <c r="J129"/>
  <c r="P128"/>
  <c r="M128" s="1"/>
  <c r="L128"/>
  <c r="K128"/>
  <c r="J128"/>
  <c r="P127"/>
  <c r="M127"/>
  <c r="L127"/>
  <c r="K127"/>
  <c r="J127"/>
  <c r="P126"/>
  <c r="M126"/>
  <c r="L126"/>
  <c r="K126"/>
  <c r="J126"/>
  <c r="P125"/>
  <c r="M125"/>
  <c r="L125"/>
  <c r="K125"/>
  <c r="J125"/>
  <c r="P124"/>
  <c r="M124" s="1"/>
  <c r="L124"/>
  <c r="K124"/>
  <c r="J124"/>
  <c r="P123"/>
  <c r="M123"/>
  <c r="L123"/>
  <c r="K123"/>
  <c r="J123"/>
  <c r="P122"/>
  <c r="M122" s="1"/>
  <c r="L122"/>
  <c r="K122"/>
  <c r="J122"/>
  <c r="P121"/>
  <c r="M121"/>
  <c r="L121"/>
  <c r="K121"/>
  <c r="J121"/>
  <c r="P120"/>
  <c r="M120" s="1"/>
  <c r="L120"/>
  <c r="K120"/>
  <c r="J120"/>
  <c r="P119"/>
  <c r="M119"/>
  <c r="L119"/>
  <c r="K119"/>
  <c r="J119"/>
  <c r="P118"/>
  <c r="M118" s="1"/>
  <c r="L118"/>
  <c r="K118"/>
  <c r="J118"/>
  <c r="P117"/>
  <c r="M117" s="1"/>
  <c r="L117"/>
  <c r="K117"/>
  <c r="J117"/>
  <c r="P116"/>
  <c r="M116" s="1"/>
  <c r="L116"/>
  <c r="K116"/>
  <c r="J116"/>
  <c r="P115"/>
  <c r="M115"/>
  <c r="L115"/>
  <c r="K115"/>
  <c r="J115"/>
  <c r="P114"/>
  <c r="M114"/>
  <c r="L114"/>
  <c r="K114"/>
  <c r="J114"/>
  <c r="P113"/>
  <c r="M113" s="1"/>
  <c r="L113"/>
  <c r="K113"/>
  <c r="J113"/>
  <c r="P112"/>
  <c r="M112" s="1"/>
  <c r="L112"/>
  <c r="K112"/>
  <c r="J112"/>
  <c r="P111"/>
  <c r="M111"/>
  <c r="L111"/>
  <c r="K111"/>
  <c r="J111"/>
  <c r="P110"/>
  <c r="M110"/>
  <c r="L110"/>
  <c r="K110"/>
  <c r="J110"/>
  <c r="P109"/>
  <c r="M109"/>
  <c r="L109"/>
  <c r="K109"/>
  <c r="J109"/>
  <c r="P108"/>
  <c r="M108" s="1"/>
  <c r="L108"/>
  <c r="K108"/>
  <c r="J108"/>
  <c r="P107"/>
  <c r="M107"/>
  <c r="L107"/>
  <c r="K107"/>
  <c r="J107"/>
  <c r="P106"/>
  <c r="M106" s="1"/>
  <c r="L106"/>
  <c r="K106"/>
  <c r="J106"/>
  <c r="P105"/>
  <c r="M105"/>
  <c r="L105"/>
  <c r="K105"/>
  <c r="J105"/>
  <c r="P104"/>
  <c r="M104" s="1"/>
  <c r="L104"/>
  <c r="K104"/>
  <c r="J104"/>
  <c r="P103"/>
  <c r="M103"/>
  <c r="L103"/>
  <c r="K103"/>
  <c r="J103"/>
  <c r="P102"/>
  <c r="M102" s="1"/>
  <c r="L102"/>
  <c r="K102"/>
  <c r="J102"/>
  <c r="P101"/>
  <c r="M101" s="1"/>
  <c r="L101"/>
  <c r="K101"/>
  <c r="J101"/>
  <c r="P100"/>
  <c r="M100" s="1"/>
  <c r="L100"/>
  <c r="K100"/>
  <c r="J100"/>
  <c r="P99"/>
  <c r="M99"/>
  <c r="L99"/>
  <c r="K99"/>
  <c r="J99"/>
  <c r="P98"/>
  <c r="M98"/>
  <c r="L98"/>
  <c r="K98"/>
  <c r="J98"/>
  <c r="P97"/>
  <c r="M97" s="1"/>
  <c r="L97"/>
  <c r="K97"/>
  <c r="J97"/>
  <c r="P96"/>
  <c r="M96" s="1"/>
  <c r="L96"/>
  <c r="K96"/>
  <c r="J96"/>
  <c r="P95"/>
  <c r="M95"/>
  <c r="L95"/>
  <c r="K95"/>
  <c r="J95"/>
  <c r="P94"/>
  <c r="M94"/>
  <c r="L94"/>
  <c r="K94"/>
  <c r="J94"/>
  <c r="P93"/>
  <c r="M93"/>
  <c r="L93"/>
  <c r="K93"/>
  <c r="J93"/>
  <c r="P92"/>
  <c r="M92" s="1"/>
  <c r="L92"/>
  <c r="K92"/>
  <c r="J92"/>
  <c r="P91"/>
  <c r="M91"/>
  <c r="L91"/>
  <c r="K91"/>
  <c r="J91"/>
  <c r="P90"/>
  <c r="M90" s="1"/>
  <c r="L90"/>
  <c r="K90"/>
  <c r="J90"/>
  <c r="P89"/>
  <c r="M89"/>
  <c r="L89"/>
  <c r="K89"/>
  <c r="J89"/>
  <c r="P88"/>
  <c r="M88" s="1"/>
  <c r="L88"/>
  <c r="K88"/>
  <c r="J88"/>
  <c r="P87"/>
  <c r="M87"/>
  <c r="L87"/>
  <c r="K87"/>
  <c r="J87"/>
  <c r="P86"/>
  <c r="M86" s="1"/>
  <c r="L86"/>
  <c r="K86"/>
  <c r="J86"/>
  <c r="P85"/>
  <c r="M85" s="1"/>
  <c r="L85"/>
  <c r="K85"/>
  <c r="J85"/>
  <c r="P84"/>
  <c r="M84" s="1"/>
  <c r="L84"/>
  <c r="K84"/>
  <c r="J84"/>
  <c r="P83"/>
  <c r="M83"/>
  <c r="L83"/>
  <c r="K83"/>
  <c r="J83"/>
  <c r="P82"/>
  <c r="M82"/>
  <c r="L82"/>
  <c r="K82"/>
  <c r="J82"/>
  <c r="P81"/>
  <c r="M81" s="1"/>
  <c r="L81"/>
  <c r="K81"/>
  <c r="J81"/>
  <c r="P80"/>
  <c r="M80" s="1"/>
  <c r="L80"/>
  <c r="K80"/>
  <c r="J80"/>
  <c r="P79"/>
  <c r="M79"/>
  <c r="L79"/>
  <c r="K79"/>
  <c r="J79"/>
  <c r="P78"/>
  <c r="M78"/>
  <c r="L78"/>
  <c r="K78"/>
  <c r="J78"/>
  <c r="P77"/>
  <c r="M77"/>
  <c r="L77"/>
  <c r="K77"/>
  <c r="J77"/>
  <c r="P76"/>
  <c r="M76" s="1"/>
  <c r="L76"/>
  <c r="K76"/>
  <c r="J76"/>
  <c r="P75"/>
  <c r="M75"/>
  <c r="L75"/>
  <c r="K75"/>
  <c r="J75"/>
  <c r="P74"/>
  <c r="M74" s="1"/>
  <c r="L74"/>
  <c r="K74"/>
  <c r="J74"/>
  <c r="P73"/>
  <c r="M73"/>
  <c r="L73"/>
  <c r="K73"/>
  <c r="J73"/>
  <c r="P72"/>
  <c r="M72" s="1"/>
  <c r="L72"/>
  <c r="K72"/>
  <c r="J72"/>
  <c r="P71"/>
  <c r="M71"/>
  <c r="L71"/>
  <c r="K71"/>
  <c r="J71"/>
  <c r="P70"/>
  <c r="M70" s="1"/>
  <c r="L70"/>
  <c r="K70"/>
  <c r="J70"/>
  <c r="P69"/>
  <c r="M69" s="1"/>
  <c r="L69"/>
  <c r="K69"/>
  <c r="J69"/>
  <c r="P68"/>
  <c r="M68" s="1"/>
  <c r="L68"/>
  <c r="K68"/>
  <c r="J68"/>
  <c r="P67"/>
  <c r="M67"/>
  <c r="L67"/>
  <c r="K67"/>
  <c r="J67"/>
  <c r="P66"/>
  <c r="M66" s="1"/>
  <c r="L66"/>
  <c r="K66"/>
  <c r="J66"/>
  <c r="P65"/>
  <c r="M65" s="1"/>
  <c r="L65"/>
  <c r="K65"/>
  <c r="J65"/>
  <c r="P64"/>
  <c r="M64" s="1"/>
  <c r="L64"/>
  <c r="K64"/>
  <c r="J64"/>
  <c r="P63"/>
  <c r="M63"/>
  <c r="L63"/>
  <c r="K63"/>
  <c r="J63"/>
  <c r="P62"/>
  <c r="M62"/>
  <c r="L62"/>
  <c r="K62"/>
  <c r="J62"/>
  <c r="P61"/>
  <c r="M61"/>
  <c r="L61"/>
  <c r="K61"/>
  <c r="J61"/>
  <c r="P60"/>
  <c r="M60" s="1"/>
  <c r="L60"/>
  <c r="K60"/>
  <c r="J60"/>
  <c r="P59"/>
  <c r="M59"/>
  <c r="L59"/>
  <c r="K59"/>
  <c r="J59"/>
  <c r="P58"/>
  <c r="M58" s="1"/>
  <c r="L58"/>
  <c r="K58"/>
  <c r="J58"/>
  <c r="P57"/>
  <c r="M57"/>
  <c r="L57"/>
  <c r="K57"/>
  <c r="J57"/>
  <c r="P56"/>
  <c r="M56" s="1"/>
  <c r="L56"/>
  <c r="K56"/>
  <c r="J56"/>
  <c r="P55"/>
  <c r="M55"/>
  <c r="L55"/>
  <c r="K55"/>
  <c r="J55"/>
  <c r="P54"/>
  <c r="M54" s="1"/>
  <c r="L54"/>
  <c r="K54"/>
  <c r="J54"/>
  <c r="P53"/>
  <c r="M53" s="1"/>
  <c r="L53"/>
  <c r="K53"/>
  <c r="J53"/>
  <c r="P52"/>
  <c r="M52" s="1"/>
  <c r="L52"/>
  <c r="K52"/>
  <c r="J52"/>
  <c r="P51"/>
  <c r="M51"/>
  <c r="L51"/>
  <c r="K51"/>
  <c r="J51"/>
  <c r="P50"/>
  <c r="M50" s="1"/>
  <c r="L50"/>
  <c r="K50"/>
  <c r="J50"/>
  <c r="P49"/>
  <c r="M49" s="1"/>
  <c r="L49"/>
  <c r="K49"/>
  <c r="J49"/>
  <c r="P48"/>
  <c r="M48" s="1"/>
  <c r="L48"/>
  <c r="K48"/>
  <c r="J48"/>
  <c r="P47"/>
  <c r="M47"/>
  <c r="L47"/>
  <c r="K47"/>
  <c r="J47"/>
  <c r="P46"/>
  <c r="M46"/>
  <c r="L46"/>
  <c r="K46"/>
  <c r="J46"/>
  <c r="P45"/>
  <c r="M45"/>
  <c r="L45"/>
  <c r="K45"/>
  <c r="J45"/>
  <c r="P44"/>
  <c r="M44" s="1"/>
  <c r="L44"/>
  <c r="K44"/>
  <c r="J44"/>
  <c r="P43"/>
  <c r="M43"/>
  <c r="L43"/>
  <c r="K43"/>
  <c r="J43"/>
  <c r="P42"/>
  <c r="M42" s="1"/>
  <c r="L42"/>
  <c r="K42"/>
  <c r="J42"/>
  <c r="P41"/>
  <c r="M41"/>
  <c r="L41"/>
  <c r="K41"/>
  <c r="J41"/>
  <c r="P40"/>
  <c r="M40" s="1"/>
  <c r="L40"/>
  <c r="K40"/>
  <c r="J40"/>
  <c r="H5"/>
  <c r="D5"/>
  <c r="C5"/>
  <c r="A5"/>
  <c r="A1"/>
  <c r="R47" i="326"/>
  <c r="I37"/>
  <c r="G37"/>
  <c r="F37"/>
  <c r="D37"/>
  <c r="C37"/>
  <c r="B37"/>
  <c r="K36"/>
  <c r="B36"/>
  <c r="I35"/>
  <c r="G35"/>
  <c r="F35"/>
  <c r="D35"/>
  <c r="C35"/>
  <c r="B35"/>
  <c r="M34"/>
  <c r="B34"/>
  <c r="I33"/>
  <c r="G33"/>
  <c r="F33"/>
  <c r="D33"/>
  <c r="C33"/>
  <c r="B33"/>
  <c r="K32"/>
  <c r="B32"/>
  <c r="I31"/>
  <c r="G31"/>
  <c r="F31"/>
  <c r="D31"/>
  <c r="C31"/>
  <c r="B31"/>
  <c r="B30"/>
  <c r="I29"/>
  <c r="G29"/>
  <c r="F29"/>
  <c r="D29"/>
  <c r="C29"/>
  <c r="B29"/>
  <c r="K28"/>
  <c r="B28"/>
  <c r="I27"/>
  <c r="G27"/>
  <c r="F27"/>
  <c r="D27"/>
  <c r="C27"/>
  <c r="B27"/>
  <c r="M26"/>
  <c r="B26"/>
  <c r="I25"/>
  <c r="G25"/>
  <c r="F25"/>
  <c r="D25"/>
  <c r="C25"/>
  <c r="B25"/>
  <c r="K24"/>
  <c r="B24"/>
  <c r="I23"/>
  <c r="G23"/>
  <c r="F23"/>
  <c r="D23"/>
  <c r="C23"/>
  <c r="B23"/>
  <c r="B22"/>
  <c r="I21"/>
  <c r="G21"/>
  <c r="F21"/>
  <c r="D21"/>
  <c r="C21"/>
  <c r="B21"/>
  <c r="K20"/>
  <c r="B20"/>
  <c r="I19"/>
  <c r="G19"/>
  <c r="F19"/>
  <c r="D19"/>
  <c r="C19"/>
  <c r="B19"/>
  <c r="M18"/>
  <c r="B18"/>
  <c r="I17"/>
  <c r="G17"/>
  <c r="F17"/>
  <c r="D17"/>
  <c r="C17"/>
  <c r="B17"/>
  <c r="U16"/>
  <c r="K16"/>
  <c r="B16"/>
  <c r="I15"/>
  <c r="G15"/>
  <c r="F15"/>
  <c r="D15"/>
  <c r="C15"/>
  <c r="B15"/>
  <c r="B14"/>
  <c r="I13"/>
  <c r="G13"/>
  <c r="F13"/>
  <c r="D13"/>
  <c r="C13"/>
  <c r="B13"/>
  <c r="K12"/>
  <c r="B12"/>
  <c r="I11"/>
  <c r="G11"/>
  <c r="F11"/>
  <c r="D11"/>
  <c r="C11"/>
  <c r="B11"/>
  <c r="M10"/>
  <c r="B10"/>
  <c r="I9"/>
  <c r="G9"/>
  <c r="F9"/>
  <c r="D9"/>
  <c r="C9"/>
  <c r="B9"/>
  <c r="K8"/>
  <c r="U7"/>
  <c r="I7"/>
  <c r="G7"/>
  <c r="F7"/>
  <c r="D7"/>
  <c r="C7"/>
  <c r="B7"/>
  <c r="R4"/>
  <c r="O47"/>
  <c r="K4"/>
  <c r="G4"/>
  <c r="A4"/>
  <c r="A1"/>
  <c r="R32" i="325"/>
  <c r="F25" s="1"/>
  <c r="I21"/>
  <c r="G21"/>
  <c r="F21"/>
  <c r="D21"/>
  <c r="C21"/>
  <c r="B21"/>
  <c r="K20"/>
  <c r="I19"/>
  <c r="G19"/>
  <c r="F19"/>
  <c r="D19"/>
  <c r="C19"/>
  <c r="B19"/>
  <c r="I17"/>
  <c r="G17"/>
  <c r="F17"/>
  <c r="D17"/>
  <c r="C17"/>
  <c r="B17"/>
  <c r="U16"/>
  <c r="K16"/>
  <c r="I15"/>
  <c r="G15"/>
  <c r="F15"/>
  <c r="D15"/>
  <c r="C15"/>
  <c r="B15"/>
  <c r="I13"/>
  <c r="G13"/>
  <c r="F13"/>
  <c r="D13"/>
  <c r="C13"/>
  <c r="B13"/>
  <c r="K12"/>
  <c r="I11"/>
  <c r="G11"/>
  <c r="F11"/>
  <c r="D11"/>
  <c r="C11"/>
  <c r="B11"/>
  <c r="I9"/>
  <c r="G9"/>
  <c r="F9"/>
  <c r="D9"/>
  <c r="C9"/>
  <c r="B9"/>
  <c r="K8"/>
  <c r="U7"/>
  <c r="I7"/>
  <c r="G7"/>
  <c r="F7"/>
  <c r="D7"/>
  <c r="C7"/>
  <c r="B7"/>
  <c r="R4"/>
  <c r="O32" s="1"/>
  <c r="K4"/>
  <c r="G4"/>
  <c r="A4"/>
  <c r="A1"/>
  <c r="R31" i="324"/>
  <c r="F25"/>
  <c r="I21"/>
  <c r="G21"/>
  <c r="F21"/>
  <c r="D21"/>
  <c r="C21"/>
  <c r="B21"/>
  <c r="K20"/>
  <c r="I19"/>
  <c r="G19"/>
  <c r="F19"/>
  <c r="D19"/>
  <c r="C19"/>
  <c r="B19"/>
  <c r="M18"/>
  <c r="I17"/>
  <c r="G17"/>
  <c r="F17"/>
  <c r="D17"/>
  <c r="C17"/>
  <c r="B17"/>
  <c r="U16"/>
  <c r="K16"/>
  <c r="I15"/>
  <c r="G15"/>
  <c r="F15"/>
  <c r="D15"/>
  <c r="C15"/>
  <c r="B15"/>
  <c r="I13"/>
  <c r="G13"/>
  <c r="F13"/>
  <c r="D13"/>
  <c r="C13"/>
  <c r="B13"/>
  <c r="K12"/>
  <c r="I11"/>
  <c r="G11"/>
  <c r="F11"/>
  <c r="D11"/>
  <c r="C11"/>
  <c r="B11"/>
  <c r="M10"/>
  <c r="I9"/>
  <c r="G9"/>
  <c r="F9"/>
  <c r="D9"/>
  <c r="C9"/>
  <c r="B9"/>
  <c r="K8"/>
  <c r="U7"/>
  <c r="I7"/>
  <c r="G7"/>
  <c r="F7"/>
  <c r="D7"/>
  <c r="C7"/>
  <c r="B7"/>
  <c r="R4"/>
  <c r="O31" s="1"/>
  <c r="K4"/>
  <c r="G4"/>
  <c r="A4"/>
  <c r="A1"/>
  <c r="N122" i="323"/>
  <c r="K122" s="1"/>
  <c r="J122"/>
  <c r="I122"/>
  <c r="H122"/>
  <c r="N121"/>
  <c r="K121"/>
  <c r="J121"/>
  <c r="I121"/>
  <c r="H121"/>
  <c r="N120"/>
  <c r="K120" s="1"/>
  <c r="J120"/>
  <c r="I120"/>
  <c r="H120"/>
  <c r="N119"/>
  <c r="K119"/>
  <c r="J119"/>
  <c r="I119"/>
  <c r="H119"/>
  <c r="N118"/>
  <c r="K118" s="1"/>
  <c r="J118"/>
  <c r="I118"/>
  <c r="H118"/>
  <c r="N117"/>
  <c r="K117" s="1"/>
  <c r="J117"/>
  <c r="I117"/>
  <c r="H117"/>
  <c r="N116"/>
  <c r="K116" s="1"/>
  <c r="J116"/>
  <c r="I116"/>
  <c r="H116"/>
  <c r="N115"/>
  <c r="K115"/>
  <c r="J115"/>
  <c r="I115"/>
  <c r="H115"/>
  <c r="N114"/>
  <c r="K114" s="1"/>
  <c r="J114"/>
  <c r="I114"/>
  <c r="H114"/>
  <c r="N113"/>
  <c r="K113" s="1"/>
  <c r="J113"/>
  <c r="I113"/>
  <c r="H113"/>
  <c r="N112"/>
  <c r="K112" s="1"/>
  <c r="J112"/>
  <c r="I112"/>
  <c r="H112"/>
  <c r="N111"/>
  <c r="K111"/>
  <c r="J111"/>
  <c r="I111"/>
  <c r="H111"/>
  <c r="N110"/>
  <c r="K110"/>
  <c r="J110"/>
  <c r="I110"/>
  <c r="H110"/>
  <c r="N109"/>
  <c r="K109"/>
  <c r="J109"/>
  <c r="I109"/>
  <c r="H109"/>
  <c r="N108"/>
  <c r="K108" s="1"/>
  <c r="J108"/>
  <c r="I108"/>
  <c r="H108"/>
  <c r="N107"/>
  <c r="K107"/>
  <c r="J107"/>
  <c r="I107"/>
  <c r="H107"/>
  <c r="N106"/>
  <c r="K106" s="1"/>
  <c r="J106"/>
  <c r="I106"/>
  <c r="H106"/>
  <c r="N105"/>
  <c r="K105"/>
  <c r="J105"/>
  <c r="I105"/>
  <c r="H105"/>
  <c r="N104"/>
  <c r="K104" s="1"/>
  <c r="J104"/>
  <c r="I104"/>
  <c r="H104"/>
  <c r="N103"/>
  <c r="K103"/>
  <c r="J103"/>
  <c r="I103"/>
  <c r="H103"/>
  <c r="N102"/>
  <c r="K102" s="1"/>
  <c r="J102"/>
  <c r="I102"/>
  <c r="H102"/>
  <c r="N101"/>
  <c r="K101" s="1"/>
  <c r="J101"/>
  <c r="I101"/>
  <c r="H101"/>
  <c r="N100"/>
  <c r="K100" s="1"/>
  <c r="J100"/>
  <c r="I100"/>
  <c r="H100"/>
  <c r="N99"/>
  <c r="K99"/>
  <c r="J99"/>
  <c r="I99"/>
  <c r="H99"/>
  <c r="N98"/>
  <c r="K98" s="1"/>
  <c r="J98"/>
  <c r="I98"/>
  <c r="H98"/>
  <c r="N97"/>
  <c r="K97" s="1"/>
  <c r="J97"/>
  <c r="I97"/>
  <c r="H97"/>
  <c r="N96"/>
  <c r="K96" s="1"/>
  <c r="J96"/>
  <c r="I96"/>
  <c r="H96"/>
  <c r="N95"/>
  <c r="K95"/>
  <c r="J95"/>
  <c r="I95"/>
  <c r="H95"/>
  <c r="N94"/>
  <c r="K94"/>
  <c r="J94"/>
  <c r="I94"/>
  <c r="H94"/>
  <c r="N93"/>
  <c r="K93"/>
  <c r="J93"/>
  <c r="I93"/>
  <c r="H93"/>
  <c r="N92"/>
  <c r="K92" s="1"/>
  <c r="J92"/>
  <c r="I92"/>
  <c r="H92"/>
  <c r="N91"/>
  <c r="K91"/>
  <c r="J91"/>
  <c r="I91"/>
  <c r="H91"/>
  <c r="N90"/>
  <c r="K90" s="1"/>
  <c r="J90"/>
  <c r="I90"/>
  <c r="H90"/>
  <c r="N89"/>
  <c r="K89"/>
  <c r="J89"/>
  <c r="I89"/>
  <c r="H89"/>
  <c r="N88"/>
  <c r="K88" s="1"/>
  <c r="J88"/>
  <c r="I88"/>
  <c r="H88"/>
  <c r="N87"/>
  <c r="K87"/>
  <c r="J87"/>
  <c r="I87"/>
  <c r="H87"/>
  <c r="N86"/>
  <c r="K86" s="1"/>
  <c r="J86"/>
  <c r="I86"/>
  <c r="H86"/>
  <c r="N85"/>
  <c r="K85" s="1"/>
  <c r="J85"/>
  <c r="I85"/>
  <c r="H85"/>
  <c r="N84"/>
  <c r="K84" s="1"/>
  <c r="J84"/>
  <c r="I84"/>
  <c r="H84"/>
  <c r="N83"/>
  <c r="K83"/>
  <c r="J83"/>
  <c r="I83"/>
  <c r="H83"/>
  <c r="N82"/>
  <c r="K82" s="1"/>
  <c r="J82"/>
  <c r="I82"/>
  <c r="H82"/>
  <c r="N81"/>
  <c r="K81" s="1"/>
  <c r="J81"/>
  <c r="I81"/>
  <c r="H81"/>
  <c r="N80"/>
  <c r="K80" s="1"/>
  <c r="J80"/>
  <c r="I80"/>
  <c r="H80"/>
  <c r="N79"/>
  <c r="K79"/>
  <c r="J79"/>
  <c r="I79"/>
  <c r="H79"/>
  <c r="N78"/>
  <c r="K78"/>
  <c r="J78"/>
  <c r="I78"/>
  <c r="H78"/>
  <c r="N77"/>
  <c r="K77"/>
  <c r="J77"/>
  <c r="I77"/>
  <c r="H77"/>
  <c r="N76"/>
  <c r="K76" s="1"/>
  <c r="J76"/>
  <c r="I76"/>
  <c r="H76"/>
  <c r="N75"/>
  <c r="K75"/>
  <c r="J75"/>
  <c r="I75"/>
  <c r="H75"/>
  <c r="N74"/>
  <c r="K74" s="1"/>
  <c r="J74"/>
  <c r="I74"/>
  <c r="H74"/>
  <c r="N73"/>
  <c r="K73"/>
  <c r="J73"/>
  <c r="I73"/>
  <c r="H73"/>
  <c r="N72"/>
  <c r="K72" s="1"/>
  <c r="J72"/>
  <c r="I72"/>
  <c r="H72"/>
  <c r="N71"/>
  <c r="K71"/>
  <c r="J71"/>
  <c r="I71"/>
  <c r="H71"/>
  <c r="N70"/>
  <c r="K70" s="1"/>
  <c r="J70"/>
  <c r="I70"/>
  <c r="H70"/>
  <c r="N69"/>
  <c r="K69" s="1"/>
  <c r="J69"/>
  <c r="I69"/>
  <c r="H69"/>
  <c r="N68"/>
  <c r="K68" s="1"/>
  <c r="J68"/>
  <c r="I68"/>
  <c r="H68"/>
  <c r="N67"/>
  <c r="K67"/>
  <c r="J67"/>
  <c r="I67"/>
  <c r="H67"/>
  <c r="N66"/>
  <c r="K66" s="1"/>
  <c r="J66"/>
  <c r="I66"/>
  <c r="H66"/>
  <c r="N65"/>
  <c r="K65" s="1"/>
  <c r="J65"/>
  <c r="I65"/>
  <c r="H65"/>
  <c r="N64"/>
  <c r="K64" s="1"/>
  <c r="J64"/>
  <c r="I64"/>
  <c r="H64"/>
  <c r="N63"/>
  <c r="K63"/>
  <c r="J63"/>
  <c r="I63"/>
  <c r="H63"/>
  <c r="N62"/>
  <c r="K62"/>
  <c r="J62"/>
  <c r="I62"/>
  <c r="H62"/>
  <c r="N61"/>
  <c r="K61"/>
  <c r="J61"/>
  <c r="I61"/>
  <c r="H61"/>
  <c r="N60"/>
  <c r="K60" s="1"/>
  <c r="J60"/>
  <c r="I60"/>
  <c r="H60"/>
  <c r="N59"/>
  <c r="K59"/>
  <c r="J59"/>
  <c r="I59"/>
  <c r="H59"/>
  <c r="N58"/>
  <c r="K58" s="1"/>
  <c r="J58"/>
  <c r="I58"/>
  <c r="H58"/>
  <c r="N57"/>
  <c r="K57"/>
  <c r="J57"/>
  <c r="I57"/>
  <c r="H57"/>
  <c r="N56"/>
  <c r="K56" s="1"/>
  <c r="J56"/>
  <c r="I56"/>
  <c r="H56"/>
  <c r="N55"/>
  <c r="K55"/>
  <c r="J55"/>
  <c r="I55"/>
  <c r="H55"/>
  <c r="N54"/>
  <c r="K54" s="1"/>
  <c r="J54"/>
  <c r="I54"/>
  <c r="H54"/>
  <c r="N53"/>
  <c r="K53" s="1"/>
  <c r="J53"/>
  <c r="I53"/>
  <c r="H53"/>
  <c r="N52"/>
  <c r="K52" s="1"/>
  <c r="J52"/>
  <c r="I52"/>
  <c r="H52"/>
  <c r="N51"/>
  <c r="K51"/>
  <c r="J51"/>
  <c r="I51"/>
  <c r="H51"/>
  <c r="N50"/>
  <c r="K50" s="1"/>
  <c r="J50"/>
  <c r="I50"/>
  <c r="H50"/>
  <c r="N49"/>
  <c r="K49" s="1"/>
  <c r="J49"/>
  <c r="I49"/>
  <c r="H49"/>
  <c r="N48"/>
  <c r="K48" s="1"/>
  <c r="J48"/>
  <c r="I48"/>
  <c r="H48"/>
  <c r="N47"/>
  <c r="K47"/>
  <c r="J47"/>
  <c r="I47"/>
  <c r="H47"/>
  <c r="N46"/>
  <c r="K46"/>
  <c r="J46"/>
  <c r="I46"/>
  <c r="H46"/>
  <c r="N45"/>
  <c r="K45"/>
  <c r="J45"/>
  <c r="I45"/>
  <c r="H45"/>
  <c r="N44"/>
  <c r="K44" s="1"/>
  <c r="J44"/>
  <c r="I44"/>
  <c r="H44"/>
  <c r="N43"/>
  <c r="K43"/>
  <c r="J43"/>
  <c r="I43"/>
  <c r="H43"/>
  <c r="N42"/>
  <c r="K42" s="1"/>
  <c r="J42"/>
  <c r="I42"/>
  <c r="H42"/>
  <c r="N41"/>
  <c r="K41"/>
  <c r="J41"/>
  <c r="I41"/>
  <c r="H41"/>
  <c r="N40"/>
  <c r="K40" s="1"/>
  <c r="J40"/>
  <c r="I40"/>
  <c r="H40"/>
  <c r="N39"/>
  <c r="K39"/>
  <c r="J39"/>
  <c r="I39"/>
  <c r="H39"/>
  <c r="N38"/>
  <c r="K38" s="1"/>
  <c r="J38"/>
  <c r="I38"/>
  <c r="H38"/>
  <c r="N37"/>
  <c r="K37" s="1"/>
  <c r="J37"/>
  <c r="I37"/>
  <c r="H37"/>
  <c r="N36"/>
  <c r="K36" s="1"/>
  <c r="J36"/>
  <c r="I36"/>
  <c r="H36"/>
  <c r="N35"/>
  <c r="K35"/>
  <c r="J35"/>
  <c r="I35"/>
  <c r="H35"/>
  <c r="N34"/>
  <c r="K34" s="1"/>
  <c r="J34"/>
  <c r="I34"/>
  <c r="H34"/>
  <c r="N33"/>
  <c r="K33" s="1"/>
  <c r="J33"/>
  <c r="I33"/>
  <c r="H33"/>
  <c r="N32"/>
  <c r="N31"/>
  <c r="N30"/>
  <c r="G5"/>
  <c r="D5"/>
  <c r="C5"/>
  <c r="A5"/>
  <c r="A1"/>
  <c r="F2" i="322"/>
  <c r="F2" i="321"/>
  <c r="F2" i="320"/>
  <c r="C2" i="314"/>
  <c r="E2" i="313"/>
  <c r="E2" i="312"/>
  <c r="E2" i="311"/>
  <c r="E2" i="310"/>
  <c r="E2" i="309"/>
  <c r="E2" i="308"/>
  <c r="E2" i="307"/>
  <c r="E2" i="306"/>
  <c r="E2" i="305"/>
  <c r="E2" i="304"/>
  <c r="C2" i="303"/>
  <c r="E2" i="302"/>
  <c r="E2" i="301"/>
  <c r="E2" i="300"/>
  <c r="C2" i="299"/>
  <c r="M154" i="322"/>
  <c r="K154"/>
  <c r="G154"/>
  <c r="M153"/>
  <c r="K153"/>
  <c r="G153"/>
  <c r="M152"/>
  <c r="K152"/>
  <c r="G152"/>
  <c r="M151"/>
  <c r="K151"/>
  <c r="G151"/>
  <c r="M150"/>
  <c r="K150"/>
  <c r="G150"/>
  <c r="M149"/>
  <c r="K149"/>
  <c r="G149"/>
  <c r="M148"/>
  <c r="G148"/>
  <c r="M147"/>
  <c r="K147"/>
  <c r="G147"/>
  <c r="Q146"/>
  <c r="Q143"/>
  <c r="I143"/>
  <c r="G143"/>
  <c r="F143"/>
  <c r="E143"/>
  <c r="I142"/>
  <c r="G142"/>
  <c r="F142"/>
  <c r="E142"/>
  <c r="C142"/>
  <c r="B142"/>
  <c r="K141"/>
  <c r="K140"/>
  <c r="K139"/>
  <c r="I139"/>
  <c r="G139"/>
  <c r="F139"/>
  <c r="E139"/>
  <c r="Q138"/>
  <c r="O138"/>
  <c r="I138"/>
  <c r="G138"/>
  <c r="F138"/>
  <c r="E138"/>
  <c r="C138"/>
  <c r="B138"/>
  <c r="M137"/>
  <c r="M136"/>
  <c r="I135"/>
  <c r="G135"/>
  <c r="F135"/>
  <c r="E135"/>
  <c r="I134"/>
  <c r="G134"/>
  <c r="F134"/>
  <c r="E134"/>
  <c r="C134"/>
  <c r="B134"/>
  <c r="K133"/>
  <c r="K132"/>
  <c r="K131"/>
  <c r="I131"/>
  <c r="G131"/>
  <c r="F131"/>
  <c r="E131"/>
  <c r="I130"/>
  <c r="G130"/>
  <c r="F130"/>
  <c r="E130"/>
  <c r="C130"/>
  <c r="B130"/>
  <c r="O129"/>
  <c r="O128"/>
  <c r="I127"/>
  <c r="G127"/>
  <c r="F127"/>
  <c r="E127"/>
  <c r="I126"/>
  <c r="G126"/>
  <c r="F126"/>
  <c r="E126"/>
  <c r="C126"/>
  <c r="B126"/>
  <c r="K125"/>
  <c r="K124"/>
  <c r="K123"/>
  <c r="I123"/>
  <c r="G123"/>
  <c r="F123"/>
  <c r="E123"/>
  <c r="I122"/>
  <c r="G122"/>
  <c r="F122"/>
  <c r="E122"/>
  <c r="C122"/>
  <c r="B122"/>
  <c r="M121"/>
  <c r="M120"/>
  <c r="I119"/>
  <c r="G119"/>
  <c r="F119"/>
  <c r="E119"/>
  <c r="I118"/>
  <c r="G118"/>
  <c r="F118"/>
  <c r="E118"/>
  <c r="C118"/>
  <c r="B118"/>
  <c r="K117"/>
  <c r="K116"/>
  <c r="K115"/>
  <c r="I115"/>
  <c r="G115"/>
  <c r="F115"/>
  <c r="E115"/>
  <c r="I114"/>
  <c r="G114"/>
  <c r="F114"/>
  <c r="E114"/>
  <c r="C114"/>
  <c r="B114"/>
  <c r="Q113"/>
  <c r="Q112"/>
  <c r="I111"/>
  <c r="G111"/>
  <c r="F111"/>
  <c r="E111"/>
  <c r="I110"/>
  <c r="G110"/>
  <c r="F110"/>
  <c r="E110"/>
  <c r="C110"/>
  <c r="B110"/>
  <c r="K109"/>
  <c r="K108"/>
  <c r="K107"/>
  <c r="I107"/>
  <c r="G107"/>
  <c r="F107"/>
  <c r="E107"/>
  <c r="I106"/>
  <c r="G106"/>
  <c r="F106"/>
  <c r="E106"/>
  <c r="C106"/>
  <c r="B106"/>
  <c r="M105"/>
  <c r="M104"/>
  <c r="I103"/>
  <c r="G103"/>
  <c r="F103"/>
  <c r="E103"/>
  <c r="I102"/>
  <c r="G102"/>
  <c r="F102"/>
  <c r="E102"/>
  <c r="C102"/>
  <c r="B102"/>
  <c r="K101"/>
  <c r="K100"/>
  <c r="K99"/>
  <c r="I99"/>
  <c r="G99"/>
  <c r="F99"/>
  <c r="E99"/>
  <c r="I98"/>
  <c r="G98"/>
  <c r="F98"/>
  <c r="E98"/>
  <c r="C98"/>
  <c r="B98"/>
  <c r="O97"/>
  <c r="O96"/>
  <c r="I95"/>
  <c r="G95"/>
  <c r="F95"/>
  <c r="E95"/>
  <c r="I94"/>
  <c r="G94"/>
  <c r="F94"/>
  <c r="E94"/>
  <c r="C94"/>
  <c r="B94"/>
  <c r="K93"/>
  <c r="K92"/>
  <c r="U91"/>
  <c r="K91"/>
  <c r="I91"/>
  <c r="G91"/>
  <c r="F91"/>
  <c r="E91"/>
  <c r="U90"/>
  <c r="I90"/>
  <c r="G90"/>
  <c r="F90"/>
  <c r="E90"/>
  <c r="C90"/>
  <c r="B90"/>
  <c r="U89"/>
  <c r="M89"/>
  <c r="U88"/>
  <c r="M88"/>
  <c r="U87"/>
  <c r="I87"/>
  <c r="G87"/>
  <c r="F87"/>
  <c r="E87"/>
  <c r="U86"/>
  <c r="I86"/>
  <c r="G86"/>
  <c r="F86"/>
  <c r="E86"/>
  <c r="C86"/>
  <c r="B86"/>
  <c r="U85"/>
  <c r="K85"/>
  <c r="U84"/>
  <c r="K84"/>
  <c r="U83"/>
  <c r="K83"/>
  <c r="I83"/>
  <c r="G83"/>
  <c r="F83"/>
  <c r="E83"/>
  <c r="U82"/>
  <c r="I82"/>
  <c r="G82"/>
  <c r="F82"/>
  <c r="E82"/>
  <c r="C82"/>
  <c r="B82"/>
  <c r="O69"/>
  <c r="O144"/>
  <c r="O68"/>
  <c r="O143" s="1"/>
  <c r="I68"/>
  <c r="G68"/>
  <c r="F68"/>
  <c r="E68"/>
  <c r="Q67"/>
  <c r="Q142"/>
  <c r="I67"/>
  <c r="G67"/>
  <c r="F67"/>
  <c r="E67"/>
  <c r="C67"/>
  <c r="B67"/>
  <c r="Q66"/>
  <c r="Q141"/>
  <c r="K66"/>
  <c r="O65"/>
  <c r="O140"/>
  <c r="K65"/>
  <c r="O64"/>
  <c r="O139" s="1"/>
  <c r="K64"/>
  <c r="I64"/>
  <c r="G64"/>
  <c r="F64"/>
  <c r="E64"/>
  <c r="I63"/>
  <c r="G63"/>
  <c r="F63"/>
  <c r="E63"/>
  <c r="C63"/>
  <c r="B63"/>
  <c r="M62"/>
  <c r="M61"/>
  <c r="I60"/>
  <c r="G60"/>
  <c r="F60"/>
  <c r="E60"/>
  <c r="I59"/>
  <c r="G59"/>
  <c r="F59"/>
  <c r="E59"/>
  <c r="C59"/>
  <c r="B59"/>
  <c r="K58"/>
  <c r="K57"/>
  <c r="K56"/>
  <c r="I56"/>
  <c r="G56"/>
  <c r="F56"/>
  <c r="E56"/>
  <c r="I55"/>
  <c r="G55"/>
  <c r="F55"/>
  <c r="E55"/>
  <c r="C55"/>
  <c r="B55"/>
  <c r="O54"/>
  <c r="O53"/>
  <c r="I52"/>
  <c r="G52"/>
  <c r="F52"/>
  <c r="E52"/>
  <c r="I51"/>
  <c r="G51"/>
  <c r="F51"/>
  <c r="E51"/>
  <c r="C51"/>
  <c r="B51"/>
  <c r="K50"/>
  <c r="K49"/>
  <c r="K48"/>
  <c r="I48"/>
  <c r="G48"/>
  <c r="F48"/>
  <c r="E48"/>
  <c r="I47"/>
  <c r="G47"/>
  <c r="F47"/>
  <c r="E47"/>
  <c r="C47"/>
  <c r="B47"/>
  <c r="M46"/>
  <c r="M45"/>
  <c r="I44"/>
  <c r="G44"/>
  <c r="F44"/>
  <c r="E44"/>
  <c r="I43"/>
  <c r="G43"/>
  <c r="F43"/>
  <c r="E43"/>
  <c r="C43"/>
  <c r="B43"/>
  <c r="K42"/>
  <c r="K41"/>
  <c r="K40"/>
  <c r="I40"/>
  <c r="G40"/>
  <c r="F40"/>
  <c r="E40"/>
  <c r="I39"/>
  <c r="G39"/>
  <c r="F39"/>
  <c r="E39"/>
  <c r="C39"/>
  <c r="B39"/>
  <c r="Q38"/>
  <c r="Q37"/>
  <c r="I36"/>
  <c r="G36"/>
  <c r="F36"/>
  <c r="E36"/>
  <c r="I35"/>
  <c r="G35"/>
  <c r="F35"/>
  <c r="E35"/>
  <c r="C35"/>
  <c r="B35"/>
  <c r="K34"/>
  <c r="K33"/>
  <c r="K32"/>
  <c r="I32"/>
  <c r="G32"/>
  <c r="F32"/>
  <c r="E32"/>
  <c r="I31"/>
  <c r="G31"/>
  <c r="F31"/>
  <c r="E31"/>
  <c r="C31"/>
  <c r="B31"/>
  <c r="M30"/>
  <c r="M29"/>
  <c r="I28"/>
  <c r="G28"/>
  <c r="F28"/>
  <c r="E28"/>
  <c r="I27"/>
  <c r="G27"/>
  <c r="F27"/>
  <c r="E27"/>
  <c r="C27"/>
  <c r="B27"/>
  <c r="K26"/>
  <c r="K25"/>
  <c r="K24"/>
  <c r="I24"/>
  <c r="G24"/>
  <c r="F24"/>
  <c r="E24"/>
  <c r="I23"/>
  <c r="G23"/>
  <c r="F23"/>
  <c r="E23"/>
  <c r="C23"/>
  <c r="B23"/>
  <c r="O22"/>
  <c r="O21"/>
  <c r="I20"/>
  <c r="G20"/>
  <c r="F20"/>
  <c r="E20"/>
  <c r="I19"/>
  <c r="G19"/>
  <c r="F19"/>
  <c r="E19"/>
  <c r="C19"/>
  <c r="B19"/>
  <c r="K18"/>
  <c r="K17"/>
  <c r="U16"/>
  <c r="K16"/>
  <c r="I16"/>
  <c r="G16"/>
  <c r="F16"/>
  <c r="E16"/>
  <c r="I15"/>
  <c r="G15"/>
  <c r="F15"/>
  <c r="E15"/>
  <c r="C15"/>
  <c r="B15"/>
  <c r="M14"/>
  <c r="M13"/>
  <c r="I12"/>
  <c r="G12"/>
  <c r="F12"/>
  <c r="E12"/>
  <c r="I11"/>
  <c r="G11"/>
  <c r="F11"/>
  <c r="E11"/>
  <c r="C11"/>
  <c r="B11"/>
  <c r="K10"/>
  <c r="K9"/>
  <c r="K8"/>
  <c r="I8"/>
  <c r="G8"/>
  <c r="F8"/>
  <c r="E8"/>
  <c r="U7"/>
  <c r="I7"/>
  <c r="G7"/>
  <c r="F7"/>
  <c r="E7"/>
  <c r="C7"/>
  <c r="B7"/>
  <c r="R4"/>
  <c r="O79" s="1"/>
  <c r="O154" s="1"/>
  <c r="G4"/>
  <c r="A4"/>
  <c r="A1"/>
  <c r="I68" i="321"/>
  <c r="G68"/>
  <c r="F68"/>
  <c r="E68"/>
  <c r="I67"/>
  <c r="G67"/>
  <c r="F67"/>
  <c r="E67"/>
  <c r="C67"/>
  <c r="B67"/>
  <c r="K66"/>
  <c r="K65"/>
  <c r="K64"/>
  <c r="I64"/>
  <c r="G64"/>
  <c r="F64"/>
  <c r="E64"/>
  <c r="I63"/>
  <c r="G63"/>
  <c r="F63"/>
  <c r="E63"/>
  <c r="C63"/>
  <c r="B63"/>
  <c r="M62"/>
  <c r="M61"/>
  <c r="I60"/>
  <c r="G60"/>
  <c r="F60"/>
  <c r="E60"/>
  <c r="I59"/>
  <c r="G59"/>
  <c r="F59"/>
  <c r="E59"/>
  <c r="C59"/>
  <c r="B59"/>
  <c r="K58"/>
  <c r="K57"/>
  <c r="K56"/>
  <c r="I56"/>
  <c r="G56"/>
  <c r="F56"/>
  <c r="E56"/>
  <c r="I55"/>
  <c r="G55"/>
  <c r="F55"/>
  <c r="E55"/>
  <c r="C55"/>
  <c r="B55"/>
  <c r="O54"/>
  <c r="O53"/>
  <c r="I52"/>
  <c r="G52"/>
  <c r="F52"/>
  <c r="E52"/>
  <c r="I51"/>
  <c r="G51"/>
  <c r="F51"/>
  <c r="E51"/>
  <c r="C51"/>
  <c r="B51"/>
  <c r="K50"/>
  <c r="K49"/>
  <c r="K48"/>
  <c r="I48"/>
  <c r="G48"/>
  <c r="F48"/>
  <c r="E48"/>
  <c r="I47"/>
  <c r="G47"/>
  <c r="F47"/>
  <c r="E47"/>
  <c r="C47"/>
  <c r="B47"/>
  <c r="M46"/>
  <c r="M45"/>
  <c r="I44"/>
  <c r="G44"/>
  <c r="F44"/>
  <c r="E44"/>
  <c r="I43"/>
  <c r="G43"/>
  <c r="F43"/>
  <c r="E43"/>
  <c r="C43"/>
  <c r="B43"/>
  <c r="K42"/>
  <c r="K41"/>
  <c r="K40"/>
  <c r="I40"/>
  <c r="G40"/>
  <c r="F40"/>
  <c r="E40"/>
  <c r="I39"/>
  <c r="G39"/>
  <c r="F39"/>
  <c r="E39"/>
  <c r="C39"/>
  <c r="B39"/>
  <c r="Q38"/>
  <c r="Q37"/>
  <c r="I36"/>
  <c r="G36"/>
  <c r="F36"/>
  <c r="E36"/>
  <c r="I35"/>
  <c r="G35"/>
  <c r="F35"/>
  <c r="E35"/>
  <c r="C35"/>
  <c r="B35"/>
  <c r="K34"/>
  <c r="K33"/>
  <c r="K32"/>
  <c r="I32"/>
  <c r="G32"/>
  <c r="F32"/>
  <c r="E32"/>
  <c r="I31"/>
  <c r="G31"/>
  <c r="F31"/>
  <c r="E31"/>
  <c r="C31"/>
  <c r="B31"/>
  <c r="M30"/>
  <c r="M29"/>
  <c r="I28"/>
  <c r="G28"/>
  <c r="F28"/>
  <c r="E28"/>
  <c r="I27"/>
  <c r="G27"/>
  <c r="F27"/>
  <c r="E27"/>
  <c r="C27"/>
  <c r="B27"/>
  <c r="K26"/>
  <c r="K25"/>
  <c r="K24"/>
  <c r="I24"/>
  <c r="G24"/>
  <c r="F24"/>
  <c r="E24"/>
  <c r="I23"/>
  <c r="G23"/>
  <c r="F23"/>
  <c r="E23"/>
  <c r="C23"/>
  <c r="B23"/>
  <c r="O22"/>
  <c r="O21"/>
  <c r="I20"/>
  <c r="G20"/>
  <c r="F20"/>
  <c r="E20"/>
  <c r="I19"/>
  <c r="G19"/>
  <c r="F19"/>
  <c r="E19"/>
  <c r="C19"/>
  <c r="B19"/>
  <c r="K18"/>
  <c r="K17"/>
  <c r="U16"/>
  <c r="K16"/>
  <c r="I16"/>
  <c r="G16"/>
  <c r="F16"/>
  <c r="E16"/>
  <c r="I15"/>
  <c r="G15"/>
  <c r="F15"/>
  <c r="E15"/>
  <c r="C15"/>
  <c r="B15"/>
  <c r="M14"/>
  <c r="M13"/>
  <c r="I12"/>
  <c r="G12"/>
  <c r="F12"/>
  <c r="E12"/>
  <c r="I11"/>
  <c r="G11"/>
  <c r="F11"/>
  <c r="E11"/>
  <c r="C11"/>
  <c r="B11"/>
  <c r="K10"/>
  <c r="K9"/>
  <c r="K8"/>
  <c r="I8"/>
  <c r="G8"/>
  <c r="F8"/>
  <c r="E8"/>
  <c r="U7"/>
  <c r="I7"/>
  <c r="G7"/>
  <c r="F7"/>
  <c r="E7"/>
  <c r="C7"/>
  <c r="B7"/>
  <c r="R4"/>
  <c r="O79" s="1"/>
  <c r="G4"/>
  <c r="A4"/>
  <c r="A1"/>
  <c r="Q37" i="320"/>
  <c r="I36"/>
  <c r="G36"/>
  <c r="F36"/>
  <c r="E36"/>
  <c r="I35"/>
  <c r="G35"/>
  <c r="F35"/>
  <c r="E35"/>
  <c r="C35"/>
  <c r="B35"/>
  <c r="K34"/>
  <c r="K33"/>
  <c r="K32"/>
  <c r="I32"/>
  <c r="G32"/>
  <c r="F32"/>
  <c r="E32"/>
  <c r="I31"/>
  <c r="G31"/>
  <c r="F31"/>
  <c r="E31"/>
  <c r="C31"/>
  <c r="B31"/>
  <c r="M30"/>
  <c r="M29"/>
  <c r="I28"/>
  <c r="G28"/>
  <c r="F28"/>
  <c r="E28"/>
  <c r="I27"/>
  <c r="G27"/>
  <c r="F27"/>
  <c r="E27"/>
  <c r="C27"/>
  <c r="B27"/>
  <c r="K26"/>
  <c r="K25"/>
  <c r="K24"/>
  <c r="I24"/>
  <c r="G24"/>
  <c r="F24"/>
  <c r="E24"/>
  <c r="I23"/>
  <c r="G23"/>
  <c r="F23"/>
  <c r="E23"/>
  <c r="C23"/>
  <c r="B23"/>
  <c r="O22"/>
  <c r="O21"/>
  <c r="I20"/>
  <c r="G20"/>
  <c r="F20"/>
  <c r="E20"/>
  <c r="I19"/>
  <c r="G19"/>
  <c r="F19"/>
  <c r="E19"/>
  <c r="C19"/>
  <c r="B19"/>
  <c r="K18"/>
  <c r="K17"/>
  <c r="U16"/>
  <c r="K16"/>
  <c r="I16"/>
  <c r="G16"/>
  <c r="F16"/>
  <c r="E16"/>
  <c r="I15"/>
  <c r="G15"/>
  <c r="F15"/>
  <c r="E15"/>
  <c r="C15"/>
  <c r="B15"/>
  <c r="M14"/>
  <c r="M13"/>
  <c r="I12"/>
  <c r="G12"/>
  <c r="F12"/>
  <c r="E12"/>
  <c r="I11"/>
  <c r="G11"/>
  <c r="F11"/>
  <c r="E11"/>
  <c r="C11"/>
  <c r="B11"/>
  <c r="K10"/>
  <c r="K9"/>
  <c r="K8"/>
  <c r="I8"/>
  <c r="G8"/>
  <c r="F8"/>
  <c r="E8"/>
  <c r="U7"/>
  <c r="I7"/>
  <c r="G7"/>
  <c r="F7"/>
  <c r="E7"/>
  <c r="C7"/>
  <c r="B7"/>
  <c r="R4"/>
  <c r="O79" s="1"/>
  <c r="G4"/>
  <c r="A4"/>
  <c r="A1"/>
  <c r="O26" i="314"/>
  <c r="O25"/>
  <c r="O24"/>
  <c r="O23"/>
  <c r="O22"/>
  <c r="O21"/>
  <c r="O20"/>
  <c r="O19"/>
  <c r="O18"/>
  <c r="O17"/>
  <c r="O16"/>
  <c r="O15"/>
  <c r="O14"/>
  <c r="O13"/>
  <c r="O12"/>
  <c r="O11"/>
  <c r="O10"/>
  <c r="O9"/>
  <c r="O8"/>
  <c r="P5"/>
  <c r="R79" i="322"/>
  <c r="L5" i="314"/>
  <c r="C5"/>
  <c r="A5"/>
  <c r="A2"/>
  <c r="A1"/>
  <c r="R80" i="313"/>
  <c r="F75" s="1"/>
  <c r="I70"/>
  <c r="G70"/>
  <c r="F70"/>
  <c r="D70"/>
  <c r="C70"/>
  <c r="B70"/>
  <c r="K69"/>
  <c r="I69"/>
  <c r="G69"/>
  <c r="F69"/>
  <c r="D69"/>
  <c r="C69"/>
  <c r="B69"/>
  <c r="M68"/>
  <c r="I68"/>
  <c r="G68"/>
  <c r="F68"/>
  <c r="D68"/>
  <c r="C68"/>
  <c r="B68"/>
  <c r="K67"/>
  <c r="I67"/>
  <c r="G67"/>
  <c r="F67"/>
  <c r="D67"/>
  <c r="C67"/>
  <c r="B67"/>
  <c r="O66"/>
  <c r="I66"/>
  <c r="G66"/>
  <c r="F66"/>
  <c r="D66"/>
  <c r="C66"/>
  <c r="B66"/>
  <c r="K65"/>
  <c r="I65"/>
  <c r="G65"/>
  <c r="F65"/>
  <c r="D65"/>
  <c r="C65"/>
  <c r="B65"/>
  <c r="M64"/>
  <c r="I64"/>
  <c r="G64"/>
  <c r="F64"/>
  <c r="D64"/>
  <c r="C64"/>
  <c r="B64"/>
  <c r="K63"/>
  <c r="I63"/>
  <c r="G63"/>
  <c r="F63"/>
  <c r="D63"/>
  <c r="C63"/>
  <c r="B63"/>
  <c r="Q62"/>
  <c r="I62"/>
  <c r="G62"/>
  <c r="F62"/>
  <c r="D62"/>
  <c r="C62"/>
  <c r="B62"/>
  <c r="K61"/>
  <c r="I61"/>
  <c r="G61"/>
  <c r="F61"/>
  <c r="D61"/>
  <c r="C61"/>
  <c r="B61"/>
  <c r="M60"/>
  <c r="I60"/>
  <c r="G60"/>
  <c r="F60"/>
  <c r="D60"/>
  <c r="C60"/>
  <c r="B60"/>
  <c r="K59"/>
  <c r="I59"/>
  <c r="G59"/>
  <c r="F59"/>
  <c r="D59"/>
  <c r="C59"/>
  <c r="B59"/>
  <c r="O58"/>
  <c r="I58"/>
  <c r="G58"/>
  <c r="F58"/>
  <c r="D58"/>
  <c r="C58"/>
  <c r="B58"/>
  <c r="K57"/>
  <c r="I57"/>
  <c r="G57"/>
  <c r="F57"/>
  <c r="D57"/>
  <c r="C57"/>
  <c r="B57"/>
  <c r="M56"/>
  <c r="I56"/>
  <c r="G56"/>
  <c r="F56"/>
  <c r="D56"/>
  <c r="C56"/>
  <c r="B56"/>
  <c r="K55"/>
  <c r="I55"/>
  <c r="G55"/>
  <c r="F55"/>
  <c r="D55"/>
  <c r="C55"/>
  <c r="B55"/>
  <c r="Q54"/>
  <c r="I54"/>
  <c r="G54"/>
  <c r="F54"/>
  <c r="D54"/>
  <c r="C54"/>
  <c r="B54"/>
  <c r="K53"/>
  <c r="I53"/>
  <c r="G53"/>
  <c r="F53"/>
  <c r="D53"/>
  <c r="C53"/>
  <c r="B53"/>
  <c r="M52"/>
  <c r="I52"/>
  <c r="G52"/>
  <c r="F52"/>
  <c r="D52"/>
  <c r="C52"/>
  <c r="B52"/>
  <c r="K51"/>
  <c r="I51"/>
  <c r="G51"/>
  <c r="F51"/>
  <c r="D51"/>
  <c r="C51"/>
  <c r="B51"/>
  <c r="O50"/>
  <c r="I50"/>
  <c r="G50"/>
  <c r="F50"/>
  <c r="D50"/>
  <c r="C50"/>
  <c r="B50"/>
  <c r="K49"/>
  <c r="I49"/>
  <c r="G49"/>
  <c r="F49"/>
  <c r="D49"/>
  <c r="C49"/>
  <c r="B49"/>
  <c r="M48"/>
  <c r="I48"/>
  <c r="G48"/>
  <c r="F48"/>
  <c r="D48"/>
  <c r="C48"/>
  <c r="B48"/>
  <c r="K47"/>
  <c r="I47"/>
  <c r="G47"/>
  <c r="F47"/>
  <c r="D47"/>
  <c r="C47"/>
  <c r="B47"/>
  <c r="Q46"/>
  <c r="I46"/>
  <c r="G46"/>
  <c r="F46"/>
  <c r="D46"/>
  <c r="C46"/>
  <c r="B46"/>
  <c r="K45"/>
  <c r="I45"/>
  <c r="G45"/>
  <c r="F45"/>
  <c r="D45"/>
  <c r="C45"/>
  <c r="B45"/>
  <c r="M44"/>
  <c r="I44"/>
  <c r="G44"/>
  <c r="F44"/>
  <c r="D44"/>
  <c r="C44"/>
  <c r="B44"/>
  <c r="K43"/>
  <c r="I43"/>
  <c r="G43"/>
  <c r="F43"/>
  <c r="D43"/>
  <c r="C43"/>
  <c r="B43"/>
  <c r="O42"/>
  <c r="I42"/>
  <c r="G42"/>
  <c r="F42"/>
  <c r="D42"/>
  <c r="C42"/>
  <c r="B42"/>
  <c r="K41"/>
  <c r="I41"/>
  <c r="G41"/>
  <c r="F41"/>
  <c r="D41"/>
  <c r="C41"/>
  <c r="B41"/>
  <c r="M40"/>
  <c r="I40"/>
  <c r="G40"/>
  <c r="F40"/>
  <c r="D40"/>
  <c r="C40"/>
  <c r="B40"/>
  <c r="O39"/>
  <c r="K39"/>
  <c r="I39"/>
  <c r="G39"/>
  <c r="F39"/>
  <c r="D39"/>
  <c r="C39"/>
  <c r="B39"/>
  <c r="Q38"/>
  <c r="I38"/>
  <c r="G38"/>
  <c r="F38"/>
  <c r="D38"/>
  <c r="C38"/>
  <c r="B38"/>
  <c r="O37"/>
  <c r="K37"/>
  <c r="I37"/>
  <c r="G37"/>
  <c r="F37"/>
  <c r="D37"/>
  <c r="C37"/>
  <c r="B37"/>
  <c r="M36"/>
  <c r="I36"/>
  <c r="G36"/>
  <c r="F36"/>
  <c r="D36"/>
  <c r="C36"/>
  <c r="B36"/>
  <c r="K35"/>
  <c r="I35"/>
  <c r="G35"/>
  <c r="F35"/>
  <c r="D35"/>
  <c r="C35"/>
  <c r="B35"/>
  <c r="O34"/>
  <c r="I34"/>
  <c r="G34"/>
  <c r="F34"/>
  <c r="D34"/>
  <c r="C34"/>
  <c r="B34"/>
  <c r="K33"/>
  <c r="I33"/>
  <c r="G33"/>
  <c r="F33"/>
  <c r="D33"/>
  <c r="C33"/>
  <c r="B33"/>
  <c r="M32"/>
  <c r="I32"/>
  <c r="G32"/>
  <c r="F32"/>
  <c r="D32"/>
  <c r="C32"/>
  <c r="B32"/>
  <c r="K31"/>
  <c r="I31"/>
  <c r="G31"/>
  <c r="F31"/>
  <c r="D31"/>
  <c r="C31"/>
  <c r="B31"/>
  <c r="Q30"/>
  <c r="I30"/>
  <c r="G30"/>
  <c r="F30"/>
  <c r="D30"/>
  <c r="C30"/>
  <c r="B30"/>
  <c r="K29"/>
  <c r="I29"/>
  <c r="G29"/>
  <c r="F29"/>
  <c r="D29"/>
  <c r="C29"/>
  <c r="B29"/>
  <c r="M28"/>
  <c r="I28"/>
  <c r="G28"/>
  <c r="F28"/>
  <c r="D28"/>
  <c r="C28"/>
  <c r="B28"/>
  <c r="K27"/>
  <c r="I27"/>
  <c r="G27"/>
  <c r="F27"/>
  <c r="D27"/>
  <c r="C27"/>
  <c r="B27"/>
  <c r="O26"/>
  <c r="I26"/>
  <c r="G26"/>
  <c r="F26"/>
  <c r="D26"/>
  <c r="C26"/>
  <c r="B26"/>
  <c r="K25"/>
  <c r="I25"/>
  <c r="G25"/>
  <c r="F25"/>
  <c r="D25"/>
  <c r="C25"/>
  <c r="B25"/>
  <c r="M24"/>
  <c r="I24"/>
  <c r="G24"/>
  <c r="F24"/>
  <c r="D24"/>
  <c r="C24"/>
  <c r="B24"/>
  <c r="K23"/>
  <c r="I23"/>
  <c r="G23"/>
  <c r="F23"/>
  <c r="D23"/>
  <c r="C23"/>
  <c r="B23"/>
  <c r="Q22"/>
  <c r="I22"/>
  <c r="G22"/>
  <c r="F22"/>
  <c r="D22"/>
  <c r="C22"/>
  <c r="B22"/>
  <c r="K21"/>
  <c r="I21"/>
  <c r="G21"/>
  <c r="F21"/>
  <c r="D21"/>
  <c r="C21"/>
  <c r="B21"/>
  <c r="M20"/>
  <c r="I20"/>
  <c r="G20"/>
  <c r="F20"/>
  <c r="D20"/>
  <c r="C20"/>
  <c r="B20"/>
  <c r="K19"/>
  <c r="I19"/>
  <c r="G19"/>
  <c r="F19"/>
  <c r="D19"/>
  <c r="C19"/>
  <c r="B19"/>
  <c r="O18"/>
  <c r="I18"/>
  <c r="G18"/>
  <c r="F18"/>
  <c r="D18"/>
  <c r="C18"/>
  <c r="B18"/>
  <c r="K17"/>
  <c r="I17"/>
  <c r="G17"/>
  <c r="F17"/>
  <c r="D17"/>
  <c r="C17"/>
  <c r="B17"/>
  <c r="U16"/>
  <c r="M16"/>
  <c r="I16"/>
  <c r="G16"/>
  <c r="F16"/>
  <c r="D16"/>
  <c r="C16"/>
  <c r="B16"/>
  <c r="K15"/>
  <c r="I15"/>
  <c r="G15"/>
  <c r="F15"/>
  <c r="D15"/>
  <c r="C15"/>
  <c r="B15"/>
  <c r="Q14"/>
  <c r="I14"/>
  <c r="G14"/>
  <c r="F14"/>
  <c r="D14"/>
  <c r="C14"/>
  <c r="B14"/>
  <c r="K13"/>
  <c r="I13"/>
  <c r="G13"/>
  <c r="F13"/>
  <c r="D13"/>
  <c r="C13"/>
  <c r="B13"/>
  <c r="M12"/>
  <c r="I12"/>
  <c r="G12"/>
  <c r="F12"/>
  <c r="D12"/>
  <c r="C12"/>
  <c r="B12"/>
  <c r="K11"/>
  <c r="I11"/>
  <c r="G11"/>
  <c r="F11"/>
  <c r="D11"/>
  <c r="C11"/>
  <c r="B11"/>
  <c r="O10"/>
  <c r="I10"/>
  <c r="G10"/>
  <c r="F10"/>
  <c r="D10"/>
  <c r="C10"/>
  <c r="B10"/>
  <c r="K9"/>
  <c r="I9"/>
  <c r="G9"/>
  <c r="F9"/>
  <c r="D9"/>
  <c r="C9"/>
  <c r="B9"/>
  <c r="M8"/>
  <c r="I8"/>
  <c r="G8"/>
  <c r="F8"/>
  <c r="D8"/>
  <c r="C8"/>
  <c r="B8"/>
  <c r="U7"/>
  <c r="K7"/>
  <c r="I7"/>
  <c r="G7"/>
  <c r="F7"/>
  <c r="D7"/>
  <c r="C7"/>
  <c r="B7"/>
  <c r="Y5"/>
  <c r="AE1" s="1"/>
  <c r="R4"/>
  <c r="O80"/>
  <c r="G4"/>
  <c r="A4"/>
  <c r="Y3"/>
  <c r="AG1"/>
  <c r="AB1"/>
  <c r="A1"/>
  <c r="R79" i="312"/>
  <c r="F76"/>
  <c r="F72"/>
  <c r="I69"/>
  <c r="G69"/>
  <c r="F69"/>
  <c r="D69"/>
  <c r="C69"/>
  <c r="B69"/>
  <c r="K68"/>
  <c r="I67"/>
  <c r="G67"/>
  <c r="F67"/>
  <c r="D67"/>
  <c r="C67"/>
  <c r="B67"/>
  <c r="M66"/>
  <c r="I65"/>
  <c r="G65"/>
  <c r="F65"/>
  <c r="D65"/>
  <c r="C65"/>
  <c r="B65"/>
  <c r="K64"/>
  <c r="I63"/>
  <c r="G63"/>
  <c r="F63"/>
  <c r="D63"/>
  <c r="C63"/>
  <c r="B63"/>
  <c r="O62"/>
  <c r="I61"/>
  <c r="G61"/>
  <c r="F61"/>
  <c r="D61"/>
  <c r="C61"/>
  <c r="B61"/>
  <c r="K60"/>
  <c r="I59"/>
  <c r="G59"/>
  <c r="F59"/>
  <c r="D59"/>
  <c r="C59"/>
  <c r="B59"/>
  <c r="M58"/>
  <c r="I57"/>
  <c r="G57"/>
  <c r="F57"/>
  <c r="D57"/>
  <c r="C57"/>
  <c r="B57"/>
  <c r="K56"/>
  <c r="I55"/>
  <c r="G55"/>
  <c r="F55"/>
  <c r="D55"/>
  <c r="C55"/>
  <c r="B55"/>
  <c r="Q54"/>
  <c r="I53"/>
  <c r="G53"/>
  <c r="F53"/>
  <c r="D53"/>
  <c r="C53"/>
  <c r="B53"/>
  <c r="K52"/>
  <c r="I51"/>
  <c r="G51"/>
  <c r="F51"/>
  <c r="D51"/>
  <c r="C51"/>
  <c r="B51"/>
  <c r="M50"/>
  <c r="I49"/>
  <c r="G49"/>
  <c r="F49"/>
  <c r="D49"/>
  <c r="C49"/>
  <c r="B49"/>
  <c r="K48"/>
  <c r="I47"/>
  <c r="G47"/>
  <c r="F47"/>
  <c r="D47"/>
  <c r="C47"/>
  <c r="B47"/>
  <c r="O46"/>
  <c r="I45"/>
  <c r="G45"/>
  <c r="F45"/>
  <c r="D45"/>
  <c r="C45"/>
  <c r="B45"/>
  <c r="K44"/>
  <c r="I43"/>
  <c r="G43"/>
  <c r="F43"/>
  <c r="D43"/>
  <c r="C43"/>
  <c r="B43"/>
  <c r="M42"/>
  <c r="I41"/>
  <c r="G41"/>
  <c r="F41"/>
  <c r="D41"/>
  <c r="C41"/>
  <c r="B41"/>
  <c r="K40"/>
  <c r="I39"/>
  <c r="G39"/>
  <c r="F39"/>
  <c r="D39"/>
  <c r="C39"/>
  <c r="B39"/>
  <c r="Q38"/>
  <c r="I37"/>
  <c r="G37"/>
  <c r="F37"/>
  <c r="D37"/>
  <c r="C37"/>
  <c r="B37"/>
  <c r="K36"/>
  <c r="I35"/>
  <c r="G35"/>
  <c r="F35"/>
  <c r="D35"/>
  <c r="C35"/>
  <c r="B35"/>
  <c r="M34"/>
  <c r="I33"/>
  <c r="G33"/>
  <c r="F33"/>
  <c r="D33"/>
  <c r="C33"/>
  <c r="B33"/>
  <c r="K32"/>
  <c r="I31"/>
  <c r="G31"/>
  <c r="F31"/>
  <c r="D31"/>
  <c r="C31"/>
  <c r="B31"/>
  <c r="O30"/>
  <c r="I29"/>
  <c r="G29"/>
  <c r="F29"/>
  <c r="D29"/>
  <c r="C29"/>
  <c r="B29"/>
  <c r="K28"/>
  <c r="I27"/>
  <c r="G27"/>
  <c r="F27"/>
  <c r="D27"/>
  <c r="C27"/>
  <c r="B27"/>
  <c r="M26"/>
  <c r="I25"/>
  <c r="G25"/>
  <c r="F25"/>
  <c r="D25"/>
  <c r="C25"/>
  <c r="B25"/>
  <c r="K24"/>
  <c r="I23"/>
  <c r="G23"/>
  <c r="F23"/>
  <c r="D23"/>
  <c r="C23"/>
  <c r="B23"/>
  <c r="Q22"/>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R4"/>
  <c r="O79" s="1"/>
  <c r="G4"/>
  <c r="A4"/>
  <c r="Y3"/>
  <c r="A1"/>
  <c r="R57" i="311"/>
  <c r="I37"/>
  <c r="G37"/>
  <c r="F37"/>
  <c r="D37"/>
  <c r="C37"/>
  <c r="B37"/>
  <c r="K36"/>
  <c r="I35"/>
  <c r="G35"/>
  <c r="F35"/>
  <c r="D35"/>
  <c r="C35"/>
  <c r="B35"/>
  <c r="M34"/>
  <c r="I33"/>
  <c r="G33"/>
  <c r="F33"/>
  <c r="D33"/>
  <c r="C33"/>
  <c r="B33"/>
  <c r="K32"/>
  <c r="I31"/>
  <c r="G31"/>
  <c r="F31"/>
  <c r="D31"/>
  <c r="C31"/>
  <c r="B31"/>
  <c r="O30"/>
  <c r="I29"/>
  <c r="G29"/>
  <c r="F29"/>
  <c r="D29"/>
  <c r="C29"/>
  <c r="B29"/>
  <c r="K28"/>
  <c r="I27"/>
  <c r="G27"/>
  <c r="F27"/>
  <c r="D27"/>
  <c r="C27"/>
  <c r="B27"/>
  <c r="M26"/>
  <c r="I25"/>
  <c r="G25"/>
  <c r="F25"/>
  <c r="D25"/>
  <c r="C25"/>
  <c r="B25"/>
  <c r="K24"/>
  <c r="I23"/>
  <c r="G23"/>
  <c r="F23"/>
  <c r="D23"/>
  <c r="C23"/>
  <c r="B23"/>
  <c r="Q22"/>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AC1" s="1"/>
  <c r="R4"/>
  <c r="O57"/>
  <c r="G4"/>
  <c r="A4"/>
  <c r="Y3"/>
  <c r="Q6"/>
  <c r="AH1"/>
  <c r="AE1"/>
  <c r="A1"/>
  <c r="R62" i="310"/>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R4"/>
  <c r="O62" s="1"/>
  <c r="G4"/>
  <c r="A4"/>
  <c r="Y3"/>
  <c r="A1"/>
  <c r="R47" i="309"/>
  <c r="F43"/>
  <c r="C43"/>
  <c r="F41"/>
  <c r="C41"/>
  <c r="F39"/>
  <c r="C39"/>
  <c r="F37"/>
  <c r="C37"/>
  <c r="L21"/>
  <c r="I21"/>
  <c r="G21"/>
  <c r="E21"/>
  <c r="B34" s="1"/>
  <c r="D21"/>
  <c r="C21"/>
  <c r="L19"/>
  <c r="I19"/>
  <c r="G19"/>
  <c r="E19"/>
  <c r="B33"/>
  <c r="D19"/>
  <c r="C19"/>
  <c r="L17"/>
  <c r="I17"/>
  <c r="G17"/>
  <c r="E17"/>
  <c r="B32"/>
  <c r="D17"/>
  <c r="C17"/>
  <c r="L15"/>
  <c r="I15"/>
  <c r="G15"/>
  <c r="E15"/>
  <c r="B31" s="1"/>
  <c r="D15"/>
  <c r="C15"/>
  <c r="L13"/>
  <c r="I13"/>
  <c r="G13"/>
  <c r="E13"/>
  <c r="B28"/>
  <c r="D13"/>
  <c r="C13"/>
  <c r="L11"/>
  <c r="I11"/>
  <c r="G11"/>
  <c r="E11"/>
  <c r="B27"/>
  <c r="D11"/>
  <c r="C11"/>
  <c r="L9"/>
  <c r="I9"/>
  <c r="G9"/>
  <c r="E9"/>
  <c r="B26"/>
  <c r="D9"/>
  <c r="C9"/>
  <c r="L7"/>
  <c r="I7"/>
  <c r="G7"/>
  <c r="E7"/>
  <c r="B25" s="1"/>
  <c r="D7"/>
  <c r="C7"/>
  <c r="Y5"/>
  <c r="AF1" s="1"/>
  <c r="L4"/>
  <c r="K53"/>
  <c r="E4"/>
  <c r="A4"/>
  <c r="Y3"/>
  <c r="A1"/>
  <c r="R44" i="308"/>
  <c r="E43" s="1"/>
  <c r="E42"/>
  <c r="F38"/>
  <c r="C38"/>
  <c r="F36"/>
  <c r="C36"/>
  <c r="F34"/>
  <c r="C34"/>
  <c r="L19"/>
  <c r="I19"/>
  <c r="G19"/>
  <c r="E19"/>
  <c r="B31" s="1"/>
  <c r="D19"/>
  <c r="C19"/>
  <c r="L17"/>
  <c r="I17"/>
  <c r="G17"/>
  <c r="E17"/>
  <c r="B30" s="1"/>
  <c r="D17"/>
  <c r="C17"/>
  <c r="L15"/>
  <c r="I15"/>
  <c r="G15"/>
  <c r="E15"/>
  <c r="B29" s="1"/>
  <c r="D15"/>
  <c r="C15"/>
  <c r="L13"/>
  <c r="I13"/>
  <c r="G13"/>
  <c r="E13"/>
  <c r="B28"/>
  <c r="D13"/>
  <c r="C13"/>
  <c r="L11"/>
  <c r="I11"/>
  <c r="G11"/>
  <c r="E11"/>
  <c r="B25" s="1"/>
  <c r="D11"/>
  <c r="C11"/>
  <c r="L9"/>
  <c r="I9"/>
  <c r="G9"/>
  <c r="E9"/>
  <c r="B24" s="1"/>
  <c r="D9"/>
  <c r="C9"/>
  <c r="L7"/>
  <c r="I7"/>
  <c r="G7"/>
  <c r="E7"/>
  <c r="B23"/>
  <c r="D7"/>
  <c r="C7"/>
  <c r="Y5"/>
  <c r="L4"/>
  <c r="K49" s="1"/>
  <c r="E4"/>
  <c r="A4"/>
  <c r="Y3"/>
  <c r="AK1" s="1"/>
  <c r="A1"/>
  <c r="R47" i="307"/>
  <c r="F36"/>
  <c r="C36"/>
  <c r="F34"/>
  <c r="C34"/>
  <c r="F32"/>
  <c r="C32"/>
  <c r="L17"/>
  <c r="I17"/>
  <c r="G17"/>
  <c r="E17"/>
  <c r="B30"/>
  <c r="D17"/>
  <c r="C17"/>
  <c r="L15"/>
  <c r="I15"/>
  <c r="G15"/>
  <c r="E15"/>
  <c r="B29" s="1"/>
  <c r="D15"/>
  <c r="C15"/>
  <c r="L13"/>
  <c r="I13"/>
  <c r="G13"/>
  <c r="E13"/>
  <c r="B28" s="1"/>
  <c r="D13"/>
  <c r="C13"/>
  <c r="L11"/>
  <c r="I11"/>
  <c r="G11"/>
  <c r="E11"/>
  <c r="B25" s="1"/>
  <c r="D11"/>
  <c r="C11"/>
  <c r="L9"/>
  <c r="I9"/>
  <c r="G9"/>
  <c r="E9"/>
  <c r="B24"/>
  <c r="D9"/>
  <c r="C9"/>
  <c r="L7"/>
  <c r="I7"/>
  <c r="G7"/>
  <c r="E7"/>
  <c r="B23" s="1"/>
  <c r="D7"/>
  <c r="C7"/>
  <c r="Y5"/>
  <c r="L4"/>
  <c r="K47"/>
  <c r="E4"/>
  <c r="A4"/>
  <c r="Y3"/>
  <c r="A1"/>
  <c r="L15" i="306"/>
  <c r="I15"/>
  <c r="G15"/>
  <c r="E15"/>
  <c r="B23"/>
  <c r="D15"/>
  <c r="C15"/>
  <c r="L13"/>
  <c r="I13"/>
  <c r="G13"/>
  <c r="E13"/>
  <c r="B22"/>
  <c r="D13"/>
  <c r="C13"/>
  <c r="L11"/>
  <c r="I11"/>
  <c r="G11"/>
  <c r="E11"/>
  <c r="B21" s="1"/>
  <c r="D11"/>
  <c r="C11"/>
  <c r="L9"/>
  <c r="I9"/>
  <c r="G9"/>
  <c r="E9"/>
  <c r="B20"/>
  <c r="D9"/>
  <c r="C9"/>
  <c r="L7"/>
  <c r="I7"/>
  <c r="G7"/>
  <c r="E7"/>
  <c r="B19"/>
  <c r="D7"/>
  <c r="C7"/>
  <c r="Y5"/>
  <c r="L4"/>
  <c r="K41"/>
  <c r="E4"/>
  <c r="A4"/>
  <c r="Y3"/>
  <c r="AG1"/>
  <c r="A1"/>
  <c r="L13" i="305"/>
  <c r="I13"/>
  <c r="G13"/>
  <c r="E13"/>
  <c r="B22"/>
  <c r="D13"/>
  <c r="C13"/>
  <c r="L11"/>
  <c r="I11"/>
  <c r="G11"/>
  <c r="E11"/>
  <c r="B21" s="1"/>
  <c r="D11"/>
  <c r="C11"/>
  <c r="L9"/>
  <c r="I9"/>
  <c r="G9"/>
  <c r="E9"/>
  <c r="B20"/>
  <c r="D9"/>
  <c r="C9"/>
  <c r="L7"/>
  <c r="I7"/>
  <c r="G7"/>
  <c r="E7"/>
  <c r="B19" s="1"/>
  <c r="D7"/>
  <c r="C7"/>
  <c r="Y5"/>
  <c r="M4"/>
  <c r="K41"/>
  <c r="E4"/>
  <c r="A4"/>
  <c r="Y3"/>
  <c r="A1"/>
  <c r="L11" i="304"/>
  <c r="I11"/>
  <c r="G11"/>
  <c r="E11"/>
  <c r="B21" s="1"/>
  <c r="D11"/>
  <c r="C11"/>
  <c r="L9"/>
  <c r="I9"/>
  <c r="G9"/>
  <c r="E9"/>
  <c r="B20" s="1"/>
  <c r="D9"/>
  <c r="C9"/>
  <c r="L7"/>
  <c r="I7"/>
  <c r="G7"/>
  <c r="E7"/>
  <c r="B19" s="1"/>
  <c r="D7"/>
  <c r="C7"/>
  <c r="Y5"/>
  <c r="AC1" s="1"/>
  <c r="L4"/>
  <c r="K41" s="1"/>
  <c r="E4"/>
  <c r="A4"/>
  <c r="Y3"/>
  <c r="A1"/>
  <c r="P156" i="303"/>
  <c r="M156" s="1"/>
  <c r="L156"/>
  <c r="K156"/>
  <c r="J156"/>
  <c r="P155"/>
  <c r="M155"/>
  <c r="L155"/>
  <c r="K155"/>
  <c r="J155"/>
  <c r="P154"/>
  <c r="M154"/>
  <c r="L154"/>
  <c r="K154"/>
  <c r="J154"/>
  <c r="P153"/>
  <c r="M153"/>
  <c r="L153"/>
  <c r="K153"/>
  <c r="J153"/>
  <c r="P152"/>
  <c r="M152" s="1"/>
  <c r="L152"/>
  <c r="K152"/>
  <c r="J152"/>
  <c r="P151"/>
  <c r="M151"/>
  <c r="L151"/>
  <c r="K151"/>
  <c r="J151"/>
  <c r="P150"/>
  <c r="M150" s="1"/>
  <c r="L150"/>
  <c r="K150"/>
  <c r="J150"/>
  <c r="P149"/>
  <c r="M149"/>
  <c r="L149"/>
  <c r="K149"/>
  <c r="J149"/>
  <c r="P148"/>
  <c r="M148" s="1"/>
  <c r="L148"/>
  <c r="K148"/>
  <c r="J148"/>
  <c r="P147"/>
  <c r="M147"/>
  <c r="L147"/>
  <c r="K147"/>
  <c r="J147"/>
  <c r="P146"/>
  <c r="M146" s="1"/>
  <c r="L146"/>
  <c r="K146"/>
  <c r="J146"/>
  <c r="P145"/>
  <c r="M145" s="1"/>
  <c r="L145"/>
  <c r="K145"/>
  <c r="J145"/>
  <c r="P144"/>
  <c r="M144" s="1"/>
  <c r="L144"/>
  <c r="K144"/>
  <c r="J144"/>
  <c r="P143"/>
  <c r="M143"/>
  <c r="L143"/>
  <c r="K143"/>
  <c r="J143"/>
  <c r="P142"/>
  <c r="M142"/>
  <c r="L142"/>
  <c r="K142"/>
  <c r="J142"/>
  <c r="P141"/>
  <c r="M141" s="1"/>
  <c r="L141"/>
  <c r="K141"/>
  <c r="J141"/>
  <c r="P140"/>
  <c r="M140" s="1"/>
  <c r="L140"/>
  <c r="K140"/>
  <c r="J140"/>
  <c r="P139"/>
  <c r="M139"/>
  <c r="L139"/>
  <c r="K139"/>
  <c r="J139"/>
  <c r="P138"/>
  <c r="M138"/>
  <c r="L138"/>
  <c r="K138"/>
  <c r="J138"/>
  <c r="P137"/>
  <c r="M137"/>
  <c r="L137"/>
  <c r="K137"/>
  <c r="J137"/>
  <c r="P136"/>
  <c r="M136" s="1"/>
  <c r="L136"/>
  <c r="K136"/>
  <c r="J136"/>
  <c r="P135"/>
  <c r="M135"/>
  <c r="L135"/>
  <c r="K135"/>
  <c r="J135"/>
  <c r="P134"/>
  <c r="M134" s="1"/>
  <c r="L134"/>
  <c r="K134"/>
  <c r="J134"/>
  <c r="P133"/>
  <c r="M133"/>
  <c r="L133"/>
  <c r="K133"/>
  <c r="J133"/>
  <c r="P132"/>
  <c r="M132" s="1"/>
  <c r="L132"/>
  <c r="K132"/>
  <c r="J132"/>
  <c r="P131"/>
  <c r="M131"/>
  <c r="L131"/>
  <c r="K131"/>
  <c r="J131"/>
  <c r="P130"/>
  <c r="M130" s="1"/>
  <c r="L130"/>
  <c r="K130"/>
  <c r="J130"/>
  <c r="P129"/>
  <c r="M129" s="1"/>
  <c r="L129"/>
  <c r="K129"/>
  <c r="J129"/>
  <c r="P128"/>
  <c r="M128" s="1"/>
  <c r="L128"/>
  <c r="K128"/>
  <c r="J128"/>
  <c r="P127"/>
  <c r="M127"/>
  <c r="L127"/>
  <c r="K127"/>
  <c r="J127"/>
  <c r="P126"/>
  <c r="M126"/>
  <c r="L126"/>
  <c r="K126"/>
  <c r="J126"/>
  <c r="P125"/>
  <c r="M125" s="1"/>
  <c r="L125"/>
  <c r="K125"/>
  <c r="J125"/>
  <c r="P124"/>
  <c r="M124" s="1"/>
  <c r="L124"/>
  <c r="K124"/>
  <c r="J124"/>
  <c r="P123"/>
  <c r="M123"/>
  <c r="L123"/>
  <c r="K123"/>
  <c r="J123"/>
  <c r="P122"/>
  <c r="M122"/>
  <c r="L122"/>
  <c r="K122"/>
  <c r="J122"/>
  <c r="P121"/>
  <c r="M121"/>
  <c r="L121"/>
  <c r="K121"/>
  <c r="J121"/>
  <c r="P120"/>
  <c r="M120" s="1"/>
  <c r="L120"/>
  <c r="K120"/>
  <c r="J120"/>
  <c r="P119"/>
  <c r="M119"/>
  <c r="L119"/>
  <c r="K119"/>
  <c r="J119"/>
  <c r="P118"/>
  <c r="M118" s="1"/>
  <c r="L118"/>
  <c r="K118"/>
  <c r="J118"/>
  <c r="P117"/>
  <c r="M117"/>
  <c r="L117"/>
  <c r="K117"/>
  <c r="J117"/>
  <c r="P116"/>
  <c r="M116" s="1"/>
  <c r="L116"/>
  <c r="K116"/>
  <c r="J116"/>
  <c r="P115"/>
  <c r="M115"/>
  <c r="L115"/>
  <c r="K115"/>
  <c r="J115"/>
  <c r="P114"/>
  <c r="M114" s="1"/>
  <c r="L114"/>
  <c r="K114"/>
  <c r="J114"/>
  <c r="P113"/>
  <c r="M113" s="1"/>
  <c r="L113"/>
  <c r="K113"/>
  <c r="J113"/>
  <c r="P112"/>
  <c r="M112" s="1"/>
  <c r="L112"/>
  <c r="K112"/>
  <c r="J112"/>
  <c r="P111"/>
  <c r="M111"/>
  <c r="L111"/>
  <c r="K111"/>
  <c r="J111"/>
  <c r="P110"/>
  <c r="M110"/>
  <c r="L110"/>
  <c r="K110"/>
  <c r="J110"/>
  <c r="P109"/>
  <c r="M109" s="1"/>
  <c r="L109"/>
  <c r="K109"/>
  <c r="J109"/>
  <c r="P108"/>
  <c r="M108" s="1"/>
  <c r="L108"/>
  <c r="K108"/>
  <c r="J108"/>
  <c r="P107"/>
  <c r="M107"/>
  <c r="L107"/>
  <c r="K107"/>
  <c r="J107"/>
  <c r="P106"/>
  <c r="M106"/>
  <c r="L106"/>
  <c r="K106"/>
  <c r="J106"/>
  <c r="P105"/>
  <c r="M105"/>
  <c r="L105"/>
  <c r="K105"/>
  <c r="J105"/>
  <c r="P104"/>
  <c r="M104" s="1"/>
  <c r="L104"/>
  <c r="K104"/>
  <c r="J104"/>
  <c r="P103"/>
  <c r="M103"/>
  <c r="L103"/>
  <c r="K103"/>
  <c r="J103"/>
  <c r="P102"/>
  <c r="M102" s="1"/>
  <c r="L102"/>
  <c r="K102"/>
  <c r="J102"/>
  <c r="P101"/>
  <c r="M101"/>
  <c r="L101"/>
  <c r="K101"/>
  <c r="J101"/>
  <c r="P100"/>
  <c r="M100" s="1"/>
  <c r="L100"/>
  <c r="K100"/>
  <c r="J100"/>
  <c r="P99"/>
  <c r="M99"/>
  <c r="L99"/>
  <c r="K99"/>
  <c r="J99"/>
  <c r="P98"/>
  <c r="M98" s="1"/>
  <c r="L98"/>
  <c r="K98"/>
  <c r="J98"/>
  <c r="P97"/>
  <c r="M97" s="1"/>
  <c r="L97"/>
  <c r="K97"/>
  <c r="J97"/>
  <c r="P96"/>
  <c r="M96" s="1"/>
  <c r="L96"/>
  <c r="K96"/>
  <c r="J96"/>
  <c r="P95"/>
  <c r="M95"/>
  <c r="L95"/>
  <c r="K95"/>
  <c r="J95"/>
  <c r="P94"/>
  <c r="M94"/>
  <c r="L94"/>
  <c r="K94"/>
  <c r="J94"/>
  <c r="P93"/>
  <c r="M93" s="1"/>
  <c r="L93"/>
  <c r="K93"/>
  <c r="J93"/>
  <c r="P92"/>
  <c r="M92" s="1"/>
  <c r="L92"/>
  <c r="K92"/>
  <c r="J92"/>
  <c r="P91"/>
  <c r="M91"/>
  <c r="L91"/>
  <c r="K91"/>
  <c r="J91"/>
  <c r="P90"/>
  <c r="M90"/>
  <c r="L90"/>
  <c r="K90"/>
  <c r="J90"/>
  <c r="P89"/>
  <c r="M89"/>
  <c r="L89"/>
  <c r="K89"/>
  <c r="J89"/>
  <c r="P88"/>
  <c r="M88" s="1"/>
  <c r="L88"/>
  <c r="K88"/>
  <c r="J88"/>
  <c r="P87"/>
  <c r="M87"/>
  <c r="L87"/>
  <c r="K87"/>
  <c r="J87"/>
  <c r="P86"/>
  <c r="M86" s="1"/>
  <c r="L86"/>
  <c r="K86"/>
  <c r="J86"/>
  <c r="P85"/>
  <c r="M85"/>
  <c r="L85"/>
  <c r="K85"/>
  <c r="J85"/>
  <c r="P84"/>
  <c r="M84" s="1"/>
  <c r="L84"/>
  <c r="K84"/>
  <c r="J84"/>
  <c r="P83"/>
  <c r="M83"/>
  <c r="L83"/>
  <c r="K83"/>
  <c r="J83"/>
  <c r="P82"/>
  <c r="M82" s="1"/>
  <c r="L82"/>
  <c r="K82"/>
  <c r="J82"/>
  <c r="P81"/>
  <c r="M81" s="1"/>
  <c r="L81"/>
  <c r="K81"/>
  <c r="J81"/>
  <c r="P80"/>
  <c r="M80" s="1"/>
  <c r="L80"/>
  <c r="K80"/>
  <c r="J80"/>
  <c r="P79"/>
  <c r="M79"/>
  <c r="L79"/>
  <c r="K79"/>
  <c r="J79"/>
  <c r="P78"/>
  <c r="M78"/>
  <c r="L78"/>
  <c r="K78"/>
  <c r="J78"/>
  <c r="P77"/>
  <c r="M77" s="1"/>
  <c r="L77"/>
  <c r="K77"/>
  <c r="J77"/>
  <c r="P76"/>
  <c r="M76" s="1"/>
  <c r="L76"/>
  <c r="K76"/>
  <c r="J76"/>
  <c r="P75"/>
  <c r="M75"/>
  <c r="L75"/>
  <c r="K75"/>
  <c r="J75"/>
  <c r="P74"/>
  <c r="M74"/>
  <c r="L74"/>
  <c r="K74"/>
  <c r="J74"/>
  <c r="P73"/>
  <c r="M73"/>
  <c r="L73"/>
  <c r="K73"/>
  <c r="J73"/>
  <c r="P72"/>
  <c r="M72" s="1"/>
  <c r="L72"/>
  <c r="K72"/>
  <c r="J72"/>
  <c r="P71"/>
  <c r="M71"/>
  <c r="L71"/>
  <c r="K71"/>
  <c r="J71"/>
  <c r="P70"/>
  <c r="M70" s="1"/>
  <c r="L70"/>
  <c r="K70"/>
  <c r="J70"/>
  <c r="P69"/>
  <c r="M69"/>
  <c r="L69"/>
  <c r="K69"/>
  <c r="J69"/>
  <c r="P68"/>
  <c r="M68" s="1"/>
  <c r="L68"/>
  <c r="K68"/>
  <c r="J68"/>
  <c r="P67"/>
  <c r="M67"/>
  <c r="L67"/>
  <c r="K67"/>
  <c r="J67"/>
  <c r="P66"/>
  <c r="M66" s="1"/>
  <c r="L66"/>
  <c r="K66"/>
  <c r="J66"/>
  <c r="P65"/>
  <c r="M65" s="1"/>
  <c r="L65"/>
  <c r="K65"/>
  <c r="J65"/>
  <c r="P64"/>
  <c r="M64" s="1"/>
  <c r="L64"/>
  <c r="K64"/>
  <c r="J64"/>
  <c r="P63"/>
  <c r="M63"/>
  <c r="L63"/>
  <c r="K63"/>
  <c r="J63"/>
  <c r="P62"/>
  <c r="M62"/>
  <c r="L62"/>
  <c r="K62"/>
  <c r="J62"/>
  <c r="P61"/>
  <c r="M61" s="1"/>
  <c r="L61"/>
  <c r="K61"/>
  <c r="J61"/>
  <c r="P60"/>
  <c r="M60" s="1"/>
  <c r="L60"/>
  <c r="K60"/>
  <c r="J60"/>
  <c r="P59"/>
  <c r="M59" s="1"/>
  <c r="L59"/>
  <c r="K59"/>
  <c r="J59"/>
  <c r="P58"/>
  <c r="M58"/>
  <c r="L58"/>
  <c r="K58"/>
  <c r="J58"/>
  <c r="P57"/>
  <c r="M57" s="1"/>
  <c r="L57"/>
  <c r="K57"/>
  <c r="J57"/>
  <c r="P56"/>
  <c r="M56" s="1"/>
  <c r="L56"/>
  <c r="K56"/>
  <c r="J56"/>
  <c r="P55"/>
  <c r="M55" s="1"/>
  <c r="L55"/>
  <c r="K55"/>
  <c r="J55"/>
  <c r="P54"/>
  <c r="M54"/>
  <c r="L54"/>
  <c r="K54"/>
  <c r="J54"/>
  <c r="P53"/>
  <c r="M53"/>
  <c r="L53"/>
  <c r="K53"/>
  <c r="J53"/>
  <c r="P52"/>
  <c r="M52" s="1"/>
  <c r="L52"/>
  <c r="K52"/>
  <c r="J52"/>
  <c r="P51"/>
  <c r="M51" s="1"/>
  <c r="L51"/>
  <c r="K51"/>
  <c r="J51"/>
  <c r="P50"/>
  <c r="M50"/>
  <c r="L50"/>
  <c r="K50"/>
  <c r="J50"/>
  <c r="P49"/>
  <c r="M49" s="1"/>
  <c r="L49"/>
  <c r="K49"/>
  <c r="J49"/>
  <c r="P48"/>
  <c r="M48" s="1"/>
  <c r="L48"/>
  <c r="K48"/>
  <c r="J48"/>
  <c r="P47"/>
  <c r="M47" s="1"/>
  <c r="L47"/>
  <c r="K47"/>
  <c r="J47"/>
  <c r="P46"/>
  <c r="M46"/>
  <c r="L46"/>
  <c r="K46"/>
  <c r="J46"/>
  <c r="P45"/>
  <c r="M45"/>
  <c r="L45"/>
  <c r="K45"/>
  <c r="J45"/>
  <c r="P44"/>
  <c r="M44" s="1"/>
  <c r="L44"/>
  <c r="K44"/>
  <c r="J44"/>
  <c r="P43"/>
  <c r="M43" s="1"/>
  <c r="L43"/>
  <c r="K43"/>
  <c r="J43"/>
  <c r="P42"/>
  <c r="M42"/>
  <c r="L42"/>
  <c r="K42"/>
  <c r="J42"/>
  <c r="P41"/>
  <c r="M41" s="1"/>
  <c r="L41"/>
  <c r="K41"/>
  <c r="J41"/>
  <c r="P40"/>
  <c r="M40" s="1"/>
  <c r="L40"/>
  <c r="K40"/>
  <c r="J40"/>
  <c r="H5"/>
  <c r="D5"/>
  <c r="C5"/>
  <c r="A5"/>
  <c r="A1"/>
  <c r="R47" i="302"/>
  <c r="F41"/>
  <c r="I37"/>
  <c r="G37"/>
  <c r="F37"/>
  <c r="D37"/>
  <c r="C37"/>
  <c r="B37"/>
  <c r="K36"/>
  <c r="B36"/>
  <c r="I35"/>
  <c r="G35"/>
  <c r="F35"/>
  <c r="D35"/>
  <c r="C35"/>
  <c r="B35"/>
  <c r="M34"/>
  <c r="B34"/>
  <c r="I33"/>
  <c r="G33"/>
  <c r="F33"/>
  <c r="D33"/>
  <c r="C33"/>
  <c r="B33"/>
  <c r="K32"/>
  <c r="B32"/>
  <c r="I31"/>
  <c r="G31"/>
  <c r="F31"/>
  <c r="D31"/>
  <c r="C31"/>
  <c r="B31"/>
  <c r="B30"/>
  <c r="I29"/>
  <c r="G29"/>
  <c r="F29"/>
  <c r="D29"/>
  <c r="C29"/>
  <c r="B29"/>
  <c r="K28"/>
  <c r="B28"/>
  <c r="I27"/>
  <c r="G27"/>
  <c r="F27"/>
  <c r="D27"/>
  <c r="C27"/>
  <c r="B27"/>
  <c r="M26"/>
  <c r="B26"/>
  <c r="I25"/>
  <c r="G25"/>
  <c r="F25"/>
  <c r="D25"/>
  <c r="C25"/>
  <c r="B25"/>
  <c r="K24"/>
  <c r="B24"/>
  <c r="I23"/>
  <c r="G23"/>
  <c r="F23"/>
  <c r="D23"/>
  <c r="C23"/>
  <c r="B23"/>
  <c r="B22"/>
  <c r="I21"/>
  <c r="G21"/>
  <c r="F21"/>
  <c r="D21"/>
  <c r="C21"/>
  <c r="B21"/>
  <c r="K20"/>
  <c r="B20"/>
  <c r="I19"/>
  <c r="G19"/>
  <c r="F19"/>
  <c r="D19"/>
  <c r="C19"/>
  <c r="B19"/>
  <c r="M18"/>
  <c r="B18"/>
  <c r="I17"/>
  <c r="G17"/>
  <c r="F17"/>
  <c r="D17"/>
  <c r="C17"/>
  <c r="B17"/>
  <c r="U16"/>
  <c r="K16"/>
  <c r="B16"/>
  <c r="I15"/>
  <c r="G15"/>
  <c r="F15"/>
  <c r="D15"/>
  <c r="C15"/>
  <c r="B15"/>
  <c r="B14"/>
  <c r="I13"/>
  <c r="G13"/>
  <c r="F13"/>
  <c r="D13"/>
  <c r="C13"/>
  <c r="B13"/>
  <c r="K12"/>
  <c r="B12"/>
  <c r="I11"/>
  <c r="G11"/>
  <c r="F11"/>
  <c r="D11"/>
  <c r="C11"/>
  <c r="B11"/>
  <c r="M10"/>
  <c r="B10"/>
  <c r="I9"/>
  <c r="G9"/>
  <c r="F9"/>
  <c r="D9"/>
  <c r="C9"/>
  <c r="B9"/>
  <c r="K8"/>
  <c r="U7"/>
  <c r="I7"/>
  <c r="G7"/>
  <c r="F7"/>
  <c r="D7"/>
  <c r="C7"/>
  <c r="B7"/>
  <c r="R4"/>
  <c r="O47" s="1"/>
  <c r="K4"/>
  <c r="G4"/>
  <c r="A4"/>
  <c r="A1"/>
  <c r="R32" i="301"/>
  <c r="F25"/>
  <c r="I21"/>
  <c r="G21"/>
  <c r="F21"/>
  <c r="D21"/>
  <c r="C21"/>
  <c r="B21"/>
  <c r="K20"/>
  <c r="I19"/>
  <c r="G19"/>
  <c r="F19"/>
  <c r="D19"/>
  <c r="C19"/>
  <c r="B19"/>
  <c r="I17"/>
  <c r="G17"/>
  <c r="F17"/>
  <c r="D17"/>
  <c r="C17"/>
  <c r="B17"/>
  <c r="U16"/>
  <c r="K16"/>
  <c r="I15"/>
  <c r="G15"/>
  <c r="F15"/>
  <c r="D15"/>
  <c r="C15"/>
  <c r="B15"/>
  <c r="I13"/>
  <c r="G13"/>
  <c r="F13"/>
  <c r="D13"/>
  <c r="C13"/>
  <c r="B13"/>
  <c r="K12"/>
  <c r="I11"/>
  <c r="G11"/>
  <c r="F11"/>
  <c r="D11"/>
  <c r="C11"/>
  <c r="B11"/>
  <c r="I9"/>
  <c r="G9"/>
  <c r="F9"/>
  <c r="D9"/>
  <c r="C9"/>
  <c r="B9"/>
  <c r="K8"/>
  <c r="U7"/>
  <c r="I7"/>
  <c r="G7"/>
  <c r="F7"/>
  <c r="D7"/>
  <c r="C7"/>
  <c r="B7"/>
  <c r="R4"/>
  <c r="O32"/>
  <c r="K4"/>
  <c r="G4"/>
  <c r="A4"/>
  <c r="A1"/>
  <c r="R31" i="300"/>
  <c r="I21"/>
  <c r="G21"/>
  <c r="F21"/>
  <c r="D21"/>
  <c r="C21"/>
  <c r="B21"/>
  <c r="K20"/>
  <c r="I19"/>
  <c r="G19"/>
  <c r="F19"/>
  <c r="D19"/>
  <c r="C19"/>
  <c r="B19"/>
  <c r="M18"/>
  <c r="I17"/>
  <c r="G17"/>
  <c r="F17"/>
  <c r="D17"/>
  <c r="C17"/>
  <c r="B17"/>
  <c r="U16"/>
  <c r="K16"/>
  <c r="I15"/>
  <c r="G15"/>
  <c r="F15"/>
  <c r="D15"/>
  <c r="C15"/>
  <c r="B15"/>
  <c r="I13"/>
  <c r="G13"/>
  <c r="F13"/>
  <c r="D13"/>
  <c r="C13"/>
  <c r="B13"/>
  <c r="K12"/>
  <c r="I11"/>
  <c r="G11"/>
  <c r="F11"/>
  <c r="D11"/>
  <c r="C11"/>
  <c r="B11"/>
  <c r="M10"/>
  <c r="I9"/>
  <c r="G9"/>
  <c r="F9"/>
  <c r="D9"/>
  <c r="C9"/>
  <c r="B9"/>
  <c r="K8"/>
  <c r="U7"/>
  <c r="I7"/>
  <c r="G7"/>
  <c r="F7"/>
  <c r="D7"/>
  <c r="C7"/>
  <c r="B7"/>
  <c r="R4"/>
  <c r="O31" s="1"/>
  <c r="K4"/>
  <c r="G4"/>
  <c r="A4"/>
  <c r="A1"/>
  <c r="N122" i="299"/>
  <c r="K122"/>
  <c r="J122"/>
  <c r="I122"/>
  <c r="H122"/>
  <c r="N121"/>
  <c r="K121" s="1"/>
  <c r="J121"/>
  <c r="I121"/>
  <c r="H121"/>
  <c r="N120"/>
  <c r="K120" s="1"/>
  <c r="J120"/>
  <c r="I120"/>
  <c r="H120"/>
  <c r="N119"/>
  <c r="K119"/>
  <c r="J119"/>
  <c r="I119"/>
  <c r="H119"/>
  <c r="N118"/>
  <c r="K118" s="1"/>
  <c r="J118"/>
  <c r="I118"/>
  <c r="H118"/>
  <c r="N117"/>
  <c r="K117" s="1"/>
  <c r="J117"/>
  <c r="I117"/>
  <c r="H117"/>
  <c r="N116"/>
  <c r="K116" s="1"/>
  <c r="J116"/>
  <c r="I116"/>
  <c r="H116"/>
  <c r="N115"/>
  <c r="K115"/>
  <c r="J115"/>
  <c r="I115"/>
  <c r="H115"/>
  <c r="N114"/>
  <c r="K114"/>
  <c r="J114"/>
  <c r="I114"/>
  <c r="H114"/>
  <c r="N113"/>
  <c r="K113" s="1"/>
  <c r="J113"/>
  <c r="I113"/>
  <c r="H113"/>
  <c r="N112"/>
  <c r="K112" s="1"/>
  <c r="J112"/>
  <c r="I112"/>
  <c r="H112"/>
  <c r="N111"/>
  <c r="K111"/>
  <c r="J111"/>
  <c r="I111"/>
  <c r="H111"/>
  <c r="N110"/>
  <c r="K110" s="1"/>
  <c r="J110"/>
  <c r="I110"/>
  <c r="H110"/>
  <c r="N109"/>
  <c r="K109" s="1"/>
  <c r="J109"/>
  <c r="I109"/>
  <c r="H109"/>
  <c r="N108"/>
  <c r="K108" s="1"/>
  <c r="J108"/>
  <c r="I108"/>
  <c r="H108"/>
  <c r="N107"/>
  <c r="K107"/>
  <c r="J107"/>
  <c r="I107"/>
  <c r="H107"/>
  <c r="N106"/>
  <c r="K106"/>
  <c r="J106"/>
  <c r="I106"/>
  <c r="H106"/>
  <c r="N105"/>
  <c r="K105" s="1"/>
  <c r="J105"/>
  <c r="I105"/>
  <c r="H105"/>
  <c r="N104"/>
  <c r="K104" s="1"/>
  <c r="J104"/>
  <c r="I104"/>
  <c r="H104"/>
  <c r="N103"/>
  <c r="K103"/>
  <c r="J103"/>
  <c r="I103"/>
  <c r="H103"/>
  <c r="N102"/>
  <c r="K102" s="1"/>
  <c r="J102"/>
  <c r="I102"/>
  <c r="H102"/>
  <c r="N101"/>
  <c r="K101" s="1"/>
  <c r="J101"/>
  <c r="I101"/>
  <c r="H101"/>
  <c r="N100"/>
  <c r="K100" s="1"/>
  <c r="J100"/>
  <c r="I100"/>
  <c r="H100"/>
  <c r="N99"/>
  <c r="K99"/>
  <c r="J99"/>
  <c r="I99"/>
  <c r="H99"/>
  <c r="N98"/>
  <c r="K98"/>
  <c r="J98"/>
  <c r="I98"/>
  <c r="H98"/>
  <c r="N97"/>
  <c r="K97" s="1"/>
  <c r="J97"/>
  <c r="I97"/>
  <c r="H97"/>
  <c r="N96"/>
  <c r="K96" s="1"/>
  <c r="J96"/>
  <c r="I96"/>
  <c r="H96"/>
  <c r="N95"/>
  <c r="K95"/>
  <c r="J95"/>
  <c r="I95"/>
  <c r="H95"/>
  <c r="N94"/>
  <c r="K94" s="1"/>
  <c r="J94"/>
  <c r="I94"/>
  <c r="H94"/>
  <c r="N93"/>
  <c r="K93" s="1"/>
  <c r="J93"/>
  <c r="I93"/>
  <c r="H93"/>
  <c r="N92"/>
  <c r="K92" s="1"/>
  <c r="J92"/>
  <c r="I92"/>
  <c r="H92"/>
  <c r="N91"/>
  <c r="K91"/>
  <c r="J91"/>
  <c r="I91"/>
  <c r="H91"/>
  <c r="N90"/>
  <c r="K90"/>
  <c r="J90"/>
  <c r="I90"/>
  <c r="H90"/>
  <c r="N89"/>
  <c r="K89" s="1"/>
  <c r="J89"/>
  <c r="I89"/>
  <c r="H89"/>
  <c r="N88"/>
  <c r="K88" s="1"/>
  <c r="J88"/>
  <c r="I88"/>
  <c r="H88"/>
  <c r="N87"/>
  <c r="K87"/>
  <c r="J87"/>
  <c r="I87"/>
  <c r="H87"/>
  <c r="N86"/>
  <c r="K86" s="1"/>
  <c r="J86"/>
  <c r="I86"/>
  <c r="H86"/>
  <c r="N85"/>
  <c r="K85" s="1"/>
  <c r="J85"/>
  <c r="I85"/>
  <c r="H85"/>
  <c r="N84"/>
  <c r="K84" s="1"/>
  <c r="J84"/>
  <c r="I84"/>
  <c r="H84"/>
  <c r="N83"/>
  <c r="K83"/>
  <c r="J83"/>
  <c r="I83"/>
  <c r="H83"/>
  <c r="N82"/>
  <c r="K82"/>
  <c r="J82"/>
  <c r="I82"/>
  <c r="H82"/>
  <c r="N81"/>
  <c r="K81" s="1"/>
  <c r="J81"/>
  <c r="I81"/>
  <c r="H81"/>
  <c r="N80"/>
  <c r="K80" s="1"/>
  <c r="J80"/>
  <c r="I80"/>
  <c r="H80"/>
  <c r="N79"/>
  <c r="K79"/>
  <c r="J79"/>
  <c r="I79"/>
  <c r="H79"/>
  <c r="N78"/>
  <c r="K78" s="1"/>
  <c r="J78"/>
  <c r="I78"/>
  <c r="H78"/>
  <c r="N77"/>
  <c r="K77" s="1"/>
  <c r="J77"/>
  <c r="I77"/>
  <c r="H77"/>
  <c r="N76"/>
  <c r="K76" s="1"/>
  <c r="J76"/>
  <c r="I76"/>
  <c r="H76"/>
  <c r="N75"/>
  <c r="K75"/>
  <c r="J75"/>
  <c r="I75"/>
  <c r="H75"/>
  <c r="N74"/>
  <c r="K74"/>
  <c r="J74"/>
  <c r="I74"/>
  <c r="H74"/>
  <c r="N73"/>
  <c r="K73" s="1"/>
  <c r="J73"/>
  <c r="I73"/>
  <c r="H73"/>
  <c r="N72"/>
  <c r="K72" s="1"/>
  <c r="J72"/>
  <c r="I72"/>
  <c r="H72"/>
  <c r="N71"/>
  <c r="K71"/>
  <c r="J71"/>
  <c r="I71"/>
  <c r="H71"/>
  <c r="N70"/>
  <c r="K70" s="1"/>
  <c r="J70"/>
  <c r="I70"/>
  <c r="H70"/>
  <c r="N69"/>
  <c r="K69" s="1"/>
  <c r="J69"/>
  <c r="I69"/>
  <c r="H69"/>
  <c r="N68"/>
  <c r="K68" s="1"/>
  <c r="J68"/>
  <c r="I68"/>
  <c r="H68"/>
  <c r="N67"/>
  <c r="K67"/>
  <c r="J67"/>
  <c r="I67"/>
  <c r="H67"/>
  <c r="N66"/>
  <c r="K66"/>
  <c r="J66"/>
  <c r="I66"/>
  <c r="H66"/>
  <c r="N65"/>
  <c r="K65" s="1"/>
  <c r="J65"/>
  <c r="I65"/>
  <c r="H65"/>
  <c r="N64"/>
  <c r="K64" s="1"/>
  <c r="J64"/>
  <c r="I64"/>
  <c r="H64"/>
  <c r="N63"/>
  <c r="K63"/>
  <c r="J63"/>
  <c r="I63"/>
  <c r="H63"/>
  <c r="N62"/>
  <c r="K62" s="1"/>
  <c r="J62"/>
  <c r="I62"/>
  <c r="H62"/>
  <c r="N61"/>
  <c r="K61" s="1"/>
  <c r="J61"/>
  <c r="I61"/>
  <c r="H61"/>
  <c r="N60"/>
  <c r="K60" s="1"/>
  <c r="J60"/>
  <c r="I60"/>
  <c r="H60"/>
  <c r="N59"/>
  <c r="K59"/>
  <c r="J59"/>
  <c r="I59"/>
  <c r="H59"/>
  <c r="N58"/>
  <c r="K58"/>
  <c r="J58"/>
  <c r="I58"/>
  <c r="H58"/>
  <c r="N57"/>
  <c r="K57" s="1"/>
  <c r="J57"/>
  <c r="I57"/>
  <c r="H57"/>
  <c r="N56"/>
  <c r="K56" s="1"/>
  <c r="J56"/>
  <c r="I56"/>
  <c r="H56"/>
  <c r="N55"/>
  <c r="K55"/>
  <c r="J55"/>
  <c r="I55"/>
  <c r="H55"/>
  <c r="N54"/>
  <c r="K54" s="1"/>
  <c r="J54"/>
  <c r="I54"/>
  <c r="H54"/>
  <c r="N53"/>
  <c r="K53" s="1"/>
  <c r="J53"/>
  <c r="I53"/>
  <c r="H53"/>
  <c r="N52"/>
  <c r="K52" s="1"/>
  <c r="J52"/>
  <c r="I52"/>
  <c r="H52"/>
  <c r="N51"/>
  <c r="K51"/>
  <c r="J51"/>
  <c r="I51"/>
  <c r="H51"/>
  <c r="N50"/>
  <c r="K50"/>
  <c r="J50"/>
  <c r="I50"/>
  <c r="H50"/>
  <c r="N49"/>
  <c r="K49" s="1"/>
  <c r="J49"/>
  <c r="I49"/>
  <c r="H49"/>
  <c r="N48"/>
  <c r="K48" s="1"/>
  <c r="J48"/>
  <c r="I48"/>
  <c r="H48"/>
  <c r="N47"/>
  <c r="K47"/>
  <c r="J47"/>
  <c r="I47"/>
  <c r="H47"/>
  <c r="N46"/>
  <c r="K46" s="1"/>
  <c r="J46"/>
  <c r="I46"/>
  <c r="H46"/>
  <c r="N45"/>
  <c r="K45" s="1"/>
  <c r="J45"/>
  <c r="I45"/>
  <c r="H45"/>
  <c r="N44"/>
  <c r="K44" s="1"/>
  <c r="J44"/>
  <c r="I44"/>
  <c r="H44"/>
  <c r="N43"/>
  <c r="K43"/>
  <c r="J43"/>
  <c r="I43"/>
  <c r="H43"/>
  <c r="N42"/>
  <c r="K42"/>
  <c r="J42"/>
  <c r="I42"/>
  <c r="H42"/>
  <c r="N41"/>
  <c r="K41" s="1"/>
  <c r="J41"/>
  <c r="I41"/>
  <c r="H41"/>
  <c r="N40"/>
  <c r="K40" s="1"/>
  <c r="J40"/>
  <c r="I40"/>
  <c r="H40"/>
  <c r="N39"/>
  <c r="K39"/>
  <c r="J39"/>
  <c r="I39"/>
  <c r="H39"/>
  <c r="N38"/>
  <c r="K38" s="1"/>
  <c r="J38"/>
  <c r="I38"/>
  <c r="H38"/>
  <c r="N37"/>
  <c r="K37" s="1"/>
  <c r="J37"/>
  <c r="I37"/>
  <c r="H37"/>
  <c r="N36"/>
  <c r="K36" s="1"/>
  <c r="J36"/>
  <c r="I36"/>
  <c r="H36"/>
  <c r="N35"/>
  <c r="K35"/>
  <c r="J35"/>
  <c r="I35"/>
  <c r="H35"/>
  <c r="N34"/>
  <c r="K34"/>
  <c r="J34"/>
  <c r="I34"/>
  <c r="H34"/>
  <c r="N33"/>
  <c r="K33" s="1"/>
  <c r="J33"/>
  <c r="I33"/>
  <c r="H33"/>
  <c r="N32"/>
  <c r="N31"/>
  <c r="N30"/>
  <c r="G5"/>
  <c r="D5"/>
  <c r="C5"/>
  <c r="A5"/>
  <c r="A1"/>
  <c r="F2" i="298"/>
  <c r="F2" i="297"/>
  <c r="F2" i="296"/>
  <c r="C2" i="290"/>
  <c r="E2" i="289"/>
  <c r="E2" i="288"/>
  <c r="E2" i="287"/>
  <c r="E2" i="286"/>
  <c r="E2" i="285"/>
  <c r="E2" i="284"/>
  <c r="E2" i="283"/>
  <c r="E2" i="282"/>
  <c r="E2" i="281"/>
  <c r="E2" i="280"/>
  <c r="C2" i="279"/>
  <c r="E2" i="278"/>
  <c r="E2" i="277"/>
  <c r="E2" i="276"/>
  <c r="C2" i="275"/>
  <c r="M154" i="298"/>
  <c r="K154"/>
  <c r="G154"/>
  <c r="M153"/>
  <c r="K153"/>
  <c r="G153"/>
  <c r="M152"/>
  <c r="K152"/>
  <c r="G152"/>
  <c r="M151"/>
  <c r="K151"/>
  <c r="G151"/>
  <c r="M150"/>
  <c r="K150"/>
  <c r="G150"/>
  <c r="M149"/>
  <c r="K149"/>
  <c r="G149"/>
  <c r="M148"/>
  <c r="G148"/>
  <c r="M147"/>
  <c r="K147"/>
  <c r="G147"/>
  <c r="Q146"/>
  <c r="Q143"/>
  <c r="I143"/>
  <c r="G143"/>
  <c r="F143"/>
  <c r="E143"/>
  <c r="I142"/>
  <c r="G142"/>
  <c r="F142"/>
  <c r="E142"/>
  <c r="C142"/>
  <c r="B142"/>
  <c r="K141"/>
  <c r="K140"/>
  <c r="K139"/>
  <c r="I139"/>
  <c r="G139"/>
  <c r="F139"/>
  <c r="E139"/>
  <c r="Q138"/>
  <c r="O138"/>
  <c r="I138"/>
  <c r="G138"/>
  <c r="F138"/>
  <c r="E138"/>
  <c r="C138"/>
  <c r="B138"/>
  <c r="M137"/>
  <c r="M136"/>
  <c r="I135"/>
  <c r="G135"/>
  <c r="F135"/>
  <c r="E135"/>
  <c r="I134"/>
  <c r="G134"/>
  <c r="F134"/>
  <c r="E134"/>
  <c r="C134"/>
  <c r="B134"/>
  <c r="K133"/>
  <c r="K132"/>
  <c r="K131"/>
  <c r="I131"/>
  <c r="G131"/>
  <c r="F131"/>
  <c r="E131"/>
  <c r="I130"/>
  <c r="G130"/>
  <c r="F130"/>
  <c r="E130"/>
  <c r="C130"/>
  <c r="B130"/>
  <c r="O129"/>
  <c r="O128"/>
  <c r="I127"/>
  <c r="G127"/>
  <c r="F127"/>
  <c r="E127"/>
  <c r="I126"/>
  <c r="G126"/>
  <c r="F126"/>
  <c r="E126"/>
  <c r="C126"/>
  <c r="B126"/>
  <c r="K125"/>
  <c r="K124"/>
  <c r="K123"/>
  <c r="I123"/>
  <c r="G123"/>
  <c r="F123"/>
  <c r="E123"/>
  <c r="I122"/>
  <c r="G122"/>
  <c r="F122"/>
  <c r="E122"/>
  <c r="C122"/>
  <c r="B122"/>
  <c r="M121"/>
  <c r="M120"/>
  <c r="I119"/>
  <c r="G119"/>
  <c r="F119"/>
  <c r="E119"/>
  <c r="I118"/>
  <c r="G118"/>
  <c r="F118"/>
  <c r="E118"/>
  <c r="C118"/>
  <c r="B118"/>
  <c r="K117"/>
  <c r="K116"/>
  <c r="K115"/>
  <c r="I115"/>
  <c r="G115"/>
  <c r="F115"/>
  <c r="E115"/>
  <c r="I114"/>
  <c r="G114"/>
  <c r="F114"/>
  <c r="E114"/>
  <c r="C114"/>
  <c r="B114"/>
  <c r="Q113"/>
  <c r="Q112"/>
  <c r="I111"/>
  <c r="G111"/>
  <c r="F111"/>
  <c r="E111"/>
  <c r="I110"/>
  <c r="G110"/>
  <c r="F110"/>
  <c r="E110"/>
  <c r="C110"/>
  <c r="B110"/>
  <c r="K109"/>
  <c r="K108"/>
  <c r="K107"/>
  <c r="I107"/>
  <c r="G107"/>
  <c r="F107"/>
  <c r="E107"/>
  <c r="I106"/>
  <c r="G106"/>
  <c r="F106"/>
  <c r="E106"/>
  <c r="C106"/>
  <c r="B106"/>
  <c r="M105"/>
  <c r="M104"/>
  <c r="I103"/>
  <c r="G103"/>
  <c r="F103"/>
  <c r="E103"/>
  <c r="I102"/>
  <c r="G102"/>
  <c r="F102"/>
  <c r="E102"/>
  <c r="C102"/>
  <c r="B102"/>
  <c r="K101"/>
  <c r="K100"/>
  <c r="K99"/>
  <c r="I99"/>
  <c r="G99"/>
  <c r="F99"/>
  <c r="E99"/>
  <c r="I98"/>
  <c r="G98"/>
  <c r="F98"/>
  <c r="E98"/>
  <c r="C98"/>
  <c r="B98"/>
  <c r="O97"/>
  <c r="O96"/>
  <c r="I95"/>
  <c r="G95"/>
  <c r="F95"/>
  <c r="E95"/>
  <c r="I94"/>
  <c r="G94"/>
  <c r="F94"/>
  <c r="E94"/>
  <c r="C94"/>
  <c r="B94"/>
  <c r="K93"/>
  <c r="K92"/>
  <c r="U91"/>
  <c r="K91"/>
  <c r="I91"/>
  <c r="G91"/>
  <c r="F91"/>
  <c r="E91"/>
  <c r="U90"/>
  <c r="I90"/>
  <c r="G90"/>
  <c r="F90"/>
  <c r="E90"/>
  <c r="C90"/>
  <c r="B90"/>
  <c r="U89"/>
  <c r="M89"/>
  <c r="U88"/>
  <c r="M88"/>
  <c r="U87"/>
  <c r="I87"/>
  <c r="G87"/>
  <c r="F87"/>
  <c r="E87"/>
  <c r="U86"/>
  <c r="I86"/>
  <c r="G86"/>
  <c r="F86"/>
  <c r="E86"/>
  <c r="C86"/>
  <c r="B86"/>
  <c r="U85"/>
  <c r="K85"/>
  <c r="U84"/>
  <c r="K84"/>
  <c r="U83"/>
  <c r="K83"/>
  <c r="I83"/>
  <c r="G83"/>
  <c r="F83"/>
  <c r="E83"/>
  <c r="U82"/>
  <c r="I82"/>
  <c r="G82"/>
  <c r="F82"/>
  <c r="E82"/>
  <c r="C82"/>
  <c r="B82"/>
  <c r="O69"/>
  <c r="O144" s="1"/>
  <c r="O68"/>
  <c r="O143" s="1"/>
  <c r="I68"/>
  <c r="G68"/>
  <c r="F68"/>
  <c r="E68"/>
  <c r="Q67"/>
  <c r="Q142" s="1"/>
  <c r="I67"/>
  <c r="G67"/>
  <c r="F67"/>
  <c r="E67"/>
  <c r="C67"/>
  <c r="B67"/>
  <c r="Q66"/>
  <c r="Q141" s="1"/>
  <c r="K66"/>
  <c r="O65"/>
  <c r="O140"/>
  <c r="K65"/>
  <c r="O64"/>
  <c r="O139" s="1"/>
  <c r="K64"/>
  <c r="I64"/>
  <c r="G64"/>
  <c r="F64"/>
  <c r="E64"/>
  <c r="I63"/>
  <c r="G63"/>
  <c r="F63"/>
  <c r="E63"/>
  <c r="C63"/>
  <c r="B63"/>
  <c r="M62"/>
  <c r="M61"/>
  <c r="I60"/>
  <c r="G60"/>
  <c r="F60"/>
  <c r="E60"/>
  <c r="I59"/>
  <c r="G59"/>
  <c r="F59"/>
  <c r="E59"/>
  <c r="C59"/>
  <c r="B59"/>
  <c r="K58"/>
  <c r="K57"/>
  <c r="K56"/>
  <c r="I56"/>
  <c r="G56"/>
  <c r="F56"/>
  <c r="E56"/>
  <c r="I55"/>
  <c r="G55"/>
  <c r="F55"/>
  <c r="E55"/>
  <c r="C55"/>
  <c r="B55"/>
  <c r="O54"/>
  <c r="O53"/>
  <c r="I52"/>
  <c r="G52"/>
  <c r="F52"/>
  <c r="E52"/>
  <c r="I51"/>
  <c r="G51"/>
  <c r="F51"/>
  <c r="E51"/>
  <c r="C51"/>
  <c r="B51"/>
  <c r="K50"/>
  <c r="K49"/>
  <c r="K48"/>
  <c r="I48"/>
  <c r="G48"/>
  <c r="F48"/>
  <c r="E48"/>
  <c r="I47"/>
  <c r="G47"/>
  <c r="F47"/>
  <c r="E47"/>
  <c r="C47"/>
  <c r="B47"/>
  <c r="M46"/>
  <c r="M45"/>
  <c r="I44"/>
  <c r="G44"/>
  <c r="F44"/>
  <c r="E44"/>
  <c r="I43"/>
  <c r="G43"/>
  <c r="F43"/>
  <c r="E43"/>
  <c r="C43"/>
  <c r="B43"/>
  <c r="K42"/>
  <c r="K41"/>
  <c r="K40"/>
  <c r="I40"/>
  <c r="G40"/>
  <c r="F40"/>
  <c r="E40"/>
  <c r="I39"/>
  <c r="G39"/>
  <c r="F39"/>
  <c r="E39"/>
  <c r="C39"/>
  <c r="B39"/>
  <c r="Q38"/>
  <c r="Q37"/>
  <c r="I36"/>
  <c r="G36"/>
  <c r="F36"/>
  <c r="E36"/>
  <c r="I35"/>
  <c r="G35"/>
  <c r="F35"/>
  <c r="E35"/>
  <c r="C35"/>
  <c r="B35"/>
  <c r="K34"/>
  <c r="K33"/>
  <c r="K32"/>
  <c r="I32"/>
  <c r="G32"/>
  <c r="F32"/>
  <c r="E32"/>
  <c r="I31"/>
  <c r="G31"/>
  <c r="F31"/>
  <c r="E31"/>
  <c r="C31"/>
  <c r="B31"/>
  <c r="M30"/>
  <c r="M29"/>
  <c r="I28"/>
  <c r="G28"/>
  <c r="F28"/>
  <c r="E28"/>
  <c r="I27"/>
  <c r="G27"/>
  <c r="F27"/>
  <c r="E27"/>
  <c r="C27"/>
  <c r="B27"/>
  <c r="K26"/>
  <c r="K25"/>
  <c r="K24"/>
  <c r="I24"/>
  <c r="G24"/>
  <c r="F24"/>
  <c r="E24"/>
  <c r="I23"/>
  <c r="G23"/>
  <c r="F23"/>
  <c r="E23"/>
  <c r="C23"/>
  <c r="B23"/>
  <c r="O22"/>
  <c r="O21"/>
  <c r="I20"/>
  <c r="G20"/>
  <c r="F20"/>
  <c r="E20"/>
  <c r="I19"/>
  <c r="G19"/>
  <c r="F19"/>
  <c r="E19"/>
  <c r="C19"/>
  <c r="B19"/>
  <c r="K18"/>
  <c r="K17"/>
  <c r="U16"/>
  <c r="K16"/>
  <c r="I16"/>
  <c r="G16"/>
  <c r="F16"/>
  <c r="E16"/>
  <c r="I15"/>
  <c r="G15"/>
  <c r="F15"/>
  <c r="E15"/>
  <c r="C15"/>
  <c r="B15"/>
  <c r="M14"/>
  <c r="M13"/>
  <c r="I12"/>
  <c r="G12"/>
  <c r="F12"/>
  <c r="E12"/>
  <c r="I11"/>
  <c r="G11"/>
  <c r="F11"/>
  <c r="E11"/>
  <c r="C11"/>
  <c r="B11"/>
  <c r="K10"/>
  <c r="K9"/>
  <c r="K8"/>
  <c r="I8"/>
  <c r="G8"/>
  <c r="F8"/>
  <c r="E8"/>
  <c r="U7"/>
  <c r="I7"/>
  <c r="G7"/>
  <c r="F7"/>
  <c r="E7"/>
  <c r="C7"/>
  <c r="B7"/>
  <c r="R4"/>
  <c r="O79" s="1"/>
  <c r="O154" s="1"/>
  <c r="G4"/>
  <c r="A4"/>
  <c r="A1"/>
  <c r="I68" i="297"/>
  <c r="G68"/>
  <c r="F68"/>
  <c r="E68"/>
  <c r="I67"/>
  <c r="G67"/>
  <c r="F67"/>
  <c r="E67"/>
  <c r="C67"/>
  <c r="B67"/>
  <c r="K66"/>
  <c r="K65"/>
  <c r="K64"/>
  <c r="I64"/>
  <c r="G64"/>
  <c r="F64"/>
  <c r="E64"/>
  <c r="I63"/>
  <c r="G63"/>
  <c r="F63"/>
  <c r="E63"/>
  <c r="C63"/>
  <c r="B63"/>
  <c r="M62"/>
  <c r="M61"/>
  <c r="I60"/>
  <c r="G60"/>
  <c r="F60"/>
  <c r="E60"/>
  <c r="I59"/>
  <c r="G59"/>
  <c r="F59"/>
  <c r="E59"/>
  <c r="C59"/>
  <c r="B59"/>
  <c r="K58"/>
  <c r="K57"/>
  <c r="K56"/>
  <c r="I56"/>
  <c r="G56"/>
  <c r="F56"/>
  <c r="E56"/>
  <c r="I55"/>
  <c r="G55"/>
  <c r="F55"/>
  <c r="E55"/>
  <c r="C55"/>
  <c r="B55"/>
  <c r="O54"/>
  <c r="O53"/>
  <c r="I52"/>
  <c r="G52"/>
  <c r="F52"/>
  <c r="E52"/>
  <c r="I51"/>
  <c r="G51"/>
  <c r="F51"/>
  <c r="E51"/>
  <c r="C51"/>
  <c r="B51"/>
  <c r="K50"/>
  <c r="K49"/>
  <c r="K48"/>
  <c r="I48"/>
  <c r="G48"/>
  <c r="F48"/>
  <c r="E48"/>
  <c r="I47"/>
  <c r="G47"/>
  <c r="F47"/>
  <c r="E47"/>
  <c r="C47"/>
  <c r="B47"/>
  <c r="M46"/>
  <c r="M45"/>
  <c r="I44"/>
  <c r="G44"/>
  <c r="F44"/>
  <c r="E44"/>
  <c r="I43"/>
  <c r="G43"/>
  <c r="F43"/>
  <c r="E43"/>
  <c r="C43"/>
  <c r="B43"/>
  <c r="K42"/>
  <c r="K41"/>
  <c r="K40"/>
  <c r="I40"/>
  <c r="G40"/>
  <c r="F40"/>
  <c r="E40"/>
  <c r="I39"/>
  <c r="G39"/>
  <c r="F39"/>
  <c r="E39"/>
  <c r="C39"/>
  <c r="B39"/>
  <c r="Q38"/>
  <c r="Q37"/>
  <c r="I36"/>
  <c r="G36"/>
  <c r="F36"/>
  <c r="E36"/>
  <c r="I35"/>
  <c r="G35"/>
  <c r="F35"/>
  <c r="E35"/>
  <c r="C35"/>
  <c r="B35"/>
  <c r="K34"/>
  <c r="K33"/>
  <c r="K32"/>
  <c r="I32"/>
  <c r="G32"/>
  <c r="F32"/>
  <c r="E32"/>
  <c r="I31"/>
  <c r="G31"/>
  <c r="F31"/>
  <c r="E31"/>
  <c r="C31"/>
  <c r="B31"/>
  <c r="M30"/>
  <c r="M29"/>
  <c r="I28"/>
  <c r="G28"/>
  <c r="F28"/>
  <c r="E28"/>
  <c r="I27"/>
  <c r="G27"/>
  <c r="F27"/>
  <c r="E27"/>
  <c r="C27"/>
  <c r="B27"/>
  <c r="K26"/>
  <c r="K25"/>
  <c r="K24"/>
  <c r="I24"/>
  <c r="G24"/>
  <c r="F24"/>
  <c r="E24"/>
  <c r="I23"/>
  <c r="G23"/>
  <c r="F23"/>
  <c r="E23"/>
  <c r="C23"/>
  <c r="B23"/>
  <c r="O22"/>
  <c r="O21"/>
  <c r="I20"/>
  <c r="G20"/>
  <c r="F20"/>
  <c r="E20"/>
  <c r="I19"/>
  <c r="G19"/>
  <c r="F19"/>
  <c r="E19"/>
  <c r="C19"/>
  <c r="B19"/>
  <c r="K18"/>
  <c r="K17"/>
  <c r="U16"/>
  <c r="K16"/>
  <c r="I16"/>
  <c r="G16"/>
  <c r="F16"/>
  <c r="E16"/>
  <c r="I15"/>
  <c r="G15"/>
  <c r="F15"/>
  <c r="E15"/>
  <c r="C15"/>
  <c r="B15"/>
  <c r="M14"/>
  <c r="M13"/>
  <c r="I12"/>
  <c r="G12"/>
  <c r="F12"/>
  <c r="E12"/>
  <c r="I11"/>
  <c r="G11"/>
  <c r="F11"/>
  <c r="E11"/>
  <c r="C11"/>
  <c r="B11"/>
  <c r="K10"/>
  <c r="K9"/>
  <c r="K8"/>
  <c r="I8"/>
  <c r="G8"/>
  <c r="F8"/>
  <c r="E8"/>
  <c r="U7"/>
  <c r="I7"/>
  <c r="G7"/>
  <c r="F7"/>
  <c r="E7"/>
  <c r="C7"/>
  <c r="B7"/>
  <c r="R4"/>
  <c r="O79" s="1"/>
  <c r="G4"/>
  <c r="A4"/>
  <c r="A1"/>
  <c r="Q37" i="296"/>
  <c r="I36"/>
  <c r="G36"/>
  <c r="F36"/>
  <c r="E36"/>
  <c r="I35"/>
  <c r="G35"/>
  <c r="F35"/>
  <c r="E35"/>
  <c r="C35"/>
  <c r="B35"/>
  <c r="K34"/>
  <c r="K33"/>
  <c r="K32"/>
  <c r="I32"/>
  <c r="G32"/>
  <c r="F32"/>
  <c r="E32"/>
  <c r="I31"/>
  <c r="G31"/>
  <c r="F31"/>
  <c r="E31"/>
  <c r="C31"/>
  <c r="B31"/>
  <c r="M30"/>
  <c r="M29"/>
  <c r="I28"/>
  <c r="G28"/>
  <c r="F28"/>
  <c r="E28"/>
  <c r="I27"/>
  <c r="G27"/>
  <c r="F27"/>
  <c r="E27"/>
  <c r="C27"/>
  <c r="B27"/>
  <c r="K26"/>
  <c r="K25"/>
  <c r="K24"/>
  <c r="I24"/>
  <c r="G24"/>
  <c r="F24"/>
  <c r="E24"/>
  <c r="I23"/>
  <c r="G23"/>
  <c r="F23"/>
  <c r="E23"/>
  <c r="C23"/>
  <c r="B23"/>
  <c r="O22"/>
  <c r="O21"/>
  <c r="I20"/>
  <c r="G20"/>
  <c r="F20"/>
  <c r="E20"/>
  <c r="I19"/>
  <c r="G19"/>
  <c r="F19"/>
  <c r="E19"/>
  <c r="C19"/>
  <c r="B19"/>
  <c r="K18"/>
  <c r="K17"/>
  <c r="U16"/>
  <c r="K16"/>
  <c r="I16"/>
  <c r="G16"/>
  <c r="F16"/>
  <c r="E16"/>
  <c r="I15"/>
  <c r="G15"/>
  <c r="F15"/>
  <c r="E15"/>
  <c r="C15"/>
  <c r="B15"/>
  <c r="M14"/>
  <c r="M13"/>
  <c r="I12"/>
  <c r="G12"/>
  <c r="F12"/>
  <c r="E12"/>
  <c r="I11"/>
  <c r="G11"/>
  <c r="F11"/>
  <c r="E11"/>
  <c r="C11"/>
  <c r="B11"/>
  <c r="K10"/>
  <c r="K9"/>
  <c r="K8"/>
  <c r="I8"/>
  <c r="G8"/>
  <c r="F8"/>
  <c r="E8"/>
  <c r="U7"/>
  <c r="I7"/>
  <c r="G7"/>
  <c r="F7"/>
  <c r="E7"/>
  <c r="C7"/>
  <c r="B7"/>
  <c r="R4"/>
  <c r="O79" s="1"/>
  <c r="G4"/>
  <c r="A4"/>
  <c r="A1"/>
  <c r="O26" i="290"/>
  <c r="O25"/>
  <c r="O24"/>
  <c r="O23"/>
  <c r="O22"/>
  <c r="O21"/>
  <c r="O20"/>
  <c r="O19"/>
  <c r="O18"/>
  <c r="O17"/>
  <c r="O16"/>
  <c r="O15"/>
  <c r="O14"/>
  <c r="O13"/>
  <c r="O12"/>
  <c r="O11"/>
  <c r="O10"/>
  <c r="O9"/>
  <c r="O8"/>
  <c r="P5"/>
  <c r="R79" i="298" s="1"/>
  <c r="L5" i="290"/>
  <c r="C5"/>
  <c r="A5"/>
  <c r="A2"/>
  <c r="A1"/>
  <c r="R80" i="289"/>
  <c r="F80"/>
  <c r="F79"/>
  <c r="F78"/>
  <c r="F77"/>
  <c r="F76"/>
  <c r="F75"/>
  <c r="F74"/>
  <c r="F73"/>
  <c r="I70"/>
  <c r="G70"/>
  <c r="F70"/>
  <c r="D70"/>
  <c r="C70"/>
  <c r="B70"/>
  <c r="K69"/>
  <c r="I69"/>
  <c r="G69"/>
  <c r="F69"/>
  <c r="D69"/>
  <c r="C69"/>
  <c r="B69"/>
  <c r="M68"/>
  <c r="I68"/>
  <c r="G68"/>
  <c r="F68"/>
  <c r="D68"/>
  <c r="C68"/>
  <c r="B68"/>
  <c r="K67"/>
  <c r="I67"/>
  <c r="G67"/>
  <c r="F67"/>
  <c r="D67"/>
  <c r="C67"/>
  <c r="B67"/>
  <c r="O66"/>
  <c r="I66"/>
  <c r="G66"/>
  <c r="F66"/>
  <c r="D66"/>
  <c r="C66"/>
  <c r="B66"/>
  <c r="K65"/>
  <c r="I65"/>
  <c r="G65"/>
  <c r="F65"/>
  <c r="D65"/>
  <c r="C65"/>
  <c r="B65"/>
  <c r="M64"/>
  <c r="I64"/>
  <c r="G64"/>
  <c r="F64"/>
  <c r="D64"/>
  <c r="C64"/>
  <c r="B64"/>
  <c r="K63"/>
  <c r="I63"/>
  <c r="G63"/>
  <c r="F63"/>
  <c r="D63"/>
  <c r="C63"/>
  <c r="B63"/>
  <c r="Q62"/>
  <c r="I62"/>
  <c r="G62"/>
  <c r="F62"/>
  <c r="D62"/>
  <c r="C62"/>
  <c r="B62"/>
  <c r="K61"/>
  <c r="I61"/>
  <c r="G61"/>
  <c r="F61"/>
  <c r="D61"/>
  <c r="C61"/>
  <c r="B61"/>
  <c r="M60"/>
  <c r="I60"/>
  <c r="G60"/>
  <c r="F60"/>
  <c r="D60"/>
  <c r="C60"/>
  <c r="B60"/>
  <c r="K59"/>
  <c r="I59"/>
  <c r="G59"/>
  <c r="F59"/>
  <c r="D59"/>
  <c r="C59"/>
  <c r="B59"/>
  <c r="O58"/>
  <c r="I58"/>
  <c r="G58"/>
  <c r="F58"/>
  <c r="D58"/>
  <c r="C58"/>
  <c r="B58"/>
  <c r="K57"/>
  <c r="I57"/>
  <c r="G57"/>
  <c r="F57"/>
  <c r="D57"/>
  <c r="C57"/>
  <c r="B57"/>
  <c r="M56"/>
  <c r="I56"/>
  <c r="G56"/>
  <c r="F56"/>
  <c r="D56"/>
  <c r="C56"/>
  <c r="B56"/>
  <c r="K55"/>
  <c r="I55"/>
  <c r="G55"/>
  <c r="F55"/>
  <c r="D55"/>
  <c r="C55"/>
  <c r="B55"/>
  <c r="Q54"/>
  <c r="I54"/>
  <c r="G54"/>
  <c r="F54"/>
  <c r="D54"/>
  <c r="C54"/>
  <c r="B54"/>
  <c r="K53"/>
  <c r="I53"/>
  <c r="G53"/>
  <c r="F53"/>
  <c r="D53"/>
  <c r="C53"/>
  <c r="B53"/>
  <c r="M52"/>
  <c r="I52"/>
  <c r="G52"/>
  <c r="F52"/>
  <c r="D52"/>
  <c r="C52"/>
  <c r="B52"/>
  <c r="K51"/>
  <c r="I51"/>
  <c r="G51"/>
  <c r="F51"/>
  <c r="D51"/>
  <c r="C51"/>
  <c r="B51"/>
  <c r="O50"/>
  <c r="I50"/>
  <c r="G50"/>
  <c r="F50"/>
  <c r="D50"/>
  <c r="C50"/>
  <c r="B50"/>
  <c r="K49"/>
  <c r="I49"/>
  <c r="G49"/>
  <c r="F49"/>
  <c r="D49"/>
  <c r="C49"/>
  <c r="B49"/>
  <c r="M48"/>
  <c r="I48"/>
  <c r="G48"/>
  <c r="F48"/>
  <c r="D48"/>
  <c r="C48"/>
  <c r="B48"/>
  <c r="K47"/>
  <c r="I47"/>
  <c r="G47"/>
  <c r="F47"/>
  <c r="D47"/>
  <c r="C47"/>
  <c r="B47"/>
  <c r="Q46"/>
  <c r="I46"/>
  <c r="G46"/>
  <c r="F46"/>
  <c r="D46"/>
  <c r="C46"/>
  <c r="B46"/>
  <c r="K45"/>
  <c r="I45"/>
  <c r="G45"/>
  <c r="F45"/>
  <c r="D45"/>
  <c r="C45"/>
  <c r="B45"/>
  <c r="M44"/>
  <c r="I44"/>
  <c r="G44"/>
  <c r="F44"/>
  <c r="D44"/>
  <c r="C44"/>
  <c r="B44"/>
  <c r="K43"/>
  <c r="I43"/>
  <c r="G43"/>
  <c r="F43"/>
  <c r="D43"/>
  <c r="C43"/>
  <c r="B43"/>
  <c r="O42"/>
  <c r="I42"/>
  <c r="G42"/>
  <c r="F42"/>
  <c r="D42"/>
  <c r="C42"/>
  <c r="B42"/>
  <c r="K41"/>
  <c r="I41"/>
  <c r="G41"/>
  <c r="F41"/>
  <c r="D41"/>
  <c r="C41"/>
  <c r="B41"/>
  <c r="M40"/>
  <c r="I40"/>
  <c r="G40"/>
  <c r="F40"/>
  <c r="D40"/>
  <c r="C40"/>
  <c r="B40"/>
  <c r="O39"/>
  <c r="K39"/>
  <c r="I39"/>
  <c r="G39"/>
  <c r="F39"/>
  <c r="D39"/>
  <c r="C39"/>
  <c r="B39"/>
  <c r="Q38"/>
  <c r="I38"/>
  <c r="G38"/>
  <c r="F38"/>
  <c r="D38"/>
  <c r="C38"/>
  <c r="B38"/>
  <c r="O37"/>
  <c r="K37"/>
  <c r="I37"/>
  <c r="G37"/>
  <c r="F37"/>
  <c r="D37"/>
  <c r="C37"/>
  <c r="B37"/>
  <c r="M36"/>
  <c r="I36"/>
  <c r="G36"/>
  <c r="F36"/>
  <c r="D36"/>
  <c r="C36"/>
  <c r="B36"/>
  <c r="K35"/>
  <c r="I35"/>
  <c r="G35"/>
  <c r="F35"/>
  <c r="D35"/>
  <c r="C35"/>
  <c r="B35"/>
  <c r="O34"/>
  <c r="I34"/>
  <c r="G34"/>
  <c r="F34"/>
  <c r="D34"/>
  <c r="C34"/>
  <c r="B34"/>
  <c r="K33"/>
  <c r="I33"/>
  <c r="G33"/>
  <c r="F33"/>
  <c r="D33"/>
  <c r="C33"/>
  <c r="B33"/>
  <c r="M32"/>
  <c r="I32"/>
  <c r="G32"/>
  <c r="F32"/>
  <c r="D32"/>
  <c r="C32"/>
  <c r="B32"/>
  <c r="K31"/>
  <c r="I31"/>
  <c r="G31"/>
  <c r="F31"/>
  <c r="D31"/>
  <c r="C31"/>
  <c r="B31"/>
  <c r="Q30"/>
  <c r="I30"/>
  <c r="G30"/>
  <c r="F30"/>
  <c r="D30"/>
  <c r="C30"/>
  <c r="B30"/>
  <c r="K29"/>
  <c r="I29"/>
  <c r="G29"/>
  <c r="F29"/>
  <c r="D29"/>
  <c r="C29"/>
  <c r="B29"/>
  <c r="M28"/>
  <c r="I28"/>
  <c r="G28"/>
  <c r="F28"/>
  <c r="D28"/>
  <c r="C28"/>
  <c r="B28"/>
  <c r="K27"/>
  <c r="I27"/>
  <c r="G27"/>
  <c r="F27"/>
  <c r="D27"/>
  <c r="C27"/>
  <c r="B27"/>
  <c r="O26"/>
  <c r="I26"/>
  <c r="G26"/>
  <c r="F26"/>
  <c r="D26"/>
  <c r="C26"/>
  <c r="B26"/>
  <c r="K25"/>
  <c r="I25"/>
  <c r="G25"/>
  <c r="F25"/>
  <c r="D25"/>
  <c r="C25"/>
  <c r="B25"/>
  <c r="M24"/>
  <c r="I24"/>
  <c r="G24"/>
  <c r="F24"/>
  <c r="D24"/>
  <c r="C24"/>
  <c r="B24"/>
  <c r="K23"/>
  <c r="I23"/>
  <c r="G23"/>
  <c r="F23"/>
  <c r="D23"/>
  <c r="C23"/>
  <c r="B23"/>
  <c r="Q22"/>
  <c r="I22"/>
  <c r="G22"/>
  <c r="F22"/>
  <c r="D22"/>
  <c r="C22"/>
  <c r="B22"/>
  <c r="K21"/>
  <c r="I21"/>
  <c r="G21"/>
  <c r="F21"/>
  <c r="D21"/>
  <c r="C21"/>
  <c r="B21"/>
  <c r="M20"/>
  <c r="I20"/>
  <c r="G20"/>
  <c r="F20"/>
  <c r="D20"/>
  <c r="C20"/>
  <c r="B20"/>
  <c r="K19"/>
  <c r="I19"/>
  <c r="G19"/>
  <c r="F19"/>
  <c r="D19"/>
  <c r="C19"/>
  <c r="B19"/>
  <c r="O18"/>
  <c r="I18"/>
  <c r="G18"/>
  <c r="F18"/>
  <c r="D18"/>
  <c r="C18"/>
  <c r="B18"/>
  <c r="K17"/>
  <c r="I17"/>
  <c r="G17"/>
  <c r="F17"/>
  <c r="D17"/>
  <c r="C17"/>
  <c r="B17"/>
  <c r="U16"/>
  <c r="M16"/>
  <c r="I16"/>
  <c r="G16"/>
  <c r="F16"/>
  <c r="D16"/>
  <c r="C16"/>
  <c r="B16"/>
  <c r="K15"/>
  <c r="I15"/>
  <c r="G15"/>
  <c r="F15"/>
  <c r="D15"/>
  <c r="C15"/>
  <c r="B15"/>
  <c r="Q14"/>
  <c r="I14"/>
  <c r="G14"/>
  <c r="F14"/>
  <c r="D14"/>
  <c r="C14"/>
  <c r="B14"/>
  <c r="K13"/>
  <c r="I13"/>
  <c r="G13"/>
  <c r="F13"/>
  <c r="D13"/>
  <c r="C13"/>
  <c r="B13"/>
  <c r="M12"/>
  <c r="I12"/>
  <c r="G12"/>
  <c r="F12"/>
  <c r="D12"/>
  <c r="C12"/>
  <c r="B12"/>
  <c r="K11"/>
  <c r="I11"/>
  <c r="G11"/>
  <c r="F11"/>
  <c r="D11"/>
  <c r="C11"/>
  <c r="B11"/>
  <c r="O10"/>
  <c r="I10"/>
  <c r="G10"/>
  <c r="F10"/>
  <c r="D10"/>
  <c r="C10"/>
  <c r="B10"/>
  <c r="K9"/>
  <c r="I9"/>
  <c r="G9"/>
  <c r="F9"/>
  <c r="D9"/>
  <c r="C9"/>
  <c r="B9"/>
  <c r="M8"/>
  <c r="I8"/>
  <c r="G8"/>
  <c r="F8"/>
  <c r="D8"/>
  <c r="C8"/>
  <c r="B8"/>
  <c r="U7"/>
  <c r="K7"/>
  <c r="I7"/>
  <c r="G7"/>
  <c r="F7"/>
  <c r="D7"/>
  <c r="C7"/>
  <c r="B7"/>
  <c r="Y5"/>
  <c r="R4"/>
  <c r="O80" s="1"/>
  <c r="G4"/>
  <c r="A4"/>
  <c r="Y3"/>
  <c r="AE1" s="1"/>
  <c r="A1"/>
  <c r="R79" i="288"/>
  <c r="I69"/>
  <c r="G69"/>
  <c r="F69"/>
  <c r="D69"/>
  <c r="C69"/>
  <c r="B69"/>
  <c r="K68"/>
  <c r="I67"/>
  <c r="G67"/>
  <c r="F67"/>
  <c r="D67"/>
  <c r="C67"/>
  <c r="B67"/>
  <c r="M66"/>
  <c r="I65"/>
  <c r="G65"/>
  <c r="F65"/>
  <c r="D65"/>
  <c r="C65"/>
  <c r="B65"/>
  <c r="K64"/>
  <c r="I63"/>
  <c r="G63"/>
  <c r="F63"/>
  <c r="D63"/>
  <c r="C63"/>
  <c r="B63"/>
  <c r="O62"/>
  <c r="I61"/>
  <c r="G61"/>
  <c r="F61"/>
  <c r="D61"/>
  <c r="C61"/>
  <c r="B61"/>
  <c r="K60"/>
  <c r="I59"/>
  <c r="G59"/>
  <c r="F59"/>
  <c r="D59"/>
  <c r="C59"/>
  <c r="B59"/>
  <c r="M58"/>
  <c r="I57"/>
  <c r="G57"/>
  <c r="F57"/>
  <c r="D57"/>
  <c r="C57"/>
  <c r="B57"/>
  <c r="K56"/>
  <c r="I55"/>
  <c r="G55"/>
  <c r="F55"/>
  <c r="D55"/>
  <c r="C55"/>
  <c r="B55"/>
  <c r="Q54"/>
  <c r="I53"/>
  <c r="G53"/>
  <c r="F53"/>
  <c r="D53"/>
  <c r="C53"/>
  <c r="B53"/>
  <c r="K52"/>
  <c r="I51"/>
  <c r="G51"/>
  <c r="F51"/>
  <c r="D51"/>
  <c r="C51"/>
  <c r="B51"/>
  <c r="M50"/>
  <c r="I49"/>
  <c r="G49"/>
  <c r="F49"/>
  <c r="D49"/>
  <c r="C49"/>
  <c r="B49"/>
  <c r="K48"/>
  <c r="I47"/>
  <c r="G47"/>
  <c r="F47"/>
  <c r="D47"/>
  <c r="C47"/>
  <c r="B47"/>
  <c r="O46"/>
  <c r="I45"/>
  <c r="G45"/>
  <c r="F45"/>
  <c r="D45"/>
  <c r="C45"/>
  <c r="B45"/>
  <c r="K44"/>
  <c r="I43"/>
  <c r="G43"/>
  <c r="F43"/>
  <c r="D43"/>
  <c r="C43"/>
  <c r="B43"/>
  <c r="M42"/>
  <c r="I41"/>
  <c r="G41"/>
  <c r="F41"/>
  <c r="D41"/>
  <c r="C41"/>
  <c r="B41"/>
  <c r="K40"/>
  <c r="I39"/>
  <c r="G39"/>
  <c r="F39"/>
  <c r="D39"/>
  <c r="C39"/>
  <c r="B39"/>
  <c r="Q38"/>
  <c r="I37"/>
  <c r="G37"/>
  <c r="F37"/>
  <c r="D37"/>
  <c r="C37"/>
  <c r="B37"/>
  <c r="K36"/>
  <c r="I35"/>
  <c r="G35"/>
  <c r="F35"/>
  <c r="D35"/>
  <c r="C35"/>
  <c r="B35"/>
  <c r="M34"/>
  <c r="I33"/>
  <c r="G33"/>
  <c r="F33"/>
  <c r="D33"/>
  <c r="C33"/>
  <c r="B33"/>
  <c r="K32"/>
  <c r="I31"/>
  <c r="G31"/>
  <c r="F31"/>
  <c r="D31"/>
  <c r="C31"/>
  <c r="B31"/>
  <c r="O30"/>
  <c r="I29"/>
  <c r="G29"/>
  <c r="F29"/>
  <c r="D29"/>
  <c r="C29"/>
  <c r="B29"/>
  <c r="K28"/>
  <c r="I27"/>
  <c r="G27"/>
  <c r="F27"/>
  <c r="D27"/>
  <c r="C27"/>
  <c r="B27"/>
  <c r="M26"/>
  <c r="I25"/>
  <c r="G25"/>
  <c r="F25"/>
  <c r="D25"/>
  <c r="C25"/>
  <c r="B25"/>
  <c r="K24"/>
  <c r="I23"/>
  <c r="G23"/>
  <c r="F23"/>
  <c r="D23"/>
  <c r="C23"/>
  <c r="B23"/>
  <c r="Q22"/>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AH1" s="1"/>
  <c r="R4"/>
  <c r="O79" s="1"/>
  <c r="G4"/>
  <c r="A4"/>
  <c r="Y3"/>
  <c r="AF1"/>
  <c r="AC1"/>
  <c r="A1"/>
  <c r="R57" i="287"/>
  <c r="F51"/>
  <c r="F53"/>
  <c r="F52"/>
  <c r="F50"/>
  <c r="I37"/>
  <c r="G37"/>
  <c r="F37"/>
  <c r="D37"/>
  <c r="C37"/>
  <c r="B37"/>
  <c r="K36"/>
  <c r="I35"/>
  <c r="G35"/>
  <c r="F35"/>
  <c r="D35"/>
  <c r="C35"/>
  <c r="B35"/>
  <c r="M34"/>
  <c r="I33"/>
  <c r="G33"/>
  <c r="F33"/>
  <c r="D33"/>
  <c r="C33"/>
  <c r="B33"/>
  <c r="K32"/>
  <c r="I31"/>
  <c r="G31"/>
  <c r="F31"/>
  <c r="D31"/>
  <c r="C31"/>
  <c r="B31"/>
  <c r="O30"/>
  <c r="I29"/>
  <c r="G29"/>
  <c r="F29"/>
  <c r="D29"/>
  <c r="C29"/>
  <c r="B29"/>
  <c r="K28"/>
  <c r="I27"/>
  <c r="G27"/>
  <c r="F27"/>
  <c r="D27"/>
  <c r="C27"/>
  <c r="B27"/>
  <c r="M26"/>
  <c r="I25"/>
  <c r="G25"/>
  <c r="F25"/>
  <c r="D25"/>
  <c r="C25"/>
  <c r="B25"/>
  <c r="K24"/>
  <c r="I23"/>
  <c r="G23"/>
  <c r="F23"/>
  <c r="D23"/>
  <c r="C23"/>
  <c r="B23"/>
  <c r="Q22"/>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AF1" s="1"/>
  <c r="R4"/>
  <c r="O57" s="1"/>
  <c r="G4"/>
  <c r="A4"/>
  <c r="Y3"/>
  <c r="A1"/>
  <c r="R62" i="286"/>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AG1" s="1"/>
  <c r="R4"/>
  <c r="O62"/>
  <c r="G4"/>
  <c r="A4"/>
  <c r="Y3"/>
  <c r="O6"/>
  <c r="AD1"/>
  <c r="A1"/>
  <c r="R47" i="285"/>
  <c r="E47"/>
  <c r="E46"/>
  <c r="L21"/>
  <c r="I21"/>
  <c r="G21"/>
  <c r="E21"/>
  <c r="B34" s="1"/>
  <c r="F43"/>
  <c r="D21"/>
  <c r="C21"/>
  <c r="L19"/>
  <c r="I19"/>
  <c r="G19"/>
  <c r="E19"/>
  <c r="B33" s="1"/>
  <c r="F41"/>
  <c r="D19"/>
  <c r="C19"/>
  <c r="L17"/>
  <c r="I17"/>
  <c r="G17"/>
  <c r="E17"/>
  <c r="B32" s="1"/>
  <c r="F39"/>
  <c r="D17"/>
  <c r="C17"/>
  <c r="L15"/>
  <c r="I15"/>
  <c r="G15"/>
  <c r="E15"/>
  <c r="B31" s="1"/>
  <c r="F37"/>
  <c r="D15"/>
  <c r="C15"/>
  <c r="L13"/>
  <c r="I13"/>
  <c r="G13"/>
  <c r="E13"/>
  <c r="B28" s="1"/>
  <c r="C37"/>
  <c r="D13"/>
  <c r="C13"/>
  <c r="L11"/>
  <c r="I11"/>
  <c r="G11"/>
  <c r="E11"/>
  <c r="B27" s="1"/>
  <c r="C39"/>
  <c r="D11"/>
  <c r="C11"/>
  <c r="L9"/>
  <c r="I9"/>
  <c r="G9"/>
  <c r="E9"/>
  <c r="B26" s="1"/>
  <c r="C41"/>
  <c r="D9"/>
  <c r="C9"/>
  <c r="L7"/>
  <c r="I7"/>
  <c r="G7"/>
  <c r="E7"/>
  <c r="B25" s="1"/>
  <c r="C43"/>
  <c r="D7"/>
  <c r="C7"/>
  <c r="Y5"/>
  <c r="AD1" s="1"/>
  <c r="L4"/>
  <c r="K53"/>
  <c r="E4"/>
  <c r="A4"/>
  <c r="Y3"/>
  <c r="AG1"/>
  <c r="A1"/>
  <c r="R44" i="284"/>
  <c r="E43"/>
  <c r="E42"/>
  <c r="L19"/>
  <c r="I19"/>
  <c r="G19"/>
  <c r="E19"/>
  <c r="B31" s="1"/>
  <c r="D19"/>
  <c r="C19"/>
  <c r="L17"/>
  <c r="I17"/>
  <c r="G17"/>
  <c r="E17"/>
  <c r="B30" s="1"/>
  <c r="F38"/>
  <c r="D17"/>
  <c r="C17"/>
  <c r="L15"/>
  <c r="I15"/>
  <c r="G15"/>
  <c r="E15"/>
  <c r="B29" s="1"/>
  <c r="F36"/>
  <c r="D15"/>
  <c r="C15"/>
  <c r="L13"/>
  <c r="I13"/>
  <c r="G13"/>
  <c r="E13"/>
  <c r="B28" s="1"/>
  <c r="F34"/>
  <c r="D13"/>
  <c r="C13"/>
  <c r="L11"/>
  <c r="I11"/>
  <c r="G11"/>
  <c r="E11"/>
  <c r="B25" s="1"/>
  <c r="C38"/>
  <c r="D11"/>
  <c r="C11"/>
  <c r="L9"/>
  <c r="I9"/>
  <c r="G9"/>
  <c r="E9"/>
  <c r="B24" s="1"/>
  <c r="C36"/>
  <c r="D9"/>
  <c r="C9"/>
  <c r="L7"/>
  <c r="I7"/>
  <c r="G7"/>
  <c r="E7"/>
  <c r="B23" s="1"/>
  <c r="C34"/>
  <c r="D7"/>
  <c r="C7"/>
  <c r="Y5"/>
  <c r="AG1" s="1"/>
  <c r="L4"/>
  <c r="K49" s="1"/>
  <c r="E4"/>
  <c r="A4"/>
  <c r="Y3"/>
  <c r="AE1"/>
  <c r="A1"/>
  <c r="R47" i="283"/>
  <c r="E40" s="1"/>
  <c r="L17"/>
  <c r="I17"/>
  <c r="G17"/>
  <c r="E17"/>
  <c r="B30" s="1"/>
  <c r="F34"/>
  <c r="D17"/>
  <c r="C17"/>
  <c r="L15"/>
  <c r="I15"/>
  <c r="G15"/>
  <c r="E15"/>
  <c r="B29" s="1"/>
  <c r="F36"/>
  <c r="D15"/>
  <c r="C15"/>
  <c r="L13"/>
  <c r="I13"/>
  <c r="G13"/>
  <c r="E13"/>
  <c r="B28" s="1"/>
  <c r="F32"/>
  <c r="D13"/>
  <c r="C13"/>
  <c r="L11"/>
  <c r="I11"/>
  <c r="G11"/>
  <c r="E11"/>
  <c r="B25" s="1"/>
  <c r="C36"/>
  <c r="D11"/>
  <c r="C11"/>
  <c r="L9"/>
  <c r="I9"/>
  <c r="G9"/>
  <c r="E9"/>
  <c r="B24" s="1"/>
  <c r="C34"/>
  <c r="D9"/>
  <c r="C9"/>
  <c r="L7"/>
  <c r="I7"/>
  <c r="G7"/>
  <c r="E7"/>
  <c r="B23" s="1"/>
  <c r="C32"/>
  <c r="D7"/>
  <c r="C7"/>
  <c r="Y5"/>
  <c r="L4"/>
  <c r="K47" s="1"/>
  <c r="E4"/>
  <c r="A4"/>
  <c r="Y3"/>
  <c r="AG1"/>
  <c r="AE1"/>
  <c r="A1"/>
  <c r="L15" i="282"/>
  <c r="I15"/>
  <c r="G15"/>
  <c r="E15"/>
  <c r="B23" s="1"/>
  <c r="D15"/>
  <c r="C15"/>
  <c r="L13"/>
  <c r="I13"/>
  <c r="G13"/>
  <c r="E13"/>
  <c r="B22"/>
  <c r="D13"/>
  <c r="C13"/>
  <c r="L11"/>
  <c r="I11"/>
  <c r="G11"/>
  <c r="E11"/>
  <c r="B21" s="1"/>
  <c r="D11"/>
  <c r="C11"/>
  <c r="L9"/>
  <c r="I9"/>
  <c r="G9"/>
  <c r="E9"/>
  <c r="B20" s="1"/>
  <c r="D9"/>
  <c r="C9"/>
  <c r="L7"/>
  <c r="I7"/>
  <c r="G7"/>
  <c r="E7"/>
  <c r="B19" s="1"/>
  <c r="D7"/>
  <c r="C7"/>
  <c r="Y5"/>
  <c r="AB1" s="1"/>
  <c r="L4"/>
  <c r="K41" s="1"/>
  <c r="E4"/>
  <c r="A4"/>
  <c r="Y3"/>
  <c r="A1"/>
  <c r="L13" i="281"/>
  <c r="I13"/>
  <c r="G13"/>
  <c r="E13"/>
  <c r="B22" s="1"/>
  <c r="D13"/>
  <c r="C13"/>
  <c r="L11"/>
  <c r="I11"/>
  <c r="G11"/>
  <c r="E11"/>
  <c r="B21" s="1"/>
  <c r="D11"/>
  <c r="C11"/>
  <c r="L9"/>
  <c r="I9"/>
  <c r="G9"/>
  <c r="E9"/>
  <c r="B20"/>
  <c r="D9"/>
  <c r="C9"/>
  <c r="L7"/>
  <c r="I7"/>
  <c r="G7"/>
  <c r="E7"/>
  <c r="B19" s="1"/>
  <c r="D7"/>
  <c r="C7"/>
  <c r="Y5"/>
  <c r="AD1" s="1"/>
  <c r="M4"/>
  <c r="K41" s="1"/>
  <c r="E4"/>
  <c r="A4"/>
  <c r="Y3"/>
  <c r="AG1" s="1"/>
  <c r="A1"/>
  <c r="L11" i="280"/>
  <c r="I11"/>
  <c r="G11"/>
  <c r="E11"/>
  <c r="B21" s="1"/>
  <c r="D11"/>
  <c r="C11"/>
  <c r="L9"/>
  <c r="I9"/>
  <c r="G9"/>
  <c r="E9"/>
  <c r="B20" s="1"/>
  <c r="D9"/>
  <c r="C9"/>
  <c r="L7"/>
  <c r="I7"/>
  <c r="G7"/>
  <c r="E7"/>
  <c r="B19" s="1"/>
  <c r="D7"/>
  <c r="C7"/>
  <c r="Y5"/>
  <c r="L4"/>
  <c r="K41" s="1"/>
  <c r="E4"/>
  <c r="A4"/>
  <c r="Y3"/>
  <c r="A1"/>
  <c r="P156" i="279"/>
  <c r="M156"/>
  <c r="L156"/>
  <c r="K156"/>
  <c r="J156"/>
  <c r="P155"/>
  <c r="M155" s="1"/>
  <c r="L155"/>
  <c r="K155"/>
  <c r="J155"/>
  <c r="P154"/>
  <c r="M154" s="1"/>
  <c r="L154"/>
  <c r="K154"/>
  <c r="J154"/>
  <c r="P153"/>
  <c r="M153" s="1"/>
  <c r="L153"/>
  <c r="K153"/>
  <c r="J153"/>
  <c r="P152"/>
  <c r="M152"/>
  <c r="L152"/>
  <c r="K152"/>
  <c r="J152"/>
  <c r="P151"/>
  <c r="M151"/>
  <c r="L151"/>
  <c r="K151"/>
  <c r="J151"/>
  <c r="P150"/>
  <c r="M150" s="1"/>
  <c r="L150"/>
  <c r="K150"/>
  <c r="J150"/>
  <c r="P149"/>
  <c r="M149" s="1"/>
  <c r="L149"/>
  <c r="K149"/>
  <c r="J149"/>
  <c r="P148"/>
  <c r="M148"/>
  <c r="L148"/>
  <c r="K148"/>
  <c r="J148"/>
  <c r="P147"/>
  <c r="M147" s="1"/>
  <c r="L147"/>
  <c r="K147"/>
  <c r="J147"/>
  <c r="P146"/>
  <c r="M146"/>
  <c r="L146"/>
  <c r="K146"/>
  <c r="J146"/>
  <c r="P145"/>
  <c r="M145" s="1"/>
  <c r="L145"/>
  <c r="K145"/>
  <c r="J145"/>
  <c r="P144"/>
  <c r="M144"/>
  <c r="L144"/>
  <c r="K144"/>
  <c r="J144"/>
  <c r="P143"/>
  <c r="M143" s="1"/>
  <c r="L143"/>
  <c r="K143"/>
  <c r="J143"/>
  <c r="P142"/>
  <c r="M142" s="1"/>
  <c r="L142"/>
  <c r="K142"/>
  <c r="J142"/>
  <c r="P141"/>
  <c r="M141" s="1"/>
  <c r="L141"/>
  <c r="K141"/>
  <c r="J141"/>
  <c r="P140"/>
  <c r="M140"/>
  <c r="L140"/>
  <c r="K140"/>
  <c r="J140"/>
  <c r="P139"/>
  <c r="M139" s="1"/>
  <c r="L139"/>
  <c r="K139"/>
  <c r="J139"/>
  <c r="P138"/>
  <c r="M138" s="1"/>
  <c r="L138"/>
  <c r="K138"/>
  <c r="J138"/>
  <c r="P137"/>
  <c r="M137" s="1"/>
  <c r="L137"/>
  <c r="K137"/>
  <c r="J137"/>
  <c r="P136"/>
  <c r="M136"/>
  <c r="L136"/>
  <c r="K136"/>
  <c r="J136"/>
  <c r="P135"/>
  <c r="M135"/>
  <c r="L135"/>
  <c r="K135"/>
  <c r="J135"/>
  <c r="P134"/>
  <c r="M134" s="1"/>
  <c r="L134"/>
  <c r="K134"/>
  <c r="J134"/>
  <c r="P133"/>
  <c r="M133" s="1"/>
  <c r="L133"/>
  <c r="K133"/>
  <c r="J133"/>
  <c r="P132"/>
  <c r="M132"/>
  <c r="L132"/>
  <c r="K132"/>
  <c r="J132"/>
  <c r="P131"/>
  <c r="M131" s="1"/>
  <c r="L131"/>
  <c r="K131"/>
  <c r="J131"/>
  <c r="P130"/>
  <c r="M130"/>
  <c r="L130"/>
  <c r="K130"/>
  <c r="J130"/>
  <c r="P129"/>
  <c r="M129" s="1"/>
  <c r="L129"/>
  <c r="K129"/>
  <c r="J129"/>
  <c r="P128"/>
  <c r="M128"/>
  <c r="L128"/>
  <c r="K128"/>
  <c r="J128"/>
  <c r="P127"/>
  <c r="M127" s="1"/>
  <c r="L127"/>
  <c r="K127"/>
  <c r="J127"/>
  <c r="P126"/>
  <c r="M126" s="1"/>
  <c r="L126"/>
  <c r="K126"/>
  <c r="J126"/>
  <c r="P125"/>
  <c r="M125" s="1"/>
  <c r="L125"/>
  <c r="K125"/>
  <c r="J125"/>
  <c r="P124"/>
  <c r="M124"/>
  <c r="L124"/>
  <c r="K124"/>
  <c r="J124"/>
  <c r="P123"/>
  <c r="M123" s="1"/>
  <c r="L123"/>
  <c r="K123"/>
  <c r="J123"/>
  <c r="P122"/>
  <c r="M122" s="1"/>
  <c r="L122"/>
  <c r="K122"/>
  <c r="J122"/>
  <c r="P121"/>
  <c r="M121" s="1"/>
  <c r="L121"/>
  <c r="K121"/>
  <c r="J121"/>
  <c r="P120"/>
  <c r="M120"/>
  <c r="L120"/>
  <c r="K120"/>
  <c r="J120"/>
  <c r="P119"/>
  <c r="M119"/>
  <c r="L119"/>
  <c r="K119"/>
  <c r="J119"/>
  <c r="P118"/>
  <c r="M118" s="1"/>
  <c r="L118"/>
  <c r="K118"/>
  <c r="J118"/>
  <c r="P117"/>
  <c r="M117" s="1"/>
  <c r="L117"/>
  <c r="K117"/>
  <c r="J117"/>
  <c r="P116"/>
  <c r="M116"/>
  <c r="L116"/>
  <c r="K116"/>
  <c r="J116"/>
  <c r="P115"/>
  <c r="M115" s="1"/>
  <c r="L115"/>
  <c r="K115"/>
  <c r="J115"/>
  <c r="P114"/>
  <c r="M114"/>
  <c r="L114"/>
  <c r="K114"/>
  <c r="J114"/>
  <c r="P113"/>
  <c r="M113" s="1"/>
  <c r="L113"/>
  <c r="K113"/>
  <c r="J113"/>
  <c r="P112"/>
  <c r="M112"/>
  <c r="L112"/>
  <c r="K112"/>
  <c r="J112"/>
  <c r="P111"/>
  <c r="M111" s="1"/>
  <c r="L111"/>
  <c r="K111"/>
  <c r="J111"/>
  <c r="P110"/>
  <c r="M110" s="1"/>
  <c r="L110"/>
  <c r="K110"/>
  <c r="J110"/>
  <c r="P109"/>
  <c r="M109" s="1"/>
  <c r="L109"/>
  <c r="K109"/>
  <c r="J109"/>
  <c r="P108"/>
  <c r="M108"/>
  <c r="L108"/>
  <c r="K108"/>
  <c r="J108"/>
  <c r="P107"/>
  <c r="M107" s="1"/>
  <c r="L107"/>
  <c r="K107"/>
  <c r="J107"/>
  <c r="P106"/>
  <c r="M106" s="1"/>
  <c r="L106"/>
  <c r="K106"/>
  <c r="J106"/>
  <c r="P105"/>
  <c r="M105" s="1"/>
  <c r="L105"/>
  <c r="K105"/>
  <c r="J105"/>
  <c r="P104"/>
  <c r="M104"/>
  <c r="L104"/>
  <c r="K104"/>
  <c r="J104"/>
  <c r="P103"/>
  <c r="M103"/>
  <c r="L103"/>
  <c r="K103"/>
  <c r="J103"/>
  <c r="P102"/>
  <c r="M102" s="1"/>
  <c r="L102"/>
  <c r="K102"/>
  <c r="J102"/>
  <c r="P101"/>
  <c r="M101" s="1"/>
  <c r="L101"/>
  <c r="K101"/>
  <c r="J101"/>
  <c r="P100"/>
  <c r="M100"/>
  <c r="L100"/>
  <c r="K100"/>
  <c r="J100"/>
  <c r="P99"/>
  <c r="M99" s="1"/>
  <c r="L99"/>
  <c r="K99"/>
  <c r="J99"/>
  <c r="P98"/>
  <c r="M98"/>
  <c r="L98"/>
  <c r="K98"/>
  <c r="J98"/>
  <c r="P97"/>
  <c r="M97" s="1"/>
  <c r="L97"/>
  <c r="K97"/>
  <c r="J97"/>
  <c r="P96"/>
  <c r="M96"/>
  <c r="L96"/>
  <c r="K96"/>
  <c r="J96"/>
  <c r="P95"/>
  <c r="M95" s="1"/>
  <c r="L95"/>
  <c r="K95"/>
  <c r="J95"/>
  <c r="P94"/>
  <c r="M94" s="1"/>
  <c r="L94"/>
  <c r="K94"/>
  <c r="J94"/>
  <c r="P93"/>
  <c r="M93" s="1"/>
  <c r="L93"/>
  <c r="K93"/>
  <c r="J93"/>
  <c r="P92"/>
  <c r="M92"/>
  <c r="L92"/>
  <c r="K92"/>
  <c r="J92"/>
  <c r="P91"/>
  <c r="M91" s="1"/>
  <c r="L91"/>
  <c r="K91"/>
  <c r="J91"/>
  <c r="P90"/>
  <c r="M90" s="1"/>
  <c r="L90"/>
  <c r="K90"/>
  <c r="J90"/>
  <c r="P89"/>
  <c r="M89" s="1"/>
  <c r="L89"/>
  <c r="K89"/>
  <c r="J89"/>
  <c r="P88"/>
  <c r="M88"/>
  <c r="L88"/>
  <c r="K88"/>
  <c r="J88"/>
  <c r="P87"/>
  <c r="M87"/>
  <c r="L87"/>
  <c r="K87"/>
  <c r="J87"/>
  <c r="P86"/>
  <c r="M86" s="1"/>
  <c r="L86"/>
  <c r="K86"/>
  <c r="J86"/>
  <c r="P85"/>
  <c r="M85" s="1"/>
  <c r="L85"/>
  <c r="K85"/>
  <c r="J85"/>
  <c r="P84"/>
  <c r="M84"/>
  <c r="L84"/>
  <c r="K84"/>
  <c r="J84"/>
  <c r="P83"/>
  <c r="M83"/>
  <c r="L83"/>
  <c r="K83"/>
  <c r="J83"/>
  <c r="P82"/>
  <c r="M82"/>
  <c r="L82"/>
  <c r="K82"/>
  <c r="J82"/>
  <c r="P81"/>
  <c r="M81" s="1"/>
  <c r="L81"/>
  <c r="K81"/>
  <c r="J81"/>
  <c r="P80"/>
  <c r="M80"/>
  <c r="L80"/>
  <c r="K80"/>
  <c r="J80"/>
  <c r="P79"/>
  <c r="M79" s="1"/>
  <c r="L79"/>
  <c r="K79"/>
  <c r="J79"/>
  <c r="P78"/>
  <c r="M78"/>
  <c r="L78"/>
  <c r="K78"/>
  <c r="J78"/>
  <c r="P77"/>
  <c r="M77" s="1"/>
  <c r="L77"/>
  <c r="K77"/>
  <c r="J77"/>
  <c r="P76"/>
  <c r="M76"/>
  <c r="L76"/>
  <c r="K76"/>
  <c r="J76"/>
  <c r="P75"/>
  <c r="M75" s="1"/>
  <c r="L75"/>
  <c r="K75"/>
  <c r="J75"/>
  <c r="P74"/>
  <c r="M74" s="1"/>
  <c r="L74"/>
  <c r="K74"/>
  <c r="J74"/>
  <c r="P73"/>
  <c r="M73" s="1"/>
  <c r="L73"/>
  <c r="K73"/>
  <c r="J73"/>
  <c r="P72"/>
  <c r="M72"/>
  <c r="L72"/>
  <c r="K72"/>
  <c r="J72"/>
  <c r="P71"/>
  <c r="M71"/>
  <c r="L71"/>
  <c r="K71"/>
  <c r="J71"/>
  <c r="P70"/>
  <c r="M70" s="1"/>
  <c r="L70"/>
  <c r="K70"/>
  <c r="J70"/>
  <c r="P69"/>
  <c r="M69" s="1"/>
  <c r="L69"/>
  <c r="K69"/>
  <c r="J69"/>
  <c r="P68"/>
  <c r="M68"/>
  <c r="L68"/>
  <c r="K68"/>
  <c r="J68"/>
  <c r="P67"/>
  <c r="M67"/>
  <c r="L67"/>
  <c r="K67"/>
  <c r="J67"/>
  <c r="P66"/>
  <c r="M66"/>
  <c r="L66"/>
  <c r="K66"/>
  <c r="J66"/>
  <c r="P65"/>
  <c r="M65" s="1"/>
  <c r="L65"/>
  <c r="K65"/>
  <c r="J65"/>
  <c r="P64"/>
  <c r="M64"/>
  <c r="L64"/>
  <c r="K64"/>
  <c r="J64"/>
  <c r="P63"/>
  <c r="M63" s="1"/>
  <c r="L63"/>
  <c r="K63"/>
  <c r="J63"/>
  <c r="P62"/>
  <c r="M62"/>
  <c r="L62"/>
  <c r="K62"/>
  <c r="J62"/>
  <c r="P61"/>
  <c r="M61" s="1"/>
  <c r="L61"/>
  <c r="K61"/>
  <c r="J61"/>
  <c r="P60"/>
  <c r="M60"/>
  <c r="L60"/>
  <c r="K60"/>
  <c r="J60"/>
  <c r="P59"/>
  <c r="M59" s="1"/>
  <c r="L59"/>
  <c r="K59"/>
  <c r="J59"/>
  <c r="P58"/>
  <c r="M58" s="1"/>
  <c r="L58"/>
  <c r="K58"/>
  <c r="J58"/>
  <c r="P57"/>
  <c r="M57" s="1"/>
  <c r="L57"/>
  <c r="K57"/>
  <c r="J57"/>
  <c r="P56"/>
  <c r="M56"/>
  <c r="L56"/>
  <c r="K56"/>
  <c r="J56"/>
  <c r="P55"/>
  <c r="M55"/>
  <c r="L55"/>
  <c r="K55"/>
  <c r="J55"/>
  <c r="P54"/>
  <c r="M54" s="1"/>
  <c r="L54"/>
  <c r="K54"/>
  <c r="J54"/>
  <c r="P53"/>
  <c r="M53" s="1"/>
  <c r="L53"/>
  <c r="K53"/>
  <c r="J53"/>
  <c r="P52"/>
  <c r="M52"/>
  <c r="L52"/>
  <c r="K52"/>
  <c r="J52"/>
  <c r="P51"/>
  <c r="M51"/>
  <c r="L51"/>
  <c r="K51"/>
  <c r="J51"/>
  <c r="P50"/>
  <c r="M50"/>
  <c r="L50"/>
  <c r="K50"/>
  <c r="J50"/>
  <c r="P49"/>
  <c r="M49" s="1"/>
  <c r="L49"/>
  <c r="K49"/>
  <c r="J49"/>
  <c r="P48"/>
  <c r="M48"/>
  <c r="L48"/>
  <c r="K48"/>
  <c r="J48"/>
  <c r="P47"/>
  <c r="M47" s="1"/>
  <c r="L47"/>
  <c r="K47"/>
  <c r="J47"/>
  <c r="P46"/>
  <c r="M46"/>
  <c r="L46"/>
  <c r="K46"/>
  <c r="J46"/>
  <c r="P45"/>
  <c r="M45" s="1"/>
  <c r="L45"/>
  <c r="K45"/>
  <c r="J45"/>
  <c r="P44"/>
  <c r="M44"/>
  <c r="L44"/>
  <c r="K44"/>
  <c r="J44"/>
  <c r="P43"/>
  <c r="M43" s="1"/>
  <c r="L43"/>
  <c r="K43"/>
  <c r="J43"/>
  <c r="P42"/>
  <c r="M42" s="1"/>
  <c r="L42"/>
  <c r="K42"/>
  <c r="J42"/>
  <c r="P41"/>
  <c r="M41" s="1"/>
  <c r="L41"/>
  <c r="K41"/>
  <c r="J41"/>
  <c r="P40"/>
  <c r="M40"/>
  <c r="L40"/>
  <c r="K40"/>
  <c r="J40"/>
  <c r="H5"/>
  <c r="D5"/>
  <c r="C5"/>
  <c r="A5"/>
  <c r="A1"/>
  <c r="R47" i="278"/>
  <c r="F43" s="1"/>
  <c r="I37"/>
  <c r="G37"/>
  <c r="F37"/>
  <c r="D37"/>
  <c r="C37"/>
  <c r="B37"/>
  <c r="K36"/>
  <c r="B36"/>
  <c r="I35"/>
  <c r="G35"/>
  <c r="F35"/>
  <c r="D35"/>
  <c r="C35"/>
  <c r="B35"/>
  <c r="M34"/>
  <c r="B34"/>
  <c r="I33"/>
  <c r="G33"/>
  <c r="F33"/>
  <c r="D33"/>
  <c r="C33"/>
  <c r="B33"/>
  <c r="K32"/>
  <c r="B32"/>
  <c r="I31"/>
  <c r="G31"/>
  <c r="F31"/>
  <c r="D31"/>
  <c r="C31"/>
  <c r="B31"/>
  <c r="B30"/>
  <c r="I29"/>
  <c r="G29"/>
  <c r="F29"/>
  <c r="D29"/>
  <c r="C29"/>
  <c r="B29"/>
  <c r="K28"/>
  <c r="B28"/>
  <c r="I27"/>
  <c r="G27"/>
  <c r="F27"/>
  <c r="D27"/>
  <c r="C27"/>
  <c r="B27"/>
  <c r="M26"/>
  <c r="B26"/>
  <c r="I25"/>
  <c r="G25"/>
  <c r="F25"/>
  <c r="D25"/>
  <c r="C25"/>
  <c r="B25"/>
  <c r="K24"/>
  <c r="B24"/>
  <c r="I23"/>
  <c r="G23"/>
  <c r="F23"/>
  <c r="D23"/>
  <c r="C23"/>
  <c r="B23"/>
  <c r="B22"/>
  <c r="I21"/>
  <c r="G21"/>
  <c r="F21"/>
  <c r="D21"/>
  <c r="C21"/>
  <c r="B21"/>
  <c r="K20"/>
  <c r="B20"/>
  <c r="I19"/>
  <c r="G19"/>
  <c r="F19"/>
  <c r="D19"/>
  <c r="C19"/>
  <c r="B19"/>
  <c r="M18"/>
  <c r="B18"/>
  <c r="I17"/>
  <c r="G17"/>
  <c r="F17"/>
  <c r="D17"/>
  <c r="C17"/>
  <c r="B17"/>
  <c r="U16"/>
  <c r="K16"/>
  <c r="B16"/>
  <c r="I15"/>
  <c r="G15"/>
  <c r="F15"/>
  <c r="D15"/>
  <c r="C15"/>
  <c r="B15"/>
  <c r="B14"/>
  <c r="I13"/>
  <c r="G13"/>
  <c r="F13"/>
  <c r="D13"/>
  <c r="C13"/>
  <c r="B13"/>
  <c r="K12"/>
  <c r="B12"/>
  <c r="I11"/>
  <c r="G11"/>
  <c r="F11"/>
  <c r="D11"/>
  <c r="C11"/>
  <c r="B11"/>
  <c r="M10"/>
  <c r="B10"/>
  <c r="I9"/>
  <c r="G9"/>
  <c r="F9"/>
  <c r="D9"/>
  <c r="C9"/>
  <c r="B9"/>
  <c r="K8"/>
  <c r="U7"/>
  <c r="I7"/>
  <c r="G7"/>
  <c r="F7"/>
  <c r="D7"/>
  <c r="C7"/>
  <c r="B7"/>
  <c r="R4"/>
  <c r="O47" s="1"/>
  <c r="K4"/>
  <c r="G4"/>
  <c r="A4"/>
  <c r="A1"/>
  <c r="R32" i="277"/>
  <c r="I21"/>
  <c r="G21"/>
  <c r="F21"/>
  <c r="D21"/>
  <c r="C21"/>
  <c r="B21"/>
  <c r="K20"/>
  <c r="I19"/>
  <c r="G19"/>
  <c r="F19"/>
  <c r="D19"/>
  <c r="C19"/>
  <c r="B19"/>
  <c r="I17"/>
  <c r="G17"/>
  <c r="F17"/>
  <c r="D17"/>
  <c r="C17"/>
  <c r="B17"/>
  <c r="U16"/>
  <c r="K16"/>
  <c r="I15"/>
  <c r="G15"/>
  <c r="F15"/>
  <c r="D15"/>
  <c r="C15"/>
  <c r="B15"/>
  <c r="I13"/>
  <c r="G13"/>
  <c r="F13"/>
  <c r="D13"/>
  <c r="C13"/>
  <c r="B13"/>
  <c r="K12"/>
  <c r="I11"/>
  <c r="G11"/>
  <c r="F11"/>
  <c r="D11"/>
  <c r="C11"/>
  <c r="B11"/>
  <c r="I9"/>
  <c r="G9"/>
  <c r="F9"/>
  <c r="D9"/>
  <c r="C9"/>
  <c r="B9"/>
  <c r="K8"/>
  <c r="U7"/>
  <c r="I7"/>
  <c r="G7"/>
  <c r="F7"/>
  <c r="D7"/>
  <c r="C7"/>
  <c r="B7"/>
  <c r="R4"/>
  <c r="O32"/>
  <c r="K4"/>
  <c r="G4"/>
  <c r="A4"/>
  <c r="A1"/>
  <c r="R31" i="276"/>
  <c r="F25" s="1"/>
  <c r="I21"/>
  <c r="G21"/>
  <c r="F21"/>
  <c r="D21"/>
  <c r="C21"/>
  <c r="B21"/>
  <c r="K20"/>
  <c r="I19"/>
  <c r="G19"/>
  <c r="F19"/>
  <c r="D19"/>
  <c r="C19"/>
  <c r="B19"/>
  <c r="M18"/>
  <c r="I17"/>
  <c r="G17"/>
  <c r="F17"/>
  <c r="D17"/>
  <c r="C17"/>
  <c r="B17"/>
  <c r="U16"/>
  <c r="K16"/>
  <c r="I15"/>
  <c r="G15"/>
  <c r="F15"/>
  <c r="D15"/>
  <c r="C15"/>
  <c r="B15"/>
  <c r="I13"/>
  <c r="G13"/>
  <c r="F13"/>
  <c r="D13"/>
  <c r="C13"/>
  <c r="B13"/>
  <c r="K12"/>
  <c r="I11"/>
  <c r="G11"/>
  <c r="F11"/>
  <c r="D11"/>
  <c r="C11"/>
  <c r="B11"/>
  <c r="M10"/>
  <c r="I9"/>
  <c r="G9"/>
  <c r="F9"/>
  <c r="D9"/>
  <c r="C9"/>
  <c r="B9"/>
  <c r="K8"/>
  <c r="U7"/>
  <c r="I7"/>
  <c r="G7"/>
  <c r="F7"/>
  <c r="D7"/>
  <c r="C7"/>
  <c r="B7"/>
  <c r="R4"/>
  <c r="O31" s="1"/>
  <c r="K4"/>
  <c r="G4"/>
  <c r="A4"/>
  <c r="A1"/>
  <c r="N122" i="275"/>
  <c r="K122" s="1"/>
  <c r="J122"/>
  <c r="I122"/>
  <c r="H122"/>
  <c r="N121"/>
  <c r="K121"/>
  <c r="J121"/>
  <c r="I121"/>
  <c r="H121"/>
  <c r="N120"/>
  <c r="K120"/>
  <c r="J120"/>
  <c r="I120"/>
  <c r="H120"/>
  <c r="N119"/>
  <c r="K119" s="1"/>
  <c r="J119"/>
  <c r="I119"/>
  <c r="H119"/>
  <c r="N118"/>
  <c r="K118" s="1"/>
  <c r="J118"/>
  <c r="I118"/>
  <c r="H118"/>
  <c r="N117"/>
  <c r="K117"/>
  <c r="J117"/>
  <c r="I117"/>
  <c r="H117"/>
  <c r="N116"/>
  <c r="K116" s="1"/>
  <c r="J116"/>
  <c r="I116"/>
  <c r="H116"/>
  <c r="N115"/>
  <c r="K115"/>
  <c r="J115"/>
  <c r="I115"/>
  <c r="H115"/>
  <c r="N114"/>
  <c r="K114" s="1"/>
  <c r="J114"/>
  <c r="I114"/>
  <c r="H114"/>
  <c r="N113"/>
  <c r="K113"/>
  <c r="J113"/>
  <c r="I113"/>
  <c r="H113"/>
  <c r="N112"/>
  <c r="K112" s="1"/>
  <c r="J112"/>
  <c r="I112"/>
  <c r="H112"/>
  <c r="N111"/>
  <c r="K111" s="1"/>
  <c r="J111"/>
  <c r="I111"/>
  <c r="H111"/>
  <c r="N110"/>
  <c r="K110" s="1"/>
  <c r="J110"/>
  <c r="I110"/>
  <c r="H110"/>
  <c r="N109"/>
  <c r="K109"/>
  <c r="J109"/>
  <c r="I109"/>
  <c r="H109"/>
  <c r="N108"/>
  <c r="K108" s="1"/>
  <c r="J108"/>
  <c r="I108"/>
  <c r="H108"/>
  <c r="N107"/>
  <c r="K107" s="1"/>
  <c r="J107"/>
  <c r="I107"/>
  <c r="H107"/>
  <c r="N106"/>
  <c r="K106" s="1"/>
  <c r="J106"/>
  <c r="I106"/>
  <c r="H106"/>
  <c r="N105"/>
  <c r="K105"/>
  <c r="J105"/>
  <c r="I105"/>
  <c r="H105"/>
  <c r="N104"/>
  <c r="K104"/>
  <c r="J104"/>
  <c r="I104"/>
  <c r="H104"/>
  <c r="N103"/>
  <c r="K103" s="1"/>
  <c r="J103"/>
  <c r="I103"/>
  <c r="H103"/>
  <c r="N102"/>
  <c r="K102" s="1"/>
  <c r="J102"/>
  <c r="I102"/>
  <c r="H102"/>
  <c r="N101"/>
  <c r="K101"/>
  <c r="J101"/>
  <c r="I101"/>
  <c r="H101"/>
  <c r="N100"/>
  <c r="K100" s="1"/>
  <c r="J100"/>
  <c r="I100"/>
  <c r="H100"/>
  <c r="N99"/>
  <c r="K99"/>
  <c r="J99"/>
  <c r="I99"/>
  <c r="H99"/>
  <c r="N98"/>
  <c r="K98" s="1"/>
  <c r="J98"/>
  <c r="I98"/>
  <c r="H98"/>
  <c r="N97"/>
  <c r="K97"/>
  <c r="J97"/>
  <c r="I97"/>
  <c r="H97"/>
  <c r="N96"/>
  <c r="K96" s="1"/>
  <c r="J96"/>
  <c r="I96"/>
  <c r="H96"/>
  <c r="N95"/>
  <c r="K95" s="1"/>
  <c r="J95"/>
  <c r="I95"/>
  <c r="H95"/>
  <c r="N94"/>
  <c r="K94" s="1"/>
  <c r="J94"/>
  <c r="I94"/>
  <c r="H94"/>
  <c r="N93"/>
  <c r="K93"/>
  <c r="J93"/>
  <c r="I93"/>
  <c r="H93"/>
  <c r="N92"/>
  <c r="K92" s="1"/>
  <c r="J92"/>
  <c r="I92"/>
  <c r="H92"/>
  <c r="N91"/>
  <c r="K91" s="1"/>
  <c r="J91"/>
  <c r="I91"/>
  <c r="H91"/>
  <c r="N90"/>
  <c r="K90" s="1"/>
  <c r="J90"/>
  <c r="I90"/>
  <c r="H90"/>
  <c r="N89"/>
  <c r="K89"/>
  <c r="J89"/>
  <c r="I89"/>
  <c r="H89"/>
  <c r="N88"/>
  <c r="K88"/>
  <c r="J88"/>
  <c r="I88"/>
  <c r="H88"/>
  <c r="N87"/>
  <c r="K87" s="1"/>
  <c r="J87"/>
  <c r="I87"/>
  <c r="H87"/>
  <c r="N86"/>
  <c r="K86" s="1"/>
  <c r="J86"/>
  <c r="I86"/>
  <c r="H86"/>
  <c r="N85"/>
  <c r="K85"/>
  <c r="J85"/>
  <c r="I85"/>
  <c r="H85"/>
  <c r="N84"/>
  <c r="K84" s="1"/>
  <c r="J84"/>
  <c r="I84"/>
  <c r="H84"/>
  <c r="N83"/>
  <c r="K83"/>
  <c r="J83"/>
  <c r="I83"/>
  <c r="H83"/>
  <c r="N82"/>
  <c r="K82" s="1"/>
  <c r="J82"/>
  <c r="I82"/>
  <c r="H82"/>
  <c r="N81"/>
  <c r="K81"/>
  <c r="J81"/>
  <c r="I81"/>
  <c r="H81"/>
  <c r="N80"/>
  <c r="K80" s="1"/>
  <c r="J80"/>
  <c r="I80"/>
  <c r="H80"/>
  <c r="N79"/>
  <c r="K79" s="1"/>
  <c r="J79"/>
  <c r="I79"/>
  <c r="H79"/>
  <c r="N78"/>
  <c r="K78" s="1"/>
  <c r="J78"/>
  <c r="I78"/>
  <c r="H78"/>
  <c r="N77"/>
  <c r="K77"/>
  <c r="J77"/>
  <c r="I77"/>
  <c r="H77"/>
  <c r="N76"/>
  <c r="K76" s="1"/>
  <c r="J76"/>
  <c r="I76"/>
  <c r="H76"/>
  <c r="N75"/>
  <c r="K75" s="1"/>
  <c r="J75"/>
  <c r="I75"/>
  <c r="H75"/>
  <c r="N74"/>
  <c r="K74" s="1"/>
  <c r="J74"/>
  <c r="I74"/>
  <c r="H74"/>
  <c r="N73"/>
  <c r="K73"/>
  <c r="J73"/>
  <c r="I73"/>
  <c r="H73"/>
  <c r="N72"/>
  <c r="K72"/>
  <c r="J72"/>
  <c r="I72"/>
  <c r="H72"/>
  <c r="N71"/>
  <c r="K71" s="1"/>
  <c r="J71"/>
  <c r="I71"/>
  <c r="H71"/>
  <c r="N70"/>
  <c r="K70" s="1"/>
  <c r="J70"/>
  <c r="I70"/>
  <c r="H70"/>
  <c r="N69"/>
  <c r="K69"/>
  <c r="J69"/>
  <c r="I69"/>
  <c r="H69"/>
  <c r="N68"/>
  <c r="K68" s="1"/>
  <c r="J68"/>
  <c r="I68"/>
  <c r="H68"/>
  <c r="N67"/>
  <c r="K67"/>
  <c r="J67"/>
  <c r="I67"/>
  <c r="H67"/>
  <c r="N66"/>
  <c r="K66" s="1"/>
  <c r="J66"/>
  <c r="I66"/>
  <c r="H66"/>
  <c r="N65"/>
  <c r="K65"/>
  <c r="J65"/>
  <c r="I65"/>
  <c r="H65"/>
  <c r="N64"/>
  <c r="K64" s="1"/>
  <c r="J64"/>
  <c r="I64"/>
  <c r="H64"/>
  <c r="N63"/>
  <c r="K63" s="1"/>
  <c r="J63"/>
  <c r="I63"/>
  <c r="H63"/>
  <c r="N62"/>
  <c r="K62" s="1"/>
  <c r="J62"/>
  <c r="I62"/>
  <c r="H62"/>
  <c r="N61"/>
  <c r="K61"/>
  <c r="J61"/>
  <c r="I61"/>
  <c r="H61"/>
  <c r="N60"/>
  <c r="K60" s="1"/>
  <c r="J60"/>
  <c r="I60"/>
  <c r="H60"/>
  <c r="N59"/>
  <c r="K59" s="1"/>
  <c r="J59"/>
  <c r="I59"/>
  <c r="H59"/>
  <c r="N58"/>
  <c r="K58" s="1"/>
  <c r="J58"/>
  <c r="I58"/>
  <c r="H58"/>
  <c r="N57"/>
  <c r="K57"/>
  <c r="J57"/>
  <c r="I57"/>
  <c r="H57"/>
  <c r="N56"/>
  <c r="K56"/>
  <c r="J56"/>
  <c r="I56"/>
  <c r="H56"/>
  <c r="N55"/>
  <c r="K55" s="1"/>
  <c r="J55"/>
  <c r="I55"/>
  <c r="H55"/>
  <c r="N54"/>
  <c r="K54" s="1"/>
  <c r="J54"/>
  <c r="I54"/>
  <c r="H54"/>
  <c r="N53"/>
  <c r="K53"/>
  <c r="J53"/>
  <c r="I53"/>
  <c r="H53"/>
  <c r="N52"/>
  <c r="K52" s="1"/>
  <c r="J52"/>
  <c r="I52"/>
  <c r="H52"/>
  <c r="N51"/>
  <c r="K51"/>
  <c r="J51"/>
  <c r="I51"/>
  <c r="H51"/>
  <c r="N50"/>
  <c r="K50" s="1"/>
  <c r="J50"/>
  <c r="I50"/>
  <c r="H50"/>
  <c r="N49"/>
  <c r="K49"/>
  <c r="J49"/>
  <c r="I49"/>
  <c r="H49"/>
  <c r="N48"/>
  <c r="K48" s="1"/>
  <c r="J48"/>
  <c r="I48"/>
  <c r="H48"/>
  <c r="N47"/>
  <c r="K47" s="1"/>
  <c r="J47"/>
  <c r="I47"/>
  <c r="H47"/>
  <c r="N46"/>
  <c r="K46" s="1"/>
  <c r="J46"/>
  <c r="I46"/>
  <c r="H46"/>
  <c r="N45"/>
  <c r="K45"/>
  <c r="J45"/>
  <c r="I45"/>
  <c r="H45"/>
  <c r="N44"/>
  <c r="K44" s="1"/>
  <c r="J44"/>
  <c r="I44"/>
  <c r="H44"/>
  <c r="N43"/>
  <c r="K43" s="1"/>
  <c r="J43"/>
  <c r="I43"/>
  <c r="H43"/>
  <c r="N42"/>
  <c r="K42" s="1"/>
  <c r="J42"/>
  <c r="I42"/>
  <c r="H42"/>
  <c r="N41"/>
  <c r="K41"/>
  <c r="J41"/>
  <c r="I41"/>
  <c r="H41"/>
  <c r="N40"/>
  <c r="K40"/>
  <c r="J40"/>
  <c r="I40"/>
  <c r="H40"/>
  <c r="N39"/>
  <c r="K39" s="1"/>
  <c r="J39"/>
  <c r="I39"/>
  <c r="H39"/>
  <c r="N38"/>
  <c r="K38" s="1"/>
  <c r="J38"/>
  <c r="I38"/>
  <c r="H38"/>
  <c r="N37"/>
  <c r="K37"/>
  <c r="J37"/>
  <c r="I37"/>
  <c r="H37"/>
  <c r="N36"/>
  <c r="K36" s="1"/>
  <c r="J36"/>
  <c r="I36"/>
  <c r="H36"/>
  <c r="N35"/>
  <c r="K35"/>
  <c r="J35"/>
  <c r="I35"/>
  <c r="H35"/>
  <c r="N34"/>
  <c r="K34" s="1"/>
  <c r="J34"/>
  <c r="I34"/>
  <c r="H34"/>
  <c r="N33"/>
  <c r="K33"/>
  <c r="J33"/>
  <c r="I33"/>
  <c r="H33"/>
  <c r="N32"/>
  <c r="N31"/>
  <c r="N30"/>
  <c r="G5"/>
  <c r="D5"/>
  <c r="C5"/>
  <c r="A5"/>
  <c r="A1"/>
  <c r="F2" i="249"/>
  <c r="F2" i="248"/>
  <c r="C2" i="242"/>
  <c r="E2" i="241"/>
  <c r="E2" i="240"/>
  <c r="E2" i="239"/>
  <c r="E2" i="238"/>
  <c r="E2" i="237"/>
  <c r="E2" i="236"/>
  <c r="E2" i="235"/>
  <c r="E2" i="234"/>
  <c r="E2" i="233"/>
  <c r="E2" i="232"/>
  <c r="C2" i="231"/>
  <c r="E2" i="230"/>
  <c r="E2" i="229"/>
  <c r="E2" i="228"/>
  <c r="C2" i="227"/>
  <c r="M154" i="250"/>
  <c r="K154"/>
  <c r="G154"/>
  <c r="M153"/>
  <c r="K153"/>
  <c r="G153"/>
  <c r="M152"/>
  <c r="K152"/>
  <c r="G152"/>
  <c r="M151"/>
  <c r="K151"/>
  <c r="G151"/>
  <c r="M150"/>
  <c r="K150"/>
  <c r="G150"/>
  <c r="M149"/>
  <c r="K149"/>
  <c r="G149"/>
  <c r="M148"/>
  <c r="G148"/>
  <c r="M147"/>
  <c r="K147"/>
  <c r="G147"/>
  <c r="Q146"/>
  <c r="Q143"/>
  <c r="I143"/>
  <c r="G143"/>
  <c r="F143"/>
  <c r="E143"/>
  <c r="I142"/>
  <c r="G142"/>
  <c r="F142"/>
  <c r="E142"/>
  <c r="B142"/>
  <c r="K141"/>
  <c r="K140"/>
  <c r="K139"/>
  <c r="I139"/>
  <c r="G139"/>
  <c r="F139"/>
  <c r="E139"/>
  <c r="Q138"/>
  <c r="O138"/>
  <c r="I138"/>
  <c r="G138"/>
  <c r="F138"/>
  <c r="E138"/>
  <c r="B138"/>
  <c r="M137"/>
  <c r="M136"/>
  <c r="I135"/>
  <c r="G135"/>
  <c r="F135"/>
  <c r="E135"/>
  <c r="I134"/>
  <c r="G134"/>
  <c r="F134"/>
  <c r="E134"/>
  <c r="B134"/>
  <c r="K133"/>
  <c r="K132"/>
  <c r="K131"/>
  <c r="I131"/>
  <c r="G131"/>
  <c r="F131"/>
  <c r="E131"/>
  <c r="I130"/>
  <c r="G130"/>
  <c r="F130"/>
  <c r="E130"/>
  <c r="B130"/>
  <c r="O129"/>
  <c r="O128"/>
  <c r="I127"/>
  <c r="G127"/>
  <c r="F127"/>
  <c r="E127"/>
  <c r="I126"/>
  <c r="G126"/>
  <c r="F126"/>
  <c r="E126"/>
  <c r="B126"/>
  <c r="K125"/>
  <c r="K124"/>
  <c r="K123"/>
  <c r="I123"/>
  <c r="G123"/>
  <c r="F123"/>
  <c r="E123"/>
  <c r="I122"/>
  <c r="G122"/>
  <c r="F122"/>
  <c r="E122"/>
  <c r="B122"/>
  <c r="M121"/>
  <c r="M120"/>
  <c r="I119"/>
  <c r="G119"/>
  <c r="F119"/>
  <c r="E119"/>
  <c r="I118"/>
  <c r="G118"/>
  <c r="F118"/>
  <c r="E118"/>
  <c r="B118"/>
  <c r="K117"/>
  <c r="K116"/>
  <c r="K115"/>
  <c r="I115"/>
  <c r="G115"/>
  <c r="F115"/>
  <c r="E115"/>
  <c r="I114"/>
  <c r="G114"/>
  <c r="F114"/>
  <c r="E114"/>
  <c r="B114"/>
  <c r="Q113"/>
  <c r="Q112"/>
  <c r="I111"/>
  <c r="G111"/>
  <c r="F111"/>
  <c r="E111"/>
  <c r="I110"/>
  <c r="G110"/>
  <c r="F110"/>
  <c r="E110"/>
  <c r="B110"/>
  <c r="K109"/>
  <c r="K108"/>
  <c r="K107"/>
  <c r="I107"/>
  <c r="G107"/>
  <c r="F107"/>
  <c r="E107"/>
  <c r="I106"/>
  <c r="G106"/>
  <c r="F106"/>
  <c r="E106"/>
  <c r="B106"/>
  <c r="M105"/>
  <c r="M104"/>
  <c r="I103"/>
  <c r="G103"/>
  <c r="F103"/>
  <c r="E103"/>
  <c r="I102"/>
  <c r="G102"/>
  <c r="F102"/>
  <c r="E102"/>
  <c r="B102"/>
  <c r="K101"/>
  <c r="K100"/>
  <c r="K99"/>
  <c r="I99"/>
  <c r="G99"/>
  <c r="F99"/>
  <c r="E99"/>
  <c r="I98"/>
  <c r="G98"/>
  <c r="F98"/>
  <c r="E98"/>
  <c r="B98"/>
  <c r="O97"/>
  <c r="O96"/>
  <c r="I95"/>
  <c r="G95"/>
  <c r="F95"/>
  <c r="E95"/>
  <c r="I94"/>
  <c r="G94"/>
  <c r="F94"/>
  <c r="E94"/>
  <c r="B94"/>
  <c r="K93"/>
  <c r="K92"/>
  <c r="U91"/>
  <c r="K91"/>
  <c r="I91"/>
  <c r="G91"/>
  <c r="F91"/>
  <c r="E91"/>
  <c r="U90"/>
  <c r="I90"/>
  <c r="G90"/>
  <c r="F90"/>
  <c r="E90"/>
  <c r="B90"/>
  <c r="U89"/>
  <c r="M89"/>
  <c r="U88"/>
  <c r="M88"/>
  <c r="U87"/>
  <c r="I87"/>
  <c r="G87"/>
  <c r="F87"/>
  <c r="E87"/>
  <c r="U86"/>
  <c r="I86"/>
  <c r="G86"/>
  <c r="F86"/>
  <c r="E86"/>
  <c r="B86"/>
  <c r="U85"/>
  <c r="K85"/>
  <c r="U84"/>
  <c r="K84"/>
  <c r="U83"/>
  <c r="K83"/>
  <c r="I83"/>
  <c r="G83"/>
  <c r="F83"/>
  <c r="E83"/>
  <c r="U82"/>
  <c r="I82"/>
  <c r="G82"/>
  <c r="F82"/>
  <c r="E82"/>
  <c r="B82"/>
  <c r="O69"/>
  <c r="O144"/>
  <c r="O68"/>
  <c r="O143"/>
  <c r="I68"/>
  <c r="G68"/>
  <c r="F68"/>
  <c r="E68"/>
  <c r="Q67"/>
  <c r="Q142" s="1"/>
  <c r="I67"/>
  <c r="G67"/>
  <c r="F67"/>
  <c r="E67"/>
  <c r="B67"/>
  <c r="Q66"/>
  <c r="Q141" s="1"/>
  <c r="K66"/>
  <c r="O65"/>
  <c r="O140"/>
  <c r="K65"/>
  <c r="O64"/>
  <c r="O139" s="1"/>
  <c r="K64"/>
  <c r="I64"/>
  <c r="G64"/>
  <c r="F64"/>
  <c r="E64"/>
  <c r="I63"/>
  <c r="G63"/>
  <c r="F63"/>
  <c r="E63"/>
  <c r="B63"/>
  <c r="M62"/>
  <c r="M61"/>
  <c r="I60"/>
  <c r="G60"/>
  <c r="F60"/>
  <c r="E60"/>
  <c r="I59"/>
  <c r="G59"/>
  <c r="F59"/>
  <c r="E59"/>
  <c r="B59"/>
  <c r="K58"/>
  <c r="K57"/>
  <c r="K56"/>
  <c r="I56"/>
  <c r="G56"/>
  <c r="F56"/>
  <c r="E56"/>
  <c r="I55"/>
  <c r="G55"/>
  <c r="F55"/>
  <c r="E55"/>
  <c r="B55"/>
  <c r="O54"/>
  <c r="O53"/>
  <c r="I52"/>
  <c r="G52"/>
  <c r="F52"/>
  <c r="E52"/>
  <c r="I51"/>
  <c r="G51"/>
  <c r="F51"/>
  <c r="E51"/>
  <c r="B51"/>
  <c r="K50"/>
  <c r="K49"/>
  <c r="K48"/>
  <c r="I48"/>
  <c r="G48"/>
  <c r="F48"/>
  <c r="E48"/>
  <c r="I47"/>
  <c r="G47"/>
  <c r="F47"/>
  <c r="E47"/>
  <c r="B47"/>
  <c r="M46"/>
  <c r="M45"/>
  <c r="I44"/>
  <c r="G44"/>
  <c r="F44"/>
  <c r="E44"/>
  <c r="I43"/>
  <c r="G43"/>
  <c r="F43"/>
  <c r="E43"/>
  <c r="B43"/>
  <c r="K42"/>
  <c r="K41"/>
  <c r="K40"/>
  <c r="I40"/>
  <c r="G40"/>
  <c r="F40"/>
  <c r="E40"/>
  <c r="I39"/>
  <c r="G39"/>
  <c r="F39"/>
  <c r="E39"/>
  <c r="B39"/>
  <c r="Q38"/>
  <c r="Q37"/>
  <c r="I36"/>
  <c r="G36"/>
  <c r="F36"/>
  <c r="E36"/>
  <c r="I35"/>
  <c r="G35"/>
  <c r="F35"/>
  <c r="E35"/>
  <c r="B35"/>
  <c r="K34"/>
  <c r="K33"/>
  <c r="K32"/>
  <c r="I32"/>
  <c r="G32"/>
  <c r="F32"/>
  <c r="E32"/>
  <c r="I31"/>
  <c r="G31"/>
  <c r="F31"/>
  <c r="E31"/>
  <c r="B31"/>
  <c r="M30"/>
  <c r="M29"/>
  <c r="I28"/>
  <c r="G28"/>
  <c r="F28"/>
  <c r="E28"/>
  <c r="I27"/>
  <c r="G27"/>
  <c r="F27"/>
  <c r="E27"/>
  <c r="B27"/>
  <c r="K26"/>
  <c r="K25"/>
  <c r="K24"/>
  <c r="I24"/>
  <c r="G24"/>
  <c r="F24"/>
  <c r="E24"/>
  <c r="I23"/>
  <c r="G23"/>
  <c r="F23"/>
  <c r="E23"/>
  <c r="B23"/>
  <c r="O22"/>
  <c r="O21"/>
  <c r="I20"/>
  <c r="G20"/>
  <c r="F20"/>
  <c r="E20"/>
  <c r="I19"/>
  <c r="G19"/>
  <c r="F19"/>
  <c r="E19"/>
  <c r="B19"/>
  <c r="K18"/>
  <c r="K17"/>
  <c r="U16"/>
  <c r="K16"/>
  <c r="I16"/>
  <c r="G16"/>
  <c r="F16"/>
  <c r="E16"/>
  <c r="I15"/>
  <c r="G15"/>
  <c r="F15"/>
  <c r="E15"/>
  <c r="B15"/>
  <c r="M14"/>
  <c r="M13"/>
  <c r="I12"/>
  <c r="G12"/>
  <c r="F12"/>
  <c r="E12"/>
  <c r="I11"/>
  <c r="G11"/>
  <c r="F11"/>
  <c r="E11"/>
  <c r="B11"/>
  <c r="K10"/>
  <c r="K9"/>
  <c r="K8"/>
  <c r="I8"/>
  <c r="G8"/>
  <c r="F8"/>
  <c r="E8"/>
  <c r="U7"/>
  <c r="I7"/>
  <c r="G7"/>
  <c r="F7"/>
  <c r="E7"/>
  <c r="B7"/>
  <c r="R4"/>
  <c r="O79" s="1"/>
  <c r="O154" s="1"/>
  <c r="G4"/>
  <c r="A4"/>
  <c r="A1"/>
  <c r="I68" i="249"/>
  <c r="G68"/>
  <c r="F68"/>
  <c r="E68"/>
  <c r="I67"/>
  <c r="G67"/>
  <c r="F67"/>
  <c r="E67"/>
  <c r="B67"/>
  <c r="K66"/>
  <c r="K65"/>
  <c r="K64"/>
  <c r="I64"/>
  <c r="G64"/>
  <c r="F64"/>
  <c r="E64"/>
  <c r="I63"/>
  <c r="G63"/>
  <c r="F63"/>
  <c r="E63"/>
  <c r="B63"/>
  <c r="M62"/>
  <c r="M61"/>
  <c r="I60"/>
  <c r="G60"/>
  <c r="F60"/>
  <c r="E60"/>
  <c r="I59"/>
  <c r="G59"/>
  <c r="F59"/>
  <c r="E59"/>
  <c r="B59"/>
  <c r="K58"/>
  <c r="K57"/>
  <c r="K56"/>
  <c r="I56"/>
  <c r="G56"/>
  <c r="F56"/>
  <c r="E56"/>
  <c r="I55"/>
  <c r="G55"/>
  <c r="F55"/>
  <c r="E55"/>
  <c r="B55"/>
  <c r="O54"/>
  <c r="O53"/>
  <c r="I52"/>
  <c r="G52"/>
  <c r="F52"/>
  <c r="E52"/>
  <c r="I51"/>
  <c r="G51"/>
  <c r="F51"/>
  <c r="E51"/>
  <c r="B51"/>
  <c r="K50"/>
  <c r="K49"/>
  <c r="K48"/>
  <c r="I48"/>
  <c r="G48"/>
  <c r="F48"/>
  <c r="E48"/>
  <c r="I47"/>
  <c r="G47"/>
  <c r="F47"/>
  <c r="E47"/>
  <c r="B47"/>
  <c r="M46"/>
  <c r="M45"/>
  <c r="I44"/>
  <c r="G44"/>
  <c r="F44"/>
  <c r="E44"/>
  <c r="I43"/>
  <c r="G43"/>
  <c r="F43"/>
  <c r="E43"/>
  <c r="B43"/>
  <c r="K42"/>
  <c r="K41"/>
  <c r="K40"/>
  <c r="I40"/>
  <c r="G40"/>
  <c r="F40"/>
  <c r="E40"/>
  <c r="I39"/>
  <c r="G39"/>
  <c r="F39"/>
  <c r="E39"/>
  <c r="B39"/>
  <c r="Q38"/>
  <c r="Q37"/>
  <c r="I36"/>
  <c r="G36"/>
  <c r="F36"/>
  <c r="E36"/>
  <c r="I35"/>
  <c r="G35"/>
  <c r="F35"/>
  <c r="E35"/>
  <c r="B35"/>
  <c r="K34"/>
  <c r="K33"/>
  <c r="K32"/>
  <c r="I32"/>
  <c r="G32"/>
  <c r="F32"/>
  <c r="E32"/>
  <c r="I31"/>
  <c r="G31"/>
  <c r="F31"/>
  <c r="E31"/>
  <c r="B31"/>
  <c r="M30"/>
  <c r="M29"/>
  <c r="I28"/>
  <c r="G28"/>
  <c r="F28"/>
  <c r="E28"/>
  <c r="I27"/>
  <c r="G27"/>
  <c r="F27"/>
  <c r="E27"/>
  <c r="B27"/>
  <c r="K26"/>
  <c r="K25"/>
  <c r="K24"/>
  <c r="I24"/>
  <c r="G24"/>
  <c r="F24"/>
  <c r="E24"/>
  <c r="I23"/>
  <c r="G23"/>
  <c r="F23"/>
  <c r="E23"/>
  <c r="B23"/>
  <c r="O22"/>
  <c r="O21"/>
  <c r="I20"/>
  <c r="G20"/>
  <c r="F20"/>
  <c r="E20"/>
  <c r="I19"/>
  <c r="G19"/>
  <c r="F19"/>
  <c r="E19"/>
  <c r="B19"/>
  <c r="K18"/>
  <c r="K17"/>
  <c r="U16"/>
  <c r="K16"/>
  <c r="I16"/>
  <c r="G16"/>
  <c r="F16"/>
  <c r="E16"/>
  <c r="I15"/>
  <c r="G15"/>
  <c r="F15"/>
  <c r="E15"/>
  <c r="B15"/>
  <c r="M14"/>
  <c r="M13"/>
  <c r="I12"/>
  <c r="G12"/>
  <c r="F12"/>
  <c r="E12"/>
  <c r="I11"/>
  <c r="G11"/>
  <c r="F11"/>
  <c r="E11"/>
  <c r="B11"/>
  <c r="K10"/>
  <c r="K9"/>
  <c r="K8"/>
  <c r="I8"/>
  <c r="G8"/>
  <c r="F8"/>
  <c r="E8"/>
  <c r="U7"/>
  <c r="I7"/>
  <c r="G7"/>
  <c r="F7"/>
  <c r="E7"/>
  <c r="B7"/>
  <c r="R4"/>
  <c r="O79"/>
  <c r="G4"/>
  <c r="A4"/>
  <c r="A1"/>
  <c r="Q37" i="248"/>
  <c r="I36"/>
  <c r="G36"/>
  <c r="F36"/>
  <c r="E36"/>
  <c r="I35"/>
  <c r="G35"/>
  <c r="F35"/>
  <c r="E35"/>
  <c r="B35"/>
  <c r="K34"/>
  <c r="K33"/>
  <c r="K32"/>
  <c r="I32"/>
  <c r="G32"/>
  <c r="F32"/>
  <c r="E32"/>
  <c r="I31"/>
  <c r="G31"/>
  <c r="F31"/>
  <c r="E31"/>
  <c r="B31"/>
  <c r="M30"/>
  <c r="M29"/>
  <c r="I28"/>
  <c r="G28"/>
  <c r="F28"/>
  <c r="E28"/>
  <c r="I27"/>
  <c r="G27"/>
  <c r="F27"/>
  <c r="E27"/>
  <c r="B27"/>
  <c r="K26"/>
  <c r="K25"/>
  <c r="K24"/>
  <c r="I24"/>
  <c r="G24"/>
  <c r="F24"/>
  <c r="E24"/>
  <c r="I23"/>
  <c r="G23"/>
  <c r="F23"/>
  <c r="E23"/>
  <c r="B23"/>
  <c r="O22"/>
  <c r="O21"/>
  <c r="I20"/>
  <c r="G20"/>
  <c r="F20"/>
  <c r="E20"/>
  <c r="I19"/>
  <c r="G19"/>
  <c r="F19"/>
  <c r="E19"/>
  <c r="B19"/>
  <c r="K18"/>
  <c r="K17"/>
  <c r="U16"/>
  <c r="K16"/>
  <c r="I16"/>
  <c r="G16"/>
  <c r="F16"/>
  <c r="E16"/>
  <c r="I15"/>
  <c r="G15"/>
  <c r="F15"/>
  <c r="E15"/>
  <c r="B15"/>
  <c r="M14"/>
  <c r="M13"/>
  <c r="I12"/>
  <c r="G12"/>
  <c r="F12"/>
  <c r="E12"/>
  <c r="I11"/>
  <c r="G11"/>
  <c r="F11"/>
  <c r="E11"/>
  <c r="B11"/>
  <c r="K10"/>
  <c r="K9"/>
  <c r="K8"/>
  <c r="I8"/>
  <c r="G8"/>
  <c r="F8"/>
  <c r="E8"/>
  <c r="U7"/>
  <c r="I7"/>
  <c r="G7"/>
  <c r="F7"/>
  <c r="E7"/>
  <c r="B7"/>
  <c r="R4"/>
  <c r="O79" s="1"/>
  <c r="G4"/>
  <c r="A4"/>
  <c r="A1"/>
  <c r="O26" i="242"/>
  <c r="O25"/>
  <c r="O24"/>
  <c r="O23"/>
  <c r="O22"/>
  <c r="C126" i="250"/>
  <c r="O21" i="242"/>
  <c r="C122" i="250"/>
  <c r="O20" i="242"/>
  <c r="C118" i="250"/>
  <c r="O19" i="242"/>
  <c r="C138" i="250"/>
  <c r="O18" i="242"/>
  <c r="C134" i="250"/>
  <c r="O17" i="242"/>
  <c r="C130" i="250"/>
  <c r="O16" i="242"/>
  <c r="C102" i="250"/>
  <c r="O15" i="242"/>
  <c r="C23" i="250"/>
  <c r="O14" i="242"/>
  <c r="C19" i="250"/>
  <c r="O13" i="242"/>
  <c r="C15" i="250"/>
  <c r="O12" i="242"/>
  <c r="C82" i="250"/>
  <c r="O11" i="242"/>
  <c r="C114" i="250"/>
  <c r="O10" i="242"/>
  <c r="C110" i="250"/>
  <c r="O9" i="242"/>
  <c r="C142" i="250"/>
  <c r="O8" i="242"/>
  <c r="C7" i="250"/>
  <c r="P5" i="242"/>
  <c r="R79" i="250"/>
  <c r="L5" i="242"/>
  <c r="C5"/>
  <c r="A5"/>
  <c r="A2"/>
  <c r="A1"/>
  <c r="R80" i="241"/>
  <c r="F80"/>
  <c r="H80"/>
  <c r="H79"/>
  <c r="F79"/>
  <c r="H78"/>
  <c r="H77"/>
  <c r="F77"/>
  <c r="H76"/>
  <c r="H75"/>
  <c r="F75"/>
  <c r="H74"/>
  <c r="H73"/>
  <c r="F73"/>
  <c r="I70"/>
  <c r="G70"/>
  <c r="F70"/>
  <c r="D70"/>
  <c r="C70"/>
  <c r="B70"/>
  <c r="K69"/>
  <c r="I69"/>
  <c r="G69"/>
  <c r="F69"/>
  <c r="D69"/>
  <c r="C69"/>
  <c r="B69"/>
  <c r="M68"/>
  <c r="I68"/>
  <c r="G68"/>
  <c r="F68"/>
  <c r="D68"/>
  <c r="C68"/>
  <c r="B68"/>
  <c r="K67"/>
  <c r="I67"/>
  <c r="G67"/>
  <c r="F67"/>
  <c r="D67"/>
  <c r="C67"/>
  <c r="B67"/>
  <c r="O66"/>
  <c r="I66"/>
  <c r="G66"/>
  <c r="F66"/>
  <c r="D66"/>
  <c r="C66"/>
  <c r="B66"/>
  <c r="K65"/>
  <c r="I65"/>
  <c r="G65"/>
  <c r="F65"/>
  <c r="D65"/>
  <c r="C65"/>
  <c r="B65"/>
  <c r="M64"/>
  <c r="I64"/>
  <c r="G64"/>
  <c r="F64"/>
  <c r="D64"/>
  <c r="C64"/>
  <c r="B64"/>
  <c r="K63"/>
  <c r="I63"/>
  <c r="G63"/>
  <c r="F63"/>
  <c r="D63"/>
  <c r="C63"/>
  <c r="B63"/>
  <c r="Q62"/>
  <c r="I62"/>
  <c r="G62"/>
  <c r="F62"/>
  <c r="D62"/>
  <c r="C62"/>
  <c r="B62"/>
  <c r="K61"/>
  <c r="I61"/>
  <c r="G61"/>
  <c r="F61"/>
  <c r="D61"/>
  <c r="C61"/>
  <c r="B61"/>
  <c r="M60"/>
  <c r="I60"/>
  <c r="G60"/>
  <c r="F60"/>
  <c r="D60"/>
  <c r="C60"/>
  <c r="B60"/>
  <c r="K59"/>
  <c r="I59"/>
  <c r="G59"/>
  <c r="F59"/>
  <c r="D59"/>
  <c r="C59"/>
  <c r="B59"/>
  <c r="O58"/>
  <c r="I58"/>
  <c r="G58"/>
  <c r="F58"/>
  <c r="D58"/>
  <c r="C58"/>
  <c r="B58"/>
  <c r="K57"/>
  <c r="I57"/>
  <c r="G57"/>
  <c r="F57"/>
  <c r="D57"/>
  <c r="C57"/>
  <c r="B57"/>
  <c r="M56"/>
  <c r="I56"/>
  <c r="G56"/>
  <c r="F56"/>
  <c r="D56"/>
  <c r="C56"/>
  <c r="B56"/>
  <c r="K55"/>
  <c r="I55"/>
  <c r="G55"/>
  <c r="F55"/>
  <c r="D55"/>
  <c r="C55"/>
  <c r="B55"/>
  <c r="Q54"/>
  <c r="I54"/>
  <c r="G54"/>
  <c r="F54"/>
  <c r="D54"/>
  <c r="C54"/>
  <c r="B54"/>
  <c r="K53"/>
  <c r="I53"/>
  <c r="G53"/>
  <c r="F53"/>
  <c r="D53"/>
  <c r="C53"/>
  <c r="B53"/>
  <c r="M52"/>
  <c r="I52"/>
  <c r="G52"/>
  <c r="F52"/>
  <c r="D52"/>
  <c r="C52"/>
  <c r="B52"/>
  <c r="K51"/>
  <c r="I51"/>
  <c r="G51"/>
  <c r="F51"/>
  <c r="D51"/>
  <c r="C51"/>
  <c r="B51"/>
  <c r="O50"/>
  <c r="I50"/>
  <c r="G50"/>
  <c r="F50"/>
  <c r="D50"/>
  <c r="C50"/>
  <c r="B50"/>
  <c r="K49"/>
  <c r="I49"/>
  <c r="G49"/>
  <c r="F49"/>
  <c r="D49"/>
  <c r="C49"/>
  <c r="B49"/>
  <c r="M48"/>
  <c r="I48"/>
  <c r="G48"/>
  <c r="F48"/>
  <c r="D48"/>
  <c r="C48"/>
  <c r="B48"/>
  <c r="K47"/>
  <c r="I47"/>
  <c r="G47"/>
  <c r="F47"/>
  <c r="D47"/>
  <c r="C47"/>
  <c r="B47"/>
  <c r="Q46"/>
  <c r="I46"/>
  <c r="G46"/>
  <c r="F46"/>
  <c r="D46"/>
  <c r="C46"/>
  <c r="B46"/>
  <c r="K45"/>
  <c r="I45"/>
  <c r="G45"/>
  <c r="F45"/>
  <c r="D45"/>
  <c r="C45"/>
  <c r="B45"/>
  <c r="M44"/>
  <c r="I44"/>
  <c r="G44"/>
  <c r="F44"/>
  <c r="D44"/>
  <c r="C44"/>
  <c r="B44"/>
  <c r="K43"/>
  <c r="I43"/>
  <c r="G43"/>
  <c r="F43"/>
  <c r="D43"/>
  <c r="C43"/>
  <c r="B43"/>
  <c r="O42"/>
  <c r="I42"/>
  <c r="G42"/>
  <c r="F42"/>
  <c r="D42"/>
  <c r="C42"/>
  <c r="B42"/>
  <c r="K41"/>
  <c r="I41"/>
  <c r="G41"/>
  <c r="F41"/>
  <c r="D41"/>
  <c r="C41"/>
  <c r="B41"/>
  <c r="M40"/>
  <c r="I40"/>
  <c r="G40"/>
  <c r="F40"/>
  <c r="D40"/>
  <c r="C40"/>
  <c r="B40"/>
  <c r="O39"/>
  <c r="K39"/>
  <c r="I39"/>
  <c r="G39"/>
  <c r="F39"/>
  <c r="D39"/>
  <c r="C39"/>
  <c r="B39"/>
  <c r="Q38"/>
  <c r="I38"/>
  <c r="G38"/>
  <c r="F38"/>
  <c r="D38"/>
  <c r="C38"/>
  <c r="B38"/>
  <c r="O37"/>
  <c r="K37"/>
  <c r="I37"/>
  <c r="G37"/>
  <c r="F37"/>
  <c r="D37"/>
  <c r="C37"/>
  <c r="B37"/>
  <c r="M36"/>
  <c r="I36"/>
  <c r="G36"/>
  <c r="F36"/>
  <c r="D36"/>
  <c r="C36"/>
  <c r="B36"/>
  <c r="K35"/>
  <c r="I35"/>
  <c r="G35"/>
  <c r="F35"/>
  <c r="D35"/>
  <c r="C35"/>
  <c r="B35"/>
  <c r="O34"/>
  <c r="I34"/>
  <c r="G34"/>
  <c r="F34"/>
  <c r="D34"/>
  <c r="C34"/>
  <c r="B34"/>
  <c r="K33"/>
  <c r="I33"/>
  <c r="G33"/>
  <c r="F33"/>
  <c r="D33"/>
  <c r="C33"/>
  <c r="B33"/>
  <c r="M32"/>
  <c r="I32"/>
  <c r="G32"/>
  <c r="F32"/>
  <c r="D32"/>
  <c r="C32"/>
  <c r="B32"/>
  <c r="K31"/>
  <c r="I31"/>
  <c r="G31"/>
  <c r="F31"/>
  <c r="D31"/>
  <c r="C31"/>
  <c r="B31"/>
  <c r="Q30"/>
  <c r="I30"/>
  <c r="G30"/>
  <c r="F30"/>
  <c r="D30"/>
  <c r="C30"/>
  <c r="B30"/>
  <c r="K29"/>
  <c r="I29"/>
  <c r="G29"/>
  <c r="F29"/>
  <c r="D29"/>
  <c r="C29"/>
  <c r="B29"/>
  <c r="M28"/>
  <c r="I28"/>
  <c r="G28"/>
  <c r="F28"/>
  <c r="D28"/>
  <c r="C28"/>
  <c r="B28"/>
  <c r="K27"/>
  <c r="I27"/>
  <c r="G27"/>
  <c r="F27"/>
  <c r="D27"/>
  <c r="C27"/>
  <c r="B27"/>
  <c r="O26"/>
  <c r="I26"/>
  <c r="G26"/>
  <c r="F26"/>
  <c r="D26"/>
  <c r="C26"/>
  <c r="B26"/>
  <c r="K25"/>
  <c r="I25"/>
  <c r="G25"/>
  <c r="F25"/>
  <c r="D25"/>
  <c r="C25"/>
  <c r="B25"/>
  <c r="M24"/>
  <c r="I24"/>
  <c r="G24"/>
  <c r="F24"/>
  <c r="D24"/>
  <c r="C24"/>
  <c r="B24"/>
  <c r="K23"/>
  <c r="I23"/>
  <c r="G23"/>
  <c r="F23"/>
  <c r="D23"/>
  <c r="C23"/>
  <c r="B23"/>
  <c r="Q22"/>
  <c r="I22"/>
  <c r="G22"/>
  <c r="F22"/>
  <c r="D22"/>
  <c r="C22"/>
  <c r="B22"/>
  <c r="K21"/>
  <c r="I21"/>
  <c r="G21"/>
  <c r="F21"/>
  <c r="D21"/>
  <c r="C21"/>
  <c r="B21"/>
  <c r="M20"/>
  <c r="I20"/>
  <c r="G20"/>
  <c r="F20"/>
  <c r="D20"/>
  <c r="C20"/>
  <c r="B20"/>
  <c r="K19"/>
  <c r="I19"/>
  <c r="G19"/>
  <c r="F19"/>
  <c r="D19"/>
  <c r="C19"/>
  <c r="B19"/>
  <c r="O18"/>
  <c r="I18"/>
  <c r="G18"/>
  <c r="F18"/>
  <c r="D18"/>
  <c r="C18"/>
  <c r="B18"/>
  <c r="K17"/>
  <c r="I17"/>
  <c r="G17"/>
  <c r="F17"/>
  <c r="D17"/>
  <c r="C17"/>
  <c r="B17"/>
  <c r="U16"/>
  <c r="M16"/>
  <c r="I16"/>
  <c r="G16"/>
  <c r="F16"/>
  <c r="D16"/>
  <c r="C16"/>
  <c r="B16"/>
  <c r="K15"/>
  <c r="I15"/>
  <c r="G15"/>
  <c r="F15"/>
  <c r="D15"/>
  <c r="C15"/>
  <c r="B15"/>
  <c r="Q14"/>
  <c r="I14"/>
  <c r="G14"/>
  <c r="F14"/>
  <c r="D14"/>
  <c r="C14"/>
  <c r="B14"/>
  <c r="K13"/>
  <c r="I13"/>
  <c r="G13"/>
  <c r="F13"/>
  <c r="D13"/>
  <c r="C13"/>
  <c r="B13"/>
  <c r="M12"/>
  <c r="I12"/>
  <c r="G12"/>
  <c r="F12"/>
  <c r="D12"/>
  <c r="C12"/>
  <c r="B12"/>
  <c r="K11"/>
  <c r="I11"/>
  <c r="G11"/>
  <c r="F11"/>
  <c r="D11"/>
  <c r="C11"/>
  <c r="B11"/>
  <c r="O10"/>
  <c r="I10"/>
  <c r="G10"/>
  <c r="F10"/>
  <c r="D10"/>
  <c r="C10"/>
  <c r="B10"/>
  <c r="K9"/>
  <c r="I9"/>
  <c r="G9"/>
  <c r="F9"/>
  <c r="D9"/>
  <c r="C9"/>
  <c r="B9"/>
  <c r="M8"/>
  <c r="I8"/>
  <c r="G8"/>
  <c r="F8"/>
  <c r="D8"/>
  <c r="C8"/>
  <c r="B8"/>
  <c r="U7"/>
  <c r="K7"/>
  <c r="I7"/>
  <c r="G7"/>
  <c r="F7"/>
  <c r="D7"/>
  <c r="C7"/>
  <c r="B7"/>
  <c r="Y5"/>
  <c r="R4"/>
  <c r="O80"/>
  <c r="G4"/>
  <c r="A4"/>
  <c r="Y3"/>
  <c r="AH1"/>
  <c r="A1"/>
  <c r="R79" i="240"/>
  <c r="F78" s="1"/>
  <c r="F76"/>
  <c r="F74"/>
  <c r="I69"/>
  <c r="G69"/>
  <c r="F69"/>
  <c r="D69"/>
  <c r="C69"/>
  <c r="B69"/>
  <c r="K68"/>
  <c r="I67"/>
  <c r="G67"/>
  <c r="F67"/>
  <c r="D67"/>
  <c r="C67"/>
  <c r="B67"/>
  <c r="M66"/>
  <c r="I65"/>
  <c r="G65"/>
  <c r="F65"/>
  <c r="D65"/>
  <c r="C65"/>
  <c r="B65"/>
  <c r="K64"/>
  <c r="I63"/>
  <c r="G63"/>
  <c r="F63"/>
  <c r="D63"/>
  <c r="C63"/>
  <c r="B63"/>
  <c r="O62"/>
  <c r="I61"/>
  <c r="G61"/>
  <c r="F61"/>
  <c r="D61"/>
  <c r="C61"/>
  <c r="B61"/>
  <c r="K60"/>
  <c r="I59"/>
  <c r="G59"/>
  <c r="F59"/>
  <c r="D59"/>
  <c r="C59"/>
  <c r="B59"/>
  <c r="M58"/>
  <c r="I57"/>
  <c r="G57"/>
  <c r="F57"/>
  <c r="D57"/>
  <c r="C57"/>
  <c r="B57"/>
  <c r="K56"/>
  <c r="I55"/>
  <c r="G55"/>
  <c r="F55"/>
  <c r="D55"/>
  <c r="C55"/>
  <c r="B55"/>
  <c r="Q54"/>
  <c r="I53"/>
  <c r="G53"/>
  <c r="F53"/>
  <c r="D53"/>
  <c r="C53"/>
  <c r="B53"/>
  <c r="K52"/>
  <c r="I51"/>
  <c r="G51"/>
  <c r="F51"/>
  <c r="D51"/>
  <c r="C51"/>
  <c r="B51"/>
  <c r="M50"/>
  <c r="I49"/>
  <c r="G49"/>
  <c r="F49"/>
  <c r="D49"/>
  <c r="C49"/>
  <c r="B49"/>
  <c r="K48"/>
  <c r="I47"/>
  <c r="G47"/>
  <c r="F47"/>
  <c r="D47"/>
  <c r="C47"/>
  <c r="B47"/>
  <c r="O46"/>
  <c r="I45"/>
  <c r="G45"/>
  <c r="F45"/>
  <c r="D45"/>
  <c r="C45"/>
  <c r="B45"/>
  <c r="K44"/>
  <c r="I43"/>
  <c r="G43"/>
  <c r="F43"/>
  <c r="D43"/>
  <c r="C43"/>
  <c r="B43"/>
  <c r="M42"/>
  <c r="I41"/>
  <c r="G41"/>
  <c r="F41"/>
  <c r="D41"/>
  <c r="C41"/>
  <c r="B41"/>
  <c r="K40"/>
  <c r="I39"/>
  <c r="G39"/>
  <c r="F39"/>
  <c r="D39"/>
  <c r="C39"/>
  <c r="B39"/>
  <c r="Q38"/>
  <c r="I37"/>
  <c r="G37"/>
  <c r="F37"/>
  <c r="D37"/>
  <c r="C37"/>
  <c r="B37"/>
  <c r="K36"/>
  <c r="I35"/>
  <c r="G35"/>
  <c r="F35"/>
  <c r="D35"/>
  <c r="C35"/>
  <c r="B35"/>
  <c r="M34"/>
  <c r="I33"/>
  <c r="G33"/>
  <c r="F33"/>
  <c r="D33"/>
  <c r="C33"/>
  <c r="B33"/>
  <c r="K32"/>
  <c r="I31"/>
  <c r="G31"/>
  <c r="F31"/>
  <c r="D31"/>
  <c r="C31"/>
  <c r="B31"/>
  <c r="O30"/>
  <c r="I29"/>
  <c r="G29"/>
  <c r="F29"/>
  <c r="D29"/>
  <c r="C29"/>
  <c r="B29"/>
  <c r="K28"/>
  <c r="I27"/>
  <c r="G27"/>
  <c r="F27"/>
  <c r="D27"/>
  <c r="C27"/>
  <c r="B27"/>
  <c r="M26"/>
  <c r="I25"/>
  <c r="G25"/>
  <c r="F25"/>
  <c r="D25"/>
  <c r="C25"/>
  <c r="B25"/>
  <c r="K24"/>
  <c r="I23"/>
  <c r="G23"/>
  <c r="F23"/>
  <c r="D23"/>
  <c r="C23"/>
  <c r="B23"/>
  <c r="Q22"/>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AC1"/>
  <c r="R4"/>
  <c r="O79"/>
  <c r="G4"/>
  <c r="A4"/>
  <c r="Y3"/>
  <c r="AE1" s="1"/>
  <c r="Q41"/>
  <c r="A1"/>
  <c r="R57" i="239"/>
  <c r="F53" s="1"/>
  <c r="I37"/>
  <c r="G37"/>
  <c r="F37"/>
  <c r="D37"/>
  <c r="C37"/>
  <c r="B37"/>
  <c r="K36"/>
  <c r="I35"/>
  <c r="G35"/>
  <c r="F35"/>
  <c r="D35"/>
  <c r="C35"/>
  <c r="B35"/>
  <c r="M34"/>
  <c r="I33"/>
  <c r="G33"/>
  <c r="F33"/>
  <c r="D33"/>
  <c r="C33"/>
  <c r="B33"/>
  <c r="K32"/>
  <c r="I31"/>
  <c r="G31"/>
  <c r="F31"/>
  <c r="D31"/>
  <c r="C31"/>
  <c r="B31"/>
  <c r="O30"/>
  <c r="I29"/>
  <c r="G29"/>
  <c r="F29"/>
  <c r="D29"/>
  <c r="C29"/>
  <c r="B29"/>
  <c r="K28"/>
  <c r="I27"/>
  <c r="G27"/>
  <c r="F27"/>
  <c r="D27"/>
  <c r="C27"/>
  <c r="B27"/>
  <c r="M26"/>
  <c r="I25"/>
  <c r="G25"/>
  <c r="F25"/>
  <c r="D25"/>
  <c r="C25"/>
  <c r="B25"/>
  <c r="K24"/>
  <c r="I23"/>
  <c r="G23"/>
  <c r="F23"/>
  <c r="D23"/>
  <c r="C23"/>
  <c r="B23"/>
  <c r="Q22"/>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R4"/>
  <c r="O57"/>
  <c r="G4"/>
  <c r="A4"/>
  <c r="Y3"/>
  <c r="A1"/>
  <c r="R62" i="238"/>
  <c r="I21"/>
  <c r="G21"/>
  <c r="F21"/>
  <c r="D21"/>
  <c r="C21"/>
  <c r="B21"/>
  <c r="K20"/>
  <c r="I19"/>
  <c r="G19"/>
  <c r="F19"/>
  <c r="D19"/>
  <c r="C19"/>
  <c r="B19"/>
  <c r="M18"/>
  <c r="I17"/>
  <c r="G17"/>
  <c r="F17"/>
  <c r="D17"/>
  <c r="C17"/>
  <c r="B17"/>
  <c r="U16"/>
  <c r="K16"/>
  <c r="I15"/>
  <c r="G15"/>
  <c r="F15"/>
  <c r="D15"/>
  <c r="C15"/>
  <c r="B15"/>
  <c r="O14"/>
  <c r="I13"/>
  <c r="G13"/>
  <c r="F13"/>
  <c r="D13"/>
  <c r="C13"/>
  <c r="B13"/>
  <c r="K12"/>
  <c r="I11"/>
  <c r="G11"/>
  <c r="F11"/>
  <c r="D11"/>
  <c r="C11"/>
  <c r="B11"/>
  <c r="M10"/>
  <c r="I9"/>
  <c r="G9"/>
  <c r="F9"/>
  <c r="D9"/>
  <c r="C9"/>
  <c r="B9"/>
  <c r="K8"/>
  <c r="U7"/>
  <c r="I7"/>
  <c r="G7"/>
  <c r="F7"/>
  <c r="D7"/>
  <c r="C7"/>
  <c r="B7"/>
  <c r="Y5"/>
  <c r="R4"/>
  <c r="O62"/>
  <c r="G4"/>
  <c r="A4"/>
  <c r="Y3"/>
  <c r="O6"/>
  <c r="A1"/>
  <c r="R47" i="237"/>
  <c r="E47" s="1"/>
  <c r="E46"/>
  <c r="L21"/>
  <c r="I21"/>
  <c r="G21"/>
  <c r="E21"/>
  <c r="D21"/>
  <c r="C21"/>
  <c r="L19"/>
  <c r="I19"/>
  <c r="G19"/>
  <c r="E19"/>
  <c r="D19"/>
  <c r="C19"/>
  <c r="L17"/>
  <c r="I17"/>
  <c r="G17"/>
  <c r="E17"/>
  <c r="D17"/>
  <c r="C17"/>
  <c r="L15"/>
  <c r="I15"/>
  <c r="G15"/>
  <c r="E15"/>
  <c r="D15"/>
  <c r="C15"/>
  <c r="L13"/>
  <c r="I13"/>
  <c r="G13"/>
  <c r="E13"/>
  <c r="B28"/>
  <c r="C37"/>
  <c r="D13"/>
  <c r="C13"/>
  <c r="L11"/>
  <c r="I11"/>
  <c r="G11"/>
  <c r="E11"/>
  <c r="B27"/>
  <c r="C39"/>
  <c r="D11"/>
  <c r="C11"/>
  <c r="L9"/>
  <c r="I9"/>
  <c r="G9"/>
  <c r="E9"/>
  <c r="B26"/>
  <c r="C41"/>
  <c r="D9"/>
  <c r="C9"/>
  <c r="L7"/>
  <c r="I7"/>
  <c r="G7"/>
  <c r="E7"/>
  <c r="B25"/>
  <c r="C43"/>
  <c r="D7"/>
  <c r="C7"/>
  <c r="Y5"/>
  <c r="AG1" s="1"/>
  <c r="L4"/>
  <c r="K53"/>
  <c r="E4"/>
  <c r="A4"/>
  <c r="Y3"/>
  <c r="A1"/>
  <c r="R44" i="236"/>
  <c r="E42" s="1"/>
  <c r="L19"/>
  <c r="I19"/>
  <c r="G19"/>
  <c r="E19"/>
  <c r="B31" s="1"/>
  <c r="D19"/>
  <c r="C19"/>
  <c r="L17"/>
  <c r="I17"/>
  <c r="G17"/>
  <c r="E17"/>
  <c r="B30" s="1"/>
  <c r="F38"/>
  <c r="D17"/>
  <c r="C17"/>
  <c r="L15"/>
  <c r="I15"/>
  <c r="G15"/>
  <c r="E15"/>
  <c r="B29" s="1"/>
  <c r="F36"/>
  <c r="D15"/>
  <c r="C15"/>
  <c r="L13"/>
  <c r="I13"/>
  <c r="G13"/>
  <c r="E13"/>
  <c r="B28" s="1"/>
  <c r="F34"/>
  <c r="D13"/>
  <c r="C13"/>
  <c r="L11"/>
  <c r="I11"/>
  <c r="G11"/>
  <c r="E11"/>
  <c r="B25" s="1"/>
  <c r="C38"/>
  <c r="D11"/>
  <c r="C11"/>
  <c r="L9"/>
  <c r="I9"/>
  <c r="G9"/>
  <c r="E9"/>
  <c r="B24" s="1"/>
  <c r="C36"/>
  <c r="D9"/>
  <c r="C9"/>
  <c r="L7"/>
  <c r="I7"/>
  <c r="G7"/>
  <c r="E7"/>
  <c r="B23" s="1"/>
  <c r="C34"/>
  <c r="D7"/>
  <c r="C7"/>
  <c r="Y5"/>
  <c r="L4"/>
  <c r="K49"/>
  <c r="E4"/>
  <c r="A4"/>
  <c r="Y3"/>
  <c r="A1"/>
  <c r="R47" i="235"/>
  <c r="E41" s="1"/>
  <c r="L17"/>
  <c r="I17"/>
  <c r="G17"/>
  <c r="E17"/>
  <c r="B30" s="1"/>
  <c r="F34"/>
  <c r="D17"/>
  <c r="C17"/>
  <c r="L15"/>
  <c r="I15"/>
  <c r="G15"/>
  <c r="E15"/>
  <c r="B29" s="1"/>
  <c r="F36"/>
  <c r="D15"/>
  <c r="C15"/>
  <c r="L13"/>
  <c r="I13"/>
  <c r="G13"/>
  <c r="E13"/>
  <c r="B28" s="1"/>
  <c r="F32"/>
  <c r="D13"/>
  <c r="C13"/>
  <c r="L11"/>
  <c r="I11"/>
  <c r="G11"/>
  <c r="E11"/>
  <c r="B25" s="1"/>
  <c r="C36"/>
  <c r="D11"/>
  <c r="C11"/>
  <c r="L9"/>
  <c r="I9"/>
  <c r="G9"/>
  <c r="E9"/>
  <c r="B24" s="1"/>
  <c r="C34"/>
  <c r="D9"/>
  <c r="C9"/>
  <c r="L7"/>
  <c r="I7"/>
  <c r="G7"/>
  <c r="E7"/>
  <c r="B23" s="1"/>
  <c r="C32"/>
  <c r="D7"/>
  <c r="C7"/>
  <c r="Y5"/>
  <c r="L4"/>
  <c r="K47"/>
  <c r="E4"/>
  <c r="A4"/>
  <c r="Y3"/>
  <c r="AD1"/>
  <c r="A1"/>
  <c r="L15" i="234"/>
  <c r="I15"/>
  <c r="G15"/>
  <c r="E15"/>
  <c r="B23" s="1"/>
  <c r="D15"/>
  <c r="C15"/>
  <c r="L13"/>
  <c r="I13"/>
  <c r="G13"/>
  <c r="E13"/>
  <c r="B22"/>
  <c r="D13"/>
  <c r="C13"/>
  <c r="L11"/>
  <c r="I11"/>
  <c r="G11"/>
  <c r="E11"/>
  <c r="B21" s="1"/>
  <c r="D11"/>
  <c r="C11"/>
  <c r="L9"/>
  <c r="I9"/>
  <c r="G9"/>
  <c r="E9"/>
  <c r="B20"/>
  <c r="D9"/>
  <c r="C9"/>
  <c r="L7"/>
  <c r="I7"/>
  <c r="G7"/>
  <c r="E7"/>
  <c r="B19" s="1"/>
  <c r="D7"/>
  <c r="C7"/>
  <c r="Y5"/>
  <c r="L4"/>
  <c r="K41"/>
  <c r="E4"/>
  <c r="A4"/>
  <c r="Y3"/>
  <c r="AD1"/>
  <c r="A1"/>
  <c r="L13" i="233"/>
  <c r="I13"/>
  <c r="G13"/>
  <c r="E13"/>
  <c r="B22" s="1"/>
  <c r="D13"/>
  <c r="C13"/>
  <c r="L11"/>
  <c r="I11"/>
  <c r="G11"/>
  <c r="E11"/>
  <c r="B21"/>
  <c r="D11"/>
  <c r="C11"/>
  <c r="L9"/>
  <c r="I9"/>
  <c r="G9"/>
  <c r="E9"/>
  <c r="B20"/>
  <c r="D9"/>
  <c r="C9"/>
  <c r="L7"/>
  <c r="I7"/>
  <c r="G7"/>
  <c r="E7"/>
  <c r="B19" s="1"/>
  <c r="D7"/>
  <c r="C7"/>
  <c r="Y5"/>
  <c r="M4"/>
  <c r="K41"/>
  <c r="E4"/>
  <c r="A4"/>
  <c r="Y3"/>
  <c r="A1"/>
  <c r="L11" i="232"/>
  <c r="I11"/>
  <c r="G11"/>
  <c r="E11"/>
  <c r="B21"/>
  <c r="D11"/>
  <c r="C11"/>
  <c r="L9"/>
  <c r="I9"/>
  <c r="G9"/>
  <c r="E9"/>
  <c r="B20"/>
  <c r="D9"/>
  <c r="C9"/>
  <c r="L7"/>
  <c r="I7"/>
  <c r="G7"/>
  <c r="E7"/>
  <c r="B19" s="1"/>
  <c r="D7"/>
  <c r="C7"/>
  <c r="Y5"/>
  <c r="AG1" s="1"/>
  <c r="L4"/>
  <c r="K41"/>
  <c r="E4"/>
  <c r="A4"/>
  <c r="Y3"/>
  <c r="A1"/>
  <c r="P156" i="231"/>
  <c r="M156" s="1"/>
  <c r="L156"/>
  <c r="K156"/>
  <c r="J156"/>
  <c r="P155"/>
  <c r="M155"/>
  <c r="L155"/>
  <c r="K155"/>
  <c r="J155"/>
  <c r="P154"/>
  <c r="M154" s="1"/>
  <c r="L154"/>
  <c r="K154"/>
  <c r="J154"/>
  <c r="P153"/>
  <c r="M153"/>
  <c r="L153"/>
  <c r="K153"/>
  <c r="J153"/>
  <c r="P152"/>
  <c r="M152" s="1"/>
  <c r="L152"/>
  <c r="K152"/>
  <c r="J152"/>
  <c r="P151"/>
  <c r="M151"/>
  <c r="L151"/>
  <c r="K151"/>
  <c r="J151"/>
  <c r="P150"/>
  <c r="M150" s="1"/>
  <c r="L150"/>
  <c r="K150"/>
  <c r="J150"/>
  <c r="P149"/>
  <c r="M149" s="1"/>
  <c r="L149"/>
  <c r="K149"/>
  <c r="J149"/>
  <c r="P148"/>
  <c r="M148" s="1"/>
  <c r="L148"/>
  <c r="K148"/>
  <c r="J148"/>
  <c r="P147"/>
  <c r="M147"/>
  <c r="L147"/>
  <c r="K147"/>
  <c r="J147"/>
  <c r="P146"/>
  <c r="M146"/>
  <c r="L146"/>
  <c r="K146"/>
  <c r="J146"/>
  <c r="P145"/>
  <c r="M145" s="1"/>
  <c r="L145"/>
  <c r="K145"/>
  <c r="J145"/>
  <c r="P144"/>
  <c r="M144" s="1"/>
  <c r="L144"/>
  <c r="K144"/>
  <c r="J144"/>
  <c r="P143"/>
  <c r="M143"/>
  <c r="L143"/>
  <c r="K143"/>
  <c r="J143"/>
  <c r="P142"/>
  <c r="M142"/>
  <c r="L142"/>
  <c r="K142"/>
  <c r="J142"/>
  <c r="P141"/>
  <c r="M141"/>
  <c r="L141"/>
  <c r="K141"/>
  <c r="J141"/>
  <c r="P140"/>
  <c r="M140" s="1"/>
  <c r="L140"/>
  <c r="K140"/>
  <c r="J140"/>
  <c r="P139"/>
  <c r="M139"/>
  <c r="L139"/>
  <c r="K139"/>
  <c r="J139"/>
  <c r="P138"/>
  <c r="M138" s="1"/>
  <c r="L138"/>
  <c r="K138"/>
  <c r="J138"/>
  <c r="P137"/>
  <c r="M137"/>
  <c r="L137"/>
  <c r="K137"/>
  <c r="J137"/>
  <c r="P136"/>
  <c r="M136" s="1"/>
  <c r="L136"/>
  <c r="K136"/>
  <c r="J136"/>
  <c r="P135"/>
  <c r="M135"/>
  <c r="L135"/>
  <c r="K135"/>
  <c r="J135"/>
  <c r="P134"/>
  <c r="M134" s="1"/>
  <c r="L134"/>
  <c r="K134"/>
  <c r="J134"/>
  <c r="P133"/>
  <c r="M133" s="1"/>
  <c r="L133"/>
  <c r="K133"/>
  <c r="J133"/>
  <c r="P132"/>
  <c r="M132" s="1"/>
  <c r="L132"/>
  <c r="K132"/>
  <c r="J132"/>
  <c r="P131"/>
  <c r="M131"/>
  <c r="L131"/>
  <c r="K131"/>
  <c r="J131"/>
  <c r="P130"/>
  <c r="M130"/>
  <c r="L130"/>
  <c r="K130"/>
  <c r="J130"/>
  <c r="P129"/>
  <c r="M129" s="1"/>
  <c r="L129"/>
  <c r="K129"/>
  <c r="J129"/>
  <c r="P128"/>
  <c r="M128" s="1"/>
  <c r="L128"/>
  <c r="K128"/>
  <c r="J128"/>
  <c r="P127"/>
  <c r="M127"/>
  <c r="L127"/>
  <c r="K127"/>
  <c r="J127"/>
  <c r="P126"/>
  <c r="M126"/>
  <c r="L126"/>
  <c r="K126"/>
  <c r="J126"/>
  <c r="P125"/>
  <c r="M125"/>
  <c r="L125"/>
  <c r="K125"/>
  <c r="J125"/>
  <c r="P124"/>
  <c r="M124" s="1"/>
  <c r="L124"/>
  <c r="K124"/>
  <c r="J124"/>
  <c r="P123"/>
  <c r="M123"/>
  <c r="L123"/>
  <c r="K123"/>
  <c r="J123"/>
  <c r="P122"/>
  <c r="M122" s="1"/>
  <c r="L122"/>
  <c r="K122"/>
  <c r="J122"/>
  <c r="P121"/>
  <c r="M121"/>
  <c r="L121"/>
  <c r="K121"/>
  <c r="J121"/>
  <c r="P120"/>
  <c r="M120" s="1"/>
  <c r="L120"/>
  <c r="K120"/>
  <c r="J120"/>
  <c r="P119"/>
  <c r="M119"/>
  <c r="L119"/>
  <c r="K119"/>
  <c r="J119"/>
  <c r="P118"/>
  <c r="M118" s="1"/>
  <c r="L118"/>
  <c r="K118"/>
  <c r="J118"/>
  <c r="P117"/>
  <c r="M117" s="1"/>
  <c r="L117"/>
  <c r="K117"/>
  <c r="J117"/>
  <c r="P116"/>
  <c r="M116" s="1"/>
  <c r="L116"/>
  <c r="K116"/>
  <c r="J116"/>
  <c r="P115"/>
  <c r="M115"/>
  <c r="L115"/>
  <c r="K115"/>
  <c r="J115"/>
  <c r="P114"/>
  <c r="M114"/>
  <c r="L114"/>
  <c r="K114"/>
  <c r="J114"/>
  <c r="P113"/>
  <c r="M113" s="1"/>
  <c r="L113"/>
  <c r="K113"/>
  <c r="J113"/>
  <c r="P112"/>
  <c r="M112" s="1"/>
  <c r="L112"/>
  <c r="K112"/>
  <c r="J112"/>
  <c r="P111"/>
  <c r="M111"/>
  <c r="L111"/>
  <c r="K111"/>
  <c r="J111"/>
  <c r="P110"/>
  <c r="M110"/>
  <c r="L110"/>
  <c r="K110"/>
  <c r="J110"/>
  <c r="P109"/>
  <c r="M109"/>
  <c r="L109"/>
  <c r="K109"/>
  <c r="J109"/>
  <c r="P108"/>
  <c r="M108" s="1"/>
  <c r="L108"/>
  <c r="K108"/>
  <c r="J108"/>
  <c r="P107"/>
  <c r="M107"/>
  <c r="L107"/>
  <c r="K107"/>
  <c r="J107"/>
  <c r="P106"/>
  <c r="M106" s="1"/>
  <c r="L106"/>
  <c r="K106"/>
  <c r="J106"/>
  <c r="P105"/>
  <c r="M105"/>
  <c r="L105"/>
  <c r="K105"/>
  <c r="J105"/>
  <c r="P104"/>
  <c r="M104" s="1"/>
  <c r="L104"/>
  <c r="K104"/>
  <c r="J104"/>
  <c r="P103"/>
  <c r="M103"/>
  <c r="L103"/>
  <c r="K103"/>
  <c r="J103"/>
  <c r="P102"/>
  <c r="M102" s="1"/>
  <c r="L102"/>
  <c r="K102"/>
  <c r="J102"/>
  <c r="P101"/>
  <c r="M101" s="1"/>
  <c r="L101"/>
  <c r="K101"/>
  <c r="J101"/>
  <c r="P100"/>
  <c r="M100" s="1"/>
  <c r="L100"/>
  <c r="K100"/>
  <c r="J100"/>
  <c r="P99"/>
  <c r="M99"/>
  <c r="L99"/>
  <c r="K99"/>
  <c r="J99"/>
  <c r="P98"/>
  <c r="M98"/>
  <c r="L98"/>
  <c r="K98"/>
  <c r="J98"/>
  <c r="P97"/>
  <c r="M97" s="1"/>
  <c r="L97"/>
  <c r="K97"/>
  <c r="J97"/>
  <c r="P96"/>
  <c r="M96" s="1"/>
  <c r="L96"/>
  <c r="K96"/>
  <c r="J96"/>
  <c r="P95"/>
  <c r="M95"/>
  <c r="L95"/>
  <c r="K95"/>
  <c r="J95"/>
  <c r="P94"/>
  <c r="M94"/>
  <c r="L94"/>
  <c r="K94"/>
  <c r="J94"/>
  <c r="P93"/>
  <c r="M93"/>
  <c r="L93"/>
  <c r="K93"/>
  <c r="J93"/>
  <c r="P92"/>
  <c r="M92" s="1"/>
  <c r="L92"/>
  <c r="K92"/>
  <c r="J92"/>
  <c r="P91"/>
  <c r="M91"/>
  <c r="L91"/>
  <c r="K91"/>
  <c r="J91"/>
  <c r="P90"/>
  <c r="M90" s="1"/>
  <c r="L90"/>
  <c r="K90"/>
  <c r="J90"/>
  <c r="P89"/>
  <c r="M89"/>
  <c r="L89"/>
  <c r="K89"/>
  <c r="J89"/>
  <c r="P88"/>
  <c r="M88" s="1"/>
  <c r="L88"/>
  <c r="K88"/>
  <c r="J88"/>
  <c r="P87"/>
  <c r="M87"/>
  <c r="L87"/>
  <c r="K87"/>
  <c r="J87"/>
  <c r="P86"/>
  <c r="M86" s="1"/>
  <c r="L86"/>
  <c r="K86"/>
  <c r="J86"/>
  <c r="P85"/>
  <c r="M85" s="1"/>
  <c r="L85"/>
  <c r="K85"/>
  <c r="J85"/>
  <c r="P84"/>
  <c r="M84" s="1"/>
  <c r="L84"/>
  <c r="K84"/>
  <c r="J84"/>
  <c r="P83"/>
  <c r="M83"/>
  <c r="L83"/>
  <c r="K83"/>
  <c r="J83"/>
  <c r="P82"/>
  <c r="M82"/>
  <c r="L82"/>
  <c r="K82"/>
  <c r="J82"/>
  <c r="P81"/>
  <c r="M81" s="1"/>
  <c r="L81"/>
  <c r="K81"/>
  <c r="J81"/>
  <c r="P80"/>
  <c r="M80" s="1"/>
  <c r="L80"/>
  <c r="K80"/>
  <c r="J80"/>
  <c r="P79"/>
  <c r="M79"/>
  <c r="L79"/>
  <c r="K79"/>
  <c r="J79"/>
  <c r="P78"/>
  <c r="M78"/>
  <c r="L78"/>
  <c r="K78"/>
  <c r="J78"/>
  <c r="P77"/>
  <c r="M77" s="1"/>
  <c r="L77"/>
  <c r="K77"/>
  <c r="J77"/>
  <c r="P76"/>
  <c r="M76" s="1"/>
  <c r="L76"/>
  <c r="K76"/>
  <c r="J76"/>
  <c r="P75"/>
  <c r="M75"/>
  <c r="L75"/>
  <c r="K75"/>
  <c r="J75"/>
  <c r="P74"/>
  <c r="M74"/>
  <c r="L74"/>
  <c r="K74"/>
  <c r="J74"/>
  <c r="P73"/>
  <c r="M73" s="1"/>
  <c r="L73"/>
  <c r="K73"/>
  <c r="J73"/>
  <c r="P72"/>
  <c r="M72" s="1"/>
  <c r="L72"/>
  <c r="K72"/>
  <c r="J72"/>
  <c r="P71"/>
  <c r="M71"/>
  <c r="L71"/>
  <c r="K71"/>
  <c r="J71"/>
  <c r="P70"/>
  <c r="M70"/>
  <c r="L70"/>
  <c r="K70"/>
  <c r="J70"/>
  <c r="P69"/>
  <c r="M69" s="1"/>
  <c r="L69"/>
  <c r="K69"/>
  <c r="J69"/>
  <c r="P68"/>
  <c r="M68" s="1"/>
  <c r="L68"/>
  <c r="K68"/>
  <c r="J68"/>
  <c r="P67"/>
  <c r="M67"/>
  <c r="L67"/>
  <c r="K67"/>
  <c r="J67"/>
  <c r="P66"/>
  <c r="M66"/>
  <c r="L66"/>
  <c r="K66"/>
  <c r="J66"/>
  <c r="P65"/>
  <c r="M65" s="1"/>
  <c r="L65"/>
  <c r="K65"/>
  <c r="J65"/>
  <c r="P64"/>
  <c r="M64" s="1"/>
  <c r="L64"/>
  <c r="K64"/>
  <c r="J64"/>
  <c r="P63"/>
  <c r="M63"/>
  <c r="L63"/>
  <c r="K63"/>
  <c r="J63"/>
  <c r="P62"/>
  <c r="M62"/>
  <c r="L62"/>
  <c r="K62"/>
  <c r="J62"/>
  <c r="P61"/>
  <c r="M61" s="1"/>
  <c r="L61"/>
  <c r="K61"/>
  <c r="J61"/>
  <c r="P60"/>
  <c r="M60" s="1"/>
  <c r="L60"/>
  <c r="K60"/>
  <c r="J60"/>
  <c r="P59"/>
  <c r="M59"/>
  <c r="L59"/>
  <c r="K59"/>
  <c r="J59"/>
  <c r="P58"/>
  <c r="M58"/>
  <c r="L58"/>
  <c r="K58"/>
  <c r="J58"/>
  <c r="P57"/>
  <c r="M57" s="1"/>
  <c r="L57"/>
  <c r="K57"/>
  <c r="J57"/>
  <c r="P56"/>
  <c r="M56" s="1"/>
  <c r="L56"/>
  <c r="K56"/>
  <c r="J56"/>
  <c r="P55"/>
  <c r="M55"/>
  <c r="L55"/>
  <c r="K55"/>
  <c r="J55"/>
  <c r="P54"/>
  <c r="M54"/>
  <c r="L54"/>
  <c r="K54"/>
  <c r="J54"/>
  <c r="P53"/>
  <c r="M53" s="1"/>
  <c r="L53"/>
  <c r="K53"/>
  <c r="J53"/>
  <c r="P52"/>
  <c r="M52" s="1"/>
  <c r="L52"/>
  <c r="K52"/>
  <c r="J52"/>
  <c r="P51"/>
  <c r="M51"/>
  <c r="L51"/>
  <c r="K51"/>
  <c r="J51"/>
  <c r="P50"/>
  <c r="M50"/>
  <c r="L50"/>
  <c r="K50"/>
  <c r="J50"/>
  <c r="P49"/>
  <c r="M49" s="1"/>
  <c r="L49"/>
  <c r="K49"/>
  <c r="J49"/>
  <c r="P48"/>
  <c r="M48" s="1"/>
  <c r="L48"/>
  <c r="K48"/>
  <c r="J48"/>
  <c r="P47"/>
  <c r="M47"/>
  <c r="L47"/>
  <c r="K47"/>
  <c r="J47"/>
  <c r="P46"/>
  <c r="M46"/>
  <c r="L46"/>
  <c r="K46"/>
  <c r="J46"/>
  <c r="P45"/>
  <c r="M45" s="1"/>
  <c r="L45"/>
  <c r="K45"/>
  <c r="J45"/>
  <c r="P44"/>
  <c r="M44" s="1"/>
  <c r="L44"/>
  <c r="K44"/>
  <c r="J44"/>
  <c r="P43"/>
  <c r="M43"/>
  <c r="L43"/>
  <c r="K43"/>
  <c r="J43"/>
  <c r="P42"/>
  <c r="M42"/>
  <c r="L42"/>
  <c r="K42"/>
  <c r="J42"/>
  <c r="P41"/>
  <c r="M41" s="1"/>
  <c r="L41"/>
  <c r="K41"/>
  <c r="J41"/>
  <c r="P40"/>
  <c r="M40" s="1"/>
  <c r="L40"/>
  <c r="K40"/>
  <c r="J40"/>
  <c r="H5"/>
  <c r="D5"/>
  <c r="C5"/>
  <c r="A5"/>
  <c r="A1"/>
  <c r="R47" i="230"/>
  <c r="F41" s="1"/>
  <c r="F43"/>
  <c r="F42"/>
  <c r="F40"/>
  <c r="I37"/>
  <c r="G37"/>
  <c r="F37"/>
  <c r="D37"/>
  <c r="C37"/>
  <c r="B37"/>
  <c r="K36"/>
  <c r="B36"/>
  <c r="I35"/>
  <c r="G35"/>
  <c r="F35"/>
  <c r="D35"/>
  <c r="C35"/>
  <c r="B35"/>
  <c r="M34"/>
  <c r="B34"/>
  <c r="I33"/>
  <c r="G33"/>
  <c r="F33"/>
  <c r="D33"/>
  <c r="C33"/>
  <c r="B33"/>
  <c r="K32"/>
  <c r="B32"/>
  <c r="I31"/>
  <c r="G31"/>
  <c r="F31"/>
  <c r="D31"/>
  <c r="C31"/>
  <c r="B31"/>
  <c r="B30"/>
  <c r="I29"/>
  <c r="G29"/>
  <c r="F29"/>
  <c r="D29"/>
  <c r="C29"/>
  <c r="B29"/>
  <c r="K28"/>
  <c r="B28"/>
  <c r="I27"/>
  <c r="G27"/>
  <c r="F27"/>
  <c r="D27"/>
  <c r="C27"/>
  <c r="B27"/>
  <c r="M26"/>
  <c r="B26"/>
  <c r="I25"/>
  <c r="G25"/>
  <c r="F25"/>
  <c r="D25"/>
  <c r="C25"/>
  <c r="B25"/>
  <c r="K24"/>
  <c r="B24"/>
  <c r="I23"/>
  <c r="G23"/>
  <c r="F23"/>
  <c r="D23"/>
  <c r="C23"/>
  <c r="B23"/>
  <c r="B22"/>
  <c r="I21"/>
  <c r="G21"/>
  <c r="F21"/>
  <c r="D21"/>
  <c r="C21"/>
  <c r="B21"/>
  <c r="K20"/>
  <c r="B20"/>
  <c r="I19"/>
  <c r="G19"/>
  <c r="F19"/>
  <c r="D19"/>
  <c r="C19"/>
  <c r="B19"/>
  <c r="M18"/>
  <c r="B18"/>
  <c r="I17"/>
  <c r="G17"/>
  <c r="F17"/>
  <c r="D17"/>
  <c r="C17"/>
  <c r="B17"/>
  <c r="U16"/>
  <c r="K16"/>
  <c r="B16"/>
  <c r="I15"/>
  <c r="G15"/>
  <c r="F15"/>
  <c r="D15"/>
  <c r="C15"/>
  <c r="B15"/>
  <c r="B14"/>
  <c r="I13"/>
  <c r="G13"/>
  <c r="F13"/>
  <c r="D13"/>
  <c r="C13"/>
  <c r="B13"/>
  <c r="K12"/>
  <c r="B12"/>
  <c r="I11"/>
  <c r="G11"/>
  <c r="F11"/>
  <c r="D11"/>
  <c r="C11"/>
  <c r="B11"/>
  <c r="M10"/>
  <c r="B10"/>
  <c r="I9"/>
  <c r="G9"/>
  <c r="F9"/>
  <c r="D9"/>
  <c r="C9"/>
  <c r="B9"/>
  <c r="K8"/>
  <c r="U7"/>
  <c r="I7"/>
  <c r="G7"/>
  <c r="F7"/>
  <c r="D7"/>
  <c r="C7"/>
  <c r="B7"/>
  <c r="R4"/>
  <c r="O47" s="1"/>
  <c r="K4"/>
  <c r="G4"/>
  <c r="A4"/>
  <c r="A1"/>
  <c r="R32" i="229"/>
  <c r="F28"/>
  <c r="F25"/>
  <c r="I21"/>
  <c r="G21"/>
  <c r="F21"/>
  <c r="D21"/>
  <c r="C21"/>
  <c r="B21"/>
  <c r="K20"/>
  <c r="I19"/>
  <c r="G19"/>
  <c r="F19"/>
  <c r="D19"/>
  <c r="C19"/>
  <c r="B19"/>
  <c r="I17"/>
  <c r="G17"/>
  <c r="F17"/>
  <c r="D17"/>
  <c r="C17"/>
  <c r="B17"/>
  <c r="U16"/>
  <c r="K16"/>
  <c r="I15"/>
  <c r="G15"/>
  <c r="F15"/>
  <c r="D15"/>
  <c r="C15"/>
  <c r="B15"/>
  <c r="I13"/>
  <c r="G13"/>
  <c r="F13"/>
  <c r="D13"/>
  <c r="C13"/>
  <c r="B13"/>
  <c r="K12"/>
  <c r="I11"/>
  <c r="G11"/>
  <c r="F11"/>
  <c r="D11"/>
  <c r="C11"/>
  <c r="B11"/>
  <c r="I9"/>
  <c r="G9"/>
  <c r="F9"/>
  <c r="D9"/>
  <c r="C9"/>
  <c r="B9"/>
  <c r="K8"/>
  <c r="U7"/>
  <c r="I7"/>
  <c r="G7"/>
  <c r="F7"/>
  <c r="D7"/>
  <c r="C7"/>
  <c r="B7"/>
  <c r="R4"/>
  <c r="O32"/>
  <c r="K4"/>
  <c r="G4"/>
  <c r="A4"/>
  <c r="A1"/>
  <c r="R31" i="228"/>
  <c r="F25" s="1"/>
  <c r="I21"/>
  <c r="G21"/>
  <c r="F21"/>
  <c r="D21"/>
  <c r="C21"/>
  <c r="B21"/>
  <c r="K20"/>
  <c r="I19"/>
  <c r="G19"/>
  <c r="F19"/>
  <c r="D19"/>
  <c r="C19"/>
  <c r="B19"/>
  <c r="M18"/>
  <c r="I17"/>
  <c r="G17"/>
  <c r="F17"/>
  <c r="D17"/>
  <c r="C17"/>
  <c r="B17"/>
  <c r="U16"/>
  <c r="K16"/>
  <c r="I15"/>
  <c r="G15"/>
  <c r="F15"/>
  <c r="D15"/>
  <c r="C15"/>
  <c r="B15"/>
  <c r="I13"/>
  <c r="G13"/>
  <c r="F13"/>
  <c r="D13"/>
  <c r="C13"/>
  <c r="B13"/>
  <c r="K12"/>
  <c r="I11"/>
  <c r="G11"/>
  <c r="F11"/>
  <c r="D11"/>
  <c r="C11"/>
  <c r="B11"/>
  <c r="M10"/>
  <c r="I9"/>
  <c r="G9"/>
  <c r="F9"/>
  <c r="D9"/>
  <c r="C9"/>
  <c r="B9"/>
  <c r="K8"/>
  <c r="U7"/>
  <c r="I7"/>
  <c r="G7"/>
  <c r="F7"/>
  <c r="D7"/>
  <c r="C7"/>
  <c r="B7"/>
  <c r="R4"/>
  <c r="O31" s="1"/>
  <c r="K4"/>
  <c r="G4"/>
  <c r="A4"/>
  <c r="A1"/>
  <c r="N122" i="227"/>
  <c r="K122"/>
  <c r="J122"/>
  <c r="I122"/>
  <c r="H122"/>
  <c r="N121"/>
  <c r="K121"/>
  <c r="J121"/>
  <c r="I121"/>
  <c r="H121"/>
  <c r="N120"/>
  <c r="K120" s="1"/>
  <c r="J120"/>
  <c r="I120"/>
  <c r="H120"/>
  <c r="N119"/>
  <c r="K119" s="1"/>
  <c r="J119"/>
  <c r="I119"/>
  <c r="H119"/>
  <c r="N118"/>
  <c r="K118"/>
  <c r="J118"/>
  <c r="I118"/>
  <c r="H118"/>
  <c r="N117"/>
  <c r="K117"/>
  <c r="J117"/>
  <c r="I117"/>
  <c r="H117"/>
  <c r="N116"/>
  <c r="K116" s="1"/>
  <c r="J116"/>
  <c r="I116"/>
  <c r="H116"/>
  <c r="N115"/>
  <c r="K115" s="1"/>
  <c r="J115"/>
  <c r="I115"/>
  <c r="H115"/>
  <c r="N114"/>
  <c r="K114"/>
  <c r="J114"/>
  <c r="I114"/>
  <c r="H114"/>
  <c r="N113"/>
  <c r="K113"/>
  <c r="J113"/>
  <c r="I113"/>
  <c r="H113"/>
  <c r="N112"/>
  <c r="K112" s="1"/>
  <c r="J112"/>
  <c r="I112"/>
  <c r="H112"/>
  <c r="N111"/>
  <c r="K111" s="1"/>
  <c r="J111"/>
  <c r="I111"/>
  <c r="H111"/>
  <c r="N110"/>
  <c r="K110"/>
  <c r="J110"/>
  <c r="I110"/>
  <c r="H110"/>
  <c r="N109"/>
  <c r="K109"/>
  <c r="J109"/>
  <c r="I109"/>
  <c r="H109"/>
  <c r="N108"/>
  <c r="K108" s="1"/>
  <c r="J108"/>
  <c r="I108"/>
  <c r="H108"/>
  <c r="N107"/>
  <c r="K107" s="1"/>
  <c r="J107"/>
  <c r="I107"/>
  <c r="H107"/>
  <c r="N106"/>
  <c r="K106"/>
  <c r="J106"/>
  <c r="I106"/>
  <c r="H106"/>
  <c r="N105"/>
  <c r="K105"/>
  <c r="J105"/>
  <c r="I105"/>
  <c r="H105"/>
  <c r="N104"/>
  <c r="K104" s="1"/>
  <c r="J104"/>
  <c r="I104"/>
  <c r="H104"/>
  <c r="N103"/>
  <c r="K103" s="1"/>
  <c r="J103"/>
  <c r="I103"/>
  <c r="H103"/>
  <c r="N102"/>
  <c r="K102"/>
  <c r="J102"/>
  <c r="I102"/>
  <c r="H102"/>
  <c r="N101"/>
  <c r="K101"/>
  <c r="J101"/>
  <c r="I101"/>
  <c r="H101"/>
  <c r="N100"/>
  <c r="K100" s="1"/>
  <c r="J100"/>
  <c r="I100"/>
  <c r="H100"/>
  <c r="N99"/>
  <c r="K99" s="1"/>
  <c r="J99"/>
  <c r="I99"/>
  <c r="H99"/>
  <c r="N98"/>
  <c r="K98"/>
  <c r="J98"/>
  <c r="I98"/>
  <c r="H98"/>
  <c r="N97"/>
  <c r="K97"/>
  <c r="J97"/>
  <c r="I97"/>
  <c r="H97"/>
  <c r="N96"/>
  <c r="K96" s="1"/>
  <c r="J96"/>
  <c r="I96"/>
  <c r="H96"/>
  <c r="N95"/>
  <c r="K95" s="1"/>
  <c r="J95"/>
  <c r="I95"/>
  <c r="H95"/>
  <c r="N94"/>
  <c r="K94"/>
  <c r="J94"/>
  <c r="I94"/>
  <c r="H94"/>
  <c r="N93"/>
  <c r="K93"/>
  <c r="J93"/>
  <c r="I93"/>
  <c r="H93"/>
  <c r="N92"/>
  <c r="K92" s="1"/>
  <c r="J92"/>
  <c r="I92"/>
  <c r="H92"/>
  <c r="N91"/>
  <c r="K91" s="1"/>
  <c r="J91"/>
  <c r="I91"/>
  <c r="H91"/>
  <c r="N90"/>
  <c r="K90"/>
  <c r="J90"/>
  <c r="I90"/>
  <c r="H90"/>
  <c r="N89"/>
  <c r="K89"/>
  <c r="J89"/>
  <c r="I89"/>
  <c r="H89"/>
  <c r="N88"/>
  <c r="K88" s="1"/>
  <c r="J88"/>
  <c r="I88"/>
  <c r="H88"/>
  <c r="N87"/>
  <c r="K87" s="1"/>
  <c r="J87"/>
  <c r="I87"/>
  <c r="H87"/>
  <c r="N86"/>
  <c r="K86"/>
  <c r="J86"/>
  <c r="I86"/>
  <c r="H86"/>
  <c r="N85"/>
  <c r="K85"/>
  <c r="J85"/>
  <c r="I85"/>
  <c r="H85"/>
  <c r="N84"/>
  <c r="K84" s="1"/>
  <c r="J84"/>
  <c r="I84"/>
  <c r="H84"/>
  <c r="N83"/>
  <c r="K83" s="1"/>
  <c r="J83"/>
  <c r="I83"/>
  <c r="H83"/>
  <c r="N82"/>
  <c r="K82"/>
  <c r="J82"/>
  <c r="I82"/>
  <c r="H82"/>
  <c r="N81"/>
  <c r="K81"/>
  <c r="J81"/>
  <c r="I81"/>
  <c r="H81"/>
  <c r="N80"/>
  <c r="K80" s="1"/>
  <c r="J80"/>
  <c r="I80"/>
  <c r="H80"/>
  <c r="N79"/>
  <c r="K79" s="1"/>
  <c r="J79"/>
  <c r="I79"/>
  <c r="H79"/>
  <c r="N78"/>
  <c r="K78"/>
  <c r="J78"/>
  <c r="I78"/>
  <c r="H78"/>
  <c r="N77"/>
  <c r="K77"/>
  <c r="J77"/>
  <c r="I77"/>
  <c r="H77"/>
  <c r="N76"/>
  <c r="K76" s="1"/>
  <c r="J76"/>
  <c r="I76"/>
  <c r="H76"/>
  <c r="N75"/>
  <c r="K75" s="1"/>
  <c r="J75"/>
  <c r="I75"/>
  <c r="H75"/>
  <c r="N74"/>
  <c r="K74"/>
  <c r="J74"/>
  <c r="I74"/>
  <c r="H74"/>
  <c r="N73"/>
  <c r="K73"/>
  <c r="J73"/>
  <c r="I73"/>
  <c r="H73"/>
  <c r="N72"/>
  <c r="K72" s="1"/>
  <c r="J72"/>
  <c r="I72"/>
  <c r="H72"/>
  <c r="N71"/>
  <c r="K71" s="1"/>
  <c r="J71"/>
  <c r="I71"/>
  <c r="H71"/>
  <c r="N70"/>
  <c r="K70"/>
  <c r="J70"/>
  <c r="I70"/>
  <c r="H70"/>
  <c r="N69"/>
  <c r="K69"/>
  <c r="J69"/>
  <c r="I69"/>
  <c r="H69"/>
  <c r="N68"/>
  <c r="K68" s="1"/>
  <c r="J68"/>
  <c r="I68"/>
  <c r="H68"/>
  <c r="N67"/>
  <c r="K67" s="1"/>
  <c r="J67"/>
  <c r="I67"/>
  <c r="H67"/>
  <c r="N66"/>
  <c r="K66"/>
  <c r="J66"/>
  <c r="I66"/>
  <c r="H66"/>
  <c r="N65"/>
  <c r="K65"/>
  <c r="J65"/>
  <c r="I65"/>
  <c r="H65"/>
  <c r="N64"/>
  <c r="K64" s="1"/>
  <c r="J64"/>
  <c r="I64"/>
  <c r="H64"/>
  <c r="N63"/>
  <c r="K63" s="1"/>
  <c r="J63"/>
  <c r="I63"/>
  <c r="H63"/>
  <c r="N62"/>
  <c r="K62"/>
  <c r="J62"/>
  <c r="I62"/>
  <c r="H62"/>
  <c r="N61"/>
  <c r="K61"/>
  <c r="J61"/>
  <c r="I61"/>
  <c r="H61"/>
  <c r="N60"/>
  <c r="K60" s="1"/>
  <c r="J60"/>
  <c r="I60"/>
  <c r="H60"/>
  <c r="N59"/>
  <c r="K59" s="1"/>
  <c r="J59"/>
  <c r="I59"/>
  <c r="H59"/>
  <c r="N58"/>
  <c r="K58"/>
  <c r="J58"/>
  <c r="I58"/>
  <c r="H58"/>
  <c r="N57"/>
  <c r="K57"/>
  <c r="J57"/>
  <c r="I57"/>
  <c r="H57"/>
  <c r="N56"/>
  <c r="K56" s="1"/>
  <c r="J56"/>
  <c r="I56"/>
  <c r="H56"/>
  <c r="N55"/>
  <c r="K55" s="1"/>
  <c r="J55"/>
  <c r="I55"/>
  <c r="H55"/>
  <c r="N54"/>
  <c r="K54"/>
  <c r="J54"/>
  <c r="I54"/>
  <c r="H54"/>
  <c r="N53"/>
  <c r="K53"/>
  <c r="J53"/>
  <c r="I53"/>
  <c r="H53"/>
  <c r="N52"/>
  <c r="K52" s="1"/>
  <c r="J52"/>
  <c r="I52"/>
  <c r="H52"/>
  <c r="N51"/>
  <c r="K51" s="1"/>
  <c r="J51"/>
  <c r="I51"/>
  <c r="H51"/>
  <c r="N50"/>
  <c r="K50"/>
  <c r="J50"/>
  <c r="I50"/>
  <c r="H50"/>
  <c r="N49"/>
  <c r="K49"/>
  <c r="J49"/>
  <c r="I49"/>
  <c r="H49"/>
  <c r="N48"/>
  <c r="K48" s="1"/>
  <c r="J48"/>
  <c r="I48"/>
  <c r="H48"/>
  <c r="N47"/>
  <c r="K47" s="1"/>
  <c r="J47"/>
  <c r="I47"/>
  <c r="H47"/>
  <c r="N46"/>
  <c r="K46"/>
  <c r="J46"/>
  <c r="I46"/>
  <c r="H46"/>
  <c r="N45"/>
  <c r="K45"/>
  <c r="J45"/>
  <c r="I45"/>
  <c r="H45"/>
  <c r="N44"/>
  <c r="K44" s="1"/>
  <c r="J44"/>
  <c r="I44"/>
  <c r="H44"/>
  <c r="N43"/>
  <c r="K43" s="1"/>
  <c r="J43"/>
  <c r="I43"/>
  <c r="H43"/>
  <c r="N42"/>
  <c r="K42"/>
  <c r="J42"/>
  <c r="I42"/>
  <c r="H42"/>
  <c r="N41"/>
  <c r="K41"/>
  <c r="J41"/>
  <c r="I41"/>
  <c r="H41"/>
  <c r="N40"/>
  <c r="K40" s="1"/>
  <c r="J40"/>
  <c r="I40"/>
  <c r="H40"/>
  <c r="N39"/>
  <c r="K39" s="1"/>
  <c r="J39"/>
  <c r="I39"/>
  <c r="H39"/>
  <c r="N38"/>
  <c r="K38"/>
  <c r="J38"/>
  <c r="I38"/>
  <c r="H38"/>
  <c r="N37"/>
  <c r="K37"/>
  <c r="J37"/>
  <c r="I37"/>
  <c r="H37"/>
  <c r="N36"/>
  <c r="K36" s="1"/>
  <c r="J36"/>
  <c r="I36"/>
  <c r="H36"/>
  <c r="N35"/>
  <c r="K35" s="1"/>
  <c r="J35"/>
  <c r="I35"/>
  <c r="H35"/>
  <c r="N34"/>
  <c r="K34"/>
  <c r="J34"/>
  <c r="I34"/>
  <c r="H34"/>
  <c r="N33"/>
  <c r="K33"/>
  <c r="J33"/>
  <c r="I33"/>
  <c r="H33"/>
  <c r="N32"/>
  <c r="N31"/>
  <c r="N30"/>
  <c r="G5"/>
  <c r="D5"/>
  <c r="C5"/>
  <c r="A5"/>
  <c r="A1"/>
  <c r="C2" i="9"/>
  <c r="I9" i="10"/>
  <c r="L21" i="197"/>
  <c r="I21"/>
  <c r="G21"/>
  <c r="E21"/>
  <c r="B34" s="1"/>
  <c r="F43"/>
  <c r="D21"/>
  <c r="C21"/>
  <c r="R47"/>
  <c r="E47"/>
  <c r="E46"/>
  <c r="L19"/>
  <c r="I19"/>
  <c r="G19"/>
  <c r="E19"/>
  <c r="B33" s="1"/>
  <c r="D19"/>
  <c r="C19"/>
  <c r="L17"/>
  <c r="I17"/>
  <c r="G17"/>
  <c r="E17"/>
  <c r="D17"/>
  <c r="C17"/>
  <c r="L15"/>
  <c r="I15"/>
  <c r="G15"/>
  <c r="E15"/>
  <c r="B31" s="1"/>
  <c r="D15"/>
  <c r="C15"/>
  <c r="L13"/>
  <c r="I13"/>
  <c r="G13"/>
  <c r="E13"/>
  <c r="D13"/>
  <c r="C13"/>
  <c r="L11"/>
  <c r="I11"/>
  <c r="G11"/>
  <c r="E11"/>
  <c r="D11"/>
  <c r="C11"/>
  <c r="L9"/>
  <c r="I9"/>
  <c r="G9"/>
  <c r="E9"/>
  <c r="D9"/>
  <c r="C9"/>
  <c r="L7"/>
  <c r="I7"/>
  <c r="G7"/>
  <c r="E7"/>
  <c r="D7"/>
  <c r="C7"/>
  <c r="Y5"/>
  <c r="L4"/>
  <c r="K53"/>
  <c r="E4"/>
  <c r="A4"/>
  <c r="Y3"/>
  <c r="E2"/>
  <c r="AI1"/>
  <c r="AE1"/>
  <c r="A1"/>
  <c r="E82" i="39"/>
  <c r="F82"/>
  <c r="G82"/>
  <c r="I82"/>
  <c r="E83"/>
  <c r="F83"/>
  <c r="G83"/>
  <c r="I83"/>
  <c r="K83"/>
  <c r="I143"/>
  <c r="G143"/>
  <c r="F143"/>
  <c r="E143"/>
  <c r="I142"/>
  <c r="G142"/>
  <c r="F142"/>
  <c r="E142"/>
  <c r="B142"/>
  <c r="I139"/>
  <c r="G139"/>
  <c r="F139"/>
  <c r="E139"/>
  <c r="I138"/>
  <c r="G138"/>
  <c r="F138"/>
  <c r="E138"/>
  <c r="B138"/>
  <c r="I135"/>
  <c r="G135"/>
  <c r="F135"/>
  <c r="E135"/>
  <c r="I134"/>
  <c r="G134"/>
  <c r="F134"/>
  <c r="E134"/>
  <c r="B134"/>
  <c r="I131"/>
  <c r="G131"/>
  <c r="F131"/>
  <c r="E131"/>
  <c r="I130"/>
  <c r="G130"/>
  <c r="F130"/>
  <c r="E130"/>
  <c r="B130"/>
  <c r="I127"/>
  <c r="G127"/>
  <c r="F127"/>
  <c r="E127"/>
  <c r="I126"/>
  <c r="G126"/>
  <c r="F126"/>
  <c r="E126"/>
  <c r="B126"/>
  <c r="I123"/>
  <c r="G123"/>
  <c r="F123"/>
  <c r="E123"/>
  <c r="I122"/>
  <c r="G122"/>
  <c r="F122"/>
  <c r="E122"/>
  <c r="B122"/>
  <c r="I119"/>
  <c r="G119"/>
  <c r="F119"/>
  <c r="E119"/>
  <c r="I118"/>
  <c r="G118"/>
  <c r="F118"/>
  <c r="E118"/>
  <c r="B118"/>
  <c r="I115"/>
  <c r="G115"/>
  <c r="F115"/>
  <c r="E115"/>
  <c r="I114"/>
  <c r="G114"/>
  <c r="F114"/>
  <c r="E114"/>
  <c r="B114"/>
  <c r="I111"/>
  <c r="G111"/>
  <c r="F111"/>
  <c r="E111"/>
  <c r="I110"/>
  <c r="G110"/>
  <c r="F110"/>
  <c r="E110"/>
  <c r="B110"/>
  <c r="I107"/>
  <c r="G107"/>
  <c r="F107"/>
  <c r="E107"/>
  <c r="I106"/>
  <c r="G106"/>
  <c r="F106"/>
  <c r="E106"/>
  <c r="B106"/>
  <c r="I103"/>
  <c r="G103"/>
  <c r="F103"/>
  <c r="E103"/>
  <c r="I102"/>
  <c r="G102"/>
  <c r="F102"/>
  <c r="E102"/>
  <c r="B102"/>
  <c r="I99"/>
  <c r="G99"/>
  <c r="F99"/>
  <c r="E99"/>
  <c r="I98"/>
  <c r="G98"/>
  <c r="F98"/>
  <c r="E98"/>
  <c r="B98"/>
  <c r="I95"/>
  <c r="G95"/>
  <c r="F95"/>
  <c r="E95"/>
  <c r="I94"/>
  <c r="G94"/>
  <c r="F94"/>
  <c r="E94"/>
  <c r="B94"/>
  <c r="I91"/>
  <c r="G91"/>
  <c r="F91"/>
  <c r="E91"/>
  <c r="I90"/>
  <c r="G90"/>
  <c r="F90"/>
  <c r="E90"/>
  <c r="B90"/>
  <c r="I87"/>
  <c r="G87"/>
  <c r="F87"/>
  <c r="E87"/>
  <c r="I86"/>
  <c r="G86"/>
  <c r="F86"/>
  <c r="E86"/>
  <c r="B86"/>
  <c r="I64"/>
  <c r="G64"/>
  <c r="F64"/>
  <c r="E64"/>
  <c r="I60"/>
  <c r="G60"/>
  <c r="F60"/>
  <c r="E60"/>
  <c r="I56"/>
  <c r="G56"/>
  <c r="F56"/>
  <c r="E56"/>
  <c r="I52"/>
  <c r="G52"/>
  <c r="F52"/>
  <c r="E52"/>
  <c r="I48"/>
  <c r="G48"/>
  <c r="F48"/>
  <c r="E48"/>
  <c r="I44"/>
  <c r="G44"/>
  <c r="F44"/>
  <c r="E44"/>
  <c r="I32"/>
  <c r="G32"/>
  <c r="F32"/>
  <c r="E32"/>
  <c r="I28"/>
  <c r="G28"/>
  <c r="F28"/>
  <c r="E28"/>
  <c r="I24"/>
  <c r="G24"/>
  <c r="F24"/>
  <c r="E24"/>
  <c r="I20"/>
  <c r="G20"/>
  <c r="F20"/>
  <c r="E20"/>
  <c r="I16"/>
  <c r="G16"/>
  <c r="F16"/>
  <c r="E16"/>
  <c r="I12"/>
  <c r="G12"/>
  <c r="F12"/>
  <c r="E12"/>
  <c r="E67"/>
  <c r="F67"/>
  <c r="G67"/>
  <c r="I67"/>
  <c r="I68"/>
  <c r="G68"/>
  <c r="F68"/>
  <c r="E68"/>
  <c r="I40"/>
  <c r="G40"/>
  <c r="F40"/>
  <c r="E40"/>
  <c r="I36"/>
  <c r="G36"/>
  <c r="F36"/>
  <c r="E36"/>
  <c r="I8"/>
  <c r="G8"/>
  <c r="F8"/>
  <c r="E8"/>
  <c r="B67"/>
  <c r="B63"/>
  <c r="B59"/>
  <c r="B55"/>
  <c r="B51"/>
  <c r="B47"/>
  <c r="B43"/>
  <c r="B39"/>
  <c r="B35"/>
  <c r="B31"/>
  <c r="B27"/>
  <c r="B23"/>
  <c r="B19"/>
  <c r="B15"/>
  <c r="B11"/>
  <c r="B7"/>
  <c r="I68" i="38"/>
  <c r="G68"/>
  <c r="F68"/>
  <c r="E68"/>
  <c r="I64"/>
  <c r="G64"/>
  <c r="F64"/>
  <c r="E64"/>
  <c r="I60"/>
  <c r="G60"/>
  <c r="F60"/>
  <c r="E60"/>
  <c r="I56"/>
  <c r="G56"/>
  <c r="F56"/>
  <c r="E56"/>
  <c r="I52"/>
  <c r="G52"/>
  <c r="F52"/>
  <c r="E52"/>
  <c r="I48"/>
  <c r="G48"/>
  <c r="F48"/>
  <c r="E48"/>
  <c r="I44"/>
  <c r="G44"/>
  <c r="F44"/>
  <c r="E44"/>
  <c r="I40"/>
  <c r="G40"/>
  <c r="F40"/>
  <c r="E40"/>
  <c r="I36"/>
  <c r="G36"/>
  <c r="F36"/>
  <c r="E36"/>
  <c r="I32"/>
  <c r="G32"/>
  <c r="F32"/>
  <c r="E32"/>
  <c r="I28"/>
  <c r="G28"/>
  <c r="F28"/>
  <c r="E28"/>
  <c r="I24"/>
  <c r="G24"/>
  <c r="F24"/>
  <c r="E24"/>
  <c r="I20"/>
  <c r="G20"/>
  <c r="F20"/>
  <c r="E20"/>
  <c r="I16"/>
  <c r="G16"/>
  <c r="F16"/>
  <c r="E16"/>
  <c r="I12"/>
  <c r="G12"/>
  <c r="F12"/>
  <c r="E12"/>
  <c r="I8"/>
  <c r="G8"/>
  <c r="F8"/>
  <c r="E8"/>
  <c r="B67"/>
  <c r="B63"/>
  <c r="B59"/>
  <c r="B55"/>
  <c r="B51"/>
  <c r="B47"/>
  <c r="B43"/>
  <c r="B39"/>
  <c r="B35"/>
  <c r="B31"/>
  <c r="B27"/>
  <c r="B23"/>
  <c r="B19"/>
  <c r="B15"/>
  <c r="B11"/>
  <c r="B7"/>
  <c r="B35" i="81"/>
  <c r="B31"/>
  <c r="B27"/>
  <c r="B23"/>
  <c r="B19"/>
  <c r="B15"/>
  <c r="B11"/>
  <c r="B7"/>
  <c r="I36"/>
  <c r="G36"/>
  <c r="F36"/>
  <c r="E36"/>
  <c r="I32"/>
  <c r="G32"/>
  <c r="F32"/>
  <c r="E32"/>
  <c r="I28"/>
  <c r="G28"/>
  <c r="F28"/>
  <c r="E28"/>
  <c r="I24"/>
  <c r="G24"/>
  <c r="F24"/>
  <c r="E24"/>
  <c r="I20"/>
  <c r="G20"/>
  <c r="F20"/>
  <c r="E20"/>
  <c r="I16"/>
  <c r="G16"/>
  <c r="F16"/>
  <c r="E16"/>
  <c r="I12"/>
  <c r="G12"/>
  <c r="F12"/>
  <c r="E12"/>
  <c r="I8"/>
  <c r="G8"/>
  <c r="F8"/>
  <c r="E8"/>
  <c r="I9" i="85"/>
  <c r="B21" i="24"/>
  <c r="B19"/>
  <c r="B17"/>
  <c r="B15"/>
  <c r="B13"/>
  <c r="B11"/>
  <c r="B9"/>
  <c r="B7"/>
  <c r="C21"/>
  <c r="C19"/>
  <c r="C17"/>
  <c r="C15"/>
  <c r="C13"/>
  <c r="C11"/>
  <c r="C9"/>
  <c r="C7"/>
  <c r="B21" i="23"/>
  <c r="B19"/>
  <c r="B17"/>
  <c r="B15"/>
  <c r="B13"/>
  <c r="B11"/>
  <c r="B9"/>
  <c r="B7"/>
  <c r="C21"/>
  <c r="C19"/>
  <c r="C17"/>
  <c r="C15"/>
  <c r="C13"/>
  <c r="C11"/>
  <c r="C9"/>
  <c r="C7"/>
  <c r="B36" i="22"/>
  <c r="B10"/>
  <c r="B12"/>
  <c r="B14"/>
  <c r="B16"/>
  <c r="B18"/>
  <c r="B20"/>
  <c r="B22"/>
  <c r="B24"/>
  <c r="B26"/>
  <c r="B28"/>
  <c r="B30"/>
  <c r="B32"/>
  <c r="B34"/>
  <c r="B37"/>
  <c r="B35"/>
  <c r="B33"/>
  <c r="B31"/>
  <c r="B29"/>
  <c r="B27"/>
  <c r="B25"/>
  <c r="B23"/>
  <c r="B21"/>
  <c r="B19"/>
  <c r="B17"/>
  <c r="B15"/>
  <c r="B13"/>
  <c r="B11"/>
  <c r="B9"/>
  <c r="B7"/>
  <c r="C37"/>
  <c r="C35"/>
  <c r="C33"/>
  <c r="C31"/>
  <c r="C29"/>
  <c r="C27"/>
  <c r="C25"/>
  <c r="C23"/>
  <c r="C21"/>
  <c r="C19"/>
  <c r="C17"/>
  <c r="C15"/>
  <c r="C13"/>
  <c r="C11"/>
  <c r="C9"/>
  <c r="C7"/>
  <c r="C5" i="9"/>
  <c r="D5"/>
  <c r="H5"/>
  <c r="F19" i="23"/>
  <c r="F9"/>
  <c r="I63" i="39"/>
  <c r="G63"/>
  <c r="F63"/>
  <c r="E63"/>
  <c r="I59"/>
  <c r="G59"/>
  <c r="F59"/>
  <c r="E59"/>
  <c r="I55"/>
  <c r="G55"/>
  <c r="F55"/>
  <c r="E55"/>
  <c r="I51"/>
  <c r="G51"/>
  <c r="F51"/>
  <c r="E51"/>
  <c r="I47"/>
  <c r="G47"/>
  <c r="F47"/>
  <c r="E47"/>
  <c r="I43"/>
  <c r="G43"/>
  <c r="F43"/>
  <c r="E43"/>
  <c r="I39"/>
  <c r="G39"/>
  <c r="F39"/>
  <c r="E39"/>
  <c r="I35"/>
  <c r="G35"/>
  <c r="F35"/>
  <c r="E35"/>
  <c r="I31"/>
  <c r="G31"/>
  <c r="F31"/>
  <c r="E31"/>
  <c r="I27"/>
  <c r="G27"/>
  <c r="F27"/>
  <c r="E27"/>
  <c r="I23"/>
  <c r="G23"/>
  <c r="F23"/>
  <c r="E23"/>
  <c r="I19"/>
  <c r="G19"/>
  <c r="F19"/>
  <c r="E19"/>
  <c r="I15"/>
  <c r="G15"/>
  <c r="F15"/>
  <c r="E15"/>
  <c r="I11"/>
  <c r="G11"/>
  <c r="F11"/>
  <c r="E11"/>
  <c r="P22" i="2"/>
  <c r="U8" i="346"/>
  <c r="P23" i="2"/>
  <c r="U9" i="346" s="1"/>
  <c r="P24" i="2"/>
  <c r="U10" i="335"/>
  <c r="P25" i="2"/>
  <c r="P26"/>
  <c r="P27"/>
  <c r="U13" i="311"/>
  <c r="P28" i="2"/>
  <c r="U14" i="302" s="1"/>
  <c r="P29" i="2"/>
  <c r="Y3" i="12"/>
  <c r="Q6" s="1"/>
  <c r="Y5"/>
  <c r="AB1" s="1"/>
  <c r="F6"/>
  <c r="Y3" i="11"/>
  <c r="Q6" s="1"/>
  <c r="Y5"/>
  <c r="AH1"/>
  <c r="AG1"/>
  <c r="Y3" i="10"/>
  <c r="Y5"/>
  <c r="O6"/>
  <c r="Y3" i="85"/>
  <c r="F6" s="1"/>
  <c r="Y5"/>
  <c r="AG1" s="1"/>
  <c r="K6"/>
  <c r="M6"/>
  <c r="L11" i="89"/>
  <c r="L9"/>
  <c r="L7"/>
  <c r="L13" i="88"/>
  <c r="L11"/>
  <c r="L9"/>
  <c r="L7"/>
  <c r="L15" i="87"/>
  <c r="L13"/>
  <c r="L11"/>
  <c r="L9"/>
  <c r="L7"/>
  <c r="L17" i="90"/>
  <c r="L15"/>
  <c r="L13"/>
  <c r="L11"/>
  <c r="L9"/>
  <c r="L7"/>
  <c r="Y5" i="89"/>
  <c r="Y3"/>
  <c r="Y5" i="88"/>
  <c r="Y3"/>
  <c r="Y5" i="87"/>
  <c r="AJ1" s="1"/>
  <c r="Y3"/>
  <c r="AF1"/>
  <c r="AB1"/>
  <c r="Y5" i="90"/>
  <c r="Y3"/>
  <c r="Y3" i="86"/>
  <c r="Y5"/>
  <c r="L19"/>
  <c r="L17"/>
  <c r="L15"/>
  <c r="L13"/>
  <c r="L11"/>
  <c r="L9"/>
  <c r="L7"/>
  <c r="C2" i="37"/>
  <c r="R44" i="86"/>
  <c r="R47" i="90"/>
  <c r="E40" s="1"/>
  <c r="P5" i="37"/>
  <c r="R79" i="81"/>
  <c r="I19" i="86"/>
  <c r="G19"/>
  <c r="E19"/>
  <c r="J27"/>
  <c r="D19"/>
  <c r="C19"/>
  <c r="E15"/>
  <c r="F27"/>
  <c r="E13"/>
  <c r="E17"/>
  <c r="B30"/>
  <c r="H27"/>
  <c r="B31"/>
  <c r="F38"/>
  <c r="B29"/>
  <c r="F36"/>
  <c r="F34"/>
  <c r="L4"/>
  <c r="K49"/>
  <c r="E11"/>
  <c r="B25" s="1"/>
  <c r="C38"/>
  <c r="E9"/>
  <c r="B24" s="1"/>
  <c r="C36"/>
  <c r="E7"/>
  <c r="B23"/>
  <c r="C34"/>
  <c r="D22"/>
  <c r="I17"/>
  <c r="G17"/>
  <c r="D17"/>
  <c r="C17"/>
  <c r="I15"/>
  <c r="G15"/>
  <c r="D15"/>
  <c r="C15"/>
  <c r="I13"/>
  <c r="G13"/>
  <c r="D13"/>
  <c r="C13"/>
  <c r="I11"/>
  <c r="G11"/>
  <c r="D11"/>
  <c r="C11"/>
  <c r="I9"/>
  <c r="G9"/>
  <c r="D9"/>
  <c r="C9"/>
  <c r="I7"/>
  <c r="G7"/>
  <c r="D7"/>
  <c r="C7"/>
  <c r="E4"/>
  <c r="A4"/>
  <c r="E2"/>
  <c r="A1"/>
  <c r="E17" i="90"/>
  <c r="E15"/>
  <c r="B29"/>
  <c r="F27"/>
  <c r="E13"/>
  <c r="D27" s="1"/>
  <c r="F34"/>
  <c r="F36"/>
  <c r="F32"/>
  <c r="I17"/>
  <c r="G17"/>
  <c r="D17"/>
  <c r="C17"/>
  <c r="I15"/>
  <c r="G15"/>
  <c r="D15"/>
  <c r="C15"/>
  <c r="I13"/>
  <c r="G13"/>
  <c r="D13"/>
  <c r="C13"/>
  <c r="L4"/>
  <c r="K47"/>
  <c r="E11"/>
  <c r="B25" s="1"/>
  <c r="C36"/>
  <c r="E9"/>
  <c r="C34"/>
  <c r="E7"/>
  <c r="B23" s="1"/>
  <c r="C32"/>
  <c r="D22"/>
  <c r="I11"/>
  <c r="G11"/>
  <c r="D11"/>
  <c r="C11"/>
  <c r="I9"/>
  <c r="G9"/>
  <c r="D9"/>
  <c r="C9"/>
  <c r="I7"/>
  <c r="G7"/>
  <c r="D7"/>
  <c r="C7"/>
  <c r="E4"/>
  <c r="A4"/>
  <c r="E2"/>
  <c r="A1"/>
  <c r="E15" i="87"/>
  <c r="B23" s="1"/>
  <c r="I15"/>
  <c r="G15"/>
  <c r="D15"/>
  <c r="C15"/>
  <c r="L4"/>
  <c r="K41"/>
  <c r="E13"/>
  <c r="B22" s="1"/>
  <c r="E11"/>
  <c r="H18"/>
  <c r="B21"/>
  <c r="E9"/>
  <c r="E7"/>
  <c r="D18" s="1"/>
  <c r="B19"/>
  <c r="I13"/>
  <c r="G13"/>
  <c r="D13"/>
  <c r="C13"/>
  <c r="I11"/>
  <c r="G11"/>
  <c r="D11"/>
  <c r="C11"/>
  <c r="I9"/>
  <c r="G9"/>
  <c r="D9"/>
  <c r="C9"/>
  <c r="I7"/>
  <c r="G7"/>
  <c r="D7"/>
  <c r="C7"/>
  <c r="E4"/>
  <c r="A4"/>
  <c r="E2"/>
  <c r="A1"/>
  <c r="E13" i="88"/>
  <c r="I13"/>
  <c r="G13"/>
  <c r="D13"/>
  <c r="C13"/>
  <c r="M4"/>
  <c r="K41" s="1"/>
  <c r="E11"/>
  <c r="B21"/>
  <c r="E9"/>
  <c r="B20" s="1"/>
  <c r="E7"/>
  <c r="B19"/>
  <c r="H18"/>
  <c r="D18"/>
  <c r="I11"/>
  <c r="G11"/>
  <c r="D11"/>
  <c r="C11"/>
  <c r="I9"/>
  <c r="G9"/>
  <c r="D9"/>
  <c r="C9"/>
  <c r="I7"/>
  <c r="G7"/>
  <c r="D7"/>
  <c r="C7"/>
  <c r="E4"/>
  <c r="A4"/>
  <c r="E2"/>
  <c r="A1"/>
  <c r="L4" i="89"/>
  <c r="K41"/>
  <c r="E4"/>
  <c r="D11"/>
  <c r="C11"/>
  <c r="F18"/>
  <c r="D9"/>
  <c r="C9"/>
  <c r="D7"/>
  <c r="C7"/>
  <c r="H18"/>
  <c r="D18"/>
  <c r="B21"/>
  <c r="B19"/>
  <c r="A4"/>
  <c r="E2"/>
  <c r="A1"/>
  <c r="I7" i="39"/>
  <c r="G7"/>
  <c r="F7"/>
  <c r="E7"/>
  <c r="I67" i="38"/>
  <c r="G67"/>
  <c r="F67"/>
  <c r="E67"/>
  <c r="I63"/>
  <c r="G63"/>
  <c r="F63"/>
  <c r="E63"/>
  <c r="I59"/>
  <c r="G59"/>
  <c r="F59"/>
  <c r="E59"/>
  <c r="I55"/>
  <c r="G55"/>
  <c r="F55"/>
  <c r="E55"/>
  <c r="I51"/>
  <c r="G51"/>
  <c r="F51"/>
  <c r="E51"/>
  <c r="I47"/>
  <c r="G47"/>
  <c r="F47"/>
  <c r="E47"/>
  <c r="I43"/>
  <c r="G43"/>
  <c r="F43"/>
  <c r="E43"/>
  <c r="I39"/>
  <c r="G39"/>
  <c r="F39"/>
  <c r="E39"/>
  <c r="I35"/>
  <c r="G35"/>
  <c r="F35"/>
  <c r="E35"/>
  <c r="I31"/>
  <c r="G31"/>
  <c r="F31"/>
  <c r="E31"/>
  <c r="I27"/>
  <c r="G27"/>
  <c r="F27"/>
  <c r="E27"/>
  <c r="I23"/>
  <c r="G23"/>
  <c r="F23"/>
  <c r="E23"/>
  <c r="I19"/>
  <c r="G19"/>
  <c r="F19"/>
  <c r="E19"/>
  <c r="I15"/>
  <c r="G15"/>
  <c r="F15"/>
  <c r="E15"/>
  <c r="I11"/>
  <c r="G11"/>
  <c r="F11"/>
  <c r="E11"/>
  <c r="I7"/>
  <c r="E7"/>
  <c r="I35" i="81"/>
  <c r="G35"/>
  <c r="F35"/>
  <c r="E35"/>
  <c r="I31"/>
  <c r="G31"/>
  <c r="F31"/>
  <c r="E31"/>
  <c r="I27"/>
  <c r="G27"/>
  <c r="F27"/>
  <c r="E27"/>
  <c r="I23"/>
  <c r="G23"/>
  <c r="F23"/>
  <c r="E23"/>
  <c r="I19"/>
  <c r="G19"/>
  <c r="F19"/>
  <c r="E19"/>
  <c r="I15"/>
  <c r="G15"/>
  <c r="F15"/>
  <c r="E15"/>
  <c r="I11"/>
  <c r="G11"/>
  <c r="F11"/>
  <c r="E11"/>
  <c r="I7"/>
  <c r="E7"/>
  <c r="R62" i="85"/>
  <c r="F56" s="1"/>
  <c r="R4"/>
  <c r="O62" s="1"/>
  <c r="I21"/>
  <c r="G21"/>
  <c r="F21"/>
  <c r="D21"/>
  <c r="C21"/>
  <c r="B21"/>
  <c r="K20"/>
  <c r="I19"/>
  <c r="G19"/>
  <c r="F19"/>
  <c r="D19"/>
  <c r="C19"/>
  <c r="B19"/>
  <c r="M18"/>
  <c r="I17"/>
  <c r="G17"/>
  <c r="F17"/>
  <c r="D17"/>
  <c r="C17"/>
  <c r="B17"/>
  <c r="U16"/>
  <c r="K16"/>
  <c r="U15"/>
  <c r="I15"/>
  <c r="G15"/>
  <c r="F15"/>
  <c r="D15"/>
  <c r="C15"/>
  <c r="B15"/>
  <c r="O14"/>
  <c r="I13"/>
  <c r="G13"/>
  <c r="F13"/>
  <c r="D13"/>
  <c r="C13"/>
  <c r="B13"/>
  <c r="U12"/>
  <c r="K12"/>
  <c r="U11"/>
  <c r="I11"/>
  <c r="G11"/>
  <c r="F11"/>
  <c r="D11"/>
  <c r="C11"/>
  <c r="B11"/>
  <c r="U10"/>
  <c r="M10"/>
  <c r="U9"/>
  <c r="G9"/>
  <c r="F9"/>
  <c r="D9"/>
  <c r="C9"/>
  <c r="B9"/>
  <c r="U8"/>
  <c r="K8"/>
  <c r="U7"/>
  <c r="I7"/>
  <c r="G7"/>
  <c r="F7"/>
  <c r="D7"/>
  <c r="C7"/>
  <c r="B7"/>
  <c r="G4"/>
  <c r="A4"/>
  <c r="E2"/>
  <c r="A1"/>
  <c r="J151" i="9"/>
  <c r="K151"/>
  <c r="L151"/>
  <c r="P151"/>
  <c r="M151"/>
  <c r="J152"/>
  <c r="K152"/>
  <c r="L152"/>
  <c r="P152"/>
  <c r="M152" s="1"/>
  <c r="J153"/>
  <c r="K153"/>
  <c r="L153"/>
  <c r="P153"/>
  <c r="M153" s="1"/>
  <c r="J154"/>
  <c r="K154"/>
  <c r="L154"/>
  <c r="P154"/>
  <c r="M154"/>
  <c r="J155"/>
  <c r="K155"/>
  <c r="L155"/>
  <c r="P155"/>
  <c r="M155"/>
  <c r="J156"/>
  <c r="K156"/>
  <c r="L156"/>
  <c r="P156"/>
  <c r="M156" s="1"/>
  <c r="J135"/>
  <c r="K135"/>
  <c r="L135"/>
  <c r="P135"/>
  <c r="M135" s="1"/>
  <c r="J136"/>
  <c r="K136"/>
  <c r="L136"/>
  <c r="P136"/>
  <c r="M136"/>
  <c r="J137"/>
  <c r="K137"/>
  <c r="L137"/>
  <c r="P137"/>
  <c r="M137"/>
  <c r="J138"/>
  <c r="K138"/>
  <c r="L138"/>
  <c r="P138"/>
  <c r="M138" s="1"/>
  <c r="J139"/>
  <c r="K139"/>
  <c r="L139"/>
  <c r="P139"/>
  <c r="M139" s="1"/>
  <c r="J140"/>
  <c r="K140"/>
  <c r="L140"/>
  <c r="P140"/>
  <c r="M140"/>
  <c r="J141"/>
  <c r="K141"/>
  <c r="L141"/>
  <c r="P141"/>
  <c r="M141"/>
  <c r="J142"/>
  <c r="K142"/>
  <c r="L142"/>
  <c r="P142"/>
  <c r="M142"/>
  <c r="J143"/>
  <c r="K143"/>
  <c r="L143"/>
  <c r="P143"/>
  <c r="M143" s="1"/>
  <c r="J144"/>
  <c r="K144"/>
  <c r="L144"/>
  <c r="P144"/>
  <c r="M144"/>
  <c r="J145"/>
  <c r="K145"/>
  <c r="L145"/>
  <c r="P145"/>
  <c r="M145"/>
  <c r="J146"/>
  <c r="K146"/>
  <c r="L146"/>
  <c r="P146"/>
  <c r="M146" s="1"/>
  <c r="J147"/>
  <c r="K147"/>
  <c r="L147"/>
  <c r="P147"/>
  <c r="M147" s="1"/>
  <c r="J148"/>
  <c r="K148"/>
  <c r="L148"/>
  <c r="P148"/>
  <c r="M148"/>
  <c r="J149"/>
  <c r="K149"/>
  <c r="L149"/>
  <c r="P149"/>
  <c r="M149"/>
  <c r="J150"/>
  <c r="K150"/>
  <c r="L150"/>
  <c r="P150"/>
  <c r="M150" s="1"/>
  <c r="I70" i="12"/>
  <c r="G70"/>
  <c r="F70"/>
  <c r="I69"/>
  <c r="G69"/>
  <c r="F69"/>
  <c r="I68"/>
  <c r="G68"/>
  <c r="F68"/>
  <c r="I67"/>
  <c r="G67"/>
  <c r="F67"/>
  <c r="I66"/>
  <c r="G66"/>
  <c r="F66"/>
  <c r="I65"/>
  <c r="G65"/>
  <c r="F65"/>
  <c r="I64"/>
  <c r="G64"/>
  <c r="F64"/>
  <c r="I63"/>
  <c r="G63"/>
  <c r="F63"/>
  <c r="I62"/>
  <c r="G62"/>
  <c r="F62"/>
  <c r="I61"/>
  <c r="G61"/>
  <c r="F61"/>
  <c r="I60"/>
  <c r="G60"/>
  <c r="F60"/>
  <c r="I59"/>
  <c r="G59"/>
  <c r="F59"/>
  <c r="I58"/>
  <c r="G58"/>
  <c r="F58"/>
  <c r="I57"/>
  <c r="G57"/>
  <c r="F57"/>
  <c r="I56"/>
  <c r="G56"/>
  <c r="F56"/>
  <c r="I55"/>
  <c r="G55"/>
  <c r="F55"/>
  <c r="I54"/>
  <c r="G54"/>
  <c r="F54"/>
  <c r="I53"/>
  <c r="G53"/>
  <c r="F53"/>
  <c r="I52"/>
  <c r="G52"/>
  <c r="F52"/>
  <c r="I51"/>
  <c r="G51"/>
  <c r="F51"/>
  <c r="I50"/>
  <c r="G50"/>
  <c r="F50"/>
  <c r="I49"/>
  <c r="G49"/>
  <c r="F49"/>
  <c r="I48"/>
  <c r="G48"/>
  <c r="F48"/>
  <c r="I47"/>
  <c r="G47"/>
  <c r="F47"/>
  <c r="I46"/>
  <c r="G46"/>
  <c r="F46"/>
  <c r="I45"/>
  <c r="G45"/>
  <c r="F45"/>
  <c r="I44"/>
  <c r="G44"/>
  <c r="F44"/>
  <c r="I43"/>
  <c r="G43"/>
  <c r="F43"/>
  <c r="I42"/>
  <c r="G42"/>
  <c r="F42"/>
  <c r="I41"/>
  <c r="G41"/>
  <c r="F41"/>
  <c r="I40"/>
  <c r="G40"/>
  <c r="F40"/>
  <c r="I39"/>
  <c r="G39"/>
  <c r="F39"/>
  <c r="I38"/>
  <c r="G38"/>
  <c r="F38"/>
  <c r="I37"/>
  <c r="G37"/>
  <c r="F37"/>
  <c r="I36"/>
  <c r="G36"/>
  <c r="F36"/>
  <c r="I35"/>
  <c r="G35"/>
  <c r="F35"/>
  <c r="I34"/>
  <c r="G34"/>
  <c r="F34"/>
  <c r="I33"/>
  <c r="G33"/>
  <c r="F33"/>
  <c r="I32"/>
  <c r="G32"/>
  <c r="F32"/>
  <c r="I31"/>
  <c r="G31"/>
  <c r="F31"/>
  <c r="I30"/>
  <c r="G30"/>
  <c r="F30"/>
  <c r="I29"/>
  <c r="G29"/>
  <c r="F29"/>
  <c r="I28"/>
  <c r="G28"/>
  <c r="F28"/>
  <c r="I27"/>
  <c r="G27"/>
  <c r="F27"/>
  <c r="I26"/>
  <c r="G26"/>
  <c r="F26"/>
  <c r="I25"/>
  <c r="G25"/>
  <c r="F25"/>
  <c r="I24"/>
  <c r="G24"/>
  <c r="F24"/>
  <c r="I23"/>
  <c r="G23"/>
  <c r="F23"/>
  <c r="I22"/>
  <c r="G22"/>
  <c r="F22"/>
  <c r="I21"/>
  <c r="G21"/>
  <c r="F21"/>
  <c r="I20"/>
  <c r="G20"/>
  <c r="F20"/>
  <c r="I19"/>
  <c r="G19"/>
  <c r="F19"/>
  <c r="I18"/>
  <c r="G18"/>
  <c r="F18"/>
  <c r="I17"/>
  <c r="G17"/>
  <c r="F17"/>
  <c r="I16"/>
  <c r="G16"/>
  <c r="F16"/>
  <c r="I15"/>
  <c r="G15"/>
  <c r="F15"/>
  <c r="I14"/>
  <c r="G14"/>
  <c r="F14"/>
  <c r="I13"/>
  <c r="G13"/>
  <c r="F13"/>
  <c r="I12"/>
  <c r="G12"/>
  <c r="F12"/>
  <c r="I11"/>
  <c r="G11"/>
  <c r="F11"/>
  <c r="I10"/>
  <c r="G10"/>
  <c r="F10"/>
  <c r="I9"/>
  <c r="G9"/>
  <c r="F9"/>
  <c r="I8"/>
  <c r="G8"/>
  <c r="F8"/>
  <c r="D70"/>
  <c r="C70"/>
  <c r="B70"/>
  <c r="D69"/>
  <c r="C69"/>
  <c r="B69"/>
  <c r="D68"/>
  <c r="C68"/>
  <c r="B68"/>
  <c r="D67"/>
  <c r="C67"/>
  <c r="B67"/>
  <c r="D66"/>
  <c r="C66"/>
  <c r="B66"/>
  <c r="D65"/>
  <c r="C65"/>
  <c r="B65"/>
  <c r="D64"/>
  <c r="C64"/>
  <c r="B64"/>
  <c r="D63"/>
  <c r="C63"/>
  <c r="B63"/>
  <c r="D62"/>
  <c r="C62"/>
  <c r="B62"/>
  <c r="D61"/>
  <c r="C61"/>
  <c r="B61"/>
  <c r="D60"/>
  <c r="C60"/>
  <c r="B60"/>
  <c r="D59"/>
  <c r="C59"/>
  <c r="B59"/>
  <c r="D58"/>
  <c r="C58"/>
  <c r="B58"/>
  <c r="D57"/>
  <c r="C57"/>
  <c r="B57"/>
  <c r="D56"/>
  <c r="C56"/>
  <c r="B56"/>
  <c r="D55"/>
  <c r="C55"/>
  <c r="B55"/>
  <c r="D54"/>
  <c r="C54"/>
  <c r="B54"/>
  <c r="D53"/>
  <c r="C53"/>
  <c r="B53"/>
  <c r="D52"/>
  <c r="C52"/>
  <c r="B52"/>
  <c r="D51"/>
  <c r="C51"/>
  <c r="B51"/>
  <c r="D50"/>
  <c r="C50"/>
  <c r="B50"/>
  <c r="D49"/>
  <c r="C49"/>
  <c r="B49"/>
  <c r="D48"/>
  <c r="C48"/>
  <c r="B48"/>
  <c r="D47"/>
  <c r="C47"/>
  <c r="B47"/>
  <c r="D46"/>
  <c r="C46"/>
  <c r="B46"/>
  <c r="D45"/>
  <c r="C45"/>
  <c r="B45"/>
  <c r="D44"/>
  <c r="C44"/>
  <c r="B44"/>
  <c r="D43"/>
  <c r="C43"/>
  <c r="B43"/>
  <c r="D42"/>
  <c r="C42"/>
  <c r="B42"/>
  <c r="D41"/>
  <c r="C41"/>
  <c r="B41"/>
  <c r="D40"/>
  <c r="C40"/>
  <c r="B40"/>
  <c r="D39"/>
  <c r="C39"/>
  <c r="B39"/>
  <c r="D38"/>
  <c r="C38"/>
  <c r="B38"/>
  <c r="D37"/>
  <c r="C37"/>
  <c r="B37"/>
  <c r="D36"/>
  <c r="C36"/>
  <c r="B36"/>
  <c r="D35"/>
  <c r="C35"/>
  <c r="B35"/>
  <c r="D34"/>
  <c r="C34"/>
  <c r="B34"/>
  <c r="D33"/>
  <c r="C33"/>
  <c r="B33"/>
  <c r="D32"/>
  <c r="C32"/>
  <c r="B32"/>
  <c r="D31"/>
  <c r="C31"/>
  <c r="B31"/>
  <c r="D30"/>
  <c r="C30"/>
  <c r="B30"/>
  <c r="D29"/>
  <c r="C29"/>
  <c r="B29"/>
  <c r="D28"/>
  <c r="C28"/>
  <c r="B28"/>
  <c r="D27"/>
  <c r="C27"/>
  <c r="B27"/>
  <c r="D26"/>
  <c r="C26"/>
  <c r="B26"/>
  <c r="D25"/>
  <c r="C25"/>
  <c r="B25"/>
  <c r="D24"/>
  <c r="C24"/>
  <c r="B24"/>
  <c r="D23"/>
  <c r="C23"/>
  <c r="B23"/>
  <c r="D22"/>
  <c r="C22"/>
  <c r="B22"/>
  <c r="D21"/>
  <c r="C21"/>
  <c r="B21"/>
  <c r="D20"/>
  <c r="C20"/>
  <c r="B20"/>
  <c r="D19"/>
  <c r="C19"/>
  <c r="B19"/>
  <c r="D18"/>
  <c r="C18"/>
  <c r="B18"/>
  <c r="D17"/>
  <c r="C17"/>
  <c r="B17"/>
  <c r="D16"/>
  <c r="C16"/>
  <c r="B16"/>
  <c r="D15"/>
  <c r="C15"/>
  <c r="B15"/>
  <c r="D14"/>
  <c r="C14"/>
  <c r="B14"/>
  <c r="D13"/>
  <c r="C13"/>
  <c r="B13"/>
  <c r="D12"/>
  <c r="C12"/>
  <c r="B12"/>
  <c r="D11"/>
  <c r="C11"/>
  <c r="B11"/>
  <c r="D10"/>
  <c r="C10"/>
  <c r="B10"/>
  <c r="D9"/>
  <c r="C9"/>
  <c r="B9"/>
  <c r="D8"/>
  <c r="C8"/>
  <c r="B8"/>
  <c r="I7"/>
  <c r="G7"/>
  <c r="F7"/>
  <c r="D7"/>
  <c r="C7"/>
  <c r="B7"/>
  <c r="I69" i="11"/>
  <c r="G69"/>
  <c r="F69"/>
  <c r="I67"/>
  <c r="G67"/>
  <c r="F67"/>
  <c r="I65"/>
  <c r="G65"/>
  <c r="F65"/>
  <c r="I63"/>
  <c r="G63"/>
  <c r="F63"/>
  <c r="I61"/>
  <c r="G61"/>
  <c r="F61"/>
  <c r="I59"/>
  <c r="G59"/>
  <c r="F59"/>
  <c r="I57"/>
  <c r="G57"/>
  <c r="F57"/>
  <c r="I55"/>
  <c r="G55"/>
  <c r="F55"/>
  <c r="I53"/>
  <c r="G53"/>
  <c r="F53"/>
  <c r="I51"/>
  <c r="G51"/>
  <c r="F51"/>
  <c r="I49"/>
  <c r="G49"/>
  <c r="F49"/>
  <c r="I47"/>
  <c r="G47"/>
  <c r="F47"/>
  <c r="I45"/>
  <c r="G45"/>
  <c r="F45"/>
  <c r="I43"/>
  <c r="G43"/>
  <c r="F43"/>
  <c r="I41"/>
  <c r="G41"/>
  <c r="F41"/>
  <c r="I39"/>
  <c r="G39"/>
  <c r="F39"/>
  <c r="I37"/>
  <c r="G37"/>
  <c r="F37"/>
  <c r="I35"/>
  <c r="G35"/>
  <c r="F35"/>
  <c r="I33"/>
  <c r="G33"/>
  <c r="F33"/>
  <c r="I31"/>
  <c r="G31"/>
  <c r="F31"/>
  <c r="I29"/>
  <c r="G29"/>
  <c r="F29"/>
  <c r="I27"/>
  <c r="G27"/>
  <c r="F27"/>
  <c r="I25"/>
  <c r="G25"/>
  <c r="F25"/>
  <c r="I23"/>
  <c r="G23"/>
  <c r="F23"/>
  <c r="I21"/>
  <c r="G21"/>
  <c r="F21"/>
  <c r="I19"/>
  <c r="G19"/>
  <c r="F19"/>
  <c r="I17"/>
  <c r="G17"/>
  <c r="F17"/>
  <c r="I15"/>
  <c r="G15"/>
  <c r="F15"/>
  <c r="I13"/>
  <c r="G13"/>
  <c r="F13"/>
  <c r="I11"/>
  <c r="G11"/>
  <c r="F11"/>
  <c r="I9"/>
  <c r="G9"/>
  <c r="F9"/>
  <c r="D69"/>
  <c r="C69"/>
  <c r="B69"/>
  <c r="D67"/>
  <c r="C67"/>
  <c r="B67"/>
  <c r="D65"/>
  <c r="C65"/>
  <c r="B65"/>
  <c r="D63"/>
  <c r="C63"/>
  <c r="B63"/>
  <c r="D61"/>
  <c r="C61"/>
  <c r="B61"/>
  <c r="D59"/>
  <c r="C59"/>
  <c r="B59"/>
  <c r="D57"/>
  <c r="C57"/>
  <c r="B57"/>
  <c r="D55"/>
  <c r="C55"/>
  <c r="B55"/>
  <c r="D53"/>
  <c r="C53"/>
  <c r="B53"/>
  <c r="D51"/>
  <c r="C51"/>
  <c r="B51"/>
  <c r="D49"/>
  <c r="C49"/>
  <c r="B49"/>
  <c r="D47"/>
  <c r="C47"/>
  <c r="B47"/>
  <c r="D45"/>
  <c r="C45"/>
  <c r="B45"/>
  <c r="D43"/>
  <c r="C43"/>
  <c r="B43"/>
  <c r="D41"/>
  <c r="C41"/>
  <c r="B41"/>
  <c r="D39"/>
  <c r="C39"/>
  <c r="B39"/>
  <c r="D37"/>
  <c r="C37"/>
  <c r="B37"/>
  <c r="D35"/>
  <c r="C35"/>
  <c r="B35"/>
  <c r="D33"/>
  <c r="C33"/>
  <c r="B33"/>
  <c r="D31"/>
  <c r="C31"/>
  <c r="B31"/>
  <c r="D29"/>
  <c r="C29"/>
  <c r="B29"/>
  <c r="D27"/>
  <c r="C27"/>
  <c r="B27"/>
  <c r="D25"/>
  <c r="C25"/>
  <c r="B25"/>
  <c r="D23"/>
  <c r="C23"/>
  <c r="B23"/>
  <c r="D21"/>
  <c r="C21"/>
  <c r="B21"/>
  <c r="D19"/>
  <c r="C19"/>
  <c r="B19"/>
  <c r="D17"/>
  <c r="C17"/>
  <c r="B17"/>
  <c r="D15"/>
  <c r="C15"/>
  <c r="B15"/>
  <c r="D13"/>
  <c r="C13"/>
  <c r="B13"/>
  <c r="D11"/>
  <c r="C11"/>
  <c r="B11"/>
  <c r="D9"/>
  <c r="C9"/>
  <c r="B9"/>
  <c r="I7"/>
  <c r="G7"/>
  <c r="F7"/>
  <c r="D7"/>
  <c r="C7"/>
  <c r="B7"/>
  <c r="G7" i="38"/>
  <c r="F7"/>
  <c r="C142" i="39"/>
  <c r="C110"/>
  <c r="C114"/>
  <c r="C11"/>
  <c r="C15"/>
  <c r="C19"/>
  <c r="C23"/>
  <c r="C102"/>
  <c r="C130"/>
  <c r="C134"/>
  <c r="C138"/>
  <c r="C118"/>
  <c r="C122"/>
  <c r="I37" i="22"/>
  <c r="G37"/>
  <c r="F37"/>
  <c r="I35"/>
  <c r="G35"/>
  <c r="F35"/>
  <c r="I33"/>
  <c r="G33"/>
  <c r="F33"/>
  <c r="I31"/>
  <c r="G31"/>
  <c r="F31"/>
  <c r="I29"/>
  <c r="G29"/>
  <c r="F29"/>
  <c r="I27"/>
  <c r="G27"/>
  <c r="F27"/>
  <c r="I25"/>
  <c r="G25"/>
  <c r="F25"/>
  <c r="I23"/>
  <c r="G23"/>
  <c r="F23"/>
  <c r="I21"/>
  <c r="G21"/>
  <c r="F21"/>
  <c r="I19"/>
  <c r="G19"/>
  <c r="F19"/>
  <c r="I17"/>
  <c r="G17"/>
  <c r="F17"/>
  <c r="I15"/>
  <c r="G15"/>
  <c r="F15"/>
  <c r="I13"/>
  <c r="G13"/>
  <c r="F13"/>
  <c r="I11"/>
  <c r="G11"/>
  <c r="F11"/>
  <c r="I9"/>
  <c r="G9"/>
  <c r="F9"/>
  <c r="D37"/>
  <c r="D35"/>
  <c r="D33"/>
  <c r="D31"/>
  <c r="D29"/>
  <c r="D27"/>
  <c r="D25"/>
  <c r="D23"/>
  <c r="D21"/>
  <c r="D19"/>
  <c r="D17"/>
  <c r="D15"/>
  <c r="D13"/>
  <c r="D11"/>
  <c r="D9"/>
  <c r="I7"/>
  <c r="G7"/>
  <c r="F7"/>
  <c r="D7"/>
  <c r="B5" i="2"/>
  <c r="A5"/>
  <c r="A1"/>
  <c r="B9" i="10"/>
  <c r="C9"/>
  <c r="D9"/>
  <c r="B11"/>
  <c r="C11"/>
  <c r="D11"/>
  <c r="B13"/>
  <c r="C13"/>
  <c r="D13"/>
  <c r="B15"/>
  <c r="C15"/>
  <c r="D15"/>
  <c r="B17"/>
  <c r="C17"/>
  <c r="D17"/>
  <c r="B19"/>
  <c r="C19"/>
  <c r="D19"/>
  <c r="B21"/>
  <c r="C21"/>
  <c r="D21"/>
  <c r="B23"/>
  <c r="C23"/>
  <c r="D23"/>
  <c r="B25"/>
  <c r="C25"/>
  <c r="D25"/>
  <c r="B27"/>
  <c r="C27"/>
  <c r="D27"/>
  <c r="B29"/>
  <c r="C29"/>
  <c r="D29"/>
  <c r="B31"/>
  <c r="C31"/>
  <c r="D31"/>
  <c r="B33"/>
  <c r="C33"/>
  <c r="D33"/>
  <c r="B35"/>
  <c r="C35"/>
  <c r="D35"/>
  <c r="B37"/>
  <c r="C37"/>
  <c r="D37"/>
  <c r="D7"/>
  <c r="B7"/>
  <c r="C7"/>
  <c r="E2"/>
  <c r="R4"/>
  <c r="O57" s="1"/>
  <c r="I37"/>
  <c r="G37"/>
  <c r="F37"/>
  <c r="K36"/>
  <c r="I35"/>
  <c r="G35"/>
  <c r="F35"/>
  <c r="M34"/>
  <c r="I33"/>
  <c r="G33"/>
  <c r="F33"/>
  <c r="K32"/>
  <c r="I31"/>
  <c r="G31"/>
  <c r="F31"/>
  <c r="O30"/>
  <c r="I29"/>
  <c r="G29"/>
  <c r="F29"/>
  <c r="K28"/>
  <c r="I27"/>
  <c r="G27"/>
  <c r="F27"/>
  <c r="M26"/>
  <c r="I25"/>
  <c r="G25"/>
  <c r="F25"/>
  <c r="K24"/>
  <c r="I23"/>
  <c r="G23"/>
  <c r="F23"/>
  <c r="Q22"/>
  <c r="I21"/>
  <c r="G21"/>
  <c r="F21"/>
  <c r="K20"/>
  <c r="I19"/>
  <c r="G19"/>
  <c r="F19"/>
  <c r="M18"/>
  <c r="I17"/>
  <c r="G17"/>
  <c r="F17"/>
  <c r="U16"/>
  <c r="K16"/>
  <c r="I15"/>
  <c r="G15"/>
  <c r="F15"/>
  <c r="O14"/>
  <c r="I13"/>
  <c r="G13"/>
  <c r="F13"/>
  <c r="K12"/>
  <c r="I11"/>
  <c r="G11"/>
  <c r="F11"/>
  <c r="M10"/>
  <c r="G9"/>
  <c r="F9"/>
  <c r="K8"/>
  <c r="U7"/>
  <c r="I7"/>
  <c r="G7"/>
  <c r="F7"/>
  <c r="G4"/>
  <c r="A4"/>
  <c r="A1"/>
  <c r="U15"/>
  <c r="U14"/>
  <c r="U12"/>
  <c r="U11"/>
  <c r="U10"/>
  <c r="U8"/>
  <c r="R57"/>
  <c r="F51" s="1"/>
  <c r="R4" i="11"/>
  <c r="O79" s="1"/>
  <c r="K68"/>
  <c r="M66"/>
  <c r="K64"/>
  <c r="O62"/>
  <c r="K60"/>
  <c r="M58"/>
  <c r="K56"/>
  <c r="Q54"/>
  <c r="K52"/>
  <c r="M50"/>
  <c r="K48"/>
  <c r="O46"/>
  <c r="K44"/>
  <c r="M42"/>
  <c r="K40"/>
  <c r="Q38"/>
  <c r="K36"/>
  <c r="M34"/>
  <c r="K32"/>
  <c r="O30"/>
  <c r="K28"/>
  <c r="M26"/>
  <c r="K24"/>
  <c r="Q22"/>
  <c r="K20"/>
  <c r="M18"/>
  <c r="U16"/>
  <c r="K16"/>
  <c r="O14"/>
  <c r="K12"/>
  <c r="M10"/>
  <c r="K8"/>
  <c r="U7"/>
  <c r="G4"/>
  <c r="A4"/>
  <c r="E2"/>
  <c r="A1"/>
  <c r="U15"/>
  <c r="U14"/>
  <c r="U12"/>
  <c r="U11"/>
  <c r="U10"/>
  <c r="U8"/>
  <c r="R79"/>
  <c r="F77" s="1"/>
  <c r="F73"/>
  <c r="F72"/>
  <c r="R4" i="12"/>
  <c r="O80" s="1"/>
  <c r="K69"/>
  <c r="M68"/>
  <c r="K67"/>
  <c r="O66"/>
  <c r="K65"/>
  <c r="M64"/>
  <c r="K63"/>
  <c r="Q62"/>
  <c r="K61"/>
  <c r="M60"/>
  <c r="K59"/>
  <c r="O58"/>
  <c r="K57"/>
  <c r="M56"/>
  <c r="K55"/>
  <c r="Q54"/>
  <c r="K53"/>
  <c r="M52"/>
  <c r="K51"/>
  <c r="O50"/>
  <c r="K49"/>
  <c r="M48"/>
  <c r="K47"/>
  <c r="Q46"/>
  <c r="K45"/>
  <c r="M44"/>
  <c r="K43"/>
  <c r="O42"/>
  <c r="K41"/>
  <c r="M40"/>
  <c r="O39"/>
  <c r="K39"/>
  <c r="Q38"/>
  <c r="O37"/>
  <c r="K37"/>
  <c r="M36"/>
  <c r="K35"/>
  <c r="O34"/>
  <c r="K33"/>
  <c r="M32"/>
  <c r="K31"/>
  <c r="Q30"/>
  <c r="K29"/>
  <c r="M28"/>
  <c r="K27"/>
  <c r="O26"/>
  <c r="K25"/>
  <c r="M24"/>
  <c r="K23"/>
  <c r="Q22"/>
  <c r="K21"/>
  <c r="M20"/>
  <c r="K19"/>
  <c r="O18"/>
  <c r="K17"/>
  <c r="U16"/>
  <c r="M16"/>
  <c r="K15"/>
  <c r="Q14"/>
  <c r="K13"/>
  <c r="M12"/>
  <c r="K11"/>
  <c r="O10"/>
  <c r="K9"/>
  <c r="M8"/>
  <c r="U7"/>
  <c r="K7"/>
  <c r="G4"/>
  <c r="A4"/>
  <c r="E2"/>
  <c r="A1"/>
  <c r="U15"/>
  <c r="U14"/>
  <c r="U13"/>
  <c r="U11"/>
  <c r="U10"/>
  <c r="U9"/>
  <c r="U8"/>
  <c r="R80"/>
  <c r="H80" s="1"/>
  <c r="F80"/>
  <c r="H78"/>
  <c r="H77"/>
  <c r="F74"/>
  <c r="F73"/>
  <c r="A5" i="9"/>
  <c r="J40"/>
  <c r="K40"/>
  <c r="L40"/>
  <c r="P40"/>
  <c r="M40" s="1"/>
  <c r="J41"/>
  <c r="K41"/>
  <c r="L41"/>
  <c r="P41"/>
  <c r="M41"/>
  <c r="J42"/>
  <c r="K42"/>
  <c r="L42"/>
  <c r="P42"/>
  <c r="M42" s="1"/>
  <c r="J43"/>
  <c r="K43"/>
  <c r="L43"/>
  <c r="P43"/>
  <c r="M43" s="1"/>
  <c r="J44"/>
  <c r="K44"/>
  <c r="L44"/>
  <c r="P44"/>
  <c r="M44" s="1"/>
  <c r="J45"/>
  <c r="K45"/>
  <c r="L45"/>
  <c r="P45"/>
  <c r="M45"/>
  <c r="J46"/>
  <c r="K46"/>
  <c r="L46"/>
  <c r="P46"/>
  <c r="M46" s="1"/>
  <c r="J47"/>
  <c r="K47"/>
  <c r="L47"/>
  <c r="P47"/>
  <c r="M47" s="1"/>
  <c r="J48"/>
  <c r="K48"/>
  <c r="L48"/>
  <c r="P48"/>
  <c r="M48" s="1"/>
  <c r="J49"/>
  <c r="K49"/>
  <c r="L49"/>
  <c r="P49"/>
  <c r="M49"/>
  <c r="J50"/>
  <c r="K50"/>
  <c r="L50"/>
  <c r="P50"/>
  <c r="M50" s="1"/>
  <c r="J51"/>
  <c r="K51"/>
  <c r="L51"/>
  <c r="P51"/>
  <c r="M51" s="1"/>
  <c r="J52"/>
  <c r="K52"/>
  <c r="L52"/>
  <c r="P52"/>
  <c r="M52" s="1"/>
  <c r="J53"/>
  <c r="K53"/>
  <c r="L53"/>
  <c r="P53"/>
  <c r="M53"/>
  <c r="J54"/>
  <c r="K54"/>
  <c r="L54"/>
  <c r="P54"/>
  <c r="M54" s="1"/>
  <c r="J55"/>
  <c r="K55"/>
  <c r="L55"/>
  <c r="P55"/>
  <c r="M55" s="1"/>
  <c r="J56"/>
  <c r="K56"/>
  <c r="L56"/>
  <c r="P56"/>
  <c r="M56" s="1"/>
  <c r="J57"/>
  <c r="K57"/>
  <c r="L57"/>
  <c r="P57"/>
  <c r="M57"/>
  <c r="J58"/>
  <c r="K58"/>
  <c r="L58"/>
  <c r="P58"/>
  <c r="M58" s="1"/>
  <c r="J59"/>
  <c r="K59"/>
  <c r="L59"/>
  <c r="P59"/>
  <c r="M59" s="1"/>
  <c r="J60"/>
  <c r="K60"/>
  <c r="L60"/>
  <c r="P60"/>
  <c r="M60" s="1"/>
  <c r="J61"/>
  <c r="K61"/>
  <c r="L61"/>
  <c r="P61"/>
  <c r="M61"/>
  <c r="J62"/>
  <c r="K62"/>
  <c r="L62"/>
  <c r="P62"/>
  <c r="M62" s="1"/>
  <c r="J63"/>
  <c r="K63"/>
  <c r="L63"/>
  <c r="P63"/>
  <c r="M63" s="1"/>
  <c r="J64"/>
  <c r="K64"/>
  <c r="L64"/>
  <c r="P64"/>
  <c r="M64" s="1"/>
  <c r="J65"/>
  <c r="K65"/>
  <c r="L65"/>
  <c r="P65"/>
  <c r="M65"/>
  <c r="J66"/>
  <c r="K66"/>
  <c r="L66"/>
  <c r="P66"/>
  <c r="M66" s="1"/>
  <c r="J67"/>
  <c r="K67"/>
  <c r="L67"/>
  <c r="P67"/>
  <c r="M67" s="1"/>
  <c r="J68"/>
  <c r="K68"/>
  <c r="L68"/>
  <c r="P68"/>
  <c r="M68" s="1"/>
  <c r="J69"/>
  <c r="K69"/>
  <c r="L69"/>
  <c r="P69"/>
  <c r="M69"/>
  <c r="J70"/>
  <c r="K70"/>
  <c r="L70"/>
  <c r="P70"/>
  <c r="M70" s="1"/>
  <c r="J71"/>
  <c r="K71"/>
  <c r="L71"/>
  <c r="P71"/>
  <c r="M71" s="1"/>
  <c r="J72"/>
  <c r="K72"/>
  <c r="L72"/>
  <c r="P72"/>
  <c r="M72" s="1"/>
  <c r="J73"/>
  <c r="K73"/>
  <c r="L73"/>
  <c r="P73"/>
  <c r="M73"/>
  <c r="J74"/>
  <c r="K74"/>
  <c r="L74"/>
  <c r="P74"/>
  <c r="M74" s="1"/>
  <c r="J75"/>
  <c r="K75"/>
  <c r="L75"/>
  <c r="P75"/>
  <c r="M75" s="1"/>
  <c r="J76"/>
  <c r="K76"/>
  <c r="L76"/>
  <c r="P76"/>
  <c r="M76" s="1"/>
  <c r="J77"/>
  <c r="K77"/>
  <c r="L77"/>
  <c r="P77"/>
  <c r="M77"/>
  <c r="J78"/>
  <c r="K78"/>
  <c r="L78"/>
  <c r="P78"/>
  <c r="M78" s="1"/>
  <c r="J79"/>
  <c r="K79"/>
  <c r="L79"/>
  <c r="P79"/>
  <c r="M79" s="1"/>
  <c r="J80"/>
  <c r="K80"/>
  <c r="L80"/>
  <c r="P80"/>
  <c r="M80" s="1"/>
  <c r="J81"/>
  <c r="K81"/>
  <c r="L81"/>
  <c r="P81"/>
  <c r="M81"/>
  <c r="J82"/>
  <c r="K82"/>
  <c r="L82"/>
  <c r="P82"/>
  <c r="M82" s="1"/>
  <c r="J83"/>
  <c r="K83"/>
  <c r="L83"/>
  <c r="P83"/>
  <c r="M83" s="1"/>
  <c r="J84"/>
  <c r="K84"/>
  <c r="L84"/>
  <c r="P84"/>
  <c r="M84" s="1"/>
  <c r="J85"/>
  <c r="K85"/>
  <c r="L85"/>
  <c r="P85"/>
  <c r="M85"/>
  <c r="J86"/>
  <c r="K86"/>
  <c r="L86"/>
  <c r="P86"/>
  <c r="M86" s="1"/>
  <c r="J87"/>
  <c r="K87"/>
  <c r="L87"/>
  <c r="P87"/>
  <c r="M87" s="1"/>
  <c r="J88"/>
  <c r="K88"/>
  <c r="L88"/>
  <c r="P88"/>
  <c r="M88" s="1"/>
  <c r="J89"/>
  <c r="K89"/>
  <c r="L89"/>
  <c r="P89"/>
  <c r="M89"/>
  <c r="J90"/>
  <c r="K90"/>
  <c r="L90"/>
  <c r="P90"/>
  <c r="M90" s="1"/>
  <c r="J91"/>
  <c r="K91"/>
  <c r="L91"/>
  <c r="P91"/>
  <c r="M91" s="1"/>
  <c r="J92"/>
  <c r="K92"/>
  <c r="L92"/>
  <c r="P92"/>
  <c r="M92" s="1"/>
  <c r="J93"/>
  <c r="K93"/>
  <c r="L93"/>
  <c r="P93"/>
  <c r="M93"/>
  <c r="J94"/>
  <c r="K94"/>
  <c r="L94"/>
  <c r="P94"/>
  <c r="M94" s="1"/>
  <c r="J95"/>
  <c r="K95"/>
  <c r="L95"/>
  <c r="P95"/>
  <c r="M95" s="1"/>
  <c r="J96"/>
  <c r="K96"/>
  <c r="L96"/>
  <c r="P96"/>
  <c r="M96" s="1"/>
  <c r="J97"/>
  <c r="K97"/>
  <c r="L97"/>
  <c r="P97"/>
  <c r="M97"/>
  <c r="J98"/>
  <c r="K98"/>
  <c r="L98"/>
  <c r="P98"/>
  <c r="M98" s="1"/>
  <c r="J99"/>
  <c r="K99"/>
  <c r="L99"/>
  <c r="P99"/>
  <c r="M99" s="1"/>
  <c r="J100"/>
  <c r="K100"/>
  <c r="L100"/>
  <c r="P100"/>
  <c r="M100" s="1"/>
  <c r="J101"/>
  <c r="K101"/>
  <c r="L101"/>
  <c r="P101"/>
  <c r="M101"/>
  <c r="J102"/>
  <c r="K102"/>
  <c r="L102"/>
  <c r="P102"/>
  <c r="M102" s="1"/>
  <c r="J103"/>
  <c r="K103"/>
  <c r="L103"/>
  <c r="P103"/>
  <c r="M103" s="1"/>
  <c r="J104"/>
  <c r="K104"/>
  <c r="L104"/>
  <c r="P104"/>
  <c r="M104" s="1"/>
  <c r="J105"/>
  <c r="K105"/>
  <c r="L105"/>
  <c r="P105"/>
  <c r="M105"/>
  <c r="J106"/>
  <c r="K106"/>
  <c r="L106"/>
  <c r="P106"/>
  <c r="M106" s="1"/>
  <c r="J107"/>
  <c r="K107"/>
  <c r="L107"/>
  <c r="P107"/>
  <c r="M107" s="1"/>
  <c r="J108"/>
  <c r="K108"/>
  <c r="L108"/>
  <c r="P108"/>
  <c r="M108" s="1"/>
  <c r="J109"/>
  <c r="K109"/>
  <c r="L109"/>
  <c r="P109"/>
  <c r="M109"/>
  <c r="J110"/>
  <c r="K110"/>
  <c r="L110"/>
  <c r="P110"/>
  <c r="M110" s="1"/>
  <c r="J111"/>
  <c r="K111"/>
  <c r="L111"/>
  <c r="P111"/>
  <c r="M111" s="1"/>
  <c r="J112"/>
  <c r="K112"/>
  <c r="L112"/>
  <c r="P112"/>
  <c r="M112" s="1"/>
  <c r="J113"/>
  <c r="K113"/>
  <c r="L113"/>
  <c r="P113"/>
  <c r="M113"/>
  <c r="J114"/>
  <c r="K114"/>
  <c r="L114"/>
  <c r="P114"/>
  <c r="M114" s="1"/>
  <c r="J115"/>
  <c r="K115"/>
  <c r="L115"/>
  <c r="P115"/>
  <c r="M115" s="1"/>
  <c r="J116"/>
  <c r="K116"/>
  <c r="L116"/>
  <c r="P116"/>
  <c r="M116" s="1"/>
  <c r="J117"/>
  <c r="K117"/>
  <c r="L117"/>
  <c r="P117"/>
  <c r="M117"/>
  <c r="J118"/>
  <c r="K118"/>
  <c r="L118"/>
  <c r="P118"/>
  <c r="M118" s="1"/>
  <c r="J119"/>
  <c r="K119"/>
  <c r="L119"/>
  <c r="P119"/>
  <c r="M119" s="1"/>
  <c r="J120"/>
  <c r="K120"/>
  <c r="L120"/>
  <c r="P120"/>
  <c r="M120" s="1"/>
  <c r="J121"/>
  <c r="K121"/>
  <c r="L121"/>
  <c r="P121"/>
  <c r="M121"/>
  <c r="J122"/>
  <c r="K122"/>
  <c r="L122"/>
  <c r="P122"/>
  <c r="M122" s="1"/>
  <c r="J123"/>
  <c r="K123"/>
  <c r="L123"/>
  <c r="P123"/>
  <c r="M123" s="1"/>
  <c r="J124"/>
  <c r="K124"/>
  <c r="L124"/>
  <c r="P124"/>
  <c r="M124" s="1"/>
  <c r="J125"/>
  <c r="K125"/>
  <c r="L125"/>
  <c r="P125"/>
  <c r="M125"/>
  <c r="J126"/>
  <c r="K126"/>
  <c r="L126"/>
  <c r="P126"/>
  <c r="M126" s="1"/>
  <c r="J127"/>
  <c r="K127"/>
  <c r="L127"/>
  <c r="P127"/>
  <c r="M127" s="1"/>
  <c r="J128"/>
  <c r="K128"/>
  <c r="L128"/>
  <c r="P128"/>
  <c r="M128" s="1"/>
  <c r="J129"/>
  <c r="K129"/>
  <c r="L129"/>
  <c r="P129"/>
  <c r="M129"/>
  <c r="J130"/>
  <c r="K130"/>
  <c r="L130"/>
  <c r="P130"/>
  <c r="M130" s="1"/>
  <c r="J131"/>
  <c r="K131"/>
  <c r="L131"/>
  <c r="P131"/>
  <c r="M131" s="1"/>
  <c r="J132"/>
  <c r="K132"/>
  <c r="L132"/>
  <c r="P132"/>
  <c r="M132" s="1"/>
  <c r="J133"/>
  <c r="K133"/>
  <c r="L133"/>
  <c r="P133"/>
  <c r="M133"/>
  <c r="J134"/>
  <c r="K134"/>
  <c r="L134"/>
  <c r="P134"/>
  <c r="M134" s="1"/>
  <c r="A1"/>
  <c r="R4" i="38"/>
  <c r="O79"/>
  <c r="K66"/>
  <c r="K65"/>
  <c r="K64"/>
  <c r="M62"/>
  <c r="M61"/>
  <c r="K58"/>
  <c r="K57"/>
  <c r="K56"/>
  <c r="O54"/>
  <c r="O53"/>
  <c r="K50"/>
  <c r="K49"/>
  <c r="K48"/>
  <c r="M46"/>
  <c r="M45"/>
  <c r="K42"/>
  <c r="K41"/>
  <c r="K40"/>
  <c r="Q38"/>
  <c r="Q37"/>
  <c r="K34"/>
  <c r="K33"/>
  <c r="K32"/>
  <c r="M30"/>
  <c r="M29"/>
  <c r="K26"/>
  <c r="K25"/>
  <c r="K24"/>
  <c r="O22"/>
  <c r="O21"/>
  <c r="K18"/>
  <c r="K17"/>
  <c r="U16"/>
  <c r="K16"/>
  <c r="M14"/>
  <c r="M13"/>
  <c r="K10"/>
  <c r="K9"/>
  <c r="K8"/>
  <c r="U7"/>
  <c r="G4"/>
  <c r="A4"/>
  <c r="F2"/>
  <c r="A1"/>
  <c r="U15"/>
  <c r="U14"/>
  <c r="U12"/>
  <c r="U11"/>
  <c r="U10"/>
  <c r="U8"/>
  <c r="R79"/>
  <c r="F76"/>
  <c r="F74"/>
  <c r="R4" i="39"/>
  <c r="O79" s="1"/>
  <c r="O154" s="1"/>
  <c r="M154"/>
  <c r="K154"/>
  <c r="G154"/>
  <c r="M153"/>
  <c r="K153"/>
  <c r="G153"/>
  <c r="M152"/>
  <c r="K152"/>
  <c r="G152"/>
  <c r="M151"/>
  <c r="K151"/>
  <c r="G151"/>
  <c r="M150"/>
  <c r="K150"/>
  <c r="G150"/>
  <c r="M149"/>
  <c r="K149"/>
  <c r="G149"/>
  <c r="M148"/>
  <c r="G148"/>
  <c r="M147"/>
  <c r="K147"/>
  <c r="G147"/>
  <c r="Q146"/>
  <c r="O69"/>
  <c r="O144" s="1"/>
  <c r="Q143"/>
  <c r="O68"/>
  <c r="O143" s="1"/>
  <c r="Q67"/>
  <c r="Q142" s="1"/>
  <c r="Q66"/>
  <c r="Q141" s="1"/>
  <c r="K141"/>
  <c r="O65"/>
  <c r="O140"/>
  <c r="K140"/>
  <c r="O64"/>
  <c r="O139" s="1"/>
  <c r="K139"/>
  <c r="Q138"/>
  <c r="O138"/>
  <c r="M137"/>
  <c r="M136"/>
  <c r="K133"/>
  <c r="K132"/>
  <c r="K131"/>
  <c r="O129"/>
  <c r="O128"/>
  <c r="K125"/>
  <c r="K124"/>
  <c r="K123"/>
  <c r="M121"/>
  <c r="M120"/>
  <c r="K117"/>
  <c r="K116"/>
  <c r="K115"/>
  <c r="Q113"/>
  <c r="Q112"/>
  <c r="K109"/>
  <c r="K108"/>
  <c r="K107"/>
  <c r="M105"/>
  <c r="M104"/>
  <c r="K101"/>
  <c r="K100"/>
  <c r="K99"/>
  <c r="O97"/>
  <c r="O96"/>
  <c r="K93"/>
  <c r="K92"/>
  <c r="U91"/>
  <c r="K91"/>
  <c r="U90"/>
  <c r="U89"/>
  <c r="M89"/>
  <c r="U88"/>
  <c r="M88"/>
  <c r="U87"/>
  <c r="U86"/>
  <c r="U85"/>
  <c r="K85"/>
  <c r="U84"/>
  <c r="K84"/>
  <c r="U83"/>
  <c r="U82"/>
  <c r="K66"/>
  <c r="K65"/>
  <c r="K64"/>
  <c r="M62"/>
  <c r="M61"/>
  <c r="K58"/>
  <c r="K57"/>
  <c r="K56"/>
  <c r="O54"/>
  <c r="O53"/>
  <c r="K50"/>
  <c r="K49"/>
  <c r="K48"/>
  <c r="M46"/>
  <c r="M45"/>
  <c r="K42"/>
  <c r="K41"/>
  <c r="K40"/>
  <c r="Q38"/>
  <c r="Q37"/>
  <c r="K34"/>
  <c r="K33"/>
  <c r="K32"/>
  <c r="M30"/>
  <c r="M29"/>
  <c r="K26"/>
  <c r="K25"/>
  <c r="K24"/>
  <c r="O22"/>
  <c r="O21"/>
  <c r="K18"/>
  <c r="K17"/>
  <c r="U16"/>
  <c r="K16"/>
  <c r="M14"/>
  <c r="M13"/>
  <c r="K10"/>
  <c r="K9"/>
  <c r="K8"/>
  <c r="U7"/>
  <c r="G4"/>
  <c r="A4"/>
  <c r="F2"/>
  <c r="A1"/>
  <c r="U15"/>
  <c r="U14"/>
  <c r="U11"/>
  <c r="U10"/>
  <c r="U8"/>
  <c r="R79"/>
  <c r="H79" s="1"/>
  <c r="H154" s="1"/>
  <c r="R4" i="81"/>
  <c r="O79"/>
  <c r="Q37"/>
  <c r="K34"/>
  <c r="K33"/>
  <c r="K32"/>
  <c r="M30"/>
  <c r="M29"/>
  <c r="K26"/>
  <c r="K25"/>
  <c r="K24"/>
  <c r="O22"/>
  <c r="O21"/>
  <c r="K18"/>
  <c r="K17"/>
  <c r="U16"/>
  <c r="K16"/>
  <c r="M14"/>
  <c r="M13"/>
  <c r="K10"/>
  <c r="K9"/>
  <c r="K8"/>
  <c r="U7"/>
  <c r="G7"/>
  <c r="F7"/>
  <c r="G4"/>
  <c r="A4"/>
  <c r="F2"/>
  <c r="A1"/>
  <c r="U15"/>
  <c r="U14"/>
  <c r="U13"/>
  <c r="U12"/>
  <c r="U11"/>
  <c r="U10"/>
  <c r="U9"/>
  <c r="U8"/>
  <c r="L5" i="37"/>
  <c r="C5"/>
  <c r="A5"/>
  <c r="A2"/>
  <c r="A1"/>
  <c r="E2" i="22"/>
  <c r="R4"/>
  <c r="O47" s="1"/>
  <c r="K36"/>
  <c r="M34"/>
  <c r="K32"/>
  <c r="K28"/>
  <c r="M26"/>
  <c r="K24"/>
  <c r="K20"/>
  <c r="M18"/>
  <c r="U16"/>
  <c r="K16"/>
  <c r="K12"/>
  <c r="M10"/>
  <c r="K8"/>
  <c r="U7"/>
  <c r="K4"/>
  <c r="G4"/>
  <c r="A4"/>
  <c r="A1"/>
  <c r="U15"/>
  <c r="U14"/>
  <c r="U12"/>
  <c r="U11"/>
  <c r="U10"/>
  <c r="U8"/>
  <c r="R47"/>
  <c r="F43" s="1"/>
  <c r="E2" i="23"/>
  <c r="D9"/>
  <c r="D11"/>
  <c r="D13"/>
  <c r="D15"/>
  <c r="D17"/>
  <c r="D19"/>
  <c r="D21"/>
  <c r="D7"/>
  <c r="I21"/>
  <c r="G21"/>
  <c r="F21"/>
  <c r="I19"/>
  <c r="G19"/>
  <c r="I17"/>
  <c r="G17"/>
  <c r="F17"/>
  <c r="I15"/>
  <c r="G15"/>
  <c r="F15"/>
  <c r="I13"/>
  <c r="G13"/>
  <c r="F13"/>
  <c r="I11"/>
  <c r="G11"/>
  <c r="F11"/>
  <c r="I9"/>
  <c r="G9"/>
  <c r="I7"/>
  <c r="G7"/>
  <c r="F7"/>
  <c r="R4"/>
  <c r="O31"/>
  <c r="K20"/>
  <c r="M18"/>
  <c r="U16"/>
  <c r="K16"/>
  <c r="K12"/>
  <c r="M10"/>
  <c r="K8"/>
  <c r="U7"/>
  <c r="K4"/>
  <c r="G4"/>
  <c r="A4"/>
  <c r="A1"/>
  <c r="U15"/>
  <c r="U13"/>
  <c r="U12"/>
  <c r="U11"/>
  <c r="U10"/>
  <c r="U9"/>
  <c r="U8"/>
  <c r="R31"/>
  <c r="F24" s="1"/>
  <c r="E2" i="24"/>
  <c r="D21"/>
  <c r="D19"/>
  <c r="D17"/>
  <c r="D15"/>
  <c r="D13"/>
  <c r="D11"/>
  <c r="D9"/>
  <c r="D7"/>
  <c r="I21"/>
  <c r="G21"/>
  <c r="F21"/>
  <c r="I19"/>
  <c r="G19"/>
  <c r="F19"/>
  <c r="I17"/>
  <c r="G17"/>
  <c r="F17"/>
  <c r="I15"/>
  <c r="G15"/>
  <c r="F15"/>
  <c r="I13"/>
  <c r="G13"/>
  <c r="F13"/>
  <c r="I11"/>
  <c r="G11"/>
  <c r="F11"/>
  <c r="I9"/>
  <c r="G9"/>
  <c r="F9"/>
  <c r="I7"/>
  <c r="G7"/>
  <c r="F7"/>
  <c r="R4"/>
  <c r="O32" s="1"/>
  <c r="K20"/>
  <c r="U16"/>
  <c r="K16"/>
  <c r="K12"/>
  <c r="K8"/>
  <c r="U7"/>
  <c r="K4"/>
  <c r="G4"/>
  <c r="A4"/>
  <c r="A1"/>
  <c r="U15"/>
  <c r="U14"/>
  <c r="U13"/>
  <c r="U12"/>
  <c r="U11"/>
  <c r="U10"/>
  <c r="U9"/>
  <c r="U8"/>
  <c r="R32"/>
  <c r="F26" s="1"/>
  <c r="C2" i="84"/>
  <c r="D5"/>
  <c r="N30"/>
  <c r="H33"/>
  <c r="I33"/>
  <c r="J33"/>
  <c r="N31"/>
  <c r="N32"/>
  <c r="N33"/>
  <c r="K33" s="1"/>
  <c r="H34"/>
  <c r="I34"/>
  <c r="J34"/>
  <c r="N34"/>
  <c r="K34"/>
  <c r="H35"/>
  <c r="I35"/>
  <c r="J35"/>
  <c r="N35"/>
  <c r="K35" s="1"/>
  <c r="H36"/>
  <c r="I36"/>
  <c r="J36"/>
  <c r="N36"/>
  <c r="K36"/>
  <c r="H37"/>
  <c r="I37"/>
  <c r="J37"/>
  <c r="N37"/>
  <c r="K37" s="1"/>
  <c r="H38"/>
  <c r="I38"/>
  <c r="J38"/>
  <c r="N38"/>
  <c r="K38"/>
  <c r="H39"/>
  <c r="I39"/>
  <c r="J39"/>
  <c r="N39"/>
  <c r="K39" s="1"/>
  <c r="H40"/>
  <c r="I40"/>
  <c r="J40"/>
  <c r="N40"/>
  <c r="K40"/>
  <c r="H41"/>
  <c r="I41"/>
  <c r="J41"/>
  <c r="N41"/>
  <c r="K41" s="1"/>
  <c r="H42"/>
  <c r="I42"/>
  <c r="J42"/>
  <c r="N42"/>
  <c r="K42"/>
  <c r="H43"/>
  <c r="I43"/>
  <c r="J43"/>
  <c r="N43"/>
  <c r="K43" s="1"/>
  <c r="H44"/>
  <c r="I44"/>
  <c r="J44"/>
  <c r="N44"/>
  <c r="K44"/>
  <c r="H45"/>
  <c r="I45"/>
  <c r="J45"/>
  <c r="N45"/>
  <c r="K45" s="1"/>
  <c r="H46"/>
  <c r="I46"/>
  <c r="J46"/>
  <c r="N46"/>
  <c r="K46"/>
  <c r="H47"/>
  <c r="I47"/>
  <c r="J47"/>
  <c r="N47"/>
  <c r="K47" s="1"/>
  <c r="H48"/>
  <c r="I48"/>
  <c r="J48"/>
  <c r="N48"/>
  <c r="K48"/>
  <c r="H49"/>
  <c r="I49"/>
  <c r="J49"/>
  <c r="N49"/>
  <c r="K49" s="1"/>
  <c r="H50"/>
  <c r="I50"/>
  <c r="J50"/>
  <c r="N50"/>
  <c r="K50"/>
  <c r="H51"/>
  <c r="I51"/>
  <c r="J51"/>
  <c r="N51"/>
  <c r="K51" s="1"/>
  <c r="H52"/>
  <c r="I52"/>
  <c r="J52"/>
  <c r="N52"/>
  <c r="K52"/>
  <c r="H53"/>
  <c r="I53"/>
  <c r="J53"/>
  <c r="N53"/>
  <c r="K53" s="1"/>
  <c r="H54"/>
  <c r="I54"/>
  <c r="J54"/>
  <c r="N54"/>
  <c r="K54"/>
  <c r="H55"/>
  <c r="I55"/>
  <c r="J55"/>
  <c r="N55"/>
  <c r="K55" s="1"/>
  <c r="H56"/>
  <c r="I56"/>
  <c r="J56"/>
  <c r="N56"/>
  <c r="K56"/>
  <c r="H57"/>
  <c r="I57"/>
  <c r="J57"/>
  <c r="N57"/>
  <c r="K57" s="1"/>
  <c r="H58"/>
  <c r="I58"/>
  <c r="J58"/>
  <c r="N58"/>
  <c r="K58"/>
  <c r="H59"/>
  <c r="I59"/>
  <c r="J59"/>
  <c r="N59"/>
  <c r="K59" s="1"/>
  <c r="H60"/>
  <c r="I60"/>
  <c r="J60"/>
  <c r="N60"/>
  <c r="K60"/>
  <c r="H61"/>
  <c r="I61"/>
  <c r="J61"/>
  <c r="N61"/>
  <c r="K61" s="1"/>
  <c r="H62"/>
  <c r="I62"/>
  <c r="J62"/>
  <c r="N62"/>
  <c r="K62"/>
  <c r="H63"/>
  <c r="I63"/>
  <c r="J63"/>
  <c r="N63"/>
  <c r="K63" s="1"/>
  <c r="H64"/>
  <c r="I64"/>
  <c r="J64"/>
  <c r="N64"/>
  <c r="K64"/>
  <c r="H65"/>
  <c r="I65"/>
  <c r="J65"/>
  <c r="N65"/>
  <c r="K65" s="1"/>
  <c r="H66"/>
  <c r="I66"/>
  <c r="J66"/>
  <c r="N66"/>
  <c r="K66"/>
  <c r="H67"/>
  <c r="I67"/>
  <c r="J67"/>
  <c r="N67"/>
  <c r="K67" s="1"/>
  <c r="H68"/>
  <c r="I68"/>
  <c r="J68"/>
  <c r="N68"/>
  <c r="K68"/>
  <c r="H69"/>
  <c r="I69"/>
  <c r="J69"/>
  <c r="N69"/>
  <c r="K69" s="1"/>
  <c r="H70"/>
  <c r="I70"/>
  <c r="J70"/>
  <c r="N70"/>
  <c r="K70"/>
  <c r="H71"/>
  <c r="I71"/>
  <c r="J71"/>
  <c r="N71"/>
  <c r="K71" s="1"/>
  <c r="H72"/>
  <c r="I72"/>
  <c r="J72"/>
  <c r="N72"/>
  <c r="K72"/>
  <c r="H73"/>
  <c r="I73"/>
  <c r="J73"/>
  <c r="N73"/>
  <c r="K73" s="1"/>
  <c r="H74"/>
  <c r="I74"/>
  <c r="J74"/>
  <c r="N74"/>
  <c r="K74"/>
  <c r="H75"/>
  <c r="I75"/>
  <c r="J75"/>
  <c r="N75"/>
  <c r="K75" s="1"/>
  <c r="H76"/>
  <c r="I76"/>
  <c r="J76"/>
  <c r="N76"/>
  <c r="K76"/>
  <c r="H77"/>
  <c r="I77"/>
  <c r="J77"/>
  <c r="N77"/>
  <c r="K77" s="1"/>
  <c r="H78"/>
  <c r="I78"/>
  <c r="J78"/>
  <c r="N78"/>
  <c r="K78"/>
  <c r="H79"/>
  <c r="I79"/>
  <c r="J79"/>
  <c r="N79"/>
  <c r="K79" s="1"/>
  <c r="H80"/>
  <c r="I80"/>
  <c r="J80"/>
  <c r="N80"/>
  <c r="K80"/>
  <c r="H81"/>
  <c r="I81"/>
  <c r="J81"/>
  <c r="N81"/>
  <c r="K81" s="1"/>
  <c r="H82"/>
  <c r="I82"/>
  <c r="J82"/>
  <c r="N82"/>
  <c r="K82"/>
  <c r="H83"/>
  <c r="I83"/>
  <c r="J83"/>
  <c r="N83"/>
  <c r="K83" s="1"/>
  <c r="H84"/>
  <c r="I84"/>
  <c r="J84"/>
  <c r="N84"/>
  <c r="K84"/>
  <c r="H85"/>
  <c r="I85"/>
  <c r="J85"/>
  <c r="N85"/>
  <c r="K85" s="1"/>
  <c r="H86"/>
  <c r="I86"/>
  <c r="J86"/>
  <c r="N86"/>
  <c r="K86"/>
  <c r="H87"/>
  <c r="I87"/>
  <c r="J87"/>
  <c r="N87"/>
  <c r="K87" s="1"/>
  <c r="H88"/>
  <c r="I88"/>
  <c r="J88"/>
  <c r="N88"/>
  <c r="K88"/>
  <c r="H89"/>
  <c r="I89"/>
  <c r="J89"/>
  <c r="N89"/>
  <c r="K89" s="1"/>
  <c r="H90"/>
  <c r="I90"/>
  <c r="J90"/>
  <c r="N90"/>
  <c r="K90"/>
  <c r="H91"/>
  <c r="I91"/>
  <c r="J91"/>
  <c r="N91"/>
  <c r="K91" s="1"/>
  <c r="H92"/>
  <c r="I92"/>
  <c r="J92"/>
  <c r="N92"/>
  <c r="K92"/>
  <c r="H93"/>
  <c r="I93"/>
  <c r="J93"/>
  <c r="N93"/>
  <c r="K93" s="1"/>
  <c r="H94"/>
  <c r="I94"/>
  <c r="J94"/>
  <c r="N94"/>
  <c r="K94"/>
  <c r="H95"/>
  <c r="I95"/>
  <c r="J95"/>
  <c r="N95"/>
  <c r="K95" s="1"/>
  <c r="H96"/>
  <c r="I96"/>
  <c r="J96"/>
  <c r="N96"/>
  <c r="K96"/>
  <c r="H97"/>
  <c r="I97"/>
  <c r="J97"/>
  <c r="N97"/>
  <c r="K97" s="1"/>
  <c r="H98"/>
  <c r="I98"/>
  <c r="J98"/>
  <c r="N98"/>
  <c r="K98"/>
  <c r="H99"/>
  <c r="I99"/>
  <c r="J99"/>
  <c r="N99"/>
  <c r="K99" s="1"/>
  <c r="H100"/>
  <c r="I100"/>
  <c r="J100"/>
  <c r="N100"/>
  <c r="K100"/>
  <c r="H101"/>
  <c r="I101"/>
  <c r="J101"/>
  <c r="N101"/>
  <c r="K101" s="1"/>
  <c r="H102"/>
  <c r="I102"/>
  <c r="J102"/>
  <c r="N102"/>
  <c r="K102"/>
  <c r="H103"/>
  <c r="I103"/>
  <c r="J103"/>
  <c r="N103"/>
  <c r="K103" s="1"/>
  <c r="H104"/>
  <c r="I104"/>
  <c r="J104"/>
  <c r="N104"/>
  <c r="K104"/>
  <c r="H105"/>
  <c r="I105"/>
  <c r="J105"/>
  <c r="N105"/>
  <c r="K105" s="1"/>
  <c r="H106"/>
  <c r="I106"/>
  <c r="J106"/>
  <c r="N106"/>
  <c r="K106"/>
  <c r="H107"/>
  <c r="I107"/>
  <c r="J107"/>
  <c r="N107"/>
  <c r="K107" s="1"/>
  <c r="H108"/>
  <c r="I108"/>
  <c r="J108"/>
  <c r="N108"/>
  <c r="K108"/>
  <c r="H109"/>
  <c r="I109"/>
  <c r="J109"/>
  <c r="N109"/>
  <c r="K109" s="1"/>
  <c r="H110"/>
  <c r="I110"/>
  <c r="J110"/>
  <c r="N110"/>
  <c r="K110"/>
  <c r="H111"/>
  <c r="I111"/>
  <c r="J111"/>
  <c r="N111"/>
  <c r="K111" s="1"/>
  <c r="H112"/>
  <c r="I112"/>
  <c r="J112"/>
  <c r="N112"/>
  <c r="K112"/>
  <c r="H113"/>
  <c r="I113"/>
  <c r="J113"/>
  <c r="N113"/>
  <c r="K113" s="1"/>
  <c r="H114"/>
  <c r="I114"/>
  <c r="J114"/>
  <c r="N114"/>
  <c r="K114"/>
  <c r="H115"/>
  <c r="I115"/>
  <c r="J115"/>
  <c r="N115"/>
  <c r="K115" s="1"/>
  <c r="H116"/>
  <c r="I116"/>
  <c r="J116"/>
  <c r="N116"/>
  <c r="K116"/>
  <c r="H117"/>
  <c r="I117"/>
  <c r="J117"/>
  <c r="N117"/>
  <c r="K117" s="1"/>
  <c r="H118"/>
  <c r="I118"/>
  <c r="J118"/>
  <c r="N118"/>
  <c r="K118"/>
  <c r="H119"/>
  <c r="I119"/>
  <c r="J119"/>
  <c r="N119"/>
  <c r="K119" s="1"/>
  <c r="H120"/>
  <c r="I120"/>
  <c r="J120"/>
  <c r="N120"/>
  <c r="K120"/>
  <c r="H121"/>
  <c r="I121"/>
  <c r="J121"/>
  <c r="N121"/>
  <c r="K121" s="1"/>
  <c r="H122"/>
  <c r="I122"/>
  <c r="J122"/>
  <c r="N122"/>
  <c r="K122"/>
  <c r="G5"/>
  <c r="C5"/>
  <c r="A5"/>
  <c r="A1"/>
  <c r="C7" i="81"/>
  <c r="C7" i="38"/>
  <c r="C11" i="81"/>
  <c r="C15"/>
  <c r="C19"/>
  <c r="C23"/>
  <c r="C27"/>
  <c r="C31"/>
  <c r="C35"/>
  <c r="C11" i="38"/>
  <c r="C15"/>
  <c r="C19"/>
  <c r="C23"/>
  <c r="C27"/>
  <c r="C31"/>
  <c r="C35"/>
  <c r="C39"/>
  <c r="C43"/>
  <c r="C47"/>
  <c r="C51"/>
  <c r="C55"/>
  <c r="C59"/>
  <c r="C63"/>
  <c r="C67"/>
  <c r="C27" i="39"/>
  <c r="C31"/>
  <c r="C35"/>
  <c r="C39"/>
  <c r="C43"/>
  <c r="C47"/>
  <c r="C51"/>
  <c r="C55"/>
  <c r="C59"/>
  <c r="C63"/>
  <c r="C67"/>
  <c r="C86"/>
  <c r="C90"/>
  <c r="C94"/>
  <c r="C98"/>
  <c r="C106"/>
  <c r="H75"/>
  <c r="H150" s="1"/>
  <c r="F37" i="197"/>
  <c r="F41"/>
  <c r="D30"/>
  <c r="H30"/>
  <c r="J30"/>
  <c r="F30"/>
  <c r="B32"/>
  <c r="F39"/>
  <c r="D24"/>
  <c r="F24"/>
  <c r="H24"/>
  <c r="J24"/>
  <c r="B25"/>
  <c r="C43"/>
  <c r="B26"/>
  <c r="C41"/>
  <c r="B27"/>
  <c r="C39"/>
  <c r="B28"/>
  <c r="C37"/>
  <c r="F77" i="38"/>
  <c r="B82" i="39"/>
  <c r="C82"/>
  <c r="C7"/>
  <c r="C126"/>
  <c r="B31" i="237"/>
  <c r="F37"/>
  <c r="D30"/>
  <c r="B32"/>
  <c r="F39"/>
  <c r="F30"/>
  <c r="B33"/>
  <c r="F41"/>
  <c r="H30"/>
  <c r="B34"/>
  <c r="F43"/>
  <c r="J30"/>
  <c r="H79" i="250"/>
  <c r="H154" s="1"/>
  <c r="F79"/>
  <c r="F154"/>
  <c r="H78"/>
  <c r="H153" s="1"/>
  <c r="F78"/>
  <c r="F153" s="1"/>
  <c r="H77"/>
  <c r="H152" s="1"/>
  <c r="F77"/>
  <c r="F152"/>
  <c r="H76"/>
  <c r="H151" s="1"/>
  <c r="F76"/>
  <c r="F151"/>
  <c r="H75"/>
  <c r="H150" s="1"/>
  <c r="F75"/>
  <c r="F150"/>
  <c r="H74"/>
  <c r="H149" s="1"/>
  <c r="F74"/>
  <c r="F149" s="1"/>
  <c r="K73"/>
  <c r="K148" s="1"/>
  <c r="H73"/>
  <c r="H148"/>
  <c r="F73"/>
  <c r="F148" s="1"/>
  <c r="H72"/>
  <c r="H147"/>
  <c r="F72"/>
  <c r="F147" s="1"/>
  <c r="D18" i="232"/>
  <c r="F18"/>
  <c r="H18"/>
  <c r="D18" i="233"/>
  <c r="F18"/>
  <c r="H18"/>
  <c r="J18"/>
  <c r="D18" i="234"/>
  <c r="F18"/>
  <c r="H18"/>
  <c r="J18"/>
  <c r="L18"/>
  <c r="D22" i="235"/>
  <c r="F22"/>
  <c r="H22"/>
  <c r="D27"/>
  <c r="F27"/>
  <c r="H27"/>
  <c r="D22" i="236"/>
  <c r="F22"/>
  <c r="H22"/>
  <c r="D27"/>
  <c r="F27"/>
  <c r="H27"/>
  <c r="J27"/>
  <c r="D24" i="237"/>
  <c r="F24"/>
  <c r="H24"/>
  <c r="J24"/>
  <c r="F6" i="238"/>
  <c r="K6"/>
  <c r="M6"/>
  <c r="F6" i="239"/>
  <c r="K6"/>
  <c r="M6"/>
  <c r="O6"/>
  <c r="F6" i="240"/>
  <c r="K6"/>
  <c r="M6"/>
  <c r="O6"/>
  <c r="Q6"/>
  <c r="F6" i="241"/>
  <c r="K6"/>
  <c r="M6"/>
  <c r="O6"/>
  <c r="Q6"/>
  <c r="Q25"/>
  <c r="Q41"/>
  <c r="C7" i="248"/>
  <c r="C11"/>
  <c r="C15"/>
  <c r="C19"/>
  <c r="C23"/>
  <c r="C27"/>
  <c r="C31"/>
  <c r="C35"/>
  <c r="R79"/>
  <c r="C7" i="249"/>
  <c r="C11"/>
  <c r="C15"/>
  <c r="C19"/>
  <c r="C23"/>
  <c r="C27"/>
  <c r="C31"/>
  <c r="C35"/>
  <c r="C39"/>
  <c r="C43"/>
  <c r="C47"/>
  <c r="C51"/>
  <c r="C55"/>
  <c r="C59"/>
  <c r="C63"/>
  <c r="C67"/>
  <c r="R79"/>
  <c r="F79" s="1"/>
  <c r="F76"/>
  <c r="C11" i="250"/>
  <c r="C27"/>
  <c r="C31"/>
  <c r="C35"/>
  <c r="C39"/>
  <c r="C43"/>
  <c r="C47"/>
  <c r="C51"/>
  <c r="C55"/>
  <c r="C59"/>
  <c r="C63"/>
  <c r="C67"/>
  <c r="C86"/>
  <c r="C90"/>
  <c r="C94"/>
  <c r="C98"/>
  <c r="C106"/>
  <c r="F78" i="249"/>
  <c r="F77"/>
  <c r="F75"/>
  <c r="F73"/>
  <c r="F75" i="248"/>
  <c r="F74"/>
  <c r="F73"/>
  <c r="F72"/>
  <c r="U8" i="228"/>
  <c r="U9"/>
  <c r="U8" i="229"/>
  <c r="U9"/>
  <c r="U8" i="230"/>
  <c r="U9"/>
  <c r="U8" i="238"/>
  <c r="U9"/>
  <c r="U8" i="239"/>
  <c r="U9"/>
  <c r="U8" i="240"/>
  <c r="U9"/>
  <c r="U8" i="241"/>
  <c r="U9"/>
  <c r="U8" i="248"/>
  <c r="U9"/>
  <c r="U8" i="249"/>
  <c r="U9"/>
  <c r="U8" i="250"/>
  <c r="U9"/>
  <c r="U8" i="276"/>
  <c r="U9"/>
  <c r="U8" i="277"/>
  <c r="U9"/>
  <c r="U8" i="278"/>
  <c r="U9"/>
  <c r="U8" i="286"/>
  <c r="U9"/>
  <c r="U8" i="287"/>
  <c r="U9"/>
  <c r="U8" i="288"/>
  <c r="U9"/>
  <c r="U8" i="289"/>
  <c r="U9"/>
  <c r="U8" i="296"/>
  <c r="U9"/>
  <c r="U8" i="297"/>
  <c r="U9"/>
  <c r="U8" i="298"/>
  <c r="U9"/>
  <c r="U8" i="300"/>
  <c r="U9"/>
  <c r="U8" i="301"/>
  <c r="U9"/>
  <c r="U8" i="302"/>
  <c r="U9"/>
  <c r="U8" i="310"/>
  <c r="U9"/>
  <c r="U8" i="311"/>
  <c r="U9"/>
  <c r="U8" i="312"/>
  <c r="U9"/>
  <c r="U8" i="313"/>
  <c r="U9"/>
  <c r="U8" i="320"/>
  <c r="U9"/>
  <c r="U8" i="321"/>
  <c r="U9"/>
  <c r="U8" i="322"/>
  <c r="U9"/>
  <c r="U8" i="324"/>
  <c r="U9"/>
  <c r="U8" i="325"/>
  <c r="U9"/>
  <c r="U8" i="326"/>
  <c r="U9"/>
  <c r="U8" i="334"/>
  <c r="U9"/>
  <c r="U8" i="335"/>
  <c r="U9"/>
  <c r="U8" i="336"/>
  <c r="U9"/>
  <c r="U8" i="337"/>
  <c r="U9"/>
  <c r="U8" i="344"/>
  <c r="U9"/>
  <c r="U8" i="345"/>
  <c r="U9"/>
  <c r="H79" i="346"/>
  <c r="H154"/>
  <c r="F79"/>
  <c r="F154" s="1"/>
  <c r="H78"/>
  <c r="H153"/>
  <c r="F78"/>
  <c r="F153" s="1"/>
  <c r="H77"/>
  <c r="H152" s="1"/>
  <c r="F77"/>
  <c r="F152" s="1"/>
  <c r="H76"/>
  <c r="H151" s="1"/>
  <c r="F76"/>
  <c r="F151" s="1"/>
  <c r="H75"/>
  <c r="H150"/>
  <c r="F75"/>
  <c r="F150" s="1"/>
  <c r="H74"/>
  <c r="H149"/>
  <c r="F74"/>
  <c r="F149" s="1"/>
  <c r="K73"/>
  <c r="K148" s="1"/>
  <c r="H73"/>
  <c r="H148" s="1"/>
  <c r="F73"/>
  <c r="F148" s="1"/>
  <c r="H72"/>
  <c r="H147" s="1"/>
  <c r="F72"/>
  <c r="F147"/>
  <c r="D18" i="328"/>
  <c r="F18"/>
  <c r="H18"/>
  <c r="D18" i="329"/>
  <c r="F18"/>
  <c r="H18"/>
  <c r="J18"/>
  <c r="D18" i="330"/>
  <c r="F18"/>
  <c r="H18"/>
  <c r="J18"/>
  <c r="L18"/>
  <c r="D22" i="331"/>
  <c r="F22"/>
  <c r="H22"/>
  <c r="D27"/>
  <c r="F27"/>
  <c r="H27"/>
  <c r="D22" i="332"/>
  <c r="F22"/>
  <c r="H22"/>
  <c r="D27"/>
  <c r="F27"/>
  <c r="H27"/>
  <c r="J27"/>
  <c r="D24" i="333"/>
  <c r="F24"/>
  <c r="H24"/>
  <c r="J24"/>
  <c r="D30"/>
  <c r="F30"/>
  <c r="H30"/>
  <c r="J30"/>
  <c r="F6" i="334"/>
  <c r="K6"/>
  <c r="M6"/>
  <c r="F6" i="335"/>
  <c r="K6"/>
  <c r="M6"/>
  <c r="O6"/>
  <c r="F6" i="336"/>
  <c r="K6"/>
  <c r="M6"/>
  <c r="O6"/>
  <c r="Q6"/>
  <c r="F6" i="337"/>
  <c r="K6"/>
  <c r="M6"/>
  <c r="O6"/>
  <c r="Q6"/>
  <c r="Q25"/>
  <c r="Q41"/>
  <c r="R79" i="344"/>
  <c r="F75" s="1"/>
  <c r="R79" i="345"/>
  <c r="F78" s="1"/>
  <c r="H79" i="322"/>
  <c r="H154"/>
  <c r="F79"/>
  <c r="F154" s="1"/>
  <c r="H78"/>
  <c r="H153"/>
  <c r="F78"/>
  <c r="F153" s="1"/>
  <c r="H77"/>
  <c r="H152" s="1"/>
  <c r="F77"/>
  <c r="F152" s="1"/>
  <c r="H76"/>
  <c r="H151" s="1"/>
  <c r="F76"/>
  <c r="F151" s="1"/>
  <c r="H75"/>
  <c r="H150"/>
  <c r="F75"/>
  <c r="F150" s="1"/>
  <c r="H74"/>
  <c r="H149"/>
  <c r="F74"/>
  <c r="F149" s="1"/>
  <c r="K73"/>
  <c r="K148" s="1"/>
  <c r="H73"/>
  <c r="H148" s="1"/>
  <c r="F73"/>
  <c r="F148" s="1"/>
  <c r="H72"/>
  <c r="H147" s="1"/>
  <c r="F72"/>
  <c r="F147"/>
  <c r="D18" i="304"/>
  <c r="F18"/>
  <c r="H18"/>
  <c r="D18" i="305"/>
  <c r="F18"/>
  <c r="H18"/>
  <c r="J18"/>
  <c r="D18" i="306"/>
  <c r="F18"/>
  <c r="H18"/>
  <c r="J18"/>
  <c r="L18"/>
  <c r="D22" i="307"/>
  <c r="F22"/>
  <c r="H22"/>
  <c r="D27"/>
  <c r="F27"/>
  <c r="H27"/>
  <c r="D22" i="308"/>
  <c r="F22"/>
  <c r="H22"/>
  <c r="D27"/>
  <c r="F27"/>
  <c r="H27"/>
  <c r="J27"/>
  <c r="D24" i="309"/>
  <c r="F24"/>
  <c r="H24"/>
  <c r="J24"/>
  <c r="D30"/>
  <c r="F30"/>
  <c r="H30"/>
  <c r="J30"/>
  <c r="F6" i="310"/>
  <c r="K6"/>
  <c r="M6"/>
  <c r="F6" i="311"/>
  <c r="K6"/>
  <c r="M6"/>
  <c r="O6"/>
  <c r="F6" i="312"/>
  <c r="K6"/>
  <c r="M6"/>
  <c r="O6"/>
  <c r="Q6"/>
  <c r="F6" i="313"/>
  <c r="K6"/>
  <c r="M6"/>
  <c r="O6"/>
  <c r="Q6"/>
  <c r="Q25"/>
  <c r="Q41"/>
  <c r="R79" i="320"/>
  <c r="F73" s="1"/>
  <c r="R79" i="321"/>
  <c r="F77"/>
  <c r="H79" i="298"/>
  <c r="H154" s="1"/>
  <c r="F79"/>
  <c r="F154"/>
  <c r="H78"/>
  <c r="H153" s="1"/>
  <c r="F78"/>
  <c r="F153"/>
  <c r="H77"/>
  <c r="H152" s="1"/>
  <c r="F77"/>
  <c r="F152"/>
  <c r="H76"/>
  <c r="H151" s="1"/>
  <c r="F76"/>
  <c r="F151"/>
  <c r="H75"/>
  <c r="H150" s="1"/>
  <c r="F75"/>
  <c r="F150"/>
  <c r="H74"/>
  <c r="H149" s="1"/>
  <c r="F74"/>
  <c r="F149"/>
  <c r="K73"/>
  <c r="K148" s="1"/>
  <c r="H73"/>
  <c r="H148"/>
  <c r="F73"/>
  <c r="F148" s="1"/>
  <c r="H72"/>
  <c r="H147"/>
  <c r="F72"/>
  <c r="F147" s="1"/>
  <c r="D18" i="280"/>
  <c r="F18"/>
  <c r="H18"/>
  <c r="D18" i="281"/>
  <c r="F18"/>
  <c r="H18"/>
  <c r="J18"/>
  <c r="D18" i="282"/>
  <c r="F18"/>
  <c r="H18"/>
  <c r="J18"/>
  <c r="L18"/>
  <c r="D22" i="283"/>
  <c r="F22"/>
  <c r="H22"/>
  <c r="D27"/>
  <c r="F27"/>
  <c r="H27"/>
  <c r="D22" i="284"/>
  <c r="F22"/>
  <c r="H22"/>
  <c r="D27"/>
  <c r="F27"/>
  <c r="H27"/>
  <c r="J27"/>
  <c r="D24" i="285"/>
  <c r="F24"/>
  <c r="H24"/>
  <c r="J24"/>
  <c r="D30"/>
  <c r="F30"/>
  <c r="H30"/>
  <c r="J30"/>
  <c r="F6" i="286"/>
  <c r="K6"/>
  <c r="M6"/>
  <c r="F6" i="287"/>
  <c r="K6"/>
  <c r="M6"/>
  <c r="O6"/>
  <c r="F6" i="288"/>
  <c r="K6"/>
  <c r="M6"/>
  <c r="O6"/>
  <c r="Q6"/>
  <c r="F6" i="289"/>
  <c r="K6"/>
  <c r="M6"/>
  <c r="O6"/>
  <c r="Q6"/>
  <c r="Q25"/>
  <c r="Q41"/>
  <c r="R79" i="296"/>
  <c r="F72"/>
  <c r="R79" i="297"/>
  <c r="F79" s="1"/>
  <c r="F79" i="345"/>
  <c r="F76"/>
  <c r="F75"/>
  <c r="F72"/>
  <c r="F72" i="344"/>
  <c r="F78" i="321"/>
  <c r="F74"/>
  <c r="F74" i="320"/>
  <c r="F76" i="297"/>
  <c r="F72"/>
  <c r="F75" i="296"/>
  <c r="F74"/>
  <c r="F73"/>
  <c r="B20" i="87"/>
  <c r="F18"/>
  <c r="E43" i="86"/>
  <c r="E42"/>
  <c r="AH1" i="89"/>
  <c r="AD1"/>
  <c r="AK1"/>
  <c r="AG1"/>
  <c r="AC1"/>
  <c r="F79" i="321"/>
  <c r="F73" i="39"/>
  <c r="F148"/>
  <c r="F74"/>
  <c r="F149" s="1"/>
  <c r="F78"/>
  <c r="F153"/>
  <c r="AF1" i="88"/>
  <c r="AI1" i="89"/>
  <c r="AC1" i="12"/>
  <c r="AD1"/>
  <c r="AF1"/>
  <c r="AH1"/>
  <c r="F72" i="321"/>
  <c r="F76"/>
  <c r="F72" i="249"/>
  <c r="F79" i="11"/>
  <c r="F75"/>
  <c r="F78"/>
  <c r="F74"/>
  <c r="F53" i="10"/>
  <c r="F52"/>
  <c r="B20" i="89"/>
  <c r="L18" i="87"/>
  <c r="E41" i="90"/>
  <c r="AH1" i="87"/>
  <c r="AD1"/>
  <c r="AK1"/>
  <c r="AG1"/>
  <c r="AC1"/>
  <c r="AB1" i="89"/>
  <c r="AJ1"/>
  <c r="AG1" i="10"/>
  <c r="AH1"/>
  <c r="AB1" i="11"/>
  <c r="AE1"/>
  <c r="AF1"/>
  <c r="AD1"/>
  <c r="Q25" i="12"/>
  <c r="O6"/>
  <c r="K6"/>
  <c r="Q57"/>
  <c r="U12" i="346"/>
  <c r="U12" i="345"/>
  <c r="U12" i="337"/>
  <c r="U12" i="325"/>
  <c r="U12" i="322"/>
  <c r="U12" i="321"/>
  <c r="U12" i="320"/>
  <c r="U12" i="334"/>
  <c r="U12" i="326"/>
  <c r="U12" i="336"/>
  <c r="U12" i="313"/>
  <c r="U12" i="311"/>
  <c r="U12" i="310"/>
  <c r="U12" i="344"/>
  <c r="U12" i="324"/>
  <c r="U12" i="298"/>
  <c r="U12" i="297"/>
  <c r="U12" i="296"/>
  <c r="U12" i="287"/>
  <c r="U12" i="312"/>
  <c r="U12" i="289"/>
  <c r="U12" i="278"/>
  <c r="U12" i="241"/>
  <c r="U12" i="240"/>
  <c r="U12" i="238"/>
  <c r="U12" i="301"/>
  <c r="U12" i="300"/>
  <c r="U12" i="286"/>
  <c r="U12" i="277"/>
  <c r="U12" i="276"/>
  <c r="U12" i="250"/>
  <c r="U12" i="239"/>
  <c r="U12" i="229"/>
  <c r="U12" i="249"/>
  <c r="U12" i="228"/>
  <c r="U12" i="288"/>
  <c r="U12" i="230"/>
  <c r="U12" i="12"/>
  <c r="U12" i="335"/>
  <c r="U12" i="302"/>
  <c r="U12" i="248"/>
  <c r="U12" i="39"/>
  <c r="F41" i="22"/>
  <c r="F40"/>
  <c r="H72" i="39"/>
  <c r="H147" s="1"/>
  <c r="H77"/>
  <c r="H152"/>
  <c r="H73"/>
  <c r="H148" s="1"/>
  <c r="H78"/>
  <c r="H153"/>
  <c r="H76"/>
  <c r="H151" s="1"/>
  <c r="H74"/>
  <c r="H149"/>
  <c r="F72"/>
  <c r="F147" s="1"/>
  <c r="K73"/>
  <c r="K148"/>
  <c r="F75"/>
  <c r="F150" s="1"/>
  <c r="AG1" i="86"/>
  <c r="AD1"/>
  <c r="AF1"/>
  <c r="AJ1"/>
  <c r="AF1" i="89"/>
  <c r="F75" i="321"/>
  <c r="AH1" i="88"/>
  <c r="AD1"/>
  <c r="AK1"/>
  <c r="AG1"/>
  <c r="AC1"/>
  <c r="F6" i="11"/>
  <c r="M6"/>
  <c r="Q41"/>
  <c r="K6"/>
  <c r="AE1" i="12"/>
  <c r="F73" i="321"/>
  <c r="F77" i="39"/>
  <c r="F152"/>
  <c r="F42" i="22"/>
  <c r="F76" i="39"/>
  <c r="F151"/>
  <c r="F79"/>
  <c r="F154" s="1"/>
  <c r="F79" i="38"/>
  <c r="F72"/>
  <c r="F73"/>
  <c r="F78"/>
  <c r="F75"/>
  <c r="B22" i="88"/>
  <c r="J18"/>
  <c r="AE1" i="86"/>
  <c r="AB1"/>
  <c r="AH1" i="90"/>
  <c r="AD1"/>
  <c r="AK1"/>
  <c r="AG1"/>
  <c r="AC1"/>
  <c r="AB1" i="88"/>
  <c r="AJ1"/>
  <c r="AE1" i="89"/>
  <c r="AC1" i="11"/>
  <c r="F6" i="10"/>
  <c r="M6"/>
  <c r="O6" i="11"/>
  <c r="AG1" i="12"/>
  <c r="U9" i="22"/>
  <c r="U13"/>
  <c r="U9" i="38"/>
  <c r="U13"/>
  <c r="U9" i="11"/>
  <c r="U13"/>
  <c r="U9" i="10"/>
  <c r="U13"/>
  <c r="AI1" i="86"/>
  <c r="O6" i="85"/>
  <c r="AC1" i="10"/>
  <c r="AE1"/>
  <c r="U15" i="337"/>
  <c r="U15" i="345"/>
  <c r="U15" i="336"/>
  <c r="U15" i="335"/>
  <c r="U15" i="326"/>
  <c r="U15" i="346"/>
  <c r="U15" i="334"/>
  <c r="U15" i="313"/>
  <c r="U15" i="311"/>
  <c r="U15" i="301"/>
  <c r="U15" i="325"/>
  <c r="U15" i="321"/>
  <c r="U15" i="312"/>
  <c r="U15" i="302"/>
  <c r="U15" i="287"/>
  <c r="U15" i="289"/>
  <c r="U15" i="288"/>
  <c r="U15" i="278"/>
  <c r="U15" i="241"/>
  <c r="U15" i="240"/>
  <c r="U15" i="238"/>
  <c r="U15" i="324"/>
  <c r="U15" i="322"/>
  <c r="U15" i="297"/>
  <c r="U11" i="335"/>
  <c r="U11" i="336"/>
  <c r="U11" i="334"/>
  <c r="U11" i="344"/>
  <c r="U11" i="337"/>
  <c r="U11" i="325"/>
  <c r="U11" i="311"/>
  <c r="U11" i="324"/>
  <c r="U11" i="322"/>
  <c r="U11" i="313"/>
  <c r="U11" i="302"/>
  <c r="U11" i="346"/>
  <c r="U11" i="345"/>
  <c r="U11" i="326"/>
  <c r="U11" i="320"/>
  <c r="U11" i="310"/>
  <c r="U11" i="301"/>
  <c r="U11" i="300"/>
  <c r="U11" i="298"/>
  <c r="U11" i="289"/>
  <c r="U11" i="286"/>
  <c r="U11" i="277"/>
  <c r="U11" i="250"/>
  <c r="U11" i="249"/>
  <c r="U11" i="248"/>
  <c r="U11" i="241"/>
  <c r="U11" i="312"/>
  <c r="U11" i="296"/>
  <c r="U11" i="287"/>
  <c r="U11" i="240"/>
  <c r="U11" i="238"/>
  <c r="H76" i="12"/>
  <c r="U11" i="228"/>
  <c r="U15"/>
  <c r="U13" i="230"/>
  <c r="AJ1" i="232"/>
  <c r="AF1"/>
  <c r="AB1"/>
  <c r="AH1"/>
  <c r="AD1"/>
  <c r="AK1" i="234"/>
  <c r="AG1"/>
  <c r="AC1"/>
  <c r="AI1"/>
  <c r="AE1"/>
  <c r="AK1" i="235"/>
  <c r="AG1"/>
  <c r="AC1"/>
  <c r="AI1"/>
  <c r="AE1"/>
  <c r="U13" i="240"/>
  <c r="U14" i="248"/>
  <c r="U13" i="249"/>
  <c r="U15"/>
  <c r="U15" i="276"/>
  <c r="U13" i="286"/>
  <c r="U15"/>
  <c r="F78" i="288"/>
  <c r="F74"/>
  <c r="F79"/>
  <c r="F73"/>
  <c r="F76"/>
  <c r="U11" i="297"/>
  <c r="U15" i="320"/>
  <c r="AF1" i="335"/>
  <c r="AB1"/>
  <c r="AE1"/>
  <c r="AD1"/>
  <c r="AH1"/>
  <c r="AG1"/>
  <c r="AC1"/>
  <c r="U9" i="39"/>
  <c r="U13"/>
  <c r="H74" i="12"/>
  <c r="F77"/>
  <c r="F79"/>
  <c r="U13" i="85"/>
  <c r="U14" i="346"/>
  <c r="U14" i="335"/>
  <c r="U14" i="344"/>
  <c r="U14" i="337"/>
  <c r="U14" i="325"/>
  <c r="U14" i="322"/>
  <c r="U14" i="321"/>
  <c r="U14" i="320"/>
  <c r="U14" i="334"/>
  <c r="U14" i="336"/>
  <c r="U14" i="313"/>
  <c r="U14" i="310"/>
  <c r="U14" i="298"/>
  <c r="U14" i="297"/>
  <c r="U14" i="296"/>
  <c r="U14" i="288"/>
  <c r="U14" i="286"/>
  <c r="U14" i="345"/>
  <c r="U14" i="312"/>
  <c r="U14" i="289"/>
  <c r="U14" i="287"/>
  <c r="U14" i="241"/>
  <c r="U14" i="326"/>
  <c r="U14" i="277"/>
  <c r="U14" i="239"/>
  <c r="U10" i="336"/>
  <c r="U10" i="334"/>
  <c r="U10" i="346"/>
  <c r="U10" i="345"/>
  <c r="U10" i="337"/>
  <c r="U10" i="326"/>
  <c r="U10" i="322"/>
  <c r="U10" i="321"/>
  <c r="U10" i="320"/>
  <c r="U10" i="324"/>
  <c r="U10" i="312"/>
  <c r="U10" i="310"/>
  <c r="U10" i="313"/>
  <c r="U10" i="311"/>
  <c r="U10" i="301"/>
  <c r="U10" i="300"/>
  <c r="U10" i="298"/>
  <c r="U10" i="297"/>
  <c r="U10" i="296"/>
  <c r="U10" i="344"/>
  <c r="U10" i="325"/>
  <c r="U10" i="302"/>
  <c r="U10" i="289"/>
  <c r="U10" i="288"/>
  <c r="U10" i="276"/>
  <c r="U10" i="241"/>
  <c r="U10" i="239"/>
  <c r="U10" i="278"/>
  <c r="U10" i="250"/>
  <c r="U10" i="249"/>
  <c r="U10" i="248"/>
  <c r="AD1" i="197"/>
  <c r="U10" i="228"/>
  <c r="U13"/>
  <c r="U11" i="229"/>
  <c r="F26"/>
  <c r="U15" i="230"/>
  <c r="AI1" i="232"/>
  <c r="AC1" i="233"/>
  <c r="AF1" i="234"/>
  <c r="AF1" i="235"/>
  <c r="U13" i="238"/>
  <c r="U11" i="239"/>
  <c r="U15"/>
  <c r="Q57" i="241"/>
  <c r="AE1"/>
  <c r="AG1"/>
  <c r="AC1"/>
  <c r="U13" i="250"/>
  <c r="U15"/>
  <c r="U11" i="276"/>
  <c r="U10" i="277"/>
  <c r="U14" i="278"/>
  <c r="F72" i="288"/>
  <c r="U15" i="298"/>
  <c r="U15" i="300"/>
  <c r="U14" i="301"/>
  <c r="AJ1" i="308"/>
  <c r="AF1"/>
  <c r="AB1"/>
  <c r="AI1"/>
  <c r="AD1"/>
  <c r="AG1"/>
  <c r="AC1"/>
  <c r="AH1"/>
  <c r="AK1" i="309"/>
  <c r="AG1"/>
  <c r="AC1"/>
  <c r="AH1"/>
  <c r="AB1"/>
  <c r="AJ1"/>
  <c r="AE1"/>
  <c r="AD1"/>
  <c r="AI1"/>
  <c r="AG1" i="310"/>
  <c r="AC1"/>
  <c r="AF1"/>
  <c r="O6"/>
  <c r="AD1"/>
  <c r="AH1"/>
  <c r="AB1"/>
  <c r="U15"/>
  <c r="AJ1" i="331"/>
  <c r="AF1"/>
  <c r="AB1"/>
  <c r="AI1"/>
  <c r="AE1"/>
  <c r="AK1"/>
  <c r="AC1"/>
  <c r="AG1"/>
  <c r="AH1"/>
  <c r="AD1"/>
  <c r="U13" i="345"/>
  <c r="U13" i="344"/>
  <c r="U13" i="336"/>
  <c r="U13" i="334"/>
  <c r="U13" i="337"/>
  <c r="U13" i="335"/>
  <c r="U13" i="324"/>
  <c r="U13" i="322"/>
  <c r="U13" i="321"/>
  <c r="U13" i="320"/>
  <c r="U13" i="312"/>
  <c r="U13" i="310"/>
  <c r="U13" i="302"/>
  <c r="U13" i="346"/>
  <c r="U13" i="313"/>
  <c r="U13" i="301"/>
  <c r="U13" i="300"/>
  <c r="U13" i="298"/>
  <c r="U13" i="297"/>
  <c r="U13" i="296"/>
  <c r="U13" i="326"/>
  <c r="U13" i="289"/>
  <c r="U13" i="288"/>
  <c r="U13" i="276"/>
  <c r="U13" i="241"/>
  <c r="U13" i="239"/>
  <c r="U13" i="325"/>
  <c r="U13" i="287"/>
  <c r="U10" i="229"/>
  <c r="U13"/>
  <c r="U15"/>
  <c r="F27"/>
  <c r="U11" i="230"/>
  <c r="U14"/>
  <c r="AC1" i="232"/>
  <c r="AK1"/>
  <c r="AH1" i="234"/>
  <c r="AH1" i="235"/>
  <c r="AH1" i="237"/>
  <c r="AD1"/>
  <c r="AJ1"/>
  <c r="AF1"/>
  <c r="AB1"/>
  <c r="AH1" i="240"/>
  <c r="AD1"/>
  <c r="AF1"/>
  <c r="AB1"/>
  <c r="U10"/>
  <c r="U14"/>
  <c r="U13" i="248"/>
  <c r="U15"/>
  <c r="U14" i="249"/>
  <c r="U15" i="277"/>
  <c r="F26"/>
  <c r="F28"/>
  <c r="U11" i="278"/>
  <c r="AK1" i="280"/>
  <c r="AG1"/>
  <c r="AC1"/>
  <c r="AH1"/>
  <c r="AB1"/>
  <c r="AJ1"/>
  <c r="AE1"/>
  <c r="AE1" i="286"/>
  <c r="AH1"/>
  <c r="AC1"/>
  <c r="AF1"/>
  <c r="U10"/>
  <c r="F75" i="288"/>
  <c r="U15" i="296"/>
  <c r="AK1" i="305"/>
  <c r="AG1"/>
  <c r="AC1"/>
  <c r="AH1"/>
  <c r="AB1"/>
  <c r="AJ1"/>
  <c r="AE1"/>
  <c r="AI1"/>
  <c r="AD1"/>
  <c r="AH1" i="306"/>
  <c r="AC1"/>
  <c r="AD1"/>
  <c r="AI1"/>
  <c r="AK1"/>
  <c r="U11" i="321"/>
  <c r="AB1" i="197"/>
  <c r="AF1"/>
  <c r="U14" i="229"/>
  <c r="U10" i="230"/>
  <c r="AE1" i="232"/>
  <c r="AH1" i="233"/>
  <c r="AD1"/>
  <c r="AJ1"/>
  <c r="AF1"/>
  <c r="AB1"/>
  <c r="AB1" i="234"/>
  <c r="AJ1"/>
  <c r="AB1" i="235"/>
  <c r="AJ1"/>
  <c r="E40"/>
  <c r="AK1" i="236"/>
  <c r="AG1"/>
  <c r="AC1"/>
  <c r="AI1"/>
  <c r="AE1"/>
  <c r="AI1" i="237"/>
  <c r="AH1" i="238"/>
  <c r="AD1"/>
  <c r="AF1"/>
  <c r="AB1"/>
  <c r="U10"/>
  <c r="U14"/>
  <c r="AG1" i="239"/>
  <c r="AC1"/>
  <c r="Q6"/>
  <c r="AE1"/>
  <c r="AG1" i="240"/>
  <c r="F77"/>
  <c r="F73"/>
  <c r="F79"/>
  <c r="F75"/>
  <c r="U14" i="250"/>
  <c r="U13" i="277"/>
  <c r="U13" i="278"/>
  <c r="AD1" i="280"/>
  <c r="AI1" i="281"/>
  <c r="AE1"/>
  <c r="AK1"/>
  <c r="AF1"/>
  <c r="AH1"/>
  <c r="AC1"/>
  <c r="AI1" i="285"/>
  <c r="AE1"/>
  <c r="AK1"/>
  <c r="AF1"/>
  <c r="AH1"/>
  <c r="AC1"/>
  <c r="AB1" i="286"/>
  <c r="AH1" i="287"/>
  <c r="AD1"/>
  <c r="AG1"/>
  <c r="AB1"/>
  <c r="AE1"/>
  <c r="U10"/>
  <c r="U11" i="288"/>
  <c r="F77"/>
  <c r="U14" i="311"/>
  <c r="U15" i="344"/>
  <c r="F74" i="241"/>
  <c r="F76"/>
  <c r="F78"/>
  <c r="AF1" i="282"/>
  <c r="AF1" i="283"/>
  <c r="AH1" i="284"/>
  <c r="AD1"/>
  <c r="AF1" i="289"/>
  <c r="AB1"/>
  <c r="F25" i="300"/>
  <c r="F24"/>
  <c r="E40" i="307"/>
  <c r="E41"/>
  <c r="Q57" i="313"/>
  <c r="AC1"/>
  <c r="AF1"/>
  <c r="AH1" i="282"/>
  <c r="AD1"/>
  <c r="AH1" i="283"/>
  <c r="AD1"/>
  <c r="AE1" i="288"/>
  <c r="AD1" i="289"/>
  <c r="H80"/>
  <c r="H78"/>
  <c r="H76"/>
  <c r="H74"/>
  <c r="H79"/>
  <c r="H77"/>
  <c r="H75"/>
  <c r="H73"/>
  <c r="F43" i="302"/>
  <c r="F42"/>
  <c r="F40"/>
  <c r="AH1" i="307"/>
  <c r="AC1"/>
  <c r="AK1"/>
  <c r="E47" i="309"/>
  <c r="E46"/>
  <c r="F55" i="310"/>
  <c r="F56"/>
  <c r="AJ1" i="332"/>
  <c r="AF1"/>
  <c r="AB1"/>
  <c r="AI1"/>
  <c r="AE1"/>
  <c r="AK1"/>
  <c r="AC1"/>
  <c r="AG1"/>
  <c r="AH1"/>
  <c r="F55" i="334"/>
  <c r="F56"/>
  <c r="AH1" i="337"/>
  <c r="AD1"/>
  <c r="AG1"/>
  <c r="AC1"/>
  <c r="Q57"/>
  <c r="AE1"/>
  <c r="AF1"/>
  <c r="AD1" i="304"/>
  <c r="AE1" i="306"/>
  <c r="AE1" i="307"/>
  <c r="AG1" i="312"/>
  <c r="AC1"/>
  <c r="AH1" i="313"/>
  <c r="AD1"/>
  <c r="F74"/>
  <c r="F77"/>
  <c r="F28" i="325"/>
  <c r="F26"/>
  <c r="AK1" i="329"/>
  <c r="AG1"/>
  <c r="AC1"/>
  <c r="AJ1"/>
  <c r="AF1"/>
  <c r="AB1"/>
  <c r="AE1"/>
  <c r="AI1"/>
  <c r="AI1" i="304"/>
  <c r="AE1"/>
  <c r="AJ1" i="306"/>
  <c r="AF1"/>
  <c r="AB1"/>
  <c r="AJ1" i="307"/>
  <c r="AF1"/>
  <c r="AB1"/>
  <c r="AF1" i="311"/>
  <c r="AB1"/>
  <c r="H80" i="313"/>
  <c r="H78"/>
  <c r="H76"/>
  <c r="H74"/>
  <c r="E43" i="332"/>
  <c r="E42"/>
  <c r="AK1" i="333"/>
  <c r="AG1"/>
  <c r="AC1"/>
  <c r="AJ1"/>
  <c r="AF1"/>
  <c r="AB1"/>
  <c r="AI1"/>
  <c r="AE1"/>
  <c r="F53" i="335"/>
  <c r="F52"/>
  <c r="F51"/>
  <c r="E47" i="333"/>
  <c r="E46"/>
  <c r="F75" i="337"/>
  <c r="AJ1" i="330"/>
  <c r="AF1"/>
  <c r="AB1"/>
  <c r="AI1"/>
  <c r="AE1"/>
  <c r="H80" i="337"/>
  <c r="H78"/>
  <c r="H76"/>
  <c r="H74"/>
  <c r="F80"/>
  <c r="F78"/>
  <c r="F76"/>
  <c r="F74"/>
  <c r="AD1" i="328"/>
  <c r="AB1" i="334"/>
  <c r="AB1" i="336"/>
  <c r="F75"/>
  <c r="F74" i="81"/>
  <c r="F73"/>
  <c r="F75"/>
  <c r="F72"/>
  <c r="AH1" i="86"/>
  <c r="AC1"/>
  <c r="AK1"/>
  <c r="AD1" i="85"/>
  <c r="AB1"/>
  <c r="AC1"/>
  <c r="AH1"/>
  <c r="AF1"/>
  <c r="AD1" i="10"/>
  <c r="AB1"/>
  <c r="AH1" i="236"/>
  <c r="AF1"/>
  <c r="AB1"/>
  <c r="AJ1"/>
  <c r="AF1" i="239"/>
  <c r="AD1"/>
  <c r="AH1"/>
  <c r="H73" i="12"/>
  <c r="F75"/>
  <c r="F76"/>
  <c r="F78"/>
  <c r="H79"/>
  <c r="F18" i="88"/>
  <c r="B28" i="90"/>
  <c r="F22" i="86"/>
  <c r="AI1" i="87"/>
  <c r="AE1"/>
  <c r="AI1" i="88"/>
  <c r="AE1"/>
  <c r="AE1" i="85"/>
  <c r="AF1" i="10"/>
  <c r="K6"/>
  <c r="Q6"/>
  <c r="Q41" i="12"/>
  <c r="M6"/>
  <c r="AH1" i="197"/>
  <c r="AJ1"/>
  <c r="AK1"/>
  <c r="AG1"/>
  <c r="AC1"/>
  <c r="AK1" i="233"/>
  <c r="AI1"/>
  <c r="AE1"/>
  <c r="AG1"/>
  <c r="AD1" i="236"/>
  <c r="F56" i="238"/>
  <c r="F55"/>
  <c r="AB1" i="239"/>
  <c r="F27" i="277"/>
  <c r="F25"/>
  <c r="AE1" i="237"/>
  <c r="AK1"/>
  <c r="AC1"/>
  <c r="AG1" i="238"/>
  <c r="AC1"/>
  <c r="AF1" i="241"/>
  <c r="AB1"/>
  <c r="AK1" i="282"/>
  <c r="AJ1"/>
  <c r="AG1"/>
  <c r="AC1"/>
  <c r="AK1" i="284"/>
  <c r="AI1"/>
  <c r="AF1"/>
  <c r="AC1"/>
  <c r="Q41" i="288"/>
  <c r="AG1"/>
  <c r="AD1"/>
  <c r="AB1"/>
  <c r="Q57" i="289"/>
  <c r="AG1"/>
  <c r="AC1"/>
  <c r="F28" i="301"/>
  <c r="F26"/>
  <c r="AG1" i="307"/>
  <c r="AD1"/>
  <c r="AI1"/>
  <c r="H79" i="313"/>
  <c r="F79"/>
  <c r="H77"/>
  <c r="H75"/>
  <c r="H73"/>
  <c r="F80"/>
  <c r="F76"/>
  <c r="F73"/>
  <c r="AI1" i="280"/>
  <c r="AF1"/>
  <c r="AJ1" i="281"/>
  <c r="AB1"/>
  <c r="AJ1" i="285"/>
  <c r="AB1"/>
  <c r="Q6" i="287"/>
  <c r="AC1"/>
  <c r="AH1" i="289"/>
  <c r="F27" i="301"/>
  <c r="AH1" i="312"/>
  <c r="AE1"/>
  <c r="AB1"/>
  <c r="AF1"/>
  <c r="F79"/>
  <c r="F77"/>
  <c r="F75"/>
  <c r="F73"/>
  <c r="F78"/>
  <c r="F74"/>
  <c r="F78" i="313"/>
  <c r="AH1" i="328"/>
  <c r="AK1"/>
  <c r="AI1"/>
  <c r="AF1"/>
  <c r="AC1"/>
  <c r="AJ1"/>
  <c r="AE1"/>
  <c r="AJ1" i="304"/>
  <c r="AH1"/>
  <c r="AF1"/>
  <c r="AB1"/>
  <c r="AF1" i="305"/>
  <c r="F24" i="324"/>
  <c r="F43" i="326"/>
  <c r="F41"/>
  <c r="AG1" i="328"/>
  <c r="AK1" i="330"/>
  <c r="AD1"/>
  <c r="AD1" i="333"/>
  <c r="AH1"/>
  <c r="AF1" i="336"/>
  <c r="AG1"/>
  <c r="AD1"/>
  <c r="F73" i="337"/>
  <c r="H75"/>
  <c r="H77"/>
  <c r="F73" i="297" l="1"/>
  <c r="F77"/>
  <c r="F75" i="320"/>
  <c r="F73" i="344"/>
  <c r="F73" i="345"/>
  <c r="F77"/>
  <c r="F27" i="24"/>
  <c r="F25"/>
  <c r="F25" i="23"/>
  <c r="D27" i="86"/>
  <c r="B28"/>
  <c r="AI1" i="90"/>
  <c r="AE1"/>
  <c r="AF1"/>
  <c r="AJ1"/>
  <c r="F72" i="320"/>
  <c r="F74" i="297"/>
  <c r="F78"/>
  <c r="F74" i="344"/>
  <c r="F74" i="345"/>
  <c r="F74" i="249"/>
  <c r="F28" i="24"/>
  <c r="H75" i="12"/>
  <c r="F76" i="11"/>
  <c r="F50" i="10"/>
  <c r="F55" i="85"/>
  <c r="J18" i="87"/>
  <c r="B24" i="90"/>
  <c r="F22"/>
  <c r="B30"/>
  <c r="H27"/>
  <c r="F75" i="297"/>
  <c r="AB1" i="90"/>
  <c r="F42" i="278"/>
  <c r="F51" i="311"/>
  <c r="F53"/>
  <c r="F52"/>
  <c r="F50" i="239"/>
  <c r="AI1" i="282"/>
  <c r="AE1"/>
  <c r="AH1" i="330"/>
  <c r="AG1"/>
  <c r="AC1"/>
  <c r="H22" i="90"/>
  <c r="F24" i="228"/>
  <c r="E43" i="236"/>
  <c r="AE1" i="238"/>
  <c r="F51" i="239"/>
  <c r="AD1" i="241"/>
  <c r="F24" i="276"/>
  <c r="F40" i="278"/>
  <c r="AJ1" i="283"/>
  <c r="AC1"/>
  <c r="AI1"/>
  <c r="AB1"/>
  <c r="AK1"/>
  <c r="E41"/>
  <c r="F56" i="286"/>
  <c r="F55"/>
  <c r="Q41" i="312"/>
  <c r="AD1"/>
  <c r="U14" i="85"/>
  <c r="H22" i="86"/>
  <c r="F52" i="239"/>
  <c r="F72" i="240"/>
  <c r="F41" i="278"/>
  <c r="AB1" i="284"/>
  <c r="AJ1"/>
  <c r="AG1" i="304"/>
  <c r="AK1"/>
  <c r="F50" i="311"/>
  <c r="AE1" i="308"/>
  <c r="AE1" i="310"/>
  <c r="F42" i="326"/>
  <c r="F40"/>
  <c r="AH1" i="334"/>
  <c r="AC1"/>
  <c r="AG1"/>
  <c r="AF1"/>
  <c r="AE1"/>
  <c r="F79" i="336"/>
  <c r="F74"/>
  <c r="F78"/>
  <c r="F73"/>
  <c r="F77"/>
  <c r="F76"/>
  <c r="F79" i="337"/>
  <c r="H79"/>
  <c r="H73"/>
  <c r="AD1" i="311"/>
  <c r="AG1"/>
  <c r="F27" i="325"/>
  <c r="AD1" i="329"/>
  <c r="AD1" i="332"/>
</calcChain>
</file>

<file path=xl/comments1.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0.xml><?xml version="1.0" encoding="utf-8"?>
<comments xmlns="http://schemas.openxmlformats.org/spreadsheetml/2006/main">
  <authors>
    <author>Anders Wennberg</author>
  </authors>
  <commentList>
    <comment ref="E7" author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1.xml><?xml version="1.0" encoding="utf-8"?>
<comments xmlns="http://schemas.openxmlformats.org/spreadsheetml/2006/main">
  <authors>
    <author>Anders Wennberg</author>
  </authors>
  <commentList>
    <comment ref="D7" author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2.xml><?xml version="1.0" encoding="utf-8"?>
<comments xmlns="http://schemas.openxmlformats.org/spreadsheetml/2006/main">
  <authors>
    <author>Anders Wennberg</author>
  </authors>
  <commentList>
    <comment ref="D7" author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3.xml><?xml version="1.0" encoding="utf-8"?>
<comments xmlns="http://schemas.openxmlformats.org/spreadsheetml/2006/main">
  <authors>
    <author>Anders Wennberg</author>
  </authors>
  <commentList>
    <comment ref="D7" author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14.xml><?xml version="1.0" encoding="utf-8"?>
<comments xmlns="http://schemas.openxmlformats.org/spreadsheetml/2006/main">
  <authors>
    <author>Anders Wennberg</author>
  </authors>
  <commentList>
    <comment ref="L6" authorId="0">
      <text>
        <r>
          <rPr>
            <b/>
            <sz val="8"/>
            <color indexed="8"/>
            <rFont val="Tahoma"/>
            <family val="2"/>
          </rPr>
          <t>A játékos végső elfogadási státusza:
QA= Direkt elfogadva
WC=Szabad kártyás
Üres=nincs a táblában</t>
        </r>
      </text>
    </comment>
    <comment ref="O6" authorId="0">
      <text>
        <r>
          <rPr>
            <b/>
            <sz val="8"/>
            <color indexed="8"/>
            <rFont val="Tahoma"/>
            <family val="2"/>
            <charset val="238"/>
          </rPr>
          <t>Amikor kész a kiemelési lista töltsd ki a kiemeléseket 1,2,3,4,…
A ki nem emelteknél hagyd üresen!</t>
        </r>
      </text>
    </comment>
  </commentList>
</comments>
</file>

<file path=xl/comments15.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6.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7.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8.xml><?xml version="1.0" encoding="utf-8"?>
<comments xmlns="http://schemas.openxmlformats.org/spreadsheetml/2006/main">
  <authors>
    <author>Anders Wennberg</author>
  </authors>
  <commentList>
    <comment ref="N6" author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text>
        <r>
          <rPr>
            <b/>
            <sz val="8"/>
            <color indexed="8"/>
            <rFont val="Tahoma"/>
            <family val="2"/>
            <charset val="238"/>
          </rPr>
          <t>Amikor kész a kiemelési lista töltsd ki a kiemeléseket 1,2,3,4,…
A ki nem emelteknél hagyd üresen!</t>
        </r>
      </text>
    </comment>
  </commentList>
</comments>
</file>

<file path=xl/comments19.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L6" authorId="0">
      <text>
        <r>
          <rPr>
            <b/>
            <sz val="8"/>
            <color indexed="8"/>
            <rFont val="Tahoma"/>
            <family val="2"/>
          </rPr>
          <t>A játékos végső elfogadási státusza:
QA= Direkt elfogadva
WC=Szabad kártyás
Üres=nincs a táblában</t>
        </r>
      </text>
    </comment>
    <comment ref="O6" authorId="0">
      <text>
        <r>
          <rPr>
            <b/>
            <sz val="8"/>
            <color indexed="8"/>
            <rFont val="Tahoma"/>
            <family val="2"/>
            <charset val="238"/>
          </rPr>
          <t>Amikor kész a kiemelési lista töltsd ki a kiemeléseket 1,2,3,4,…
A ki nem emelteknél hagyd üresen!</t>
        </r>
      </text>
    </comment>
  </commentList>
</comments>
</file>

<file path=xl/comments20.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1.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2.xml><?xml version="1.0" encoding="utf-8"?>
<comments xmlns="http://schemas.openxmlformats.org/spreadsheetml/2006/main">
  <authors>
    <author>Anders Wennberg</author>
  </authors>
  <commentList>
    <comment ref="E7" author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3.xml><?xml version="1.0" encoding="utf-8"?>
<comments xmlns="http://schemas.openxmlformats.org/spreadsheetml/2006/main">
  <authors>
    <author>Anders Wennberg</author>
  </authors>
  <commentList>
    <comment ref="D7" author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4.xml><?xml version="1.0" encoding="utf-8"?>
<comments xmlns="http://schemas.openxmlformats.org/spreadsheetml/2006/main">
  <authors>
    <author>Anders Wennberg</author>
  </authors>
  <commentList>
    <comment ref="D7" author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5.xml><?xml version="1.0" encoding="utf-8"?>
<comments xmlns="http://schemas.openxmlformats.org/spreadsheetml/2006/main">
  <authors>
    <author>Anders Wennberg</author>
  </authors>
  <commentList>
    <comment ref="D7" author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26.xml><?xml version="1.0" encoding="utf-8"?>
<comments xmlns="http://schemas.openxmlformats.org/spreadsheetml/2006/main">
  <authors>
    <author>Anders Wennberg</author>
  </authors>
  <commentList>
    <comment ref="L6" authorId="0">
      <text>
        <r>
          <rPr>
            <b/>
            <sz val="8"/>
            <color indexed="8"/>
            <rFont val="Tahoma"/>
            <family val="2"/>
          </rPr>
          <t>A játékos végső elfogadási státusza:
QA= Direkt elfogadva
WC=Szabad kártyás
Üres=nincs a táblában</t>
        </r>
      </text>
    </comment>
    <comment ref="O6" authorId="0">
      <text>
        <r>
          <rPr>
            <b/>
            <sz val="8"/>
            <color indexed="8"/>
            <rFont val="Tahoma"/>
            <family val="2"/>
            <charset val="238"/>
          </rPr>
          <t>Amikor kész a kiemelési lista töltsd ki a kiemeléseket 1,2,3,4,…
A ki nem emelteknél hagyd üresen!</t>
        </r>
      </text>
    </comment>
  </commentList>
</comments>
</file>

<file path=xl/comments27.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8.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9.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0.xml><?xml version="1.0" encoding="utf-8"?>
<comments xmlns="http://schemas.openxmlformats.org/spreadsheetml/2006/main">
  <authors>
    <author>Anders Wennberg</author>
  </authors>
  <commentList>
    <comment ref="N6" author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text>
        <r>
          <rPr>
            <b/>
            <sz val="8"/>
            <color indexed="8"/>
            <rFont val="Tahoma"/>
            <family val="2"/>
            <charset val="238"/>
          </rPr>
          <t>Amikor kész a kiemelési lista töltsd ki a kiemeléseket 1,2,3,4,…
A ki nem emelteknél hagyd üresen!</t>
        </r>
      </text>
    </comment>
  </commentList>
</comments>
</file>

<file path=xl/comments31.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2.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3.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4.xml><?xml version="1.0" encoding="utf-8"?>
<comments xmlns="http://schemas.openxmlformats.org/spreadsheetml/2006/main">
  <authors>
    <author>Anders Wennberg</author>
  </authors>
  <commentList>
    <comment ref="E7" author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5.xml><?xml version="1.0" encoding="utf-8"?>
<comments xmlns="http://schemas.openxmlformats.org/spreadsheetml/2006/main">
  <authors>
    <author>Anders Wennberg</author>
  </authors>
  <commentList>
    <comment ref="D7" author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6.xml><?xml version="1.0" encoding="utf-8"?>
<comments xmlns="http://schemas.openxmlformats.org/spreadsheetml/2006/main">
  <authors>
    <author>Anders Wennberg</author>
  </authors>
  <commentList>
    <comment ref="D7" author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7.xml><?xml version="1.0" encoding="utf-8"?>
<comments xmlns="http://schemas.openxmlformats.org/spreadsheetml/2006/main">
  <authors>
    <author>Anders Wennberg</author>
  </authors>
  <commentList>
    <comment ref="D7" author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38.xml><?xml version="1.0" encoding="utf-8"?>
<comments xmlns="http://schemas.openxmlformats.org/spreadsheetml/2006/main">
  <authors>
    <author>Anders Wennberg</author>
  </authors>
  <commentList>
    <comment ref="L6" authorId="0">
      <text>
        <r>
          <rPr>
            <b/>
            <sz val="8"/>
            <color indexed="8"/>
            <rFont val="Tahoma"/>
            <family val="2"/>
          </rPr>
          <t>A játékos végső elfogadási státusza:
QA= Direkt elfogadva
WC=Szabad kártyás
Üres=nincs a táblában</t>
        </r>
      </text>
    </comment>
    <comment ref="O6" authorId="0">
      <text>
        <r>
          <rPr>
            <b/>
            <sz val="8"/>
            <color indexed="8"/>
            <rFont val="Tahoma"/>
            <family val="2"/>
            <charset val="238"/>
          </rPr>
          <t>Amikor kész a kiemelési lista töltsd ki a kiemeléseket 1,2,3,4,…
A ki nem emelteknél hagyd üresen!</t>
        </r>
      </text>
    </comment>
  </commentList>
</comments>
</file>

<file path=xl/comments39.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0.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1.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2.xml><?xml version="1.0" encoding="utf-8"?>
<comments xmlns="http://schemas.openxmlformats.org/spreadsheetml/2006/main">
  <authors>
    <author>Anders Wennberg</author>
  </authors>
  <commentList>
    <comment ref="N6" author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text>
        <r>
          <rPr>
            <b/>
            <sz val="8"/>
            <color indexed="8"/>
            <rFont val="Tahoma"/>
            <family val="2"/>
            <charset val="238"/>
          </rPr>
          <t>Amikor kész a kiemelési lista töltsd ki a kiemeléseket 1,2,3,4,…
A ki nem emelteknél hagyd üresen!</t>
        </r>
      </text>
    </comment>
  </commentList>
</comments>
</file>

<file path=xl/comments43.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4.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5.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6.xml><?xml version="1.0" encoding="utf-8"?>
<comments xmlns="http://schemas.openxmlformats.org/spreadsheetml/2006/main">
  <authors>
    <author>Anders Wennberg</author>
  </authors>
  <commentList>
    <comment ref="E7" author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47.xml><?xml version="1.0" encoding="utf-8"?>
<comments xmlns="http://schemas.openxmlformats.org/spreadsheetml/2006/main">
  <authors>
    <author>Anders Wennberg</author>
  </authors>
  <commentList>
    <comment ref="D7" author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8.xml><?xml version="1.0" encoding="utf-8"?>
<comments xmlns="http://schemas.openxmlformats.org/spreadsheetml/2006/main">
  <authors>
    <author>Anders Wennberg</author>
  </authors>
  <commentList>
    <comment ref="D7" author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9.xml><?xml version="1.0" encoding="utf-8"?>
<comments xmlns="http://schemas.openxmlformats.org/spreadsheetml/2006/main">
  <authors>
    <author>Anders Wennberg</author>
  </authors>
  <commentList>
    <comment ref="D7" author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5.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0.xml><?xml version="1.0" encoding="utf-8"?>
<comments xmlns="http://schemas.openxmlformats.org/spreadsheetml/2006/main">
  <authors>
    <author>Anders Wennberg</author>
  </authors>
  <commentList>
    <comment ref="L6" authorId="0">
      <text>
        <r>
          <rPr>
            <b/>
            <sz val="8"/>
            <color indexed="8"/>
            <rFont val="Tahoma"/>
            <family val="2"/>
          </rPr>
          <t>A játékos végső elfogadási státusza:
QA= Direkt elfogadva
WC=Szabad kártyás
Üres=nincs a táblában</t>
        </r>
      </text>
    </comment>
    <comment ref="O6" authorId="0">
      <text>
        <r>
          <rPr>
            <b/>
            <sz val="8"/>
            <color indexed="8"/>
            <rFont val="Tahoma"/>
            <family val="2"/>
            <charset val="238"/>
          </rPr>
          <t>Amikor kész a kiemelési lista töltsd ki a kiemeléseket 1,2,3,4,…
A ki nem emelteknél hagyd üresen!</t>
        </r>
      </text>
    </comment>
  </commentList>
</comments>
</file>

<file path=xl/comments51.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2.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3.xml><?xml version="1.0" encoding="utf-8"?>
<comments xmlns="http://schemas.openxmlformats.org/spreadsheetml/2006/main">
  <authors>
    <author>Anders Wennberg</author>
  </authors>
  <commentList>
    <comment ref="E7" author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4.xml><?xml version="1.0" encoding="utf-8"?>
<comments xmlns="http://schemas.openxmlformats.org/spreadsheetml/2006/main">
  <authors>
    <author>Anders Wennberg</author>
  </authors>
  <commentList>
    <comment ref="N6" author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text>
        <r>
          <rPr>
            <b/>
            <sz val="8"/>
            <color indexed="8"/>
            <rFont val="Tahoma"/>
            <family val="2"/>
            <charset val="238"/>
          </rPr>
          <t>Amikor kész a kiemelési lista töltsd ki a kiemeléseket 1,2,3,4,…
A ki nem emelteknél hagyd üresen!</t>
        </r>
      </text>
    </comment>
  </commentList>
</comments>
</file>

<file path=xl/comments55.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6.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7.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8.xml><?xml version="1.0" encoding="utf-8"?>
<comments xmlns="http://schemas.openxmlformats.org/spreadsheetml/2006/main">
  <authors>
    <author>Anders Wennberg</author>
  </authors>
  <commentList>
    <comment ref="E7" author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59.xml><?xml version="1.0" encoding="utf-8"?>
<comments xmlns="http://schemas.openxmlformats.org/spreadsheetml/2006/main">
  <authors>
    <author>Anders Wennberg</author>
  </authors>
  <commentList>
    <comment ref="D7" author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xml><?xml version="1.0" encoding="utf-8"?>
<comments xmlns="http://schemas.openxmlformats.org/spreadsheetml/2006/main">
  <authors>
    <author>Anders Wennberg</author>
  </authors>
  <commentList>
    <comment ref="N6" author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text>
        <r>
          <rPr>
            <b/>
            <sz val="8"/>
            <color indexed="8"/>
            <rFont val="Tahoma"/>
            <family val="2"/>
            <charset val="238"/>
          </rPr>
          <t>Amikor kész a kiemelési lista töltsd ki a kiemeléseket 1,2,3,4,…
A ki nem emelteknél hagyd üresen!</t>
        </r>
      </text>
    </comment>
  </commentList>
</comments>
</file>

<file path=xl/comments60.xml><?xml version="1.0" encoding="utf-8"?>
<comments xmlns="http://schemas.openxmlformats.org/spreadsheetml/2006/main">
  <authors>
    <author>Anders Wennberg</author>
  </authors>
  <commentList>
    <comment ref="D7" author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1.xml><?xml version="1.0" encoding="utf-8"?>
<comments xmlns="http://schemas.openxmlformats.org/spreadsheetml/2006/main">
  <authors>
    <author>Anders Wennberg</author>
  </authors>
  <commentList>
    <comment ref="D7" author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7.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8.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<sst xmlns="http://schemas.openxmlformats.org/spreadsheetml/2006/main" count="7196" uniqueCount="337">
  <si>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</si>
  <si>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</si>
  <si>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</si>
  <si>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</si>
  <si>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</si>
  <si>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</si>
  <si>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</si>
  <si>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</si>
  <si>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</si>
  <si>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</si>
  <si>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</si>
  <si>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</si>
  <si>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</si>
  <si>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</si>
  <si>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</si>
  <si>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</si>
  <si>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</si>
  <si>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</si>
  <si>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</si>
  <si>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</si>
  <si>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</si>
  <si>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</si>
  <si>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</si>
  <si>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</si>
  <si>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</si>
  <si>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</si>
  <si>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</si>
  <si>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</si>
  <si>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</si>
  <si>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</si>
  <si>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</si>
  <si>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</si>
  <si>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</si>
  <si>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</si>
  <si>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</si>
  <si>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</si>
  <si>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</si>
  <si>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</si>
  <si>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</si>
  <si>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</si>
  <si>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</si>
  <si>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</si>
  <si>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</si>
  <si>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</si>
  <si>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</si>
  <si>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</si>
  <si>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</si>
  <si>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</si>
  <si>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</si>
  <si>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</si>
  <si>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</si>
  <si>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</si>
  <si>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</si>
  <si>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</si>
  <si>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</si>
  <si>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</si>
  <si>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</si>
  <si>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</si>
  <si>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</si>
  <si>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</si>
  <si>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</si>
  <si>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</si>
  <si>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</si>
  <si>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</si>
  <si>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</si>
  <si>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</si>
  <si>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</si>
  <si>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</si>
  <si>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</si>
  <si>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</si>
  <si>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</si>
  <si>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</si>
  <si>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</si>
  <si>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</si>
  <si>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</si>
  <si>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</si>
  <si>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</si>
  <si>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</si>
  <si>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</si>
  <si>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</si>
  <si>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</si>
  <si>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</si>
  <si>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</si>
  <si>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</si>
  <si>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</si>
  <si>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</si>
  <si>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</si>
  <si>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</si>
  <si>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</si>
  <si>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</si>
  <si>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</si>
  <si>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</si>
  <si>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</si>
  <si>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</si>
  <si>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</si>
  <si>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</si>
  <si>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</si>
  <si>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</si>
  <si>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</si>
  <si>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</si>
  <si>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</si>
  <si>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</si>
  <si>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</si>
  <si>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</si>
  <si>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</si>
  <si>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</si>
  <si>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</si>
  <si>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</si>
  <si>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</si>
  <si>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</si>
  <si>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</si>
  <si>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</si>
  <si>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</si>
  <si>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</si>
  <si>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</si>
  <si>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</si>
  <si>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</si>
  <si>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</si>
  <si>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</si>
  <si>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</si>
  <si>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</si>
  <si>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</si>
  <si>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</si>
  <si>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</si>
  <si>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</si>
  <si>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</si>
  <si>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</si>
  <si>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</si>
  <si>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</si>
  <si>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</si>
  <si>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</si>
  <si>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</si>
  <si>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</si>
  <si>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</si>
  <si>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</si>
  <si>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</si>
  <si>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</si>
  <si>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</si>
  <si>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</si>
  <si>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</si>
  <si>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</si>
  <si>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</si>
  <si>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</si>
  <si>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</si>
  <si>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</si>
  <si>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</si>
  <si>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</si>
  <si>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</si>
  <si>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</si>
  <si>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</si>
  <si>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</si>
  <si>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</si>
  <si>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</si>
  <si>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</si>
  <si>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</si>
  <si>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</si>
  <si>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</si>
  <si>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</si>
  <si>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</si>
  <si>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</si>
  <si>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</si>
  <si>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</si>
  <si>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</si>
  <si>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</si>
  <si>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</si>
  <si>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</si>
  <si>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</si>
  <si>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</si>
  <si>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</si>
  <si>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</si>
  <si>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</si>
  <si>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</si>
  <si>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</si>
  <si>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</si>
  <si>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</si>
  <si>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</si>
  <si>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</si>
  <si>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</si>
  <si>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</si>
  <si>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</si>
  <si>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</si>
  <si>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</si>
  <si>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</si>
  <si>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</si>
  <si>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</si>
  <si>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</si>
  <si>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</si>
  <si>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</si>
  <si>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</si>
  <si>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</si>
  <si>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</si>
  <si>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</si>
  <si>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</si>
  <si>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</si>
  <si>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</si>
  <si>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</si>
  <si>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</si>
  <si>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</si>
  <si>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</si>
  <si>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</si>
  <si>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</si>
  <si>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</si>
  <si>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</si>
  <si>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</si>
  <si>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</si>
  <si>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</si>
  <si>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</si>
  <si>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</si>
  <si>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</si>
  <si>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</si>
  <si>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</si>
  <si>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</si>
  <si>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</si>
  <si>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</si>
  <si>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</si>
  <si>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</si>
  <si>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</si>
  <si>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</si>
  <si>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</si>
  <si>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</si>
  <si>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</si>
  <si>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</si>
  <si>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</si>
  <si>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</si>
  <si>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</si>
  <si>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</si>
  <si>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</si>
  <si>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 TÁBLA (8--&gt;2)</t>
  </si>
  <si>
    <t>SELEJTEZŐTÁBLA (8--&gt;4)</t>
  </si>
  <si>
    <t>SELEJTEZŐ TÁBLA (16--&gt;4)</t>
  </si>
  <si>
    <t xml:space="preserve">SELEJTEZŐ TÁBLA (8--&gt;2) </t>
  </si>
  <si>
    <t>Kaszanitzky</t>
  </si>
  <si>
    <t>Gergő</t>
  </si>
  <si>
    <t>Kecskemét</t>
  </si>
  <si>
    <t>Bencsik</t>
  </si>
  <si>
    <t>József Benedek</t>
  </si>
  <si>
    <t>László</t>
  </si>
  <si>
    <t>Kolos</t>
  </si>
  <si>
    <t>Fazekas</t>
  </si>
  <si>
    <t>Gábor</t>
  </si>
  <si>
    <t>Kazy</t>
  </si>
  <si>
    <t>Levente Mór</t>
  </si>
  <si>
    <t>Baja</t>
  </si>
  <si>
    <t>Horváth</t>
  </si>
  <si>
    <t>Döme</t>
  </si>
  <si>
    <t>Kiskunfélegyháza</t>
  </si>
  <si>
    <t>Bognár</t>
  </si>
  <si>
    <t>Bence</t>
  </si>
  <si>
    <t>Domján</t>
  </si>
  <si>
    <t>Gergely Zsolt</t>
  </si>
  <si>
    <t>Csillag</t>
  </si>
  <si>
    <t>Zalán</t>
  </si>
  <si>
    <t>Erdélyi</t>
  </si>
  <si>
    <t>Balázs</t>
  </si>
  <si>
    <t>Hóman</t>
  </si>
  <si>
    <t>Dániel</t>
  </si>
  <si>
    <t>Kiefer</t>
  </si>
  <si>
    <t>Olivér</t>
  </si>
  <si>
    <t xml:space="preserve">Halász </t>
  </si>
  <si>
    <t>István</t>
  </si>
  <si>
    <t>Gróf</t>
  </si>
  <si>
    <t>Matos</t>
  </si>
  <si>
    <t>Máté</t>
  </si>
  <si>
    <t>Tamaskó</t>
  </si>
  <si>
    <t>Ethan</t>
  </si>
  <si>
    <t>Büksi</t>
  </si>
  <si>
    <t>Milán János</t>
  </si>
  <si>
    <t>Rubus</t>
  </si>
  <si>
    <t>Áron</t>
  </si>
  <si>
    <t>Rittgasszer</t>
  </si>
  <si>
    <t>Ábel</t>
  </si>
  <si>
    <t>Szebellédi</t>
  </si>
  <si>
    <t>Anna Seron</t>
  </si>
  <si>
    <t>Dusnoki-Kovács</t>
  </si>
  <si>
    <t>Fédra</t>
  </si>
  <si>
    <t>Gattyán</t>
  </si>
  <si>
    <t>Kira</t>
  </si>
  <si>
    <t>Téglás</t>
  </si>
  <si>
    <t>Tamara Éva</t>
  </si>
  <si>
    <t>Poszlancsek</t>
  </si>
  <si>
    <t>Panna</t>
  </si>
  <si>
    <t>Perity</t>
  </si>
  <si>
    <t>Luca</t>
  </si>
  <si>
    <t>Farkas</t>
  </si>
  <si>
    <t>Petra</t>
  </si>
  <si>
    <t>Szem</t>
  </si>
  <si>
    <t>Anna</t>
  </si>
  <si>
    <t>Bárdos</t>
  </si>
  <si>
    <t>Panna Virág</t>
  </si>
  <si>
    <t>Dorogi</t>
  </si>
  <si>
    <t>Sára</t>
  </si>
  <si>
    <t>Réczi</t>
  </si>
  <si>
    <t>Diákolimpia Bács-Kiskun</t>
  </si>
  <si>
    <t xml:space="preserve">Kardos </t>
  </si>
  <si>
    <t>Jázmin</t>
  </si>
  <si>
    <t>Nagy</t>
  </si>
  <si>
    <t>Norina Angyalka</t>
  </si>
  <si>
    <t xml:space="preserve">Farkas </t>
  </si>
  <si>
    <t xml:space="preserve">Réczi </t>
  </si>
  <si>
    <t>x</t>
  </si>
  <si>
    <t>4:0 4:0</t>
  </si>
  <si>
    <t>0:4 0:4</t>
  </si>
  <si>
    <t>III.</t>
  </si>
  <si>
    <t>I.</t>
  </si>
  <si>
    <t>II.</t>
  </si>
  <si>
    <t xml:space="preserve">4:0 4:1 </t>
  </si>
  <si>
    <t>4:2 4:1</t>
  </si>
  <si>
    <t>2:4 1:4</t>
  </si>
  <si>
    <t>4:2 4:0</t>
  </si>
  <si>
    <t>2:4 0:4</t>
  </si>
  <si>
    <t>4:1 5:3</t>
  </si>
  <si>
    <t>1:4 3:5</t>
  </si>
  <si>
    <t>4:0 4:2</t>
  </si>
  <si>
    <t>0:4 2:4</t>
  </si>
  <si>
    <t>4:0 5:3</t>
  </si>
  <si>
    <t>4:1 4:1</t>
  </si>
  <si>
    <t>1:4 1:4</t>
  </si>
  <si>
    <t>2:4 4:2 10:6</t>
  </si>
  <si>
    <t>4:2 2:4 6:10</t>
  </si>
  <si>
    <t>4:1 4:2</t>
  </si>
  <si>
    <t>1:4 2:4</t>
  </si>
  <si>
    <t>4:0 4:1</t>
  </si>
  <si>
    <t>0:4 1:4</t>
  </si>
  <si>
    <t>4:1 4:0</t>
  </si>
  <si>
    <t>1:4 0:4</t>
  </si>
  <si>
    <t>5:3 4:2</t>
  </si>
  <si>
    <t>3:5 2:4</t>
  </si>
  <si>
    <t>4:2 0:4 10:7</t>
  </si>
  <si>
    <t>2:4 4:0 7:10</t>
  </si>
  <si>
    <t>0:4 3:5</t>
  </si>
  <si>
    <t>4:0 2:4 10:7</t>
  </si>
  <si>
    <t>0:4 4:2 7:10</t>
  </si>
  <si>
    <t>5:3 4:1</t>
  </si>
  <si>
    <t>3:5 1:4</t>
  </si>
  <si>
    <t>IV.</t>
  </si>
  <si>
    <t>V.</t>
  </si>
  <si>
    <t>Halász</t>
  </si>
</sst>
</file>

<file path=xl/styles.xml><?xml version="1.0" encoding="utf-8"?>
<styleSheet xmlns="http://schemas.openxmlformats.org/spreadsheetml/2006/main">
  <numFmts count="2">
    <numFmt numFmtId="164" formatCode="_-&quot;$&quot;* #,##0.00_-;\-&quot;$&quot;* #,##0.00_-;_-&quot;$&quot;* &quot;-&quot;??_-;_-@_-"/>
    <numFmt numFmtId="165" formatCode="d\-mmm\-yy"/>
  </numFmts>
  <fonts count="107">
    <font>
      <sz val="10"/>
      <name val="Arial"/>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9"/>
      <color indexed="9"/>
      <name val="Arial"/>
      <family val="2"/>
      <charset val="238"/>
    </font>
    <font>
      <b/>
      <sz val="9"/>
      <name val="Arial"/>
      <family val="2"/>
      <charset val="238"/>
    </font>
    <font>
      <b/>
      <sz val="9"/>
      <color indexed="9"/>
      <name val="Arial"/>
      <family val="2"/>
      <charset val="238"/>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sz val="8"/>
      <name val="Segoe UI"/>
      <family val="2"/>
      <charset val="238"/>
    </font>
    <font>
      <i/>
      <sz val="8"/>
      <color indexed="10"/>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s>
  <cellStyleXfs count="3">
    <xf numFmtId="0" fontId="0" fillId="0" borderId="0"/>
    <xf numFmtId="0" fontId="3" fillId="0" borderId="0" applyNumberFormat="0" applyFill="0" applyBorder="0" applyAlignment="0" applyProtection="0"/>
    <xf numFmtId="164" fontId="2" fillId="0" borderId="0" applyFont="0" applyFill="0" applyBorder="0" applyAlignment="0" applyProtection="0"/>
  </cellStyleXfs>
  <cellXfs count="864">
    <xf numFmtId="0" fontId="0" fillId="0" borderId="0" xfId="0"/>
    <xf numFmtId="0" fontId="0" fillId="0" borderId="0" xfId="0" applyAlignment="1">
      <alignment horizontal="left"/>
    </xf>
    <xf numFmtId="0" fontId="0" fillId="0" borderId="0" xfId="0"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5" fillId="0" borderId="0" xfId="0" applyFont="1" applyAlignment="1">
      <alignment vertical="center"/>
    </xf>
    <xf numFmtId="0" fontId="6" fillId="3" borderId="1"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5"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4" borderId="1"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49" fontId="10" fillId="2" borderId="4" xfId="0" applyNumberFormat="1" applyFont="1" applyFill="1" applyBorder="1" applyAlignment="1">
      <alignment vertical="center"/>
    </xf>
    <xf numFmtId="49" fontId="10" fillId="2" borderId="0" xfId="0" applyNumberFormat="1" applyFont="1" applyFill="1" applyAlignment="1">
      <alignment vertical="center"/>
    </xf>
    <xf numFmtId="0" fontId="10" fillId="0" borderId="0" xfId="0" applyFont="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vertical="center"/>
    </xf>
    <xf numFmtId="0" fontId="9" fillId="2" borderId="0" xfId="0" applyFont="1" applyFill="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14" fillId="2" borderId="0" xfId="0" applyNumberFormat="1" applyFont="1" applyFill="1" applyAlignment="1">
      <alignment horizontal="left" vertical="center"/>
    </xf>
    <xf numFmtId="49" fontId="17" fillId="2" borderId="0" xfId="0" applyNumberFormat="1" applyFont="1" applyFill="1" applyAlignment="1">
      <alignment horizontal="left" vertical="center"/>
    </xf>
    <xf numFmtId="0" fontId="18" fillId="0" borderId="0" xfId="0" applyFont="1" applyAlignment="1">
      <alignment vertical="center"/>
    </xf>
    <xf numFmtId="14" fontId="18" fillId="4" borderId="5" xfId="0" applyNumberFormat="1" applyFont="1" applyFill="1" applyBorder="1" applyAlignment="1">
      <alignment horizontal="left" vertical="center"/>
    </xf>
    <xf numFmtId="49" fontId="18" fillId="2" borderId="0" xfId="0" applyNumberFormat="1" applyFont="1" applyFill="1" applyAlignment="1">
      <alignment vertical="center"/>
    </xf>
    <xf numFmtId="49" fontId="18" fillId="4" borderId="5" xfId="0" applyNumberFormat="1" applyFont="1" applyFill="1" applyBorder="1" applyAlignment="1">
      <alignment vertical="center"/>
    </xf>
    <xf numFmtId="0" fontId="7" fillId="0" borderId="0" xfId="0" applyFont="1"/>
    <xf numFmtId="0" fontId="7" fillId="2" borderId="0" xfId="0" applyFont="1" applyFill="1"/>
    <xf numFmtId="0" fontId="0" fillId="2" borderId="0" xfId="0" applyFill="1"/>
    <xf numFmtId="0" fontId="20" fillId="0" borderId="0" xfId="0" applyFont="1" applyAlignment="1">
      <alignment vertical="center"/>
    </xf>
    <xf numFmtId="0" fontId="15" fillId="2" borderId="0" xfId="0" applyFont="1" applyFill="1" applyAlignment="1">
      <alignment vertical="center"/>
    </xf>
    <xf numFmtId="0" fontId="20" fillId="2" borderId="0" xfId="0" applyFont="1" applyFill="1" applyAlignment="1">
      <alignment horizontal="left" vertical="center"/>
    </xf>
    <xf numFmtId="0" fontId="0" fillId="2" borderId="0" xfId="0" applyFill="1" applyAlignment="1">
      <alignment horizontal="left"/>
    </xf>
    <xf numFmtId="0" fontId="7" fillId="2" borderId="0" xfId="0" applyFont="1" applyFill="1" applyAlignment="1"/>
    <xf numFmtId="0" fontId="9" fillId="2" borderId="0" xfId="0" applyFont="1" applyFill="1"/>
    <xf numFmtId="0" fontId="21" fillId="2" borderId="0" xfId="1" applyFont="1" applyFill="1"/>
    <xf numFmtId="0" fontId="0" fillId="0" borderId="0" xfId="0" applyAlignment="1">
      <alignment horizontal="center"/>
    </xf>
    <xf numFmtId="49" fontId="22" fillId="2" borderId="0" xfId="0" applyNumberFormat="1" applyFont="1" applyFill="1" applyAlignment="1">
      <alignment vertical="top"/>
    </xf>
    <xf numFmtId="49" fontId="12" fillId="2" borderId="0" xfId="0" applyNumberFormat="1" applyFont="1" applyFill="1" applyAlignment="1">
      <alignment vertical="top"/>
    </xf>
    <xf numFmtId="49" fontId="15" fillId="2" borderId="0" xfId="0" applyNumberFormat="1" applyFont="1" applyFill="1" applyAlignment="1">
      <alignment horizontal="left"/>
    </xf>
    <xf numFmtId="0" fontId="23" fillId="2" borderId="0" xfId="0" applyFont="1" applyFill="1" applyAlignment="1">
      <alignment horizontal="left"/>
    </xf>
    <xf numFmtId="49" fontId="14" fillId="2" borderId="0" xfId="0" applyNumberFormat="1" applyFont="1" applyFill="1" applyAlignment="1">
      <alignment horizontal="left"/>
    </xf>
    <xf numFmtId="49" fontId="15" fillId="2" borderId="6" xfId="0" applyNumberFormat="1" applyFont="1" applyFill="1" applyBorder="1" applyAlignment="1">
      <alignment vertical="center"/>
    </xf>
    <xf numFmtId="49" fontId="22" fillId="2" borderId="6" xfId="0" applyNumberFormat="1" applyFont="1" applyFill="1" applyBorder="1" applyAlignment="1">
      <alignment horizontal="right" vertical="center"/>
    </xf>
    <xf numFmtId="49" fontId="24" fillId="2" borderId="0" xfId="0" applyNumberFormat="1" applyFont="1" applyFill="1" applyAlignment="1">
      <alignment horizontal="left" vertical="center"/>
    </xf>
    <xf numFmtId="0" fontId="24" fillId="2" borderId="0" xfId="0" applyFont="1" applyFill="1" applyAlignment="1">
      <alignment vertical="center"/>
    </xf>
    <xf numFmtId="49" fontId="24" fillId="2" borderId="0" xfId="0" applyNumberFormat="1" applyFont="1" applyFill="1" applyAlignment="1">
      <alignment vertical="center"/>
    </xf>
    <xf numFmtId="49" fontId="25" fillId="2" borderId="0" xfId="0" applyNumberFormat="1" applyFont="1" applyFill="1" applyAlignment="1">
      <alignment horizontal="right" vertical="center"/>
    </xf>
    <xf numFmtId="0" fontId="9" fillId="2" borderId="0" xfId="0" applyFont="1" applyFill="1" applyAlignment="1">
      <alignment horizontal="center" vertical="center"/>
    </xf>
    <xf numFmtId="14" fontId="19" fillId="2" borderId="7" xfId="0" applyNumberFormat="1" applyFont="1" applyFill="1" applyBorder="1" applyAlignment="1">
      <alignment horizontal="left" vertical="center"/>
    </xf>
    <xf numFmtId="49" fontId="19" fillId="2" borderId="7" xfId="0" applyNumberFormat="1" applyFont="1" applyFill="1" applyBorder="1" applyAlignment="1">
      <alignment vertical="center"/>
    </xf>
    <xf numFmtId="0" fontId="20" fillId="2" borderId="0" xfId="0" applyFont="1" applyFill="1" applyAlignment="1">
      <alignment horizontal="center" vertical="center"/>
    </xf>
    <xf numFmtId="0" fontId="15" fillId="2" borderId="0" xfId="0" applyFont="1" applyFill="1" applyAlignment="1">
      <alignment horizontal="center" vertical="center"/>
    </xf>
    <xf numFmtId="49" fontId="19" fillId="2" borderId="0" xfId="0" applyNumberFormat="1" applyFont="1" applyFill="1" applyAlignment="1">
      <alignment vertical="center"/>
    </xf>
    <xf numFmtId="0" fontId="18" fillId="2" borderId="0" xfId="2" applyNumberFormat="1" applyFont="1" applyFill="1" applyAlignment="1" applyProtection="1">
      <alignment vertical="center"/>
      <protection locked="0"/>
    </xf>
    <xf numFmtId="0" fontId="19" fillId="2" borderId="0" xfId="0" applyFont="1" applyFill="1" applyAlignment="1">
      <alignment vertical="center"/>
    </xf>
    <xf numFmtId="49" fontId="19" fillId="2" borderId="0" xfId="0" applyNumberFormat="1" applyFont="1" applyFill="1" applyAlignment="1">
      <alignment horizontal="right" vertical="center"/>
    </xf>
    <xf numFmtId="0" fontId="9" fillId="2" borderId="4" xfId="0" applyFont="1" applyFill="1" applyBorder="1" applyAlignment="1">
      <alignment horizontal="left" vertical="center"/>
    </xf>
    <xf numFmtId="0" fontId="9" fillId="2" borderId="0" xfId="0" applyFont="1" applyFill="1" applyAlignment="1">
      <alignment horizontal="left" vertical="center"/>
    </xf>
    <xf numFmtId="0" fontId="20" fillId="2" borderId="4" xfId="0" applyFont="1" applyFill="1" applyBorder="1" applyAlignment="1">
      <alignment horizontal="left" vertical="center"/>
    </xf>
    <xf numFmtId="0" fontId="27" fillId="2" borderId="4" xfId="0" applyFont="1" applyFill="1" applyBorder="1" applyAlignment="1">
      <alignment horizontal="left" vertical="center"/>
    </xf>
    <xf numFmtId="0" fontId="28" fillId="0" borderId="0" xfId="0" applyFont="1" applyAlignment="1">
      <alignment vertical="center"/>
    </xf>
    <xf numFmtId="0" fontId="28" fillId="2" borderId="0" xfId="0" applyFont="1" applyFill="1" applyAlignment="1">
      <alignment horizontal="left" vertical="center"/>
    </xf>
    <xf numFmtId="0" fontId="29" fillId="2" borderId="0" xfId="0" applyFont="1" applyFill="1" applyAlignment="1">
      <alignment horizontal="left" vertical="center"/>
    </xf>
    <xf numFmtId="0" fontId="28" fillId="2" borderId="0" xfId="0" applyFont="1" applyFill="1" applyAlignment="1">
      <alignment horizontal="center" vertical="center"/>
    </xf>
    <xf numFmtId="0" fontId="15" fillId="2" borderId="4" xfId="0" applyFont="1" applyFill="1" applyBorder="1" applyAlignment="1">
      <alignment horizontal="left" vertical="center"/>
    </xf>
    <xf numFmtId="0" fontId="7" fillId="2" borderId="6"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5" borderId="10" xfId="0" applyFont="1" applyFill="1" applyBorder="1" applyAlignment="1">
      <alignment vertical="center"/>
    </xf>
    <xf numFmtId="0" fontId="15" fillId="4" borderId="11" xfId="0" applyFont="1" applyFill="1" applyBorder="1" applyAlignment="1">
      <alignment horizontal="left" vertical="center"/>
    </xf>
    <xf numFmtId="0" fontId="15" fillId="4" borderId="12" xfId="0" applyFont="1" applyFill="1" applyBorder="1" applyAlignment="1">
      <alignment vertical="center"/>
    </xf>
    <xf numFmtId="0" fontId="9" fillId="5" borderId="13" xfId="0" applyFont="1" applyFill="1" applyBorder="1" applyAlignment="1">
      <alignment vertical="center"/>
    </xf>
    <xf numFmtId="0" fontId="15" fillId="4" borderId="14" xfId="0" applyFont="1" applyFill="1" applyBorder="1" applyAlignment="1">
      <alignment horizontal="left" vertical="center"/>
    </xf>
    <xf numFmtId="0" fontId="15"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14" fillId="0" borderId="0" xfId="0" applyNumberFormat="1" applyFont="1" applyAlignment="1">
      <alignment horizontal="left" vertical="center"/>
    </xf>
    <xf numFmtId="49" fontId="24" fillId="2" borderId="0" xfId="0" applyNumberFormat="1" applyFont="1" applyFill="1" applyAlignment="1">
      <alignment horizontal="right" vertical="center"/>
    </xf>
    <xf numFmtId="49" fontId="19" fillId="0" borderId="6" xfId="0" applyNumberFormat="1" applyFont="1" applyBorder="1" applyAlignment="1">
      <alignment horizontal="right" vertical="center"/>
    </xf>
    <xf numFmtId="49" fontId="9" fillId="6" borderId="0" xfId="0" applyNumberFormat="1" applyFont="1" applyFill="1" applyAlignment="1">
      <alignment vertical="center"/>
    </xf>
    <xf numFmtId="49" fontId="9" fillId="6" borderId="17" xfId="0" applyNumberFormat="1" applyFont="1" applyFill="1" applyBorder="1" applyAlignment="1">
      <alignment vertical="center"/>
    </xf>
    <xf numFmtId="0" fontId="9" fillId="6" borderId="0" xfId="0" applyFont="1" applyFill="1" applyAlignment="1">
      <alignment vertical="center"/>
    </xf>
    <xf numFmtId="49" fontId="12" fillId="0" borderId="0" xfId="0" applyNumberFormat="1" applyFont="1" applyAlignment="1">
      <alignment vertical="top"/>
    </xf>
    <xf numFmtId="49" fontId="15" fillId="0" borderId="0" xfId="0" applyNumberFormat="1" applyFont="1" applyAlignment="1">
      <alignment horizontal="left"/>
    </xf>
    <xf numFmtId="0" fontId="23" fillId="6" borderId="0" xfId="0" applyFont="1" applyFill="1" applyAlignment="1">
      <alignment horizontal="left"/>
    </xf>
    <xf numFmtId="49" fontId="14" fillId="0" borderId="0" xfId="0" applyNumberFormat="1" applyFont="1" applyAlignment="1">
      <alignment horizontal="left"/>
    </xf>
    <xf numFmtId="49" fontId="19" fillId="0" borderId="6" xfId="0" applyNumberFormat="1" applyFont="1" applyBorder="1" applyAlignment="1">
      <alignment vertical="center"/>
    </xf>
    <xf numFmtId="49" fontId="19" fillId="0" borderId="6" xfId="0" applyNumberFormat="1" applyFont="1" applyBorder="1" applyAlignment="1">
      <alignment horizontal="left" vertical="center"/>
    </xf>
    <xf numFmtId="0" fontId="10" fillId="0" borderId="0" xfId="0" applyFont="1" applyAlignment="1">
      <alignment horizontal="center" vertical="center"/>
    </xf>
    <xf numFmtId="49" fontId="0" fillId="0" borderId="6" xfId="0" applyNumberFormat="1" applyFont="1" applyBorder="1" applyAlignment="1">
      <alignment vertical="center"/>
    </xf>
    <xf numFmtId="0" fontId="0" fillId="0" borderId="0" xfId="0" applyFont="1" applyAlignment="1">
      <alignment vertical="center"/>
    </xf>
    <xf numFmtId="165" fontId="0" fillId="0" borderId="0" xfId="0" applyNumberFormat="1" applyAlignment="1">
      <alignment horizontal="center"/>
    </xf>
    <xf numFmtId="49" fontId="20" fillId="0" borderId="0" xfId="0" applyNumberFormat="1" applyFont="1" applyAlignment="1">
      <alignment horizontal="left"/>
    </xf>
    <xf numFmtId="0" fontId="19" fillId="0" borderId="6" xfId="0" applyFont="1" applyBorder="1" applyAlignment="1">
      <alignment horizontal="right" vertical="center"/>
    </xf>
    <xf numFmtId="0" fontId="20" fillId="0" borderId="18" xfId="0" applyFont="1" applyBorder="1" applyAlignment="1">
      <alignment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xf numFmtId="49" fontId="8" fillId="6" borderId="0" xfId="0" applyNumberFormat="1" applyFont="1" applyFill="1" applyAlignment="1">
      <alignment horizontal="left"/>
    </xf>
    <xf numFmtId="49" fontId="20" fillId="0" borderId="0" xfId="0" applyNumberFormat="1" applyFont="1"/>
    <xf numFmtId="49" fontId="16" fillId="0" borderId="0" xfId="0" applyNumberFormat="1" applyFont="1" applyAlignment="1">
      <alignment horizontal="left"/>
    </xf>
    <xf numFmtId="49" fontId="17" fillId="2" borderId="19" xfId="0" applyNumberFormat="1" applyFont="1" applyFill="1" applyBorder="1" applyAlignment="1">
      <alignment horizontal="left" vertical="center"/>
    </xf>
    <xf numFmtId="49" fontId="17" fillId="2" borderId="20" xfId="0" applyNumberFormat="1" applyFont="1" applyFill="1" applyBorder="1" applyAlignment="1">
      <alignment horizontal="left" vertical="center"/>
    </xf>
    <xf numFmtId="49" fontId="9" fillId="2" borderId="14" xfId="0" applyNumberFormat="1" applyFont="1" applyFill="1" applyBorder="1" applyAlignment="1">
      <alignment horizontal="center" wrapText="1"/>
    </xf>
    <xf numFmtId="49" fontId="9" fillId="2" borderId="21" xfId="0" applyNumberFormat="1" applyFont="1" applyFill="1" applyBorder="1" applyAlignment="1">
      <alignment horizontal="center" wrapText="1"/>
    </xf>
    <xf numFmtId="49" fontId="9" fillId="2" borderId="15" xfId="0" applyNumberFormat="1" applyFont="1" applyFill="1" applyBorder="1" applyAlignment="1">
      <alignment horizontal="center" wrapText="1"/>
    </xf>
    <xf numFmtId="49" fontId="9" fillId="5" borderId="21" xfId="0" applyNumberFormat="1" applyFont="1" applyFill="1" applyBorder="1" applyAlignment="1">
      <alignment horizontal="center" wrapText="1"/>
    </xf>
    <xf numFmtId="0" fontId="38" fillId="2" borderId="15" xfId="0" applyFont="1" applyFill="1" applyBorder="1" applyAlignment="1">
      <alignment horizontal="center" wrapText="1"/>
    </xf>
    <xf numFmtId="1" fontId="20" fillId="0" borderId="12" xfId="0" applyNumberFormat="1" applyFont="1" applyBorder="1" applyAlignment="1">
      <alignment horizontal="center" vertical="center"/>
    </xf>
    <xf numFmtId="49" fontId="39" fillId="0" borderId="0" xfId="0" applyNumberFormat="1" applyFont="1" applyAlignment="1">
      <alignment horizontal="left"/>
    </xf>
    <xf numFmtId="0" fontId="0" fillId="2" borderId="0" xfId="0" applyNumberFormat="1" applyFill="1" applyAlignment="1">
      <alignment horizontal="left" vertical="center"/>
    </xf>
    <xf numFmtId="0" fontId="42" fillId="0" borderId="0" xfId="0" applyFont="1" applyAlignment="1">
      <alignment horizontal="center" vertical="center"/>
    </xf>
    <xf numFmtId="49" fontId="17" fillId="2" borderId="20" xfId="0" applyNumberFormat="1" applyFont="1" applyFill="1" applyBorder="1" applyAlignment="1">
      <alignment horizontal="right" vertical="center"/>
    </xf>
    <xf numFmtId="49" fontId="10" fillId="2" borderId="20" xfId="0" applyNumberFormat="1" applyFont="1" applyFill="1" applyBorder="1" applyAlignment="1">
      <alignment horizontal="left" vertical="center"/>
    </xf>
    <xf numFmtId="0" fontId="24" fillId="2" borderId="0" xfId="0" applyNumberFormat="1" applyFont="1" applyFill="1" applyAlignment="1">
      <alignment horizontal="left" vertical="center"/>
    </xf>
    <xf numFmtId="49" fontId="17" fillId="6" borderId="4" xfId="0" applyNumberFormat="1" applyFont="1" applyFill="1" applyBorder="1" applyAlignment="1">
      <alignment horizontal="left" vertical="center"/>
    </xf>
    <xf numFmtId="49" fontId="17" fillId="0" borderId="0" xfId="0" applyNumberFormat="1" applyFont="1" applyAlignment="1">
      <alignment horizontal="right" vertical="center"/>
    </xf>
    <xf numFmtId="0" fontId="0" fillId="6" borderId="9" xfId="0" applyFill="1" applyBorder="1" applyAlignment="1">
      <alignment horizontal="center" vertical="center"/>
    </xf>
    <xf numFmtId="49" fontId="19" fillId="0" borderId="22" xfId="0" applyNumberFormat="1" applyFont="1" applyBorder="1" applyAlignment="1">
      <alignment horizontal="left" vertical="center"/>
    </xf>
    <xf numFmtId="0" fontId="43" fillId="7" borderId="15" xfId="0" applyFont="1" applyFill="1" applyBorder="1" applyAlignment="1">
      <alignment horizontal="right" vertical="center"/>
    </xf>
    <xf numFmtId="0" fontId="38" fillId="5" borderId="15" xfId="0" applyFont="1" applyFill="1" applyBorder="1" applyAlignment="1">
      <alignment horizontal="center" wrapText="1"/>
    </xf>
    <xf numFmtId="0" fontId="20" fillId="0" borderId="12" xfId="0" applyNumberFormat="1" applyFont="1" applyBorder="1" applyAlignment="1">
      <alignment horizontal="center" vertical="center"/>
    </xf>
    <xf numFmtId="0" fontId="20" fillId="5" borderId="12" xfId="0" applyFont="1" applyFill="1" applyBorder="1" applyAlignment="1">
      <alignment horizontal="center" vertical="center"/>
    </xf>
    <xf numFmtId="0" fontId="45" fillId="0" borderId="0" xfId="0" applyFont="1"/>
    <xf numFmtId="0" fontId="16" fillId="0" borderId="0" xfId="0" applyFont="1"/>
    <xf numFmtId="0" fontId="5" fillId="0" borderId="0" xfId="0" applyFont="1" applyAlignment="1">
      <alignment vertical="top"/>
    </xf>
    <xf numFmtId="0" fontId="32" fillId="0" borderId="0" xfId="0" applyFont="1" applyAlignment="1">
      <alignment vertical="top"/>
    </xf>
    <xf numFmtId="0" fontId="12" fillId="0" borderId="0" xfId="0" applyFont="1" applyAlignment="1">
      <alignment vertical="top"/>
    </xf>
    <xf numFmtId="49" fontId="5" fillId="0" borderId="0" xfId="0" applyNumberFormat="1" applyFont="1" applyAlignment="1">
      <alignment vertical="top"/>
    </xf>
    <xf numFmtId="49" fontId="32" fillId="0" borderId="0" xfId="0" applyNumberFormat="1" applyFont="1" applyAlignment="1">
      <alignment vertical="top"/>
    </xf>
    <xf numFmtId="49" fontId="33" fillId="0" borderId="0" xfId="0" applyNumberFormat="1" applyFont="1"/>
    <xf numFmtId="49" fontId="16" fillId="0" borderId="0" xfId="0" applyNumberFormat="1" applyFont="1"/>
    <xf numFmtId="0" fontId="42" fillId="0" borderId="0" xfId="0" applyFont="1" applyAlignment="1">
      <alignment vertical="center"/>
    </xf>
    <xf numFmtId="49" fontId="37" fillId="2" borderId="0" xfId="0" applyNumberFormat="1" applyFont="1" applyFill="1" applyAlignment="1">
      <alignment vertical="center"/>
    </xf>
    <xf numFmtId="0" fontId="18" fillId="0" borderId="6" xfId="0" applyFont="1" applyBorder="1" applyAlignment="1">
      <alignment vertical="center"/>
    </xf>
    <xf numFmtId="49" fontId="18" fillId="0" borderId="6" xfId="0" applyNumberFormat="1" applyFont="1" applyBorder="1" applyAlignment="1">
      <alignment vertical="center"/>
    </xf>
    <xf numFmtId="49" fontId="46" fillId="0" borderId="6" xfId="0" applyNumberFormat="1" applyFont="1" applyBorder="1" applyAlignment="1">
      <alignment vertical="center"/>
    </xf>
    <xf numFmtId="49" fontId="18" fillId="0" borderId="6" xfId="2" applyNumberFormat="1" applyFont="1" applyBorder="1" applyAlignment="1" applyProtection="1">
      <alignment vertical="center"/>
      <protection locked="0"/>
    </xf>
    <xf numFmtId="0" fontId="19" fillId="0" borderId="6" xfId="0" applyFont="1" applyBorder="1" applyAlignment="1">
      <alignment horizontal="left" vertical="center"/>
    </xf>
    <xf numFmtId="49" fontId="9" fillId="2" borderId="0" xfId="0" applyNumberFormat="1" applyFont="1" applyFill="1" applyAlignment="1">
      <alignment horizontal="righ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0" fillId="0" borderId="0" xfId="0" applyNumberFormat="1" applyFont="1" applyAlignment="1">
      <alignment vertical="center"/>
    </xf>
    <xf numFmtId="0" fontId="47" fillId="0" borderId="0" xfId="0" applyFont="1" applyAlignment="1">
      <alignment vertical="center"/>
    </xf>
    <xf numFmtId="49" fontId="47" fillId="2" borderId="0" xfId="0" applyNumberFormat="1" applyFont="1" applyFill="1" applyAlignment="1">
      <alignment horizontal="center" vertical="center"/>
    </xf>
    <xf numFmtId="0" fontId="48" fillId="0" borderId="0" xfId="0" applyFont="1" applyAlignment="1">
      <alignment vertical="center"/>
    </xf>
    <xf numFmtId="0" fontId="49" fillId="8" borderId="7" xfId="0" applyFont="1" applyFill="1" applyBorder="1" applyAlignment="1">
      <alignment horizontal="center" vertical="center"/>
    </xf>
    <xf numFmtId="0" fontId="47" fillId="0" borderId="7" xfId="0" applyFont="1" applyBorder="1" applyAlignment="1">
      <alignment vertical="center"/>
    </xf>
    <xf numFmtId="0" fontId="50" fillId="0" borderId="0" xfId="0" applyFont="1" applyAlignment="1">
      <alignment vertical="center"/>
    </xf>
    <xf numFmtId="0" fontId="50" fillId="0" borderId="7" xfId="0" applyFont="1" applyBorder="1" applyAlignment="1">
      <alignment horizontal="center" vertical="center"/>
    </xf>
    <xf numFmtId="0" fontId="51" fillId="0" borderId="0" xfId="0" applyFont="1" applyAlignment="1">
      <alignment vertical="center"/>
    </xf>
    <xf numFmtId="0" fontId="51" fillId="6" borderId="0" xfId="0" applyFont="1" applyFill="1" applyAlignment="1">
      <alignment vertical="center"/>
    </xf>
    <xf numFmtId="0" fontId="52" fillId="0" borderId="0" xfId="0" applyFont="1" applyAlignment="1">
      <alignment vertical="center"/>
    </xf>
    <xf numFmtId="0" fontId="52" fillId="6" borderId="0" xfId="0" applyFont="1" applyFill="1" applyAlignment="1">
      <alignment vertical="center"/>
    </xf>
    <xf numFmtId="49" fontId="51" fillId="6" borderId="0" xfId="0" applyNumberFormat="1" applyFont="1" applyFill="1" applyAlignment="1">
      <alignment vertical="center"/>
    </xf>
    <xf numFmtId="49" fontId="52" fillId="6" borderId="0" xfId="0" applyNumberFormat="1" applyFont="1" applyFill="1" applyAlignment="1">
      <alignment vertical="center"/>
    </xf>
    <xf numFmtId="0" fontId="20" fillId="6" borderId="0" xfId="0" applyFont="1" applyFill="1" applyAlignment="1">
      <alignment vertical="center"/>
    </xf>
    <xf numFmtId="0" fontId="20" fillId="0" borderId="10" xfId="0" applyFont="1" applyBorder="1" applyAlignment="1">
      <alignment vertical="center"/>
    </xf>
    <xf numFmtId="49" fontId="51" fillId="2" borderId="0" xfId="0" applyNumberFormat="1" applyFont="1" applyFill="1" applyAlignment="1">
      <alignment horizontal="center" vertical="center"/>
    </xf>
    <xf numFmtId="0" fontId="51" fillId="0" borderId="0" xfId="0" applyFont="1" applyAlignment="1">
      <alignment horizontal="center" vertical="center"/>
    </xf>
    <xf numFmtId="0" fontId="53" fillId="0" borderId="0" xfId="0" applyFont="1" applyAlignment="1">
      <alignment vertical="center"/>
    </xf>
    <xf numFmtId="0" fontId="54" fillId="0" borderId="0" xfId="0" applyFont="1" applyAlignment="1">
      <alignment vertical="center"/>
    </xf>
    <xf numFmtId="0" fontId="45" fillId="0" borderId="0" xfId="0" applyFont="1" applyAlignment="1">
      <alignment horizontal="right" vertical="center"/>
    </xf>
    <xf numFmtId="0" fontId="55" fillId="9" borderId="23" xfId="0" applyFont="1" applyFill="1" applyBorder="1" applyAlignment="1">
      <alignment horizontal="right" vertical="center"/>
    </xf>
    <xf numFmtId="0" fontId="50" fillId="0" borderId="7" xfId="0" applyFont="1" applyBorder="1" applyAlignment="1">
      <alignment vertical="center"/>
    </xf>
    <xf numFmtId="0" fontId="20" fillId="0" borderId="13" xfId="0" applyFont="1" applyBorder="1" applyAlignment="1">
      <alignment vertical="center"/>
    </xf>
    <xf numFmtId="0" fontId="51" fillId="0" borderId="7" xfId="0" applyFont="1" applyBorder="1" applyAlignment="1">
      <alignment vertical="center"/>
    </xf>
    <xf numFmtId="0" fontId="50" fillId="0" borderId="18" xfId="0" applyFont="1" applyBorder="1" applyAlignment="1">
      <alignment horizontal="center" vertical="center"/>
    </xf>
    <xf numFmtId="0" fontId="50" fillId="0" borderId="17"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center" vertical="center"/>
    </xf>
    <xf numFmtId="0" fontId="55" fillId="9" borderId="17" xfId="0" applyFont="1" applyFill="1" applyBorder="1" applyAlignment="1">
      <alignment horizontal="right" vertical="center"/>
    </xf>
    <xf numFmtId="49" fontId="50" fillId="0" borderId="7" xfId="0" applyNumberFormat="1" applyFont="1" applyBorder="1" applyAlignment="1">
      <alignment vertical="center"/>
    </xf>
    <xf numFmtId="49" fontId="50" fillId="0" borderId="0" xfId="0" applyNumberFormat="1" applyFont="1" applyAlignment="1">
      <alignment vertical="center"/>
    </xf>
    <xf numFmtId="0" fontId="50" fillId="0" borderId="17" xfId="0" applyFont="1" applyBorder="1" applyAlignment="1">
      <alignment vertical="center"/>
    </xf>
    <xf numFmtId="49" fontId="50" fillId="0" borderId="17" xfId="0" applyNumberFormat="1" applyFont="1" applyBorder="1" applyAlignment="1">
      <alignment vertical="center"/>
    </xf>
    <xf numFmtId="0" fontId="50" fillId="0" borderId="18" xfId="0" applyFont="1" applyBorder="1" applyAlignment="1">
      <alignment vertical="center"/>
    </xf>
    <xf numFmtId="0" fontId="56" fillId="0" borderId="18" xfId="0" applyFont="1" applyBorder="1" applyAlignment="1">
      <alignment horizontal="center" vertical="center"/>
    </xf>
    <xf numFmtId="0" fontId="57" fillId="0" borderId="0" xfId="0" applyFont="1" applyAlignment="1">
      <alignment vertical="center"/>
    </xf>
    <xf numFmtId="0" fontId="56" fillId="0" borderId="7" xfId="0" applyFont="1" applyBorder="1" applyAlignment="1">
      <alignment horizontal="center" vertical="center"/>
    </xf>
    <xf numFmtId="0" fontId="20" fillId="0" borderId="16" xfId="0" applyFont="1" applyBorder="1" applyAlignment="1">
      <alignment vertical="center"/>
    </xf>
    <xf numFmtId="49" fontId="50" fillId="0" borderId="18" xfId="0" applyNumberFormat="1" applyFont="1" applyBorder="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49" fontId="51" fillId="0" borderId="0" xfId="0" applyNumberFormat="1" applyFont="1" applyAlignment="1">
      <alignment horizontal="center" vertical="center"/>
    </xf>
    <xf numFmtId="49" fontId="47" fillId="0" borderId="0" xfId="0" applyNumberFormat="1" applyFont="1" applyAlignment="1">
      <alignment horizontal="center" vertical="center"/>
    </xf>
    <xf numFmtId="49" fontId="51" fillId="0" borderId="0" xfId="0" applyNumberFormat="1" applyFont="1" applyAlignment="1">
      <alignment vertical="center"/>
    </xf>
    <xf numFmtId="0" fontId="9" fillId="0" borderId="0" xfId="0" applyFont="1" applyAlignment="1">
      <alignment horizontal="right" vertical="center"/>
    </xf>
    <xf numFmtId="0" fontId="51" fillId="0" borderId="0" xfId="0" applyFont="1" applyAlignment="1">
      <alignment horizontal="left" vertical="center"/>
    </xf>
    <xf numFmtId="49" fontId="20" fillId="6" borderId="0" xfId="0" applyNumberFormat="1" applyFont="1" applyFill="1" applyAlignment="1">
      <alignment vertical="center"/>
    </xf>
    <xf numFmtId="49" fontId="36" fillId="6" borderId="0" xfId="0" applyNumberFormat="1" applyFont="1" applyFill="1" applyAlignment="1">
      <alignment horizontal="center" vertical="center"/>
    </xf>
    <xf numFmtId="49" fontId="60" fillId="0" borderId="0" xfId="0" applyNumberFormat="1" applyFont="1" applyAlignment="1">
      <alignment vertical="center"/>
    </xf>
    <xf numFmtId="49" fontId="61" fillId="0" borderId="0" xfId="0" applyNumberFormat="1" applyFont="1" applyAlignment="1">
      <alignment horizontal="center"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0" fillId="6" borderId="0" xfId="0" applyFill="1" applyAlignment="1">
      <alignment vertical="center"/>
    </xf>
    <xf numFmtId="0" fontId="30" fillId="2" borderId="24" xfId="0" applyFont="1" applyFill="1" applyBorder="1" applyAlignment="1">
      <alignment vertical="center"/>
    </xf>
    <xf numFmtId="0" fontId="30" fillId="2" borderId="25" xfId="0" applyFont="1" applyFill="1" applyBorder="1" applyAlignment="1">
      <alignment vertical="center"/>
    </xf>
    <xf numFmtId="0" fontId="30" fillId="2" borderId="26" xfId="0" applyFont="1" applyFill="1" applyBorder="1" applyAlignment="1">
      <alignment vertical="center"/>
    </xf>
    <xf numFmtId="49" fontId="62" fillId="2" borderId="25" xfId="0" applyNumberFormat="1" applyFont="1" applyFill="1" applyBorder="1" applyAlignment="1">
      <alignment horizontal="center" vertical="center"/>
    </xf>
    <xf numFmtId="49" fontId="62" fillId="2" borderId="25" xfId="0" applyNumberFormat="1" applyFont="1" applyFill="1" applyBorder="1" applyAlignment="1">
      <alignment vertical="center"/>
    </xf>
    <xf numFmtId="49" fontId="62" fillId="2" borderId="25" xfId="0" applyNumberFormat="1" applyFont="1" applyFill="1" applyBorder="1" applyAlignment="1">
      <alignment horizontal="centerContinuous" vertical="center"/>
    </xf>
    <xf numFmtId="49" fontId="62" fillId="2" borderId="27" xfId="0" applyNumberFormat="1" applyFont="1" applyFill="1" applyBorder="1" applyAlignment="1">
      <alignment horizontal="centerContinuous" vertical="center"/>
    </xf>
    <xf numFmtId="49" fontId="63" fillId="2" borderId="25" xfId="0" applyNumberFormat="1" applyFont="1" applyFill="1" applyBorder="1" applyAlignment="1">
      <alignment vertical="center"/>
    </xf>
    <xf numFmtId="49" fontId="63" fillId="2" borderId="27" xfId="0" applyNumberFormat="1" applyFont="1" applyFill="1" applyBorder="1" applyAlignment="1">
      <alignment vertical="center"/>
    </xf>
    <xf numFmtId="49" fontId="30" fillId="2" borderId="25" xfId="0" applyNumberFormat="1" applyFont="1" applyFill="1" applyBorder="1" applyAlignment="1">
      <alignment horizontal="left" vertical="center"/>
    </xf>
    <xf numFmtId="49" fontId="30" fillId="0" borderId="25" xfId="0" applyNumberFormat="1" applyFont="1" applyBorder="1" applyAlignment="1">
      <alignment horizontal="left" vertical="center"/>
    </xf>
    <xf numFmtId="49" fontId="63" fillId="6" borderId="27" xfId="0" applyNumberFormat="1" applyFont="1" applyFill="1" applyBorder="1" applyAlignment="1">
      <alignment vertical="center"/>
    </xf>
    <xf numFmtId="49" fontId="9" fillId="0" borderId="0" xfId="0" applyNumberFormat="1" applyFont="1" applyAlignment="1">
      <alignment vertical="center"/>
    </xf>
    <xf numFmtId="49" fontId="9" fillId="0" borderId="28" xfId="0" applyNumberFormat="1" applyFont="1" applyBorder="1" applyAlignment="1">
      <alignment vertical="center"/>
    </xf>
    <xf numFmtId="49" fontId="9" fillId="0" borderId="17" xfId="0" applyNumberFormat="1" applyFont="1" applyBorder="1" applyAlignment="1">
      <alignment horizontal="right" vertical="center"/>
    </xf>
    <xf numFmtId="49" fontId="9" fillId="0" borderId="0" xfId="0" applyNumberFormat="1" applyFont="1" applyAlignment="1">
      <alignment horizontal="center" vertical="center"/>
    </xf>
    <xf numFmtId="49" fontId="9" fillId="6" borderId="0" xfId="0" applyNumberFormat="1" applyFont="1" applyFill="1" applyAlignment="1">
      <alignment horizontal="center" vertical="center"/>
    </xf>
    <xf numFmtId="49" fontId="38"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0" fillId="2" borderId="29" xfId="0" applyNumberFormat="1" applyFont="1" applyFill="1" applyBorder="1" applyAlignment="1">
      <alignment vertical="center"/>
    </xf>
    <xf numFmtId="49" fontId="30" fillId="2" borderId="30" xfId="0" applyNumberFormat="1" applyFont="1" applyFill="1" applyBorder="1" applyAlignment="1">
      <alignment vertical="center"/>
    </xf>
    <xf numFmtId="49" fontId="45" fillId="2" borderId="17" xfId="0" applyNumberFormat="1" applyFont="1" applyFill="1" applyBorder="1" applyAlignment="1">
      <alignment vertical="center"/>
    </xf>
    <xf numFmtId="0" fontId="9" fillId="0" borderId="7" xfId="0" applyFont="1" applyBorder="1" applyAlignment="1">
      <alignment vertical="center"/>
    </xf>
    <xf numFmtId="49" fontId="45" fillId="0" borderId="7" xfId="0" applyNumberFormat="1" applyFont="1" applyBorder="1" applyAlignment="1">
      <alignment vertical="center"/>
    </xf>
    <xf numFmtId="49" fontId="9" fillId="0" borderId="7" xfId="0" applyNumberFormat="1" applyFont="1" applyBorder="1" applyAlignment="1">
      <alignment vertical="center"/>
    </xf>
    <xf numFmtId="49" fontId="45" fillId="0" borderId="18" xfId="0" applyNumberFormat="1" applyFont="1" applyBorder="1" applyAlignment="1">
      <alignment vertical="center"/>
    </xf>
    <xf numFmtId="49" fontId="9" fillId="0" borderId="31" xfId="0" applyNumberFormat="1" applyFont="1" applyBorder="1" applyAlignment="1">
      <alignment vertical="center"/>
    </xf>
    <xf numFmtId="49" fontId="9" fillId="0" borderId="18" xfId="0" applyNumberFormat="1" applyFont="1" applyBorder="1" applyAlignment="1">
      <alignment horizontal="right" vertical="center"/>
    </xf>
    <xf numFmtId="0" fontId="9" fillId="2" borderId="28" xfId="0" applyFont="1" applyFill="1" applyBorder="1" applyAlignment="1">
      <alignment vertical="center"/>
    </xf>
    <xf numFmtId="49" fontId="9" fillId="2" borderId="17" xfId="0" applyNumberFormat="1" applyFont="1" applyFill="1" applyBorder="1" applyAlignment="1">
      <alignment horizontal="right" vertical="center"/>
    </xf>
    <xf numFmtId="49" fontId="9" fillId="0" borderId="7" xfId="0" applyNumberFormat="1" applyFont="1" applyBorder="1" applyAlignment="1">
      <alignment horizontal="center" vertical="center"/>
    </xf>
    <xf numFmtId="0" fontId="9" fillId="6" borderId="7" xfId="0" applyFont="1" applyFill="1" applyBorder="1" applyAlignment="1">
      <alignment vertical="center"/>
    </xf>
    <xf numFmtId="49" fontId="9" fillId="6" borderId="7" xfId="0" applyNumberFormat="1" applyFont="1" applyFill="1" applyBorder="1" applyAlignment="1">
      <alignment horizontal="center" vertical="center"/>
    </xf>
    <xf numFmtId="49" fontId="9" fillId="6" borderId="18" xfId="0" applyNumberFormat="1" applyFont="1" applyFill="1" applyBorder="1" applyAlignment="1">
      <alignment vertical="center"/>
    </xf>
    <xf numFmtId="49" fontId="38" fillId="0" borderId="7" xfId="0" applyNumberFormat="1" applyFont="1" applyBorder="1" applyAlignment="1">
      <alignment horizontal="center" vertical="center"/>
    </xf>
    <xf numFmtId="0" fontId="55" fillId="9" borderId="18" xfId="0" applyFont="1" applyFill="1" applyBorder="1" applyAlignment="1">
      <alignment horizontal="right" vertical="center"/>
    </xf>
    <xf numFmtId="0" fontId="52" fillId="6" borderId="17" xfId="0" applyFont="1" applyFill="1" applyBorder="1" applyAlignment="1">
      <alignment vertical="center"/>
    </xf>
    <xf numFmtId="0" fontId="52" fillId="6" borderId="7" xfId="0" applyFont="1" applyFill="1" applyBorder="1" applyAlignment="1">
      <alignment vertical="center"/>
    </xf>
    <xf numFmtId="0" fontId="52" fillId="6" borderId="18" xfId="0" applyFont="1" applyFill="1" applyBorder="1" applyAlignment="1">
      <alignment vertical="center"/>
    </xf>
    <xf numFmtId="0" fontId="64" fillId="6" borderId="0" xfId="0" applyFont="1" applyFill="1" applyAlignment="1">
      <alignment horizontal="right" vertical="center"/>
    </xf>
    <xf numFmtId="0" fontId="65" fillId="0" borderId="0" xfId="0" applyFont="1" applyAlignment="1">
      <alignment vertical="center"/>
    </xf>
    <xf numFmtId="0" fontId="50" fillId="0" borderId="18" xfId="0" applyFont="1" applyBorder="1" applyAlignment="1">
      <alignment horizontal="right" vertical="center"/>
    </xf>
    <xf numFmtId="0" fontId="55" fillId="9" borderId="0" xfId="0" applyFont="1" applyFill="1" applyAlignment="1">
      <alignment horizontal="right" vertical="center"/>
    </xf>
    <xf numFmtId="49" fontId="50" fillId="0" borderId="7" xfId="0" applyNumberFormat="1" applyFont="1" applyBorder="1" applyAlignment="1">
      <alignment horizontal="left" vertical="center"/>
    </xf>
    <xf numFmtId="49" fontId="48" fillId="2" borderId="0" xfId="0" applyNumberFormat="1" applyFont="1" applyFill="1" applyAlignment="1">
      <alignment horizontal="center" vertical="center"/>
    </xf>
    <xf numFmtId="0" fontId="55" fillId="9" borderId="27" xfId="0" applyFont="1" applyFill="1" applyBorder="1" applyAlignment="1">
      <alignment horizontal="right" vertical="center"/>
    </xf>
    <xf numFmtId="49" fontId="50" fillId="0" borderId="18" xfId="0" applyNumberFormat="1" applyFont="1" applyBorder="1" applyAlignment="1">
      <alignment horizontal="left" vertical="center"/>
    </xf>
    <xf numFmtId="49" fontId="50" fillId="0" borderId="0" xfId="0" applyNumberFormat="1" applyFont="1" applyAlignment="1">
      <alignment horizontal="left" vertical="center"/>
    </xf>
    <xf numFmtId="49" fontId="50" fillId="0" borderId="17" xfId="0" applyNumberFormat="1" applyFont="1" applyBorder="1" applyAlignment="1">
      <alignment horizontal="left" vertical="center"/>
    </xf>
    <xf numFmtId="49" fontId="66" fillId="0" borderId="18" xfId="0" applyNumberFormat="1" applyFont="1" applyBorder="1" applyAlignment="1">
      <alignment horizontal="right" vertical="center"/>
    </xf>
    <xf numFmtId="49" fontId="66" fillId="0" borderId="0" xfId="0" applyNumberFormat="1" applyFont="1" applyAlignment="1">
      <alignment horizontal="right" vertical="center"/>
    </xf>
    <xf numFmtId="0" fontId="34" fillId="6" borderId="0" xfId="0" applyFont="1" applyFill="1" applyAlignment="1">
      <alignment horizontal="right" vertical="center"/>
    </xf>
    <xf numFmtId="49" fontId="9" fillId="10" borderId="0" xfId="0" applyNumberFormat="1" applyFont="1" applyFill="1" applyAlignment="1">
      <alignment horizontal="center" vertical="center"/>
    </xf>
    <xf numFmtId="49" fontId="50" fillId="10" borderId="0" xfId="0" applyNumberFormat="1" applyFont="1" applyFill="1" applyAlignment="1">
      <alignment vertical="center"/>
    </xf>
    <xf numFmtId="0" fontId="50" fillId="10" borderId="7" xfId="0" applyFont="1" applyFill="1" applyBorder="1" applyAlignment="1">
      <alignment vertical="center"/>
    </xf>
    <xf numFmtId="49" fontId="50" fillId="10" borderId="7" xfId="0" applyNumberFormat="1" applyFont="1" applyFill="1" applyBorder="1" applyAlignment="1">
      <alignment vertical="center"/>
    </xf>
    <xf numFmtId="0" fontId="51" fillId="6" borderId="0" xfId="0" applyFont="1" applyFill="1" applyAlignment="1">
      <alignment horizontal="right" vertical="center"/>
    </xf>
    <xf numFmtId="0" fontId="45" fillId="10" borderId="0" xfId="0" applyFont="1" applyFill="1" applyAlignment="1">
      <alignment horizontal="right" vertical="center"/>
    </xf>
    <xf numFmtId="0" fontId="55" fillId="11" borderId="23" xfId="0" applyFont="1" applyFill="1" applyBorder="1" applyAlignment="1">
      <alignment horizontal="right" vertical="center"/>
    </xf>
    <xf numFmtId="49" fontId="50" fillId="10" borderId="18" xfId="0" applyNumberFormat="1" applyFont="1" applyFill="1" applyBorder="1" applyAlignment="1">
      <alignment vertical="center"/>
    </xf>
    <xf numFmtId="49" fontId="59" fillId="0" borderId="0" xfId="0" applyNumberFormat="1" applyFont="1" applyAlignment="1">
      <alignment horizontal="center" vertical="center"/>
    </xf>
    <xf numFmtId="49" fontId="51" fillId="0" borderId="7" xfId="0" applyNumberFormat="1" applyFont="1" applyBorder="1" applyAlignment="1">
      <alignment horizontal="center" vertical="center"/>
    </xf>
    <xf numFmtId="1" fontId="51" fillId="0" borderId="7" xfId="0" applyNumberFormat="1" applyFont="1" applyBorder="1" applyAlignment="1">
      <alignment horizontal="center" vertical="center"/>
    </xf>
    <xf numFmtId="49" fontId="57" fillId="0" borderId="7" xfId="0" applyNumberFormat="1" applyFont="1" applyBorder="1" applyAlignment="1">
      <alignment vertical="center"/>
    </xf>
    <xf numFmtId="49" fontId="58" fillId="0" borderId="7" xfId="0" applyNumberFormat="1" applyFont="1" applyBorder="1" applyAlignment="1">
      <alignment vertical="center"/>
    </xf>
    <xf numFmtId="49" fontId="66" fillId="0" borderId="7" xfId="0" applyNumberFormat="1" applyFont="1" applyBorder="1" applyAlignment="1">
      <alignment horizontal="right" vertical="center"/>
    </xf>
    <xf numFmtId="49" fontId="62" fillId="2" borderId="7" xfId="0" applyNumberFormat="1" applyFont="1" applyFill="1" applyBorder="1" applyAlignment="1">
      <alignment horizontal="center" vertical="center"/>
    </xf>
    <xf numFmtId="49" fontId="62" fillId="2" borderId="26" xfId="0" applyNumberFormat="1" applyFont="1" applyFill="1" applyBorder="1" applyAlignment="1">
      <alignment horizontal="centerContinuous" vertical="center"/>
    </xf>
    <xf numFmtId="0" fontId="9" fillId="6" borderId="17" xfId="0" applyFont="1" applyFill="1" applyBorder="1" applyAlignment="1">
      <alignment vertical="center"/>
    </xf>
    <xf numFmtId="0" fontId="9" fillId="6" borderId="18" xfId="0" applyFont="1" applyFill="1" applyBorder="1" applyAlignment="1">
      <alignment vertical="center"/>
    </xf>
    <xf numFmtId="49" fontId="67" fillId="0" borderId="0" xfId="0" applyNumberFormat="1" applyFont="1" applyAlignment="1">
      <alignment horizontal="right" vertical="center"/>
    </xf>
    <xf numFmtId="0" fontId="51" fillId="2" borderId="0" xfId="0" applyFont="1" applyFill="1" applyAlignment="1">
      <alignment horizontal="center" vertical="center"/>
    </xf>
    <xf numFmtId="49" fontId="62" fillId="2" borderId="27" xfId="0" applyNumberFormat="1" applyFont="1" applyFill="1" applyBorder="1" applyAlignment="1">
      <alignment vertical="center"/>
    </xf>
    <xf numFmtId="49" fontId="10" fillId="6" borderId="4" xfId="0" applyNumberFormat="1" applyFont="1" applyFill="1" applyBorder="1" applyAlignment="1">
      <alignment horizontal="left" vertical="center"/>
    </xf>
    <xf numFmtId="0" fontId="9" fillId="2" borderId="15" xfId="0" applyFont="1" applyFill="1" applyBorder="1" applyAlignment="1">
      <alignment horizontal="center" wrapText="1"/>
    </xf>
    <xf numFmtId="0" fontId="68" fillId="0" borderId="0" xfId="0" applyFont="1" applyAlignment="1">
      <alignment vertical="center"/>
    </xf>
    <xf numFmtId="0" fontId="8" fillId="6" borderId="0" xfId="0" applyFont="1" applyFill="1" applyAlignment="1">
      <alignment horizontal="left"/>
    </xf>
    <xf numFmtId="49" fontId="14" fillId="0" borderId="0" xfId="0" applyNumberFormat="1" applyFont="1" applyAlignment="1">
      <alignment horizontal="right" vertical="center"/>
    </xf>
    <xf numFmtId="0" fontId="16" fillId="0" borderId="0" xfId="0" applyFont="1" applyAlignment="1">
      <alignment horizontal="left"/>
    </xf>
    <xf numFmtId="49" fontId="10"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5" fillId="0" borderId="0" xfId="0" applyFont="1"/>
    <xf numFmtId="49" fontId="35" fillId="2" borderId="8" xfId="0" applyNumberFormat="1" applyFont="1" applyFill="1" applyBorder="1" applyAlignment="1">
      <alignment horizontal="center" wrapText="1"/>
    </xf>
    <xf numFmtId="49" fontId="9" fillId="5" borderId="6" xfId="0" applyNumberFormat="1" applyFont="1" applyFill="1" applyBorder="1" applyAlignment="1">
      <alignment horizontal="center" wrapText="1"/>
    </xf>
    <xf numFmtId="0" fontId="20" fillId="0" borderId="18" xfId="0" applyFont="1" applyBorder="1" applyAlignment="1">
      <alignment horizontal="left" vertical="center"/>
    </xf>
    <xf numFmtId="0" fontId="20" fillId="0" borderId="12" xfId="0" applyFont="1" applyBorder="1" applyAlignment="1">
      <alignment horizontal="center" vertical="center" wrapText="1"/>
    </xf>
    <xf numFmtId="0" fontId="39" fillId="0" borderId="0" xfId="0" applyFont="1" applyAlignment="1">
      <alignment horizontal="left"/>
    </xf>
    <xf numFmtId="0" fontId="15" fillId="0" borderId="0" xfId="0" applyFont="1" applyAlignment="1">
      <alignment horizontal="left"/>
    </xf>
    <xf numFmtId="0" fontId="37" fillId="2" borderId="0" xfId="0" applyFont="1" applyFill="1" applyAlignment="1">
      <alignment vertical="center"/>
    </xf>
    <xf numFmtId="0" fontId="25" fillId="2" borderId="0" xfId="0" applyFont="1" applyFill="1" applyAlignment="1">
      <alignment horizontal="right" vertical="center"/>
    </xf>
    <xf numFmtId="0" fontId="0" fillId="0" borderId="6" xfId="0" applyFont="1" applyBorder="1" applyAlignment="1">
      <alignment vertical="center"/>
    </xf>
    <xf numFmtId="0" fontId="46" fillId="0" borderId="6" xfId="0" applyFont="1" applyBorder="1" applyAlignment="1">
      <alignment vertical="center"/>
    </xf>
    <xf numFmtId="0" fontId="9" fillId="2" borderId="0" xfId="0" applyFont="1" applyFill="1" applyAlignment="1">
      <alignment horizontal="right" vertical="center"/>
    </xf>
    <xf numFmtId="0" fontId="45" fillId="2" borderId="0" xfId="0" applyFont="1" applyFill="1" applyAlignment="1">
      <alignment horizontal="center" vertical="center"/>
    </xf>
    <xf numFmtId="0" fontId="45" fillId="2" borderId="0" xfId="0" applyFont="1" applyFill="1" applyAlignment="1">
      <alignment vertical="center"/>
    </xf>
    <xf numFmtId="0" fontId="10" fillId="2" borderId="0" xfId="0" applyFont="1" applyFill="1" applyAlignment="1">
      <alignment horizontal="right" vertical="center"/>
    </xf>
    <xf numFmtId="0" fontId="47" fillId="2" borderId="0" xfId="0" applyFont="1" applyFill="1" applyAlignment="1">
      <alignment horizontal="center" vertical="center"/>
    </xf>
    <xf numFmtId="0" fontId="15" fillId="0" borderId="7" xfId="0" applyFont="1" applyBorder="1" applyAlignment="1">
      <alignment vertical="center"/>
    </xf>
    <xf numFmtId="0" fontId="52" fillId="0" borderId="7" xfId="0" applyFont="1" applyBorder="1" applyAlignment="1">
      <alignment horizontal="center" vertical="center"/>
    </xf>
    <xf numFmtId="0" fontId="48" fillId="0" borderId="0" xfId="0" applyFont="1" applyAlignment="1">
      <alignment horizontal="center" vertical="center"/>
    </xf>
    <xf numFmtId="0" fontId="65" fillId="0" borderId="18" xfId="0" applyFont="1" applyBorder="1" applyAlignment="1">
      <alignment horizontal="right" vertical="center"/>
    </xf>
    <xf numFmtId="0" fontId="69" fillId="0" borderId="17" xfId="0" applyFont="1" applyBorder="1" applyAlignment="1">
      <alignment horizontal="center" vertical="center"/>
    </xf>
    <xf numFmtId="0" fontId="50" fillId="0" borderId="0" xfId="0" applyFont="1" applyAlignment="1">
      <alignment horizontal="left" vertical="center"/>
    </xf>
    <xf numFmtId="0" fontId="52" fillId="0" borderId="0" xfId="0" applyFont="1" applyAlignment="1">
      <alignment horizontal="left" vertical="center"/>
    </xf>
    <xf numFmtId="0" fontId="50" fillId="0" borderId="7" xfId="0" applyFont="1" applyBorder="1" applyAlignment="1">
      <alignment horizontal="left" vertical="center"/>
    </xf>
    <xf numFmtId="0" fontId="65" fillId="0" borderId="7" xfId="0" applyFont="1" applyBorder="1" applyAlignment="1">
      <alignment horizontal="right" vertical="center"/>
    </xf>
    <xf numFmtId="0" fontId="52" fillId="0" borderId="18" xfId="0" applyFont="1" applyBorder="1" applyAlignment="1">
      <alignment horizontal="center" vertical="center"/>
    </xf>
    <xf numFmtId="0" fontId="52" fillId="0" borderId="17" xfId="0" applyFont="1" applyBorder="1" applyAlignment="1">
      <alignment vertical="center"/>
    </xf>
    <xf numFmtId="0" fontId="65" fillId="0" borderId="0" xfId="0" applyFont="1" applyAlignment="1">
      <alignment horizontal="right" vertical="center"/>
    </xf>
    <xf numFmtId="0" fontId="52" fillId="0" borderId="0" xfId="0" applyFont="1" applyAlignment="1">
      <alignment horizontal="center" vertical="center"/>
    </xf>
    <xf numFmtId="0" fontId="48" fillId="2" borderId="0" xfId="0" applyFont="1" applyFill="1" applyAlignment="1">
      <alignment horizontal="center" vertical="center"/>
    </xf>
    <xf numFmtId="0" fontId="52" fillId="0" borderId="17" xfId="0" applyFont="1" applyBorder="1" applyAlignment="1">
      <alignment horizontal="left" vertical="center"/>
    </xf>
    <xf numFmtId="0" fontId="65" fillId="0" borderId="17" xfId="0" applyFont="1" applyBorder="1" applyAlignment="1">
      <alignment horizontal="right" vertical="center"/>
    </xf>
    <xf numFmtId="0" fontId="52" fillId="6" borderId="0" xfId="0" applyFont="1" applyFill="1" applyAlignment="1">
      <alignment horizontal="right" vertical="center"/>
    </xf>
    <xf numFmtId="0" fontId="52" fillId="6" borderId="7" xfId="0" applyFont="1" applyFill="1" applyBorder="1" applyAlignment="1">
      <alignment horizontal="right" vertical="center"/>
    </xf>
    <xf numFmtId="0" fontId="65" fillId="6" borderId="0" xfId="0" applyFont="1" applyFill="1" applyAlignment="1">
      <alignment horizontal="right" vertical="center"/>
    </xf>
    <xf numFmtId="0" fontId="59" fillId="2" borderId="0" xfId="0" applyFont="1" applyFill="1" applyAlignment="1">
      <alignment horizontal="center" vertical="center"/>
    </xf>
    <xf numFmtId="0" fontId="51" fillId="6" borderId="0" xfId="0" applyFont="1" applyFill="1" applyAlignment="1">
      <alignment horizontal="center" vertical="center"/>
    </xf>
    <xf numFmtId="49" fontId="51" fillId="6" borderId="0" xfId="0" applyNumberFormat="1" applyFont="1" applyFill="1" applyAlignment="1">
      <alignment horizontal="center" vertical="center"/>
    </xf>
    <xf numFmtId="1" fontId="51" fillId="6" borderId="0" xfId="0" applyNumberFormat="1" applyFont="1" applyFill="1" applyAlignment="1">
      <alignment horizontal="center" vertical="center"/>
    </xf>
    <xf numFmtId="49" fontId="52" fillId="0" borderId="0" xfId="0" applyNumberFormat="1" applyFont="1" applyAlignment="1">
      <alignment horizontal="center" vertical="center"/>
    </xf>
    <xf numFmtId="49" fontId="0" fillId="0" borderId="0" xfId="0" applyNumberFormat="1" applyAlignment="1">
      <alignment vertical="center"/>
    </xf>
    <xf numFmtId="49" fontId="38" fillId="6" borderId="17" xfId="0" applyNumberFormat="1" applyFont="1" applyFill="1" applyBorder="1" applyAlignment="1">
      <alignment vertical="center"/>
    </xf>
    <xf numFmtId="49" fontId="38" fillId="0" borderId="0" xfId="0" applyNumberFormat="1" applyFont="1" applyAlignment="1">
      <alignment vertical="center"/>
    </xf>
    <xf numFmtId="49" fontId="9" fillId="6" borderId="7" xfId="0" applyNumberFormat="1" applyFont="1" applyFill="1" applyBorder="1" applyAlignment="1">
      <alignment vertical="center"/>
    </xf>
    <xf numFmtId="49" fontId="38" fillId="6" borderId="18" xfId="0" applyNumberFormat="1" applyFont="1" applyFill="1" applyBorder="1" applyAlignment="1">
      <alignment vertical="center"/>
    </xf>
    <xf numFmtId="49" fontId="38" fillId="0" borderId="7" xfId="0" applyNumberFormat="1" applyFont="1" applyBorder="1" applyAlignment="1">
      <alignment vertical="center"/>
    </xf>
    <xf numFmtId="0" fontId="70" fillId="7" borderId="18" xfId="0" applyFont="1" applyFill="1" applyBorder="1" applyAlignment="1">
      <alignment vertical="center"/>
    </xf>
    <xf numFmtId="0" fontId="51" fillId="10" borderId="0" xfId="0" applyFont="1" applyFill="1" applyAlignment="1">
      <alignment horizontal="center" vertical="center"/>
    </xf>
    <xf numFmtId="0" fontId="52" fillId="10" borderId="0" xfId="0" applyFont="1" applyFill="1" applyAlignment="1">
      <alignment vertical="center"/>
    </xf>
    <xf numFmtId="0" fontId="50" fillId="10" borderId="0" xfId="0" applyFont="1" applyFill="1" applyAlignment="1">
      <alignment horizontal="left" vertical="center"/>
    </xf>
    <xf numFmtId="0" fontId="52" fillId="10" borderId="0" xfId="0" applyFont="1" applyFill="1" applyAlignment="1">
      <alignment horizontal="left" vertical="center"/>
    </xf>
    <xf numFmtId="0" fontId="51" fillId="10" borderId="0" xfId="0" applyFont="1" applyFill="1" applyAlignment="1">
      <alignment vertical="center"/>
    </xf>
    <xf numFmtId="0" fontId="50" fillId="10" borderId="7" xfId="0" applyFont="1" applyFill="1" applyBorder="1" applyAlignment="1">
      <alignment horizontal="left" vertical="center"/>
    </xf>
    <xf numFmtId="0" fontId="65" fillId="10" borderId="7" xfId="0" applyFont="1" applyFill="1" applyBorder="1" applyAlignment="1">
      <alignment horizontal="right" vertical="center"/>
    </xf>
    <xf numFmtId="0" fontId="69" fillId="10" borderId="17" xfId="0" applyFont="1" applyFill="1" applyBorder="1" applyAlignment="1">
      <alignment horizontal="center" vertical="center"/>
    </xf>
    <xf numFmtId="0" fontId="52" fillId="10" borderId="0" xfId="0" applyFont="1" applyFill="1" applyAlignment="1">
      <alignment horizontal="right" vertical="center"/>
    </xf>
    <xf numFmtId="0" fontId="55" fillId="11" borderId="17" xfId="0" applyFont="1" applyFill="1" applyBorder="1" applyAlignment="1">
      <alignment horizontal="right" vertical="center"/>
    </xf>
    <xf numFmtId="0" fontId="52" fillId="10" borderId="7" xfId="0" applyFont="1" applyFill="1" applyBorder="1" applyAlignment="1">
      <alignment horizontal="right" vertical="center"/>
    </xf>
    <xf numFmtId="0" fontId="52" fillId="10" borderId="17" xfId="0" applyFont="1" applyFill="1" applyBorder="1" applyAlignment="1">
      <alignment horizontal="left" vertical="center"/>
    </xf>
    <xf numFmtId="0" fontId="65" fillId="10" borderId="18" xfId="0" applyFont="1" applyFill="1" applyBorder="1" applyAlignment="1">
      <alignment horizontal="right" vertical="center"/>
    </xf>
    <xf numFmtId="49" fontId="60" fillId="10" borderId="0" xfId="0" applyNumberFormat="1" applyFont="1" applyFill="1" applyAlignment="1">
      <alignment vertical="center"/>
    </xf>
    <xf numFmtId="49" fontId="61" fillId="10" borderId="0" xfId="0" applyNumberFormat="1" applyFont="1" applyFill="1" applyAlignment="1">
      <alignment vertical="center"/>
    </xf>
    <xf numFmtId="49" fontId="62" fillId="2" borderId="26" xfId="0" applyNumberFormat="1" applyFont="1" applyFill="1" applyBorder="1" applyAlignment="1">
      <alignment vertical="center"/>
    </xf>
    <xf numFmtId="1" fontId="9" fillId="6" borderId="0" xfId="0" applyNumberFormat="1" applyFont="1" applyFill="1" applyAlignment="1">
      <alignment horizontal="center" vertical="center"/>
    </xf>
    <xf numFmtId="1" fontId="9" fillId="6" borderId="7" xfId="0" applyNumberFormat="1" applyFont="1" applyFill="1" applyBorder="1" applyAlignment="1">
      <alignment horizontal="center" vertical="center"/>
    </xf>
    <xf numFmtId="0" fontId="43" fillId="7" borderId="18" xfId="0" applyFont="1" applyFill="1" applyBorder="1" applyAlignment="1">
      <alignment horizontal="right" vertical="center"/>
    </xf>
    <xf numFmtId="0" fontId="52" fillId="10" borderId="7" xfId="0" applyFont="1" applyFill="1" applyBorder="1" applyAlignment="1">
      <alignment vertical="center"/>
    </xf>
    <xf numFmtId="0" fontId="52" fillId="10" borderId="17" xfId="0" applyFont="1" applyFill="1" applyBorder="1" applyAlignment="1">
      <alignment vertical="center"/>
    </xf>
    <xf numFmtId="49" fontId="52" fillId="10" borderId="18" xfId="0" applyNumberFormat="1" applyFont="1" applyFill="1" applyBorder="1" applyAlignment="1">
      <alignment vertical="center"/>
    </xf>
    <xf numFmtId="49" fontId="51" fillId="10" borderId="0" xfId="0" applyNumberFormat="1" applyFont="1" applyFill="1" applyAlignment="1">
      <alignment vertical="center"/>
    </xf>
    <xf numFmtId="49" fontId="52" fillId="10" borderId="0" xfId="0" applyNumberFormat="1" applyFont="1" applyFill="1" applyAlignment="1">
      <alignment vertical="center"/>
    </xf>
    <xf numFmtId="49" fontId="30" fillId="2" borderId="30" xfId="0" applyNumberFormat="1" applyFont="1" applyFill="1" applyBorder="1" applyAlignment="1">
      <alignment horizontal="left" vertical="center"/>
    </xf>
    <xf numFmtId="49" fontId="63" fillId="2" borderId="30" xfId="0" applyNumberFormat="1" applyFont="1" applyFill="1" applyBorder="1" applyAlignment="1">
      <alignment vertical="center"/>
    </xf>
    <xf numFmtId="49" fontId="9" fillId="2" borderId="7" xfId="0" applyNumberFormat="1" applyFont="1" applyFill="1" applyBorder="1" applyAlignment="1">
      <alignment vertical="center"/>
    </xf>
    <xf numFmtId="0" fontId="30" fillId="2" borderId="28" xfId="0" applyFont="1" applyFill="1" applyBorder="1" applyAlignment="1">
      <alignment vertical="center"/>
    </xf>
    <xf numFmtId="49" fontId="9" fillId="2" borderId="28" xfId="0" applyNumberFormat="1" applyFont="1" applyFill="1" applyBorder="1" applyAlignment="1">
      <alignment vertical="center"/>
    </xf>
    <xf numFmtId="49" fontId="9" fillId="2" borderId="31" xfId="0" applyNumberFormat="1" applyFont="1" applyFill="1" applyBorder="1" applyAlignment="1">
      <alignment vertical="center"/>
    </xf>
    <xf numFmtId="0" fontId="20" fillId="0" borderId="21" xfId="0" applyFont="1" applyBorder="1" applyAlignment="1">
      <alignment vertical="center"/>
    </xf>
    <xf numFmtId="0" fontId="72" fillId="2" borderId="0" xfId="0" applyFont="1" applyFill="1" applyAlignment="1">
      <alignment vertical="center"/>
    </xf>
    <xf numFmtId="0" fontId="22" fillId="2" borderId="0" xfId="0" applyFont="1" applyFill="1" applyAlignment="1">
      <alignment horizontal="center" vertical="center" wrapText="1"/>
    </xf>
    <xf numFmtId="0" fontId="18" fillId="2" borderId="0" xfId="0" applyFont="1" applyFill="1" applyBorder="1" applyAlignment="1">
      <alignment vertical="center"/>
    </xf>
    <xf numFmtId="0" fontId="9" fillId="2" borderId="0" xfId="0" applyFont="1" applyFill="1" applyAlignment="1">
      <alignment horizontal="center"/>
    </xf>
    <xf numFmtId="0" fontId="27" fillId="2" borderId="33" xfId="0" applyFont="1" applyFill="1" applyBorder="1" applyAlignment="1">
      <alignment horizontal="left" vertical="center"/>
    </xf>
    <xf numFmtId="0" fontId="28" fillId="2" borderId="34" xfId="0" applyFont="1" applyFill="1" applyBorder="1" applyAlignment="1">
      <alignment horizontal="left" vertical="center"/>
    </xf>
    <xf numFmtId="49" fontId="73" fillId="0" borderId="0" xfId="0" applyNumberFormat="1" applyFont="1" applyAlignment="1">
      <alignment vertical="top"/>
    </xf>
    <xf numFmtId="0" fontId="9" fillId="2" borderId="17" xfId="0" applyFont="1" applyFill="1" applyBorder="1" applyAlignment="1">
      <alignment horizontal="right" vertical="center"/>
    </xf>
    <xf numFmtId="0" fontId="9" fillId="2" borderId="18" xfId="0" applyFont="1" applyFill="1" applyBorder="1" applyAlignment="1">
      <alignment horizontal="right" vertical="center"/>
    </xf>
    <xf numFmtId="49" fontId="9" fillId="2" borderId="29" xfId="0" applyNumberFormat="1" applyFont="1" applyFill="1" applyBorder="1" applyAlignment="1">
      <alignment vertical="center"/>
    </xf>
    <xf numFmtId="49" fontId="9" fillId="2" borderId="30" xfId="0" applyNumberFormat="1" applyFont="1" applyFill="1" applyBorder="1" applyAlignment="1">
      <alignment vertical="center"/>
    </xf>
    <xf numFmtId="49" fontId="9" fillId="2" borderId="23" xfId="0" applyNumberFormat="1" applyFont="1" applyFill="1" applyBorder="1" applyAlignment="1">
      <alignment horizontal="right" vertical="center"/>
    </xf>
    <xf numFmtId="0" fontId="30" fillId="2" borderId="0" xfId="0" applyFont="1" applyFill="1" applyBorder="1" applyAlignment="1">
      <alignment vertical="center"/>
    </xf>
    <xf numFmtId="0" fontId="30" fillId="2" borderId="35" xfId="0" applyFont="1" applyFill="1" applyBorder="1" applyAlignment="1">
      <alignment vertical="center"/>
    </xf>
    <xf numFmtId="49" fontId="73" fillId="0" borderId="0" xfId="0" applyNumberFormat="1" applyFont="1" applyAlignment="1">
      <alignment horizontal="center"/>
    </xf>
    <xf numFmtId="49" fontId="22" fillId="0" borderId="0" xfId="0" applyNumberFormat="1" applyFont="1" applyAlignment="1">
      <alignment horizontal="center"/>
    </xf>
    <xf numFmtId="49" fontId="9" fillId="2" borderId="36" xfId="0" applyNumberFormat="1" applyFont="1" applyFill="1" applyBorder="1" applyAlignment="1">
      <alignment horizontal="center" wrapText="1"/>
    </xf>
    <xf numFmtId="0" fontId="20" fillId="0" borderId="37" xfId="0" applyFont="1" applyBorder="1" applyAlignment="1">
      <alignment horizontal="center" vertical="center"/>
    </xf>
    <xf numFmtId="49" fontId="9" fillId="2" borderId="0" xfId="0" applyNumberFormat="1" applyFont="1" applyFill="1" applyBorder="1" applyAlignment="1">
      <alignment vertical="center"/>
    </xf>
    <xf numFmtId="0" fontId="9" fillId="2" borderId="7" xfId="0" applyFont="1" applyFill="1" applyBorder="1" applyAlignment="1">
      <alignment vertical="center"/>
    </xf>
    <xf numFmtId="0" fontId="48" fillId="0" borderId="7" xfId="0" applyFont="1" applyBorder="1" applyAlignment="1">
      <alignment horizontal="center" vertical="center"/>
    </xf>
    <xf numFmtId="49" fontId="9" fillId="2" borderId="7" xfId="0" applyNumberFormat="1" applyFont="1" applyFill="1" applyBorder="1" applyAlignment="1">
      <alignment horizontal="center" vertical="center"/>
    </xf>
    <xf numFmtId="49" fontId="9" fillId="2" borderId="38" xfId="0" applyNumberFormat="1" applyFont="1" applyFill="1" applyBorder="1" applyAlignment="1">
      <alignment horizontal="center" wrapText="1"/>
    </xf>
    <xf numFmtId="0" fontId="20" fillId="0" borderId="12" xfId="0" applyFont="1" applyFill="1" applyBorder="1" applyAlignment="1">
      <alignment horizontal="center" vertical="center"/>
    </xf>
    <xf numFmtId="49" fontId="11" fillId="0" borderId="0" xfId="0" applyNumberFormat="1" applyFont="1" applyFill="1" applyAlignment="1">
      <alignment vertical="top"/>
    </xf>
    <xf numFmtId="0" fontId="50" fillId="10" borderId="0" xfId="0" applyFont="1" applyFill="1" applyBorder="1" applyAlignment="1">
      <alignment horizontal="left" vertical="center"/>
    </xf>
    <xf numFmtId="49" fontId="52" fillId="6" borderId="0" xfId="0" applyNumberFormat="1" applyFont="1" applyFill="1" applyBorder="1" applyAlignment="1">
      <alignment vertical="center"/>
    </xf>
    <xf numFmtId="0" fontId="51" fillId="0" borderId="0" xfId="0" applyFont="1" applyBorder="1" applyAlignment="1">
      <alignment horizontal="center" vertical="center"/>
    </xf>
    <xf numFmtId="0" fontId="49" fillId="0" borderId="0" xfId="0" applyFont="1" applyBorder="1" applyAlignment="1">
      <alignment horizontal="center" vertical="center"/>
    </xf>
    <xf numFmtId="0" fontId="48" fillId="0" borderId="0" xfId="0" applyFont="1" applyBorder="1" applyAlignment="1">
      <alignment vertical="center"/>
    </xf>
    <xf numFmtId="0" fontId="0" fillId="0" borderId="0" xfId="0" applyFont="1" applyBorder="1" applyAlignment="1">
      <alignment vertical="center"/>
    </xf>
    <xf numFmtId="0" fontId="52" fillId="0" borderId="0" xfId="0" applyFont="1" applyBorder="1" applyAlignment="1">
      <alignment horizontal="center" vertical="center"/>
    </xf>
    <xf numFmtId="0" fontId="51" fillId="0" borderId="0" xfId="0" applyFont="1" applyBorder="1" applyAlignment="1">
      <alignment vertical="center"/>
    </xf>
    <xf numFmtId="0" fontId="52" fillId="0" borderId="0" xfId="0" applyFont="1" applyBorder="1" applyAlignment="1">
      <alignment vertical="center"/>
    </xf>
    <xf numFmtId="0" fontId="45" fillId="0" borderId="0" xfId="0" applyFont="1" applyBorder="1" applyAlignment="1">
      <alignment horizontal="right" vertical="center"/>
    </xf>
    <xf numFmtId="0" fontId="50" fillId="0" borderId="0" xfId="0" applyFont="1" applyBorder="1" applyAlignment="1">
      <alignment horizontal="left" vertical="center"/>
    </xf>
    <xf numFmtId="0" fontId="52" fillId="6" borderId="0" xfId="0" applyFont="1" applyFill="1" applyBorder="1" applyAlignment="1">
      <alignment horizontal="right" vertical="center"/>
    </xf>
    <xf numFmtId="0" fontId="69" fillId="0" borderId="0" xfId="0" applyFont="1" applyBorder="1" applyAlignment="1">
      <alignment horizontal="center" vertical="center"/>
    </xf>
    <xf numFmtId="0" fontId="51" fillId="6" borderId="0" xfId="0" applyFont="1" applyFill="1" applyBorder="1" applyAlignment="1">
      <alignment horizontal="center" vertical="center"/>
    </xf>
    <xf numFmtId="49" fontId="51" fillId="6" borderId="0" xfId="0" applyNumberFormat="1" applyFont="1" applyFill="1" applyBorder="1" applyAlignment="1">
      <alignment horizontal="center" vertical="center"/>
    </xf>
    <xf numFmtId="1" fontId="51" fillId="6" borderId="0" xfId="0" applyNumberFormat="1" applyFont="1" applyFill="1" applyBorder="1" applyAlignment="1">
      <alignment horizontal="center" vertical="center"/>
    </xf>
    <xf numFmtId="49" fontId="51" fillId="0" borderId="0" xfId="0" applyNumberFormat="1" applyFont="1" applyBorder="1" applyAlignment="1">
      <alignment vertical="center"/>
    </xf>
    <xf numFmtId="49" fontId="0" fillId="0" borderId="0" xfId="0" applyNumberFormat="1" applyFont="1" applyBorder="1" applyAlignment="1">
      <alignment vertical="center"/>
    </xf>
    <xf numFmtId="49" fontId="52" fillId="0" borderId="0" xfId="0" applyNumberFormat="1" applyFont="1" applyBorder="1" applyAlignment="1">
      <alignment horizontal="center" vertical="center"/>
    </xf>
    <xf numFmtId="49" fontId="51" fillId="6" borderId="0" xfId="0" applyNumberFormat="1" applyFont="1" applyFill="1" applyBorder="1" applyAlignment="1">
      <alignment vertical="center"/>
    </xf>
    <xf numFmtId="0" fontId="52" fillId="0" borderId="30" xfId="0" applyFont="1" applyBorder="1" applyAlignment="1">
      <alignment vertical="center"/>
    </xf>
    <xf numFmtId="0" fontId="51" fillId="0" borderId="0" xfId="0" applyFont="1" applyFill="1" applyBorder="1" applyAlignment="1">
      <alignment horizontal="center" vertical="center"/>
    </xf>
    <xf numFmtId="0" fontId="51" fillId="0" borderId="0" xfId="0" applyFont="1" applyFill="1" applyAlignment="1">
      <alignment horizontal="center" vertical="center"/>
    </xf>
    <xf numFmtId="49" fontId="9" fillId="0" borderId="31" xfId="0" applyNumberFormat="1" applyFont="1" applyBorder="1" applyAlignment="1">
      <alignment horizontal="center" vertical="center"/>
    </xf>
    <xf numFmtId="49" fontId="38" fillId="2" borderId="17" xfId="0" applyNumberFormat="1" applyFont="1" applyFill="1" applyBorder="1" applyAlignment="1">
      <alignment vertical="center"/>
    </xf>
    <xf numFmtId="49" fontId="38" fillId="2" borderId="18" xfId="0" applyNumberFormat="1" applyFont="1" applyFill="1" applyBorder="1" applyAlignment="1">
      <alignment vertical="center"/>
    </xf>
    <xf numFmtId="0" fontId="31" fillId="5" borderId="18" xfId="0" applyFont="1" applyFill="1" applyBorder="1" applyAlignment="1">
      <alignment horizontal="center" vertical="center"/>
    </xf>
    <xf numFmtId="49" fontId="9" fillId="5" borderId="38" xfId="0" applyNumberFormat="1" applyFont="1" applyFill="1" applyBorder="1" applyAlignment="1">
      <alignment horizontal="center" wrapText="1"/>
    </xf>
    <xf numFmtId="1" fontId="31" fillId="5" borderId="11" xfId="0" applyNumberFormat="1" applyFont="1" applyFill="1" applyBorder="1" applyAlignment="1">
      <alignment horizontal="center" vertical="center"/>
    </xf>
    <xf numFmtId="49" fontId="9" fillId="5" borderId="39" xfId="0" applyNumberFormat="1" applyFont="1" applyFill="1" applyBorder="1" applyAlignment="1">
      <alignment horizontal="center" wrapText="1"/>
    </xf>
    <xf numFmtId="1" fontId="31" fillId="5" borderId="40" xfId="0" applyNumberFormat="1" applyFont="1" applyFill="1" applyBorder="1" applyAlignment="1">
      <alignment horizontal="center" vertical="center"/>
    </xf>
    <xf numFmtId="0" fontId="7" fillId="0" borderId="11" xfId="0" applyFont="1" applyBorder="1" applyAlignment="1">
      <alignment horizontal="center" vertical="center"/>
    </xf>
    <xf numFmtId="49" fontId="39" fillId="0" borderId="0" xfId="0" applyNumberFormat="1" applyFont="1" applyFill="1" applyAlignment="1">
      <alignment horizontal="left"/>
    </xf>
    <xf numFmtId="49" fontId="5" fillId="0" borderId="0" xfId="0" applyNumberFormat="1" applyFont="1" applyFill="1" applyAlignment="1">
      <alignment horizontal="left" vertical="top"/>
    </xf>
    <xf numFmtId="49" fontId="15" fillId="0" borderId="0" xfId="0" applyNumberFormat="1" applyFont="1" applyFill="1" applyAlignment="1">
      <alignment horizontal="left"/>
    </xf>
    <xf numFmtId="0" fontId="23" fillId="0" borderId="0" xfId="0" applyFont="1" applyFill="1" applyAlignment="1">
      <alignment horizontal="left"/>
    </xf>
    <xf numFmtId="49" fontId="8" fillId="0" borderId="0" xfId="0" applyNumberFormat="1" applyFont="1" applyFill="1" applyAlignment="1">
      <alignment horizontal="left"/>
    </xf>
    <xf numFmtId="14" fontId="18" fillId="0" borderId="6" xfId="0" applyNumberFormat="1" applyFont="1" applyBorder="1" applyAlignment="1">
      <alignment horizontal="left" vertical="center"/>
    </xf>
    <xf numFmtId="49" fontId="74" fillId="2" borderId="4" xfId="0" applyNumberFormat="1" applyFont="1" applyFill="1" applyBorder="1" applyAlignment="1">
      <alignment vertical="center"/>
    </xf>
    <xf numFmtId="49" fontId="74" fillId="2" borderId="0" xfId="0" applyNumberFormat="1" applyFont="1" applyFill="1" applyAlignment="1">
      <alignment vertical="center"/>
    </xf>
    <xf numFmtId="49" fontId="75" fillId="2" borderId="0" xfId="0" applyNumberFormat="1" applyFont="1" applyFill="1" applyAlignment="1">
      <alignment horizontal="left" vertical="center"/>
    </xf>
    <xf numFmtId="0" fontId="38" fillId="2" borderId="41" xfId="0" applyFont="1" applyFill="1" applyBorder="1" applyAlignment="1">
      <alignment horizontal="center" wrapText="1"/>
    </xf>
    <xf numFmtId="0" fontId="38" fillId="5" borderId="41" xfId="0" applyFont="1" applyFill="1" applyBorder="1" applyAlignment="1">
      <alignment horizontal="center" wrapText="1"/>
    </xf>
    <xf numFmtId="49" fontId="39" fillId="0" borderId="0" xfId="0" applyNumberFormat="1" applyFont="1" applyAlignment="1">
      <alignment horizontal="center"/>
    </xf>
    <xf numFmtId="0" fontId="0" fillId="2" borderId="32" xfId="0" applyFill="1" applyBorder="1" applyAlignment="1">
      <alignment horizontal="center" vertical="center"/>
    </xf>
    <xf numFmtId="49" fontId="10" fillId="6" borderId="0" xfId="0" applyNumberFormat="1" applyFont="1" applyFill="1" applyBorder="1" applyAlignment="1">
      <alignment horizontal="left" vertical="center"/>
    </xf>
    <xf numFmtId="49" fontId="20" fillId="0" borderId="12" xfId="0" applyNumberFormat="1" applyFont="1" applyBorder="1" applyAlignment="1">
      <alignment horizontal="center" vertical="center"/>
    </xf>
    <xf numFmtId="49" fontId="9" fillId="0" borderId="0" xfId="0" applyNumberFormat="1" applyFont="1" applyBorder="1" applyAlignment="1">
      <alignment horizontal="right" vertical="center"/>
    </xf>
    <xf numFmtId="49" fontId="9" fillId="2" borderId="0" xfId="0" applyNumberFormat="1" applyFont="1" applyFill="1" applyBorder="1" applyAlignment="1">
      <alignment horizontal="right" vertical="center"/>
    </xf>
    <xf numFmtId="0" fontId="9" fillId="2" borderId="0" xfId="0" applyFont="1" applyFill="1" applyBorder="1" applyAlignment="1">
      <alignment horizontal="right" vertical="center"/>
    </xf>
    <xf numFmtId="0" fontId="9" fillId="2" borderId="7" xfId="0" applyFont="1" applyFill="1" applyBorder="1" applyAlignment="1">
      <alignment horizontal="right" vertical="center"/>
    </xf>
    <xf numFmtId="0" fontId="48" fillId="0" borderId="7" xfId="0" applyFont="1" applyBorder="1" applyAlignment="1">
      <alignment horizontal="center" vertical="center" shrinkToFit="1"/>
    </xf>
    <xf numFmtId="0" fontId="51" fillId="0" borderId="0" xfId="0" applyFont="1" applyAlignment="1">
      <alignment horizontal="center" vertical="center" shrinkToFit="1"/>
    </xf>
    <xf numFmtId="49" fontId="9" fillId="0" borderId="7" xfId="0" applyNumberFormat="1" applyFont="1" applyBorder="1" applyAlignment="1">
      <alignment horizontal="right" vertical="center"/>
    </xf>
    <xf numFmtId="49" fontId="9" fillId="2" borderId="30" xfId="0" applyNumberFormat="1" applyFont="1" applyFill="1" applyBorder="1" applyAlignment="1">
      <alignment horizontal="right" vertical="center"/>
    </xf>
    <xf numFmtId="0" fontId="30" fillId="2" borderId="17" xfId="0" applyFont="1" applyFill="1" applyBorder="1" applyAlignment="1">
      <alignment vertical="center"/>
    </xf>
    <xf numFmtId="0" fontId="30" fillId="2" borderId="27" xfId="0" applyFont="1" applyFill="1" applyBorder="1" applyAlignment="1">
      <alignment vertical="center"/>
    </xf>
    <xf numFmtId="49" fontId="9" fillId="0" borderId="29" xfId="0" applyNumberFormat="1" applyFont="1" applyBorder="1" applyAlignment="1">
      <alignment vertical="center"/>
    </xf>
    <xf numFmtId="49" fontId="9" fillId="0" borderId="30" xfId="0" applyNumberFormat="1" applyFont="1" applyBorder="1" applyAlignment="1">
      <alignment vertical="center"/>
    </xf>
    <xf numFmtId="49" fontId="9" fillId="0" borderId="30" xfId="0" applyNumberFormat="1" applyFont="1" applyBorder="1" applyAlignment="1">
      <alignment horizontal="right" vertical="center"/>
    </xf>
    <xf numFmtId="49" fontId="9" fillId="0" borderId="23" xfId="0" applyNumberFormat="1" applyFont="1" applyBorder="1" applyAlignment="1">
      <alignment horizontal="right" vertical="center"/>
    </xf>
    <xf numFmtId="0" fontId="48" fillId="0" borderId="0" xfId="0" applyFont="1" applyBorder="1" applyAlignment="1">
      <alignment horizontal="center" vertical="center" shrinkToFit="1"/>
    </xf>
    <xf numFmtId="49" fontId="9" fillId="2" borderId="42" xfId="0" applyNumberFormat="1" applyFont="1" applyFill="1" applyBorder="1" applyAlignment="1">
      <alignment horizontal="center" wrapText="1"/>
    </xf>
    <xf numFmtId="0" fontId="20" fillId="0" borderId="43" xfId="0" applyFont="1" applyBorder="1" applyAlignment="1">
      <alignment horizontal="center" vertical="center"/>
    </xf>
    <xf numFmtId="49" fontId="9" fillId="2" borderId="0" xfId="0" applyNumberFormat="1" applyFont="1" applyFill="1" applyAlignment="1">
      <alignment horizontal="center" vertical="center" shrinkToFit="1"/>
    </xf>
    <xf numFmtId="0" fontId="48" fillId="0" borderId="0" xfId="0" applyFont="1" applyBorder="1" applyAlignment="1">
      <alignment horizontal="center" vertical="center"/>
    </xf>
    <xf numFmtId="0" fontId="24" fillId="2" borderId="0" xfId="0" applyNumberFormat="1" applyFont="1" applyFill="1" applyAlignment="1">
      <alignment horizontal="right" vertical="center"/>
    </xf>
    <xf numFmtId="0" fontId="74" fillId="2" borderId="0" xfId="0" applyFont="1" applyFill="1"/>
    <xf numFmtId="0" fontId="19" fillId="0" borderId="6" xfId="0" applyNumberFormat="1" applyFont="1" applyBorder="1" applyAlignment="1">
      <alignment horizontal="right" vertical="center"/>
    </xf>
    <xf numFmtId="0" fontId="14" fillId="0" borderId="0" xfId="0" applyNumberFormat="1" applyFont="1" applyAlignment="1">
      <alignment horizontal="left"/>
    </xf>
    <xf numFmtId="0" fontId="14" fillId="0" borderId="0" xfId="0" applyNumberFormat="1" applyFont="1" applyAlignment="1">
      <alignment horizontal="left" vertical="center"/>
    </xf>
    <xf numFmtId="0" fontId="31" fillId="5" borderId="7" xfId="0" applyFont="1" applyFill="1" applyBorder="1" applyAlignment="1">
      <alignment horizontal="center" vertical="center"/>
    </xf>
    <xf numFmtId="0" fontId="20" fillId="0" borderId="44" xfId="0" applyFont="1" applyFill="1" applyBorder="1" applyAlignment="1">
      <alignment horizontal="center" vertical="center"/>
    </xf>
    <xf numFmtId="0" fontId="20" fillId="5" borderId="44" xfId="0" applyFont="1" applyFill="1" applyBorder="1" applyAlignment="1">
      <alignment horizontal="center" vertical="center"/>
    </xf>
    <xf numFmtId="0" fontId="20" fillId="0" borderId="44" xfId="0" applyFont="1" applyBorder="1" applyAlignment="1">
      <alignment horizontal="center" vertical="center"/>
    </xf>
    <xf numFmtId="49" fontId="77" fillId="0" borderId="6" xfId="0" applyNumberFormat="1" applyFont="1" applyBorder="1" applyAlignment="1">
      <alignment horizontal="right" vertical="center"/>
    </xf>
    <xf numFmtId="0" fontId="48" fillId="0" borderId="7" xfId="0" applyNumberFormat="1" applyFont="1" applyBorder="1" applyAlignment="1">
      <alignment horizontal="center" vertical="center" shrinkToFit="1"/>
    </xf>
    <xf numFmtId="0" fontId="48" fillId="0" borderId="0" xfId="0" applyNumberFormat="1" applyFont="1" applyBorder="1" applyAlignment="1">
      <alignment horizontal="center" vertical="center" shrinkToFit="1"/>
    </xf>
    <xf numFmtId="0" fontId="78" fillId="0" borderId="0" xfId="0" applyFont="1"/>
    <xf numFmtId="0" fontId="79" fillId="6" borderId="0" xfId="0" applyFont="1" applyFill="1" applyAlignment="1">
      <alignment horizontal="right" vertical="center"/>
    </xf>
    <xf numFmtId="49" fontId="62" fillId="2" borderId="25" xfId="0" applyNumberFormat="1" applyFont="1" applyFill="1" applyBorder="1" applyAlignment="1">
      <alignment horizontal="right" vertical="center"/>
    </xf>
    <xf numFmtId="49" fontId="39" fillId="0" borderId="0" xfId="0" applyNumberFormat="1" applyFont="1" applyAlignment="1"/>
    <xf numFmtId="49" fontId="76" fillId="3" borderId="24" xfId="0" applyNumberFormat="1" applyFont="1" applyFill="1" applyBorder="1" applyAlignment="1">
      <alignment vertical="center"/>
    </xf>
    <xf numFmtId="49" fontId="41" fillId="3" borderId="25" xfId="0" applyNumberFormat="1" applyFont="1" applyFill="1" applyBorder="1" applyAlignment="1">
      <alignment vertical="center"/>
    </xf>
    <xf numFmtId="49" fontId="41" fillId="3" borderId="45" xfId="0" applyNumberFormat="1" applyFont="1" applyFill="1" applyBorder="1" applyAlignment="1">
      <alignment vertical="center"/>
    </xf>
    <xf numFmtId="49" fontId="10" fillId="3" borderId="25" xfId="0" applyNumberFormat="1" applyFont="1" applyFill="1" applyBorder="1" applyAlignment="1">
      <alignment horizontal="left" vertical="center"/>
    </xf>
    <xf numFmtId="49" fontId="10" fillId="3" borderId="27" xfId="0" applyNumberFormat="1" applyFont="1" applyFill="1" applyBorder="1" applyAlignment="1">
      <alignment horizontal="left" vertical="center"/>
    </xf>
    <xf numFmtId="0" fontId="9" fillId="2" borderId="0" xfId="0" applyFont="1" applyFill="1" applyAlignment="1">
      <alignment horizontal="center" vertical="center" shrinkToFit="1"/>
    </xf>
    <xf numFmtId="0" fontId="14" fillId="4" borderId="5" xfId="0" applyFont="1" applyFill="1" applyBorder="1" applyAlignment="1">
      <alignment horizontal="left" vertical="center"/>
    </xf>
    <xf numFmtId="0" fontId="20" fillId="4" borderId="5" xfId="0" applyFont="1" applyFill="1" applyBorder="1" applyAlignment="1">
      <alignment vertical="center"/>
    </xf>
    <xf numFmtId="49" fontId="80" fillId="2" borderId="19" xfId="0" applyNumberFormat="1" applyFont="1" applyFill="1" applyBorder="1" applyAlignment="1">
      <alignment horizontal="left" vertical="center"/>
    </xf>
    <xf numFmtId="0" fontId="81" fillId="0" borderId="0" xfId="0" applyFont="1"/>
    <xf numFmtId="0" fontId="82" fillId="0" borderId="7" xfId="0" applyFont="1" applyBorder="1" applyAlignment="1">
      <alignment vertical="center"/>
    </xf>
    <xf numFmtId="0" fontId="83" fillId="0" borderId="0" xfId="0" applyFont="1" applyAlignment="1">
      <alignment vertical="center"/>
    </xf>
    <xf numFmtId="0" fontId="84" fillId="0" borderId="0" xfId="0" applyFont="1" applyAlignment="1">
      <alignment vertical="center"/>
    </xf>
    <xf numFmtId="0" fontId="85" fillId="0" borderId="0" xfId="0" applyFont="1" applyAlignment="1">
      <alignment horizontal="right" vertical="center"/>
    </xf>
    <xf numFmtId="1" fontId="20" fillId="2" borderId="18" xfId="0" applyNumberFormat="1" applyFont="1" applyFill="1" applyBorder="1" applyAlignment="1">
      <alignment horizontal="center" vertical="center"/>
    </xf>
    <xf numFmtId="49" fontId="9" fillId="2" borderId="6" xfId="0" applyNumberFormat="1" applyFont="1" applyFill="1" applyBorder="1" applyAlignment="1">
      <alignment horizontal="center" wrapText="1"/>
    </xf>
    <xf numFmtId="165" fontId="20" fillId="0" borderId="11" xfId="0" applyNumberFormat="1" applyFont="1" applyBorder="1" applyAlignment="1">
      <alignment horizontal="left" vertical="center"/>
    </xf>
    <xf numFmtId="0" fontId="20" fillId="0" borderId="21" xfId="0" applyFont="1" applyBorder="1" applyAlignment="1">
      <alignment horizontal="center" vertical="center"/>
    </xf>
    <xf numFmtId="0" fontId="39" fillId="0" borderId="46" xfId="0" applyFont="1" applyBorder="1" applyAlignment="1">
      <alignment horizontal="center" vertical="center"/>
    </xf>
    <xf numFmtId="0" fontId="20" fillId="0" borderId="11" xfId="0" applyFont="1" applyBorder="1" applyAlignment="1">
      <alignment vertical="center"/>
    </xf>
    <xf numFmtId="0" fontId="20" fillId="0" borderId="14" xfId="0" applyFont="1" applyBorder="1" applyAlignment="1">
      <alignment vertical="center"/>
    </xf>
    <xf numFmtId="0" fontId="82" fillId="0" borderId="7" xfId="0" applyFont="1" applyBorder="1" applyAlignment="1">
      <alignment vertical="center" shrinkToFit="1"/>
    </xf>
    <xf numFmtId="0" fontId="86" fillId="0" borderId="7" xfId="0" applyFont="1" applyBorder="1" applyAlignment="1">
      <alignment vertical="center"/>
    </xf>
    <xf numFmtId="0" fontId="82" fillId="0" borderId="0" xfId="0" applyFont="1" applyAlignment="1">
      <alignment horizontal="center" vertical="center"/>
    </xf>
    <xf numFmtId="0" fontId="82" fillId="0" borderId="0" xfId="0" applyFont="1" applyAlignment="1">
      <alignment vertical="center"/>
    </xf>
    <xf numFmtId="0" fontId="86" fillId="0" borderId="0" xfId="0" applyFont="1" applyAlignment="1">
      <alignment vertical="center"/>
    </xf>
    <xf numFmtId="0" fontId="47" fillId="0" borderId="7" xfId="0" applyFont="1" applyBorder="1" applyAlignment="1">
      <alignment vertical="center" shrinkToFit="1"/>
    </xf>
    <xf numFmtId="0" fontId="51" fillId="0" borderId="0" xfId="0" applyFont="1" applyFill="1" applyAlignment="1">
      <alignment horizontal="center" vertical="center" shrinkToFit="1"/>
    </xf>
    <xf numFmtId="0" fontId="82" fillId="0" borderId="0" xfId="0" applyFont="1" applyFill="1" applyAlignment="1">
      <alignment horizontal="center" vertical="center" shrinkToFit="1"/>
    </xf>
    <xf numFmtId="0" fontId="87" fillId="0" borderId="0" xfId="0" applyFont="1" applyFill="1" applyAlignment="1">
      <alignment horizontal="center" vertical="center" shrinkToFit="1"/>
    </xf>
    <xf numFmtId="49" fontId="12" fillId="6" borderId="0" xfId="0" applyNumberFormat="1" applyFont="1" applyFill="1" applyAlignment="1">
      <alignment vertical="top"/>
    </xf>
    <xf numFmtId="49" fontId="5" fillId="6" borderId="0" xfId="0" applyNumberFormat="1" applyFont="1" applyFill="1" applyAlignment="1">
      <alignment vertical="top"/>
    </xf>
    <xf numFmtId="49" fontId="73" fillId="6" borderId="0" xfId="0" applyNumberFormat="1" applyFont="1" applyFill="1" applyAlignment="1">
      <alignment vertical="top"/>
    </xf>
    <xf numFmtId="49" fontId="32" fillId="6" borderId="0" xfId="0" applyNumberFormat="1" applyFont="1" applyFill="1" applyAlignment="1">
      <alignment vertical="top"/>
    </xf>
    <xf numFmtId="49" fontId="39" fillId="6" borderId="0" xfId="0" applyNumberFormat="1" applyFont="1" applyFill="1" applyAlignment="1">
      <alignment horizontal="center"/>
    </xf>
    <xf numFmtId="49" fontId="39" fillId="6" borderId="0" xfId="0" applyNumberFormat="1" applyFont="1" applyFill="1" applyAlignment="1">
      <alignment horizontal="left"/>
    </xf>
    <xf numFmtId="49" fontId="15" fillId="6" borderId="0" xfId="0" applyNumberFormat="1" applyFont="1" applyFill="1" applyAlignment="1">
      <alignment horizontal="left"/>
    </xf>
    <xf numFmtId="0" fontId="78" fillId="6" borderId="0" xfId="0" applyFont="1" applyFill="1"/>
    <xf numFmtId="49" fontId="14" fillId="6" borderId="0" xfId="0" applyNumberFormat="1" applyFont="1" applyFill="1" applyAlignment="1">
      <alignment horizontal="left"/>
    </xf>
    <xf numFmtId="49" fontId="33" fillId="6" borderId="0" xfId="0" applyNumberFormat="1" applyFont="1" applyFill="1"/>
    <xf numFmtId="49" fontId="20" fillId="6" borderId="0" xfId="0" applyNumberFormat="1" applyFont="1" applyFill="1"/>
    <xf numFmtId="49" fontId="16" fillId="6" borderId="0" xfId="0" applyNumberFormat="1" applyFont="1" applyFill="1"/>
    <xf numFmtId="14" fontId="18" fillId="6" borderId="6" xfId="0" applyNumberFormat="1" applyFont="1" applyFill="1" applyBorder="1" applyAlignment="1">
      <alignment horizontal="left" vertical="center"/>
    </xf>
    <xf numFmtId="49" fontId="18" fillId="6" borderId="6" xfId="0" applyNumberFormat="1" applyFont="1" applyFill="1" applyBorder="1" applyAlignment="1">
      <alignment vertical="center"/>
    </xf>
    <xf numFmtId="49" fontId="0" fillId="6" borderId="6" xfId="0" applyNumberFormat="1" applyFont="1" applyFill="1" applyBorder="1" applyAlignment="1">
      <alignment vertical="center"/>
    </xf>
    <xf numFmtId="49" fontId="46" fillId="6" borderId="6" xfId="0" applyNumberFormat="1" applyFont="1" applyFill="1" applyBorder="1" applyAlignment="1">
      <alignment vertical="center"/>
    </xf>
    <xf numFmtId="49" fontId="18" fillId="6" borderId="6" xfId="2" applyNumberFormat="1" applyFont="1" applyFill="1" applyBorder="1" applyAlignment="1" applyProtection="1">
      <alignment vertical="center"/>
      <protection locked="0"/>
    </xf>
    <xf numFmtId="0" fontId="19" fillId="6" borderId="6" xfId="0" applyFont="1" applyFill="1" applyBorder="1" applyAlignment="1">
      <alignment horizontal="left" vertical="center"/>
    </xf>
    <xf numFmtId="49" fontId="19" fillId="6" borderId="6" xfId="0" applyNumberFormat="1" applyFont="1" applyFill="1" applyBorder="1" applyAlignment="1">
      <alignment horizontal="right" vertical="center"/>
    </xf>
    <xf numFmtId="0" fontId="48" fillId="6" borderId="7" xfId="0" applyFont="1" applyFill="1" applyBorder="1" applyAlignment="1">
      <alignment horizontal="center" vertical="center"/>
    </xf>
    <xf numFmtId="0" fontId="48" fillId="6" borderId="7" xfId="0" applyFont="1" applyFill="1" applyBorder="1" applyAlignment="1">
      <alignment horizontal="center" vertical="center" shrinkToFit="1"/>
    </xf>
    <xf numFmtId="0" fontId="49" fillId="6" borderId="7" xfId="0" applyFont="1" applyFill="1" applyBorder="1" applyAlignment="1">
      <alignment horizontal="center" vertical="center"/>
    </xf>
    <xf numFmtId="0" fontId="47" fillId="6" borderId="7" xfId="0" applyFont="1" applyFill="1" applyBorder="1" applyAlignment="1">
      <alignment vertical="center"/>
    </xf>
    <xf numFmtId="0" fontId="50" fillId="6" borderId="7" xfId="0" applyFont="1" applyFill="1" applyBorder="1" applyAlignment="1">
      <alignment horizontal="center" vertical="center"/>
    </xf>
    <xf numFmtId="0" fontId="50" fillId="6" borderId="0" xfId="0" applyFont="1" applyFill="1" applyAlignment="1">
      <alignment vertical="center"/>
    </xf>
    <xf numFmtId="0" fontId="48" fillId="6" borderId="0" xfId="0" applyFont="1" applyFill="1" applyBorder="1" applyAlignment="1">
      <alignment horizontal="center" vertical="center"/>
    </xf>
    <xf numFmtId="0" fontId="48" fillId="6" borderId="0" xfId="0" applyFont="1" applyFill="1" applyBorder="1" applyAlignment="1">
      <alignment horizontal="center" vertical="center" shrinkToFit="1"/>
    </xf>
    <xf numFmtId="0" fontId="53" fillId="6" borderId="0" xfId="0" applyFont="1" applyFill="1" applyAlignment="1">
      <alignment vertical="center"/>
    </xf>
    <xf numFmtId="0" fontId="54" fillId="6" borderId="0" xfId="0" applyFont="1" applyFill="1" applyAlignment="1">
      <alignment vertical="center"/>
    </xf>
    <xf numFmtId="0" fontId="50" fillId="6" borderId="7" xfId="0" applyFont="1" applyFill="1" applyBorder="1" applyAlignment="1">
      <alignment vertical="center"/>
    </xf>
    <xf numFmtId="0" fontId="0" fillId="6" borderId="7" xfId="0" applyFill="1" applyBorder="1"/>
    <xf numFmtId="0" fontId="50" fillId="6" borderId="18" xfId="0" applyFont="1" applyFill="1" applyBorder="1" applyAlignment="1">
      <alignment horizontal="center" vertical="center"/>
    </xf>
    <xf numFmtId="0" fontId="50" fillId="6" borderId="17" xfId="0" applyFont="1" applyFill="1" applyBorder="1" applyAlignment="1">
      <alignment horizontal="left" vertical="center"/>
    </xf>
    <xf numFmtId="0" fontId="50" fillId="6" borderId="0" xfId="0" applyFont="1" applyFill="1" applyAlignment="1">
      <alignment horizontal="center" vertical="center"/>
    </xf>
    <xf numFmtId="49" fontId="50" fillId="6" borderId="7" xfId="0" applyNumberFormat="1" applyFont="1" applyFill="1" applyBorder="1" applyAlignment="1">
      <alignment vertical="center"/>
    </xf>
    <xf numFmtId="49" fontId="50" fillId="6" borderId="0" xfId="0" applyNumberFormat="1" applyFont="1" applyFill="1" applyAlignment="1">
      <alignment vertical="center"/>
    </xf>
    <xf numFmtId="0" fontId="50" fillId="6" borderId="17" xfId="0" applyFont="1" applyFill="1" applyBorder="1" applyAlignment="1">
      <alignment vertical="center"/>
    </xf>
    <xf numFmtId="49" fontId="50" fillId="6" borderId="17" xfId="0" applyNumberFormat="1" applyFont="1" applyFill="1" applyBorder="1" applyAlignment="1">
      <alignment vertical="center"/>
    </xf>
    <xf numFmtId="0" fontId="50" fillId="6" borderId="18" xfId="0" applyFont="1" applyFill="1" applyBorder="1" applyAlignment="1">
      <alignment vertical="center"/>
    </xf>
    <xf numFmtId="0" fontId="56" fillId="6" borderId="18" xfId="0" applyFont="1" applyFill="1" applyBorder="1" applyAlignment="1">
      <alignment horizontal="center" vertical="center"/>
    </xf>
    <xf numFmtId="0" fontId="57" fillId="6" borderId="0" xfId="0" applyFont="1" applyFill="1" applyAlignment="1">
      <alignment vertical="center"/>
    </xf>
    <xf numFmtId="0" fontId="56" fillId="6" borderId="7" xfId="0" applyFont="1" applyFill="1" applyBorder="1" applyAlignment="1">
      <alignment horizontal="center" vertical="center"/>
    </xf>
    <xf numFmtId="49" fontId="50" fillId="6" borderId="18" xfId="0" applyNumberFormat="1" applyFont="1" applyFill="1" applyBorder="1" applyAlignment="1">
      <alignment vertical="center"/>
    </xf>
    <xf numFmtId="0" fontId="58" fillId="6" borderId="0" xfId="0" applyFont="1" applyFill="1" applyAlignment="1">
      <alignment vertical="center"/>
    </xf>
    <xf numFmtId="0" fontId="9" fillId="6" borderId="0" xfId="0" applyFont="1" applyFill="1" applyAlignment="1">
      <alignment horizontal="right" vertical="center"/>
    </xf>
    <xf numFmtId="0" fontId="51" fillId="6" borderId="0" xfId="0" applyFont="1" applyFill="1" applyAlignment="1">
      <alignment horizontal="left" vertical="center"/>
    </xf>
    <xf numFmtId="0" fontId="20" fillId="6" borderId="0" xfId="0" applyFont="1" applyFill="1"/>
    <xf numFmtId="0" fontId="10" fillId="6" borderId="0" xfId="0" applyFont="1" applyFill="1" applyAlignment="1">
      <alignment vertical="center"/>
    </xf>
    <xf numFmtId="0" fontId="18" fillId="6" borderId="0" xfId="0" applyFont="1" applyFill="1" applyAlignment="1">
      <alignment vertical="center"/>
    </xf>
    <xf numFmtId="0" fontId="20" fillId="6" borderId="10" xfId="0" applyFont="1" applyFill="1" applyBorder="1" applyAlignment="1">
      <alignment vertical="center"/>
    </xf>
    <xf numFmtId="0" fontId="20" fillId="6" borderId="13" xfId="0" applyFont="1" applyFill="1" applyBorder="1" applyAlignment="1">
      <alignment vertical="center"/>
    </xf>
    <xf numFmtId="0" fontId="20" fillId="6" borderId="16" xfId="0" applyFont="1" applyFill="1" applyBorder="1" applyAlignment="1">
      <alignment vertical="center"/>
    </xf>
    <xf numFmtId="0" fontId="0" fillId="6" borderId="0" xfId="0" applyFill="1"/>
    <xf numFmtId="0" fontId="5" fillId="6" borderId="0" xfId="0" applyFont="1" applyFill="1" applyAlignment="1">
      <alignment vertical="top"/>
    </xf>
    <xf numFmtId="49" fontId="47" fillId="6" borderId="0" xfId="0" applyNumberFormat="1" applyFont="1" applyFill="1" applyAlignment="1">
      <alignment horizontal="center" vertical="center"/>
    </xf>
    <xf numFmtId="49" fontId="38" fillId="6" borderId="0" xfId="0" applyNumberFormat="1" applyFont="1" applyFill="1" applyAlignment="1">
      <alignment horizontal="center" vertical="center"/>
    </xf>
    <xf numFmtId="49" fontId="45" fillId="6" borderId="0" xfId="0" applyNumberFormat="1" applyFont="1" applyFill="1" applyAlignment="1">
      <alignment vertical="center"/>
    </xf>
    <xf numFmtId="49" fontId="45" fillId="6" borderId="17" xfId="0" applyNumberFormat="1" applyFont="1" applyFill="1" applyBorder="1" applyAlignment="1">
      <alignment vertical="center"/>
    </xf>
    <xf numFmtId="49" fontId="30" fillId="6" borderId="29" xfId="0" applyNumberFormat="1" applyFont="1" applyFill="1" applyBorder="1" applyAlignment="1">
      <alignment vertical="center"/>
    </xf>
    <xf numFmtId="49" fontId="30" fillId="6" borderId="30" xfId="0" applyNumberFormat="1" applyFont="1" applyFill="1" applyBorder="1" applyAlignment="1">
      <alignment vertical="center"/>
    </xf>
    <xf numFmtId="49" fontId="45" fillId="6" borderId="7" xfId="0" applyNumberFormat="1" applyFont="1" applyFill="1" applyBorder="1" applyAlignment="1">
      <alignment vertical="center"/>
    </xf>
    <xf numFmtId="49" fontId="45" fillId="6" borderId="18" xfId="0" applyNumberFormat="1" applyFont="1" applyFill="1" applyBorder="1" applyAlignment="1">
      <alignment vertical="center"/>
    </xf>
    <xf numFmtId="49" fontId="38" fillId="6" borderId="7" xfId="0" applyNumberFormat="1" applyFont="1" applyFill="1" applyBorder="1" applyAlignment="1">
      <alignment horizontal="center" vertical="center"/>
    </xf>
    <xf numFmtId="49" fontId="9" fillId="6" borderId="29" xfId="0" applyNumberFormat="1" applyFont="1" applyFill="1" applyBorder="1" applyAlignment="1">
      <alignment vertical="center"/>
    </xf>
    <xf numFmtId="49" fontId="9" fillId="6" borderId="30" xfId="0" applyNumberFormat="1" applyFont="1" applyFill="1" applyBorder="1" applyAlignment="1">
      <alignment vertical="center"/>
    </xf>
    <xf numFmtId="49" fontId="9" fillId="6" borderId="30" xfId="0" applyNumberFormat="1" applyFont="1" applyFill="1" applyBorder="1" applyAlignment="1">
      <alignment horizontal="right" vertical="center"/>
    </xf>
    <xf numFmtId="49" fontId="9" fillId="6" borderId="23" xfId="0" applyNumberFormat="1" applyFont="1" applyFill="1" applyBorder="1" applyAlignment="1">
      <alignment horizontal="right" vertical="center"/>
    </xf>
    <xf numFmtId="49" fontId="9" fillId="6" borderId="31" xfId="0" applyNumberFormat="1" applyFont="1" applyFill="1" applyBorder="1" applyAlignment="1">
      <alignment vertical="center"/>
    </xf>
    <xf numFmtId="49" fontId="9" fillId="6" borderId="7" xfId="0" applyNumberFormat="1" applyFont="1" applyFill="1" applyBorder="1" applyAlignment="1">
      <alignment horizontal="right" vertical="center"/>
    </xf>
    <xf numFmtId="49" fontId="9" fillId="6" borderId="18" xfId="0" applyNumberFormat="1" applyFont="1" applyFill="1" applyBorder="1" applyAlignment="1">
      <alignment horizontal="right" vertical="center"/>
    </xf>
    <xf numFmtId="49" fontId="50" fillId="6" borderId="0" xfId="0" applyNumberFormat="1" applyFont="1" applyFill="1" applyBorder="1" applyAlignment="1">
      <alignment vertical="center"/>
    </xf>
    <xf numFmtId="49" fontId="82" fillId="2" borderId="0" xfId="0" applyNumberFormat="1" applyFont="1" applyFill="1" applyAlignment="1">
      <alignment horizontal="center" vertical="center"/>
    </xf>
    <xf numFmtId="0" fontId="82" fillId="6" borderId="7" xfId="0" applyFont="1" applyFill="1" applyBorder="1" applyAlignment="1">
      <alignment vertical="center"/>
    </xf>
    <xf numFmtId="0" fontId="88" fillId="6" borderId="7" xfId="0" applyFont="1" applyFill="1" applyBorder="1" applyAlignment="1">
      <alignment vertical="center"/>
    </xf>
    <xf numFmtId="49" fontId="88" fillId="2" borderId="0" xfId="0" applyNumberFormat="1" applyFont="1" applyFill="1" applyAlignment="1">
      <alignment horizontal="center" vertical="center"/>
    </xf>
    <xf numFmtId="0" fontId="1" fillId="2" borderId="0" xfId="0" applyFont="1" applyFill="1"/>
    <xf numFmtId="0" fontId="81" fillId="6" borderId="7" xfId="0" applyFont="1" applyFill="1" applyBorder="1"/>
    <xf numFmtId="0" fontId="82" fillId="6" borderId="7" xfId="0" applyFont="1" applyFill="1" applyBorder="1" applyAlignment="1">
      <alignment horizontal="center" vertical="center" shrinkToFit="1"/>
    </xf>
    <xf numFmtId="0" fontId="86" fillId="6" borderId="7" xfId="0" applyFont="1" applyFill="1" applyBorder="1"/>
    <xf numFmtId="49" fontId="15" fillId="6" borderId="0" xfId="0" applyNumberFormat="1" applyFont="1" applyFill="1" applyBorder="1" applyAlignment="1">
      <alignment horizontal="left"/>
    </xf>
    <xf numFmtId="49" fontId="39" fillId="6" borderId="0" xfId="0" applyNumberFormat="1" applyFont="1" applyFill="1" applyBorder="1" applyAlignment="1">
      <alignment horizontal="left"/>
    </xf>
    <xf numFmtId="49" fontId="32" fillId="0" borderId="0" xfId="0" applyNumberFormat="1" applyFont="1" applyFill="1" applyBorder="1" applyAlignment="1">
      <alignment vertical="top"/>
    </xf>
    <xf numFmtId="49" fontId="5" fillId="0" borderId="0" xfId="0" applyNumberFormat="1" applyFont="1" applyFill="1" applyBorder="1" applyAlignment="1">
      <alignment vertical="top"/>
    </xf>
    <xf numFmtId="0" fontId="0" fillId="0" borderId="0" xfId="0" applyFill="1" applyBorder="1"/>
    <xf numFmtId="49" fontId="16" fillId="0" borderId="0" xfId="0" applyNumberFormat="1" applyFont="1" applyFill="1" applyBorder="1"/>
    <xf numFmtId="49" fontId="20" fillId="0" borderId="0" xfId="0" applyNumberFormat="1" applyFont="1" applyFill="1" applyBorder="1"/>
    <xf numFmtId="49" fontId="24" fillId="0" borderId="0" xfId="0" applyNumberFormat="1" applyFont="1" applyFill="1" applyBorder="1" applyAlignment="1">
      <alignment vertical="center"/>
    </xf>
    <xf numFmtId="49" fontId="37" fillId="0" borderId="0" xfId="0" applyNumberFormat="1" applyFont="1" applyFill="1" applyBorder="1" applyAlignment="1">
      <alignment vertical="center"/>
    </xf>
    <xf numFmtId="49" fontId="25" fillId="0" borderId="0" xfId="0" applyNumberFormat="1" applyFont="1" applyFill="1" applyBorder="1" applyAlignment="1">
      <alignment horizontal="right" vertical="center"/>
    </xf>
    <xf numFmtId="49" fontId="46" fillId="0" borderId="0" xfId="0" applyNumberFormat="1" applyFont="1" applyFill="1" applyBorder="1" applyAlignment="1">
      <alignment vertical="center"/>
    </xf>
    <xf numFmtId="49" fontId="18" fillId="0" borderId="0" xfId="0" applyNumberFormat="1" applyFont="1" applyFill="1" applyBorder="1" applyAlignment="1">
      <alignment vertical="center"/>
    </xf>
    <xf numFmtId="0" fontId="0" fillId="6" borderId="0" xfId="0" applyFill="1" applyAlignment="1">
      <alignment horizontal="center"/>
    </xf>
    <xf numFmtId="0" fontId="86" fillId="6" borderId="0" xfId="0" applyFont="1" applyFill="1"/>
    <xf numFmtId="49" fontId="30" fillId="0" borderId="0" xfId="0" applyNumberFormat="1" applyFont="1" applyFill="1" applyBorder="1" applyAlignment="1">
      <alignment horizontal="left" vertical="center"/>
    </xf>
    <xf numFmtId="49" fontId="63" fillId="0" borderId="0" xfId="0" applyNumberFormat="1" applyFont="1" applyFill="1" applyBorder="1" applyAlignment="1">
      <alignment vertical="center"/>
    </xf>
    <xf numFmtId="49" fontId="30" fillId="0" borderId="0" xfId="0" applyNumberFormat="1" applyFont="1" applyFill="1" applyBorder="1" applyAlignment="1">
      <alignment vertical="center"/>
    </xf>
    <xf numFmtId="49" fontId="45" fillId="0" borderId="0" xfId="0" applyNumberFormat="1" applyFont="1" applyFill="1" applyBorder="1" applyAlignment="1">
      <alignment vertical="center"/>
    </xf>
    <xf numFmtId="49" fontId="9" fillId="0" borderId="0" xfId="0" applyNumberFormat="1" applyFont="1" applyFill="1" applyBorder="1" applyAlignment="1">
      <alignment vertical="center"/>
    </xf>
    <xf numFmtId="0" fontId="55" fillId="0" borderId="0" xfId="0" applyFont="1" applyFill="1" applyBorder="1" applyAlignment="1">
      <alignment horizontal="right" vertical="center"/>
    </xf>
    <xf numFmtId="49" fontId="62" fillId="2" borderId="30" xfId="0" applyNumberFormat="1" applyFont="1" applyFill="1" applyBorder="1" applyAlignment="1">
      <alignment horizontal="center" vertical="center"/>
    </xf>
    <xf numFmtId="49" fontId="62" fillId="2" borderId="30" xfId="0" applyNumberFormat="1" applyFont="1" applyFill="1" applyBorder="1" applyAlignment="1">
      <alignment vertical="center"/>
    </xf>
    <xf numFmtId="49" fontId="9" fillId="6" borderId="29" xfId="0" applyNumberFormat="1" applyFont="1" applyFill="1" applyBorder="1" applyAlignment="1">
      <alignment horizontal="center" vertical="center"/>
    </xf>
    <xf numFmtId="49" fontId="45" fillId="6" borderId="30" xfId="0" applyNumberFormat="1" applyFont="1" applyFill="1" applyBorder="1" applyAlignment="1">
      <alignment vertical="center"/>
    </xf>
    <xf numFmtId="0" fontId="0" fillId="6" borderId="23" xfId="0" applyFill="1" applyBorder="1"/>
    <xf numFmtId="49" fontId="9" fillId="6" borderId="28" xfId="0" applyNumberFormat="1" applyFont="1" applyFill="1" applyBorder="1" applyAlignment="1">
      <alignment horizontal="center" vertical="center"/>
    </xf>
    <xf numFmtId="49" fontId="9" fillId="6" borderId="0" xfId="0" applyNumberFormat="1" applyFont="1" applyFill="1" applyBorder="1" applyAlignment="1">
      <alignment vertical="center"/>
    </xf>
    <xf numFmtId="49" fontId="45" fillId="6" borderId="0" xfId="0" applyNumberFormat="1" applyFont="1" applyFill="1" applyBorder="1" applyAlignment="1">
      <alignment vertical="center"/>
    </xf>
    <xf numFmtId="0" fontId="0" fillId="6" borderId="17" xfId="0" applyFill="1" applyBorder="1"/>
    <xf numFmtId="0" fontId="9" fillId="6" borderId="0" xfId="0" applyFont="1" applyFill="1" applyBorder="1" applyAlignment="1">
      <alignment vertical="center"/>
    </xf>
    <xf numFmtId="0" fontId="0" fillId="6" borderId="0" xfId="0" applyFill="1" applyBorder="1"/>
    <xf numFmtId="49" fontId="9" fillId="6" borderId="31" xfId="0" applyNumberFormat="1" applyFont="1" applyFill="1" applyBorder="1" applyAlignment="1">
      <alignment horizontal="center" vertical="center"/>
    </xf>
    <xf numFmtId="0" fontId="0" fillId="6" borderId="18" xfId="0" applyFill="1" applyBorder="1"/>
    <xf numFmtId="49" fontId="38" fillId="6" borderId="29" xfId="0" applyNumberFormat="1" applyFont="1" applyFill="1" applyBorder="1" applyAlignment="1">
      <alignment horizontal="center" vertical="center"/>
    </xf>
    <xf numFmtId="49" fontId="9" fillId="6" borderId="23" xfId="0" applyNumberFormat="1" applyFont="1" applyFill="1" applyBorder="1" applyAlignment="1">
      <alignment vertical="center"/>
    </xf>
    <xf numFmtId="49" fontId="38" fillId="6" borderId="28" xfId="0" applyNumberFormat="1" applyFont="1" applyFill="1" applyBorder="1" applyAlignment="1">
      <alignment horizontal="center" vertical="center"/>
    </xf>
    <xf numFmtId="49" fontId="38" fillId="6" borderId="31" xfId="0" applyNumberFormat="1" applyFont="1" applyFill="1" applyBorder="1" applyAlignment="1">
      <alignment horizontal="center" vertical="center"/>
    </xf>
    <xf numFmtId="0" fontId="9" fillId="6" borderId="31" xfId="0" applyFont="1" applyFill="1" applyBorder="1" applyAlignment="1">
      <alignment vertical="center"/>
    </xf>
    <xf numFmtId="49" fontId="9"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1" fillId="6" borderId="0" xfId="0" applyFont="1" applyFill="1"/>
    <xf numFmtId="0" fontId="89" fillId="2" borderId="0" xfId="0" applyFont="1" applyFill="1" applyAlignment="1">
      <alignment horizontal="center" shrinkToFit="1"/>
    </xf>
    <xf numFmtId="0" fontId="90" fillId="12" borderId="0" xfId="0" applyFont="1" applyFill="1"/>
    <xf numFmtId="0" fontId="90" fillId="6" borderId="0" xfId="0" applyFont="1" applyFill="1"/>
    <xf numFmtId="0" fontId="86" fillId="6" borderId="7" xfId="0" applyFont="1" applyFill="1" applyBorder="1" applyAlignment="1">
      <alignment horizontal="center" vertical="center" shrinkToFit="1"/>
    </xf>
    <xf numFmtId="0" fontId="86" fillId="6" borderId="7" xfId="0" applyFont="1" applyFill="1" applyBorder="1" applyAlignment="1">
      <alignment vertical="center" shrinkToFit="1"/>
    </xf>
    <xf numFmtId="0" fontId="86" fillId="6" borderId="0" xfId="0" applyFont="1" applyFill="1" applyAlignment="1">
      <alignment shrinkToFit="1"/>
    </xf>
    <xf numFmtId="0" fontId="0" fillId="6" borderId="5" xfId="0" applyFill="1" applyBorder="1" applyAlignment="1">
      <alignment horizontal="center" vertical="center"/>
    </xf>
    <xf numFmtId="0" fontId="81" fillId="6" borderId="0" xfId="0" applyFont="1" applyFill="1" applyAlignment="1">
      <alignment horizontal="center"/>
    </xf>
    <xf numFmtId="0" fontId="0" fillId="6" borderId="5" xfId="0" applyFill="1" applyBorder="1"/>
    <xf numFmtId="0" fontId="0" fillId="6" borderId="0" xfId="0" applyFill="1" applyBorder="1" applyAlignment="1">
      <alignment horizontal="center"/>
    </xf>
    <xf numFmtId="0" fontId="81" fillId="12" borderId="5" xfId="0" applyFont="1" applyFill="1" applyBorder="1" applyAlignment="1">
      <alignment horizontal="center" vertical="center"/>
    </xf>
    <xf numFmtId="0" fontId="86" fillId="6" borderId="0" xfId="0" applyFont="1" applyFill="1" applyAlignment="1">
      <alignment horizontal="center" vertical="center"/>
    </xf>
    <xf numFmtId="0" fontId="0" fillId="6" borderId="0" xfId="0" applyFill="1" applyBorder="1" applyAlignment="1">
      <alignment horizontal="center" vertical="center"/>
    </xf>
    <xf numFmtId="0" fontId="0" fillId="6" borderId="0" xfId="0" applyFill="1" applyBorder="1" applyAlignment="1">
      <alignment horizontal="right" vertical="center" shrinkToFit="1"/>
    </xf>
    <xf numFmtId="0" fontId="81" fillId="6" borderId="0" xfId="0" applyFont="1" applyFill="1" applyBorder="1" applyAlignment="1">
      <alignment horizontal="center" vertical="center"/>
    </xf>
    <xf numFmtId="0" fontId="0" fillId="0" borderId="0" xfId="0" applyFill="1" applyBorder="1" applyAlignment="1">
      <alignment horizontal="center"/>
    </xf>
    <xf numFmtId="49" fontId="20" fillId="3" borderId="0" xfId="0" applyNumberFormat="1" applyFont="1" applyFill="1" applyBorder="1"/>
    <xf numFmtId="0" fontId="0" fillId="3" borderId="0" xfId="0" applyFill="1" applyBorder="1" applyAlignment="1">
      <alignment horizontal="center"/>
    </xf>
    <xf numFmtId="49" fontId="20" fillId="4" borderId="0" xfId="0" applyNumberFormat="1" applyFont="1" applyFill="1" applyBorder="1"/>
    <xf numFmtId="0" fontId="0" fillId="4" borderId="0" xfId="0" applyFill="1" applyBorder="1" applyAlignment="1">
      <alignment horizontal="center"/>
    </xf>
    <xf numFmtId="49" fontId="20" fillId="13" borderId="0" xfId="0" applyNumberFormat="1" applyFont="1" applyFill="1" applyBorder="1"/>
    <xf numFmtId="0" fontId="0" fillId="13" borderId="0" xfId="0" applyFill="1" applyBorder="1" applyAlignment="1">
      <alignment horizontal="center"/>
    </xf>
    <xf numFmtId="0" fontId="81" fillId="12" borderId="0" xfId="0" applyFont="1" applyFill="1" applyAlignment="1">
      <alignment horizontal="center"/>
    </xf>
    <xf numFmtId="0" fontId="91" fillId="6" borderId="0" xfId="0" applyFont="1" applyFill="1" applyAlignment="1">
      <alignment horizontal="center"/>
    </xf>
    <xf numFmtId="0" fontId="91" fillId="12" borderId="0" xfId="0" applyFont="1" applyFill="1" applyAlignment="1">
      <alignment horizontal="center"/>
    </xf>
    <xf numFmtId="0" fontId="3" fillId="2" borderId="0" xfId="1" applyFill="1" applyBorder="1"/>
    <xf numFmtId="49" fontId="74" fillId="2" borderId="0" xfId="0" applyNumberFormat="1" applyFont="1" applyFill="1" applyBorder="1" applyAlignment="1">
      <alignment vertical="center"/>
    </xf>
    <xf numFmtId="0" fontId="0" fillId="0" borderId="0" xfId="0" applyFill="1"/>
    <xf numFmtId="0" fontId="0" fillId="3" borderId="0" xfId="0" applyFill="1"/>
    <xf numFmtId="49" fontId="0" fillId="3" borderId="0" xfId="0" applyNumberFormat="1" applyFill="1"/>
    <xf numFmtId="0" fontId="0" fillId="14" borderId="40" xfId="0" applyNumberFormat="1" applyFill="1" applyBorder="1" applyAlignment="1">
      <alignment horizontal="center"/>
    </xf>
    <xf numFmtId="0" fontId="0" fillId="0" borderId="6" xfId="0" applyBorder="1"/>
    <xf numFmtId="49" fontId="19" fillId="4" borderId="5" xfId="0" applyNumberFormat="1" applyFont="1" applyFill="1" applyBorder="1" applyAlignment="1">
      <alignment horizontal="left" vertical="center"/>
    </xf>
    <xf numFmtId="0" fontId="0" fillId="3" borderId="0" xfId="0" applyFill="1" applyAlignment="1">
      <alignment horizontal="center"/>
    </xf>
    <xf numFmtId="0" fontId="0" fillId="15" borderId="0" xfId="0" applyFill="1"/>
    <xf numFmtId="0" fontId="92" fillId="16" borderId="0" xfId="0" applyFont="1" applyFill="1" applyAlignment="1">
      <alignment horizontal="center" vertical="center"/>
    </xf>
    <xf numFmtId="0" fontId="0" fillId="12" borderId="7" xfId="0" applyFill="1" applyBorder="1" applyAlignment="1">
      <alignment horizontal="center"/>
    </xf>
    <xf numFmtId="0" fontId="93" fillId="6" borderId="7" xfId="0" applyFont="1" applyFill="1" applyBorder="1" applyAlignment="1">
      <alignment horizontal="center"/>
    </xf>
    <xf numFmtId="0" fontId="93" fillId="6" borderId="0" xfId="0" applyFont="1" applyFill="1" applyBorder="1" applyAlignment="1">
      <alignment horizontal="center"/>
    </xf>
    <xf numFmtId="0" fontId="93" fillId="6" borderId="0" xfId="0" applyFont="1" applyFill="1" applyAlignment="1">
      <alignment horizontal="center"/>
    </xf>
    <xf numFmtId="0" fontId="20" fillId="0" borderId="0" xfId="0" applyFont="1" applyFill="1" applyAlignment="1">
      <alignment vertical="center"/>
    </xf>
    <xf numFmtId="0" fontId="0" fillId="0" borderId="0" xfId="0" applyFill="1" applyAlignment="1">
      <alignment vertical="center"/>
    </xf>
    <xf numFmtId="0" fontId="9" fillId="0" borderId="0" xfId="0" applyFont="1" applyFill="1" applyAlignment="1">
      <alignment vertical="center"/>
    </xf>
    <xf numFmtId="0" fontId="5" fillId="0" borderId="0" xfId="0" applyFont="1" applyFill="1" applyAlignment="1">
      <alignment vertical="top"/>
    </xf>
    <xf numFmtId="0" fontId="1" fillId="3" borderId="0" xfId="0" applyFont="1" applyFill="1"/>
    <xf numFmtId="0" fontId="1" fillId="3" borderId="0" xfId="0" applyFont="1" applyFill="1" applyAlignment="1">
      <alignment horizontal="center"/>
    </xf>
    <xf numFmtId="0" fontId="1" fillId="6" borderId="0" xfId="0" applyFont="1" applyFill="1" applyAlignment="1">
      <alignment horizontal="center" vertical="center"/>
    </xf>
    <xf numFmtId="0" fontId="1" fillId="6" borderId="0" xfId="0" applyFont="1" applyFill="1" applyAlignment="1">
      <alignment vertical="center"/>
    </xf>
    <xf numFmtId="0" fontId="94" fillId="6" borderId="0" xfId="0" applyFont="1" applyFill="1" applyAlignment="1">
      <alignment vertical="center"/>
    </xf>
    <xf numFmtId="0" fontId="95" fillId="6" borderId="0" xfId="0" applyFont="1" applyFill="1"/>
    <xf numFmtId="49" fontId="81" fillId="2" borderId="0" xfId="0" applyNumberFormat="1" applyFont="1" applyFill="1" applyAlignment="1">
      <alignment horizontal="center" vertical="center"/>
    </xf>
    <xf numFmtId="49" fontId="12" fillId="4" borderId="27" xfId="0" applyNumberFormat="1" applyFont="1" applyFill="1" applyBorder="1" applyAlignment="1">
      <alignment vertical="center"/>
    </xf>
    <xf numFmtId="0" fontId="88" fillId="0" borderId="7" xfId="0" applyFont="1" applyBorder="1" applyAlignment="1">
      <alignment vertical="center" shrinkToFit="1"/>
    </xf>
    <xf numFmtId="0" fontId="88" fillId="0" borderId="7" xfId="0" applyFont="1" applyBorder="1" applyAlignment="1">
      <alignment vertical="center"/>
    </xf>
    <xf numFmtId="0" fontId="81" fillId="0" borderId="7" xfId="0" applyFont="1" applyBorder="1" applyAlignment="1">
      <alignment vertical="center"/>
    </xf>
    <xf numFmtId="49" fontId="76" fillId="3" borderId="1" xfId="0" applyNumberFormat="1" applyFont="1" applyFill="1" applyBorder="1" applyAlignment="1">
      <alignment vertical="center" shrinkToFit="1"/>
    </xf>
    <xf numFmtId="0" fontId="74" fillId="0" borderId="2" xfId="0" applyFont="1" applyBorder="1" applyAlignment="1">
      <alignment vertical="center" shrinkToFit="1"/>
    </xf>
    <xf numFmtId="49" fontId="35" fillId="2" borderId="20" xfId="0" applyNumberFormat="1" applyFont="1" applyFill="1" applyBorder="1" applyAlignment="1">
      <alignment horizontal="center" wrapText="1"/>
    </xf>
    <xf numFmtId="0" fontId="20" fillId="0" borderId="33" xfId="0" applyNumberFormat="1" applyFont="1" applyBorder="1" applyAlignment="1">
      <alignment horizontal="center" vertical="center"/>
    </xf>
    <xf numFmtId="0" fontId="20" fillId="0" borderId="34" xfId="0" applyNumberFormat="1" applyFont="1" applyBorder="1" applyAlignment="1">
      <alignment horizontal="center" vertical="center"/>
    </xf>
    <xf numFmtId="0" fontId="20" fillId="0" borderId="47" xfId="0" applyNumberFormat="1" applyFont="1" applyBorder="1" applyAlignment="1">
      <alignment horizontal="center" vertical="center"/>
    </xf>
    <xf numFmtId="0" fontId="20" fillId="0" borderId="44" xfId="0" applyNumberFormat="1" applyFont="1" applyBorder="1" applyAlignment="1">
      <alignment horizontal="center" vertical="center"/>
    </xf>
    <xf numFmtId="0" fontId="55" fillId="9" borderId="0" xfId="0" applyFont="1" applyFill="1" applyBorder="1" applyAlignment="1">
      <alignment horizontal="right" vertical="center"/>
    </xf>
    <xf numFmtId="49" fontId="50" fillId="0" borderId="0" xfId="0" applyNumberFormat="1" applyFont="1" applyBorder="1" applyAlignment="1">
      <alignment vertical="center"/>
    </xf>
    <xf numFmtId="0" fontId="50" fillId="0" borderId="0" xfId="0" applyFont="1" applyBorder="1" applyAlignment="1">
      <alignment vertical="center"/>
    </xf>
    <xf numFmtId="0" fontId="55" fillId="18" borderId="0" xfId="0" applyFont="1" applyFill="1" applyBorder="1" applyAlignment="1">
      <alignment horizontal="right" vertical="center"/>
    </xf>
    <xf numFmtId="0" fontId="51" fillId="6" borderId="0" xfId="0" applyFont="1" applyFill="1" applyBorder="1" applyAlignment="1">
      <alignment vertical="center"/>
    </xf>
    <xf numFmtId="0" fontId="52" fillId="6" borderId="0" xfId="0" applyFont="1" applyFill="1" applyBorder="1" applyAlignment="1">
      <alignment vertical="center"/>
    </xf>
    <xf numFmtId="0" fontId="20" fillId="0" borderId="9" xfId="0" applyFont="1" applyBorder="1" applyAlignment="1">
      <alignment vertical="center"/>
    </xf>
    <xf numFmtId="0" fontId="20" fillId="0" borderId="15" xfId="0" applyFont="1" applyBorder="1" applyAlignment="1">
      <alignment vertical="center"/>
    </xf>
    <xf numFmtId="0" fontId="20" fillId="6" borderId="0" xfId="0" applyFont="1" applyFill="1" applyBorder="1" applyAlignment="1">
      <alignment vertical="center"/>
    </xf>
    <xf numFmtId="0" fontId="20" fillId="0" borderId="0" xfId="0" applyFont="1" applyBorder="1" applyAlignment="1">
      <alignment vertical="center"/>
    </xf>
    <xf numFmtId="0" fontId="87" fillId="8" borderId="7" xfId="0" applyFont="1" applyFill="1" applyBorder="1" applyAlignment="1">
      <alignment horizontal="center" vertical="center"/>
    </xf>
    <xf numFmtId="49" fontId="9" fillId="2" borderId="1" xfId="0" applyNumberFormat="1" applyFont="1" applyFill="1" applyBorder="1" applyAlignment="1">
      <alignment horizontal="center" wrapText="1"/>
    </xf>
    <xf numFmtId="49" fontId="76" fillId="3" borderId="2" xfId="0" applyNumberFormat="1" applyFont="1" applyFill="1" applyBorder="1" applyAlignment="1">
      <alignment vertical="center" shrinkToFit="1"/>
    </xf>
    <xf numFmtId="49" fontId="76" fillId="3" borderId="41" xfId="0" applyNumberFormat="1" applyFont="1" applyFill="1" applyBorder="1" applyAlignment="1">
      <alignment vertical="center" shrinkToFit="1"/>
    </xf>
    <xf numFmtId="49" fontId="20" fillId="0" borderId="6" xfId="0" applyNumberFormat="1" applyFont="1" applyBorder="1" applyAlignment="1">
      <alignment horizontal="left"/>
    </xf>
    <xf numFmtId="0" fontId="9" fillId="2" borderId="1" xfId="0" applyFont="1" applyFill="1" applyBorder="1" applyAlignment="1">
      <alignment wrapText="1"/>
    </xf>
    <xf numFmtId="0" fontId="9" fillId="2" borderId="41" xfId="0" applyFont="1" applyFill="1" applyBorder="1" applyAlignment="1">
      <alignment wrapText="1"/>
    </xf>
    <xf numFmtId="0" fontId="20" fillId="0" borderId="48" xfId="0" applyFont="1" applyBorder="1" applyAlignment="1">
      <alignment horizontal="center" vertical="center"/>
    </xf>
    <xf numFmtId="0" fontId="20" fillId="0" borderId="47" xfId="0" applyFont="1" applyBorder="1" applyAlignment="1">
      <alignment horizontal="center" vertical="center"/>
    </xf>
    <xf numFmtId="0" fontId="49" fillId="19" borderId="7" xfId="0" applyFont="1" applyFill="1" applyBorder="1" applyAlignment="1">
      <alignment horizontal="center" vertical="center"/>
    </xf>
    <xf numFmtId="0" fontId="48" fillId="19" borderId="7" xfId="0" applyFont="1" applyFill="1" applyBorder="1" applyAlignment="1">
      <alignment horizontal="center" vertical="center"/>
    </xf>
    <xf numFmtId="0" fontId="48" fillId="19" borderId="7" xfId="0" applyFont="1" applyFill="1" applyBorder="1" applyAlignment="1">
      <alignment horizontal="center" vertical="center" shrinkToFit="1"/>
    </xf>
    <xf numFmtId="0" fontId="51" fillId="19" borderId="7" xfId="0" applyFont="1" applyFill="1" applyBorder="1" applyAlignment="1">
      <alignment vertical="center"/>
    </xf>
    <xf numFmtId="49" fontId="25" fillId="2" borderId="32" xfId="0" applyNumberFormat="1" applyFont="1" applyFill="1" applyBorder="1" applyAlignment="1">
      <alignment horizontal="right" vertical="center"/>
    </xf>
    <xf numFmtId="0" fontId="20" fillId="0" borderId="25" xfId="0" applyFont="1" applyBorder="1" applyAlignment="1">
      <alignment horizontal="center" vertical="center"/>
    </xf>
    <xf numFmtId="0" fontId="20" fillId="5" borderId="25" xfId="0" applyFont="1" applyFill="1" applyBorder="1" applyAlignment="1">
      <alignment horizontal="center" vertical="center"/>
    </xf>
    <xf numFmtId="0" fontId="20" fillId="0" borderId="7" xfId="0" applyFont="1" applyBorder="1" applyAlignment="1">
      <alignment horizontal="center" vertical="center"/>
    </xf>
    <xf numFmtId="0" fontId="48" fillId="0" borderId="30" xfId="0" applyFont="1" applyBorder="1" applyAlignment="1">
      <alignment horizontal="center" vertical="center"/>
    </xf>
    <xf numFmtId="0" fontId="9" fillId="0" borderId="0" xfId="0" applyNumberFormat="1" applyFont="1" applyAlignment="1">
      <alignment horizontal="center" vertical="center"/>
    </xf>
    <xf numFmtId="0" fontId="97" fillId="0" borderId="7" xfId="0" applyFont="1" applyBorder="1" applyAlignment="1">
      <alignment horizontal="center" vertical="center"/>
    </xf>
    <xf numFmtId="0" fontId="101" fillId="0" borderId="0" xfId="0" applyFont="1" applyAlignment="1">
      <alignment horizontal="right" vertical="center"/>
    </xf>
    <xf numFmtId="0" fontId="102" fillId="0" borderId="0" xfId="0" applyFont="1" applyAlignment="1">
      <alignment horizontal="right" vertical="center"/>
    </xf>
    <xf numFmtId="0" fontId="87" fillId="6" borderId="7" xfId="0" applyFont="1" applyFill="1" applyBorder="1" applyAlignment="1">
      <alignment horizontal="center" vertical="center"/>
    </xf>
    <xf numFmtId="0" fontId="87" fillId="6" borderId="0" xfId="0" applyFont="1" applyFill="1" applyAlignment="1">
      <alignment horizontal="center" vertical="center"/>
    </xf>
    <xf numFmtId="0" fontId="83" fillId="6" borderId="0" xfId="0" applyFont="1" applyFill="1" applyAlignment="1">
      <alignment vertical="center"/>
    </xf>
    <xf numFmtId="0" fontId="84" fillId="6" borderId="0" xfId="0" applyFont="1" applyFill="1" applyAlignment="1">
      <alignment vertical="center"/>
    </xf>
    <xf numFmtId="0" fontId="51" fillId="8" borderId="7" xfId="0" applyFont="1" applyFill="1" applyBorder="1" applyAlignment="1">
      <alignment horizontal="center" vertical="center"/>
    </xf>
    <xf numFmtId="49" fontId="74" fillId="0" borderId="2" xfId="0" applyNumberFormat="1" applyFont="1" applyBorder="1" applyAlignment="1">
      <alignment vertical="center" shrinkToFit="1"/>
    </xf>
    <xf numFmtId="49" fontId="0" fillId="0" borderId="0" xfId="0" applyNumberFormat="1" applyAlignment="1">
      <alignment horizontal="center"/>
    </xf>
    <xf numFmtId="1" fontId="15" fillId="0" borderId="0" xfId="0" applyNumberFormat="1" applyFont="1" applyFill="1" applyAlignment="1">
      <alignment horizontal="left"/>
    </xf>
    <xf numFmtId="1" fontId="20" fillId="0" borderId="6" xfId="0" applyNumberFormat="1" applyFont="1" applyBorder="1" applyAlignment="1">
      <alignment horizontal="left"/>
    </xf>
    <xf numFmtId="1" fontId="74" fillId="0" borderId="2" xfId="0" applyNumberFormat="1" applyFont="1" applyBorder="1" applyAlignment="1">
      <alignment vertical="center" shrinkToFit="1"/>
    </xf>
    <xf numFmtId="1" fontId="96" fillId="2" borderId="20" xfId="0" applyNumberFormat="1" applyFont="1" applyFill="1" applyBorder="1" applyAlignment="1">
      <alignment horizontal="right" vertical="center"/>
    </xf>
    <xf numFmtId="1" fontId="19" fillId="0" borderId="6" xfId="0" applyNumberFormat="1" applyFont="1" applyBorder="1" applyAlignment="1">
      <alignment horizontal="right" vertical="center"/>
    </xf>
    <xf numFmtId="1" fontId="9" fillId="2" borderId="1" xfId="0" applyNumberFormat="1" applyFont="1" applyFill="1" applyBorder="1" applyAlignment="1">
      <alignment horizontal="center" wrapText="1"/>
    </xf>
    <xf numFmtId="1" fontId="20" fillId="0" borderId="47" xfId="0" applyNumberFormat="1" applyFont="1" applyBorder="1" applyAlignment="1">
      <alignment horizontal="center" vertical="center"/>
    </xf>
    <xf numFmtId="1" fontId="0" fillId="0" borderId="0" xfId="0" applyNumberFormat="1" applyAlignment="1">
      <alignment horizontal="center"/>
    </xf>
    <xf numFmtId="49" fontId="20" fillId="0" borderId="12" xfId="0" applyNumberFormat="1" applyFont="1" applyBorder="1" applyAlignment="1">
      <alignment horizontal="center" vertical="center" wrapText="1"/>
    </xf>
    <xf numFmtId="49" fontId="25" fillId="2" borderId="20" xfId="0" applyNumberFormat="1" applyFont="1" applyFill="1" applyBorder="1" applyAlignment="1">
      <alignment horizontal="right" vertical="center"/>
    </xf>
    <xf numFmtId="49" fontId="77" fillId="0" borderId="15" xfId="0" applyNumberFormat="1" applyFont="1" applyBorder="1" applyAlignment="1">
      <alignment horizontal="right" vertical="center"/>
    </xf>
    <xf numFmtId="0" fontId="20" fillId="0" borderId="7" xfId="0" applyNumberFormat="1" applyFont="1" applyBorder="1" applyAlignment="1">
      <alignment horizontal="center" vertical="center"/>
    </xf>
    <xf numFmtId="0" fontId="20" fillId="0" borderId="43" xfId="0" applyNumberFormat="1" applyFont="1" applyBorder="1" applyAlignment="1">
      <alignment horizontal="center" vertical="center"/>
    </xf>
    <xf numFmtId="0" fontId="101" fillId="6" borderId="0" xfId="0" applyFont="1" applyFill="1" applyAlignment="1">
      <alignment horizontal="right" vertical="center"/>
    </xf>
    <xf numFmtId="1" fontId="20" fillId="0" borderId="7" xfId="0" applyNumberFormat="1" applyFont="1" applyBorder="1" applyAlignment="1">
      <alignment horizontal="center" vertical="center"/>
    </xf>
    <xf numFmtId="1" fontId="20" fillId="0" borderId="6" xfId="0" applyNumberFormat="1" applyFont="1" applyBorder="1" applyAlignment="1">
      <alignment horizontal="center" vertical="center"/>
    </xf>
    <xf numFmtId="49" fontId="9" fillId="2" borderId="49" xfId="0" applyNumberFormat="1" applyFont="1" applyFill="1" applyBorder="1" applyAlignment="1">
      <alignment horizontal="center" wrapText="1"/>
    </xf>
    <xf numFmtId="0" fontId="86" fillId="6" borderId="5" xfId="0" applyFont="1" applyFill="1" applyBorder="1" applyAlignment="1">
      <alignment horizontal="center" vertical="center"/>
    </xf>
    <xf numFmtId="0" fontId="86" fillId="6" borderId="0" xfId="0" applyFont="1" applyFill="1" applyAlignment="1">
      <alignment horizontal="center"/>
    </xf>
    <xf numFmtId="0" fontId="88" fillId="6" borderId="7" xfId="0" applyFont="1" applyFill="1" applyBorder="1" applyAlignment="1">
      <alignment horizontal="center" vertical="center" shrinkToFit="1"/>
    </xf>
    <xf numFmtId="0" fontId="103" fillId="12" borderId="0" xfId="0" applyFont="1" applyFill="1" applyAlignment="1">
      <alignment horizontal="center"/>
    </xf>
    <xf numFmtId="0" fontId="104" fillId="12" borderId="0" xfId="0" applyFont="1" applyFill="1" applyAlignment="1">
      <alignment horizontal="center"/>
    </xf>
    <xf numFmtId="0" fontId="20" fillId="0" borderId="50" xfId="0" applyFont="1" applyBorder="1" applyAlignment="1">
      <alignment horizontal="center" vertical="center"/>
    </xf>
    <xf numFmtId="0" fontId="39" fillId="0" borderId="50" xfId="0" applyFont="1" applyBorder="1" applyAlignment="1">
      <alignment horizontal="center" vertical="center"/>
    </xf>
    <xf numFmtId="0" fontId="39" fillId="0" borderId="48" xfId="0" applyFont="1" applyBorder="1" applyAlignment="1">
      <alignment horizontal="center" vertical="center"/>
    </xf>
    <xf numFmtId="49" fontId="76" fillId="19" borderId="1" xfId="0" applyNumberFormat="1" applyFont="1" applyFill="1" applyBorder="1" applyAlignment="1">
      <alignment vertical="center" shrinkToFit="1"/>
    </xf>
    <xf numFmtId="0" fontId="0" fillId="20" borderId="20" xfId="0" applyFill="1" applyBorder="1" applyAlignment="1">
      <alignment vertical="center"/>
    </xf>
    <xf numFmtId="0" fontId="43" fillId="19" borderId="15" xfId="0" applyFont="1" applyFill="1" applyBorder="1" applyAlignment="1">
      <alignment horizontal="right" vertical="center"/>
    </xf>
    <xf numFmtId="0" fontId="20" fillId="0" borderId="50" xfId="0" applyNumberFormat="1" applyFont="1" applyBorder="1" applyAlignment="1">
      <alignment horizontal="center" vertical="center"/>
    </xf>
    <xf numFmtId="0" fontId="0" fillId="0" borderId="28" xfId="0" applyBorder="1"/>
    <xf numFmtId="0" fontId="0" fillId="2" borderId="27" xfId="0" applyFill="1" applyBorder="1"/>
    <xf numFmtId="0" fontId="86" fillId="3" borderId="0" xfId="0" applyFont="1" applyFill="1" applyBorder="1" applyAlignment="1">
      <alignment horizontal="center"/>
    </xf>
    <xf numFmtId="0" fontId="86" fillId="4" borderId="0" xfId="0" applyFont="1" applyFill="1" applyBorder="1" applyAlignment="1">
      <alignment horizontal="center"/>
    </xf>
    <xf numFmtId="0" fontId="86" fillId="13" borderId="0" xfId="0" applyFont="1" applyFill="1" applyBorder="1" applyAlignment="1">
      <alignment horizontal="center"/>
    </xf>
    <xf numFmtId="0" fontId="51" fillId="19" borderId="0" xfId="0" applyFont="1" applyFill="1" applyAlignment="1">
      <alignment vertical="center"/>
    </xf>
    <xf numFmtId="49" fontId="60" fillId="19" borderId="0" xfId="0" applyNumberFormat="1" applyFont="1" applyFill="1" applyAlignment="1">
      <alignment vertical="center"/>
    </xf>
    <xf numFmtId="49" fontId="24" fillId="20" borderId="0" xfId="0" applyNumberFormat="1" applyFont="1" applyFill="1" applyAlignment="1">
      <alignment horizontal="right" vertical="center"/>
    </xf>
    <xf numFmtId="0" fontId="86" fillId="0" borderId="18" xfId="0" applyFont="1" applyBorder="1" applyAlignment="1">
      <alignment vertical="center"/>
    </xf>
    <xf numFmtId="1" fontId="20" fillId="0" borderId="18" xfId="0" applyNumberFormat="1" applyFont="1" applyBorder="1" applyAlignment="1">
      <alignment horizontal="center" vertical="center"/>
    </xf>
    <xf numFmtId="0" fontId="20" fillId="0" borderId="18" xfId="0" applyFont="1" applyFill="1" applyBorder="1" applyAlignment="1">
      <alignment horizontal="center" vertical="center"/>
    </xf>
    <xf numFmtId="49" fontId="20"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0" fillId="0" borderId="18" xfId="0" applyNumberFormat="1" applyFont="1" applyBorder="1" applyAlignment="1">
      <alignment horizontal="center" vertical="center" wrapText="1"/>
    </xf>
    <xf numFmtId="49" fontId="20" fillId="0" borderId="21" xfId="0" applyNumberFormat="1" applyFont="1" applyBorder="1" applyAlignment="1">
      <alignment horizontal="center" vertical="center"/>
    </xf>
    <xf numFmtId="0" fontId="20" fillId="0" borderId="15" xfId="0" applyFont="1" applyBorder="1" applyAlignment="1">
      <alignment horizontal="center" vertical="center"/>
    </xf>
    <xf numFmtId="49" fontId="20"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8" fillId="0" borderId="0" xfId="0" applyNumberFormat="1" applyFont="1" applyAlignment="1">
      <alignment horizontal="left"/>
    </xf>
    <xf numFmtId="0" fontId="14" fillId="6" borderId="0" xfId="0" applyNumberFormat="1" applyFont="1" applyFill="1" applyAlignment="1">
      <alignment horizontal="left"/>
    </xf>
    <xf numFmtId="0" fontId="24" fillId="2" borderId="0" xfId="0" applyNumberFormat="1" applyFont="1" applyFill="1" applyAlignment="1">
      <alignment vertical="center"/>
    </xf>
    <xf numFmtId="0" fontId="50" fillId="0" borderId="0" xfId="0" applyNumberFormat="1" applyFont="1" applyAlignment="1">
      <alignment vertical="center"/>
    </xf>
    <xf numFmtId="0" fontId="20" fillId="0" borderId="0" xfId="0" applyNumberFormat="1" applyFont="1" applyAlignment="1">
      <alignment vertical="center"/>
    </xf>
    <xf numFmtId="0" fontId="88" fillId="8" borderId="7" xfId="0" applyFont="1" applyFill="1" applyBorder="1" applyAlignment="1">
      <alignment horizontal="center" vertical="center"/>
    </xf>
    <xf numFmtId="49" fontId="11" fillId="4" borderId="24" xfId="0" applyNumberFormat="1" applyFont="1" applyFill="1" applyBorder="1" applyAlignment="1">
      <alignment vertical="center"/>
    </xf>
    <xf numFmtId="0" fontId="89" fillId="0" borderId="0" xfId="0" applyFont="1" applyAlignment="1">
      <alignment horizontal="center" vertical="center"/>
    </xf>
    <xf numFmtId="0" fontId="89" fillId="0" borderId="0" xfId="0" applyFont="1" applyAlignment="1">
      <alignment vertical="center"/>
    </xf>
    <xf numFmtId="49" fontId="99" fillId="2" borderId="0" xfId="0" applyNumberFormat="1" applyFont="1" applyFill="1" applyAlignment="1">
      <alignment horizontal="right" vertical="center"/>
    </xf>
    <xf numFmtId="49" fontId="99" fillId="0" borderId="0" xfId="0" applyNumberFormat="1" applyFont="1" applyAlignment="1">
      <alignment horizontal="center" vertical="center"/>
    </xf>
    <xf numFmtId="0" fontId="99" fillId="0" borderId="0" xfId="0" applyFont="1" applyAlignment="1">
      <alignment horizontal="center" vertical="center"/>
    </xf>
    <xf numFmtId="49" fontId="99" fillId="0" borderId="0" xfId="0" applyNumberFormat="1" applyFont="1" applyAlignment="1">
      <alignment horizontal="left" vertical="center"/>
    </xf>
    <xf numFmtId="49" fontId="99" fillId="0" borderId="0" xfId="0" applyNumberFormat="1" applyFont="1" applyAlignment="1">
      <alignment vertical="center"/>
    </xf>
    <xf numFmtId="49" fontId="100" fillId="0" borderId="0" xfId="0" applyNumberFormat="1" applyFont="1" applyAlignment="1">
      <alignment horizontal="center" vertical="center"/>
    </xf>
    <xf numFmtId="49" fontId="100" fillId="0" borderId="0" xfId="0" applyNumberFormat="1" applyFont="1" applyAlignment="1">
      <alignment vertical="center"/>
    </xf>
    <xf numFmtId="0" fontId="99" fillId="0" borderId="0" xfId="0" applyFont="1" applyAlignment="1">
      <alignment vertical="center"/>
    </xf>
    <xf numFmtId="0" fontId="99" fillId="2" borderId="0" xfId="0" applyNumberFormat="1" applyFont="1" applyFill="1" applyAlignment="1">
      <alignment horizontal="right" vertical="center"/>
    </xf>
    <xf numFmtId="0" fontId="99" fillId="2" borderId="0" xfId="0" applyNumberFormat="1" applyFont="1" applyFill="1" applyAlignment="1">
      <alignment horizontal="center" vertical="center"/>
    </xf>
    <xf numFmtId="0" fontId="99" fillId="2" borderId="0" xfId="0" applyNumberFormat="1" applyFont="1" applyFill="1" applyAlignment="1">
      <alignment horizontal="left" vertical="center"/>
    </xf>
    <xf numFmtId="0" fontId="99" fillId="2" borderId="0" xfId="0" applyNumberFormat="1" applyFont="1" applyFill="1" applyAlignment="1">
      <alignment vertical="center"/>
    </xf>
    <xf numFmtId="0" fontId="100" fillId="2" borderId="0" xfId="0" applyNumberFormat="1" applyFont="1" applyFill="1" applyAlignment="1">
      <alignment horizontal="center" vertical="center"/>
    </xf>
    <xf numFmtId="0" fontId="100" fillId="2" borderId="0" xfId="0" applyNumberFormat="1" applyFont="1" applyFill="1" applyAlignment="1">
      <alignment vertical="center"/>
    </xf>
    <xf numFmtId="0" fontId="99" fillId="6" borderId="0" xfId="0" applyFont="1" applyFill="1" applyAlignment="1">
      <alignment vertical="center"/>
    </xf>
    <xf numFmtId="0" fontId="99" fillId="3" borderId="0" xfId="0" applyFont="1" applyFill="1"/>
    <xf numFmtId="0" fontId="99" fillId="3" borderId="0" xfId="0" applyFont="1" applyFill="1" applyAlignment="1">
      <alignment horizontal="center"/>
    </xf>
    <xf numFmtId="0" fontId="99" fillId="6" borderId="0" xfId="0" applyFont="1" applyFill="1"/>
    <xf numFmtId="0" fontId="99" fillId="0" borderId="0" xfId="0" applyFont="1" applyFill="1"/>
    <xf numFmtId="49" fontId="100" fillId="2" borderId="0" xfId="0" applyNumberFormat="1" applyFont="1" applyFill="1" applyAlignment="1">
      <alignment vertical="center"/>
    </xf>
    <xf numFmtId="49" fontId="99" fillId="2" borderId="0" xfId="0" applyNumberFormat="1" applyFont="1" applyFill="1" applyAlignment="1">
      <alignment horizontal="center" vertical="center"/>
    </xf>
    <xf numFmtId="0" fontId="99" fillId="2" borderId="0" xfId="0" applyFont="1" applyFill="1" applyAlignment="1">
      <alignment horizontal="center" vertical="center"/>
    </xf>
    <xf numFmtId="0" fontId="99" fillId="2" borderId="0" xfId="0" applyFont="1" applyFill="1" applyAlignment="1">
      <alignment horizontal="right" vertical="center"/>
    </xf>
    <xf numFmtId="0" fontId="99" fillId="0" borderId="0" xfId="0" applyFont="1" applyAlignment="1">
      <alignment horizontal="left" vertical="center"/>
    </xf>
    <xf numFmtId="0" fontId="100" fillId="0" borderId="0" xfId="0" applyFont="1" applyAlignment="1">
      <alignment horizontal="center" vertical="center"/>
    </xf>
    <xf numFmtId="0" fontId="100" fillId="0" borderId="0" xfId="0" applyFont="1" applyAlignment="1">
      <alignment vertical="center"/>
    </xf>
    <xf numFmtId="0" fontId="89" fillId="2" borderId="0" xfId="0" applyFont="1" applyFill="1" applyAlignment="1">
      <alignment horizontal="right" vertical="center"/>
    </xf>
    <xf numFmtId="0" fontId="89" fillId="0" borderId="0" xfId="0" applyFont="1" applyAlignment="1">
      <alignment horizontal="left" vertical="center"/>
    </xf>
    <xf numFmtId="0" fontId="98" fillId="0" borderId="0" xfId="0" applyFont="1" applyAlignment="1">
      <alignment horizontal="center" vertical="center"/>
    </xf>
    <xf numFmtId="0" fontId="98" fillId="0" borderId="0" xfId="0" applyFont="1" applyAlignment="1">
      <alignment vertical="center"/>
    </xf>
    <xf numFmtId="14" fontId="18" fillId="0" borderId="6" xfId="0" applyNumberFormat="1" applyFont="1" applyBorder="1" applyAlignment="1">
      <alignment horizontal="left" vertical="center"/>
    </xf>
    <xf numFmtId="14" fontId="18" fillId="6" borderId="6" xfId="0" applyNumberFormat="1" applyFont="1" applyFill="1" applyBorder="1" applyAlignment="1">
      <alignment horizontal="left" vertical="center"/>
    </xf>
    <xf numFmtId="0" fontId="48" fillId="6" borderId="7" xfId="0" applyFont="1" applyFill="1" applyBorder="1" applyAlignment="1">
      <alignment vertical="center"/>
    </xf>
    <xf numFmtId="0" fontId="2" fillId="6" borderId="7" xfId="0" applyFont="1" applyFill="1" applyBorder="1" applyAlignment="1">
      <alignment vertical="center" shrinkToFit="1"/>
    </xf>
    <xf numFmtId="0" fontId="2" fillId="6" borderId="0" xfId="0" applyFont="1" applyFill="1" applyAlignment="1">
      <alignment horizontal="center"/>
    </xf>
    <xf numFmtId="0" fontId="0" fillId="19" borderId="0" xfId="0" applyFill="1" applyBorder="1" applyAlignment="1">
      <alignment horizontal="center"/>
    </xf>
    <xf numFmtId="0" fontId="48" fillId="0" borderId="7" xfId="0" applyFont="1" applyBorder="1" applyAlignment="1">
      <alignment vertical="center"/>
    </xf>
    <xf numFmtId="0" fontId="59" fillId="0" borderId="7" xfId="0" applyFont="1" applyBorder="1" applyAlignment="1">
      <alignment vertical="center"/>
    </xf>
    <xf numFmtId="14" fontId="18" fillId="6" borderId="6" xfId="0" applyNumberFormat="1" applyFont="1" applyFill="1" applyBorder="1" applyAlignment="1">
      <alignment horizontal="left" vertical="center"/>
    </xf>
    <xf numFmtId="0" fontId="2" fillId="6" borderId="7" xfId="0" applyFont="1" applyFill="1" applyBorder="1" applyAlignment="1">
      <alignment vertical="center" shrinkToFit="1"/>
    </xf>
    <xf numFmtId="0" fontId="2" fillId="13" borderId="0" xfId="0" applyFont="1" applyFill="1" applyBorder="1" applyAlignment="1">
      <alignment horizontal="center"/>
    </xf>
    <xf numFmtId="0" fontId="2" fillId="12" borderId="7" xfId="0" applyFont="1" applyFill="1" applyBorder="1" applyAlignment="1">
      <alignment horizontal="center"/>
    </xf>
    <xf numFmtId="14" fontId="26" fillId="2" borderId="30" xfId="0" applyNumberFormat="1" applyFont="1" applyFill="1" applyBorder="1" applyAlignment="1">
      <alignment horizontal="left" vertical="center" wrapText="1"/>
    </xf>
    <xf numFmtId="0" fontId="0" fillId="2" borderId="5" xfId="0" applyFill="1" applyBorder="1" applyAlignment="1">
      <alignment vertical="center"/>
    </xf>
    <xf numFmtId="0" fontId="2" fillId="0" borderId="5" xfId="0" applyFont="1" applyBorder="1" applyAlignment="1">
      <alignment horizontal="center" vertical="center"/>
    </xf>
    <xf numFmtId="0" fontId="0" fillId="0" borderId="5" xfId="0" applyBorder="1" applyAlignment="1">
      <alignment horizontal="center" vertical="center"/>
    </xf>
    <xf numFmtId="49" fontId="12" fillId="6" borderId="0" xfId="0" applyNumberFormat="1" applyFont="1" applyFill="1" applyAlignment="1">
      <alignment vertical="top" shrinkToFit="1"/>
    </xf>
    <xf numFmtId="0" fontId="9" fillId="6" borderId="30" xfId="0" applyFont="1" applyFill="1" applyBorder="1" applyAlignment="1">
      <alignment horizontal="left" vertical="center"/>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0" fontId="0" fillId="0" borderId="5" xfId="0" applyBorder="1" applyAlignment="1">
      <alignment horizontal="center" vertical="center" shrinkToFit="1"/>
    </xf>
    <xf numFmtId="0" fontId="0" fillId="17" borderId="5" xfId="0" applyFill="1" applyBorder="1" applyAlignment="1">
      <alignment horizontal="center" vertical="center"/>
    </xf>
    <xf numFmtId="14" fontId="18" fillId="6" borderId="6" xfId="0" applyNumberFormat="1" applyFont="1" applyFill="1" applyBorder="1" applyAlignment="1">
      <alignment horizontal="left" vertical="center"/>
    </xf>
    <xf numFmtId="0" fontId="9" fillId="6" borderId="0" xfId="0" applyFont="1" applyFill="1" applyBorder="1" applyAlignment="1">
      <alignment horizontal="left" vertical="center"/>
    </xf>
    <xf numFmtId="0" fontId="2" fillId="6" borderId="7" xfId="0" applyFont="1" applyFill="1" applyBorder="1" applyAlignment="1">
      <alignment vertical="center" shrinkToFit="1"/>
    </xf>
    <xf numFmtId="0" fontId="86" fillId="6" borderId="7" xfId="0" applyFont="1" applyFill="1" applyBorder="1" applyAlignment="1">
      <alignment vertical="center" shrinkToFit="1"/>
    </xf>
    <xf numFmtId="0" fontId="0" fillId="6" borderId="7" xfId="0" applyFill="1" applyBorder="1" applyAlignment="1">
      <alignment horizontal="center"/>
    </xf>
    <xf numFmtId="0" fontId="0" fillId="2" borderId="5" xfId="0" applyFill="1" applyBorder="1" applyAlignment="1">
      <alignment horizontal="center" vertical="center"/>
    </xf>
    <xf numFmtId="14" fontId="18" fillId="0" borderId="6" xfId="0" applyNumberFormat="1" applyFont="1" applyBorder="1" applyAlignment="1">
      <alignment horizontal="left" vertical="center"/>
    </xf>
    <xf numFmtId="0" fontId="0" fillId="0" borderId="5" xfId="0" applyBorder="1" applyAlignment="1">
      <alignment horizontal="right" vertical="center" shrinkToFit="1"/>
    </xf>
    <xf numFmtId="0" fontId="0" fillId="0" borderId="24" xfId="0" applyBorder="1" applyAlignment="1">
      <alignment horizontal="right" vertical="center" shrinkToFit="1"/>
    </xf>
    <xf numFmtId="0" fontId="0" fillId="0" borderId="27" xfId="0" applyBorder="1" applyAlignment="1">
      <alignment horizontal="right" vertical="center" shrinkToFit="1"/>
    </xf>
    <xf numFmtId="0" fontId="51" fillId="2" borderId="0" xfId="0" applyFont="1" applyFill="1" applyAlignment="1">
      <alignment horizontal="center" vertical="center"/>
    </xf>
    <xf numFmtId="0" fontId="51" fillId="2" borderId="17" xfId="0" applyFont="1" applyFill="1" applyBorder="1" applyAlignment="1">
      <alignment horizontal="center" vertical="center"/>
    </xf>
    <xf numFmtId="0" fontId="50" fillId="2" borderId="0" xfId="0" applyNumberFormat="1" applyFont="1" applyFill="1" applyAlignment="1">
      <alignment horizontal="center" vertical="center"/>
    </xf>
    <xf numFmtId="0" fontId="50" fillId="2" borderId="17" xfId="0" applyNumberFormat="1" applyFont="1" applyFill="1" applyBorder="1" applyAlignment="1">
      <alignment horizontal="center" vertical="center"/>
    </xf>
    <xf numFmtId="49" fontId="35" fillId="2" borderId="51" xfId="0" applyNumberFormat="1" applyFont="1" applyFill="1" applyBorder="1" applyAlignment="1">
      <alignment horizontal="center" wrapText="1"/>
    </xf>
    <xf numFmtId="49" fontId="35" fillId="2" borderId="20" xfId="0" applyNumberFormat="1" applyFont="1" applyFill="1" applyBorder="1" applyAlignment="1">
      <alignment horizontal="center" wrapText="1"/>
    </xf>
    <xf numFmtId="49" fontId="35" fillId="2" borderId="19" xfId="0" applyNumberFormat="1" applyFont="1" applyFill="1" applyBorder="1" applyAlignment="1">
      <alignment horizontal="center" wrapText="1"/>
    </xf>
    <xf numFmtId="49" fontId="35" fillId="2" borderId="32" xfId="0" applyNumberFormat="1" applyFont="1" applyFill="1" applyBorder="1" applyAlignment="1">
      <alignment horizontal="center" wrapText="1"/>
    </xf>
    <xf numFmtId="0" fontId="2" fillId="0" borderId="5" xfId="0" applyFont="1" applyBorder="1" applyAlignment="1">
      <alignment horizontal="center" vertical="center" shrinkToFit="1"/>
    </xf>
    <xf numFmtId="0" fontId="2" fillId="0" borderId="24" xfId="0" applyFont="1" applyBorder="1" applyAlignment="1">
      <alignment horizontal="center"/>
    </xf>
    <xf numFmtId="0" fontId="2" fillId="0" borderId="27" xfId="0" applyFont="1" applyBorder="1" applyAlignment="1">
      <alignment horizontal="center"/>
    </xf>
    <xf numFmtId="0" fontId="35" fillId="12" borderId="5" xfId="0" applyFont="1" applyFill="1" applyBorder="1" applyAlignment="1">
      <alignment horizontal="center" vertical="center"/>
    </xf>
    <xf numFmtId="20" fontId="0" fillId="0" borderId="0" xfId="0" applyNumberFormat="1"/>
    <xf numFmtId="0" fontId="2" fillId="14" borderId="40" xfId="0" applyNumberFormat="1" applyFont="1" applyFill="1" applyBorder="1" applyAlignment="1">
      <alignment horizontal="center"/>
    </xf>
    <xf numFmtId="0" fontId="2" fillId="6" borderId="7" xfId="0" applyFont="1" applyFill="1" applyBorder="1" applyAlignment="1">
      <alignment horizontal="center"/>
    </xf>
    <xf numFmtId="0" fontId="35" fillId="6" borderId="7" xfId="0" applyFont="1" applyFill="1" applyBorder="1" applyAlignment="1">
      <alignment horizontal="center"/>
    </xf>
    <xf numFmtId="0" fontId="2" fillId="6" borderId="7" xfId="0" applyFont="1" applyFill="1" applyBorder="1"/>
  </cellXfs>
  <cellStyles count="3">
    <cellStyle name="Hivatkozás" xfId="1" builtinId="8"/>
    <cellStyle name="Normál" xfId="0" builtinId="0"/>
    <cellStyle name="Pénznem" xfId="2" builtinId="4"/>
  </cellStyles>
  <dxfs count="902">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52.jpeg"/></Relationships>
</file>

<file path=xl/drawings/_rels/drawing10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51.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 xmlns:a16="http://schemas.microsoft.com/office/drawing/2014/main" id="{25664601-00CD-4C39-B5F7-2A7E7EEAD8A2}"/>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 xmlns:a16="http://schemas.microsoft.com/office/drawing/2014/main" id="{E823D264-7DC0-2E7F-E4F2-F300B1CEEE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228600</xdr:colOff>
      <xdr:row>0</xdr:row>
      <xdr:rowOff>0</xdr:rowOff>
    </xdr:from>
    <xdr:to>
      <xdr:col>17</xdr:col>
      <xdr:colOff>106680</xdr:colOff>
      <xdr:row>2</xdr:row>
      <xdr:rowOff>0</xdr:rowOff>
    </xdr:to>
    <xdr:pic>
      <xdr:nvPicPr>
        <xdr:cNvPr id="92255" name="Kép 2">
          <a:extLst>
            <a:ext uri="{FF2B5EF4-FFF2-40B4-BE49-F238E27FC236}">
              <a16:creationId xmlns="" xmlns:a16="http://schemas.microsoft.com/office/drawing/2014/main" id="{F020D7FC-34F8-C6A0-06C3-0933BD6C81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63640" y="0"/>
          <a:ext cx="556260" cy="4419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16</xdr:col>
      <xdr:colOff>342900</xdr:colOff>
      <xdr:row>0</xdr:row>
      <xdr:rowOff>38100</xdr:rowOff>
    </xdr:from>
    <xdr:to>
      <xdr:col>18</xdr:col>
      <xdr:colOff>0</xdr:colOff>
      <xdr:row>2</xdr:row>
      <xdr:rowOff>0</xdr:rowOff>
    </xdr:to>
    <xdr:pic>
      <xdr:nvPicPr>
        <xdr:cNvPr id="720922" name="Kép 2">
          <a:extLst>
            <a:ext uri="{FF2B5EF4-FFF2-40B4-BE49-F238E27FC236}">
              <a16:creationId xmlns="" xmlns:a16="http://schemas.microsoft.com/office/drawing/2014/main" id="{50CF9003-41E0-C6F1-2B52-4CEBAF925B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16</xdr:col>
      <xdr:colOff>281940</xdr:colOff>
      <xdr:row>0</xdr:row>
      <xdr:rowOff>0</xdr:rowOff>
    </xdr:from>
    <xdr:to>
      <xdr:col>18</xdr:col>
      <xdr:colOff>0</xdr:colOff>
      <xdr:row>2</xdr:row>
      <xdr:rowOff>7620</xdr:rowOff>
    </xdr:to>
    <xdr:pic>
      <xdr:nvPicPr>
        <xdr:cNvPr id="721946" name="Kép 2">
          <a:extLst>
            <a:ext uri="{FF2B5EF4-FFF2-40B4-BE49-F238E27FC236}">
              <a16:creationId xmlns="" xmlns:a16="http://schemas.microsoft.com/office/drawing/2014/main" id="{9CC76CC7-0738-98F5-F02A-CC7CF2D4D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16</xdr:col>
      <xdr:colOff>312420</xdr:colOff>
      <xdr:row>0</xdr:row>
      <xdr:rowOff>0</xdr:rowOff>
    </xdr:from>
    <xdr:to>
      <xdr:col>17</xdr:col>
      <xdr:colOff>106680</xdr:colOff>
      <xdr:row>1</xdr:row>
      <xdr:rowOff>144780</xdr:rowOff>
    </xdr:to>
    <xdr:pic>
      <xdr:nvPicPr>
        <xdr:cNvPr id="722970" name="Kép 2">
          <a:extLst>
            <a:ext uri="{FF2B5EF4-FFF2-40B4-BE49-F238E27FC236}">
              <a16:creationId xmlns="" xmlns:a16="http://schemas.microsoft.com/office/drawing/2014/main" id="{D2A7E515-057C-4BE3-1541-AB146CDAEB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304800</xdr:colOff>
      <xdr:row>0</xdr:row>
      <xdr:rowOff>22860</xdr:rowOff>
    </xdr:from>
    <xdr:to>
      <xdr:col>18</xdr:col>
      <xdr:colOff>0</xdr:colOff>
      <xdr:row>2</xdr:row>
      <xdr:rowOff>7620</xdr:rowOff>
    </xdr:to>
    <xdr:pic>
      <xdr:nvPicPr>
        <xdr:cNvPr id="87134" name="Kép 2">
          <a:extLst>
            <a:ext uri="{FF2B5EF4-FFF2-40B4-BE49-F238E27FC236}">
              <a16:creationId xmlns="" xmlns:a16="http://schemas.microsoft.com/office/drawing/2014/main" id="{68D6F78A-3569-A5CD-593C-4C38C175B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576060" y="22860"/>
          <a:ext cx="541020" cy="42672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22860</xdr:colOff>
      <xdr:row>0</xdr:row>
      <xdr:rowOff>30480</xdr:rowOff>
    </xdr:from>
    <xdr:to>
      <xdr:col>17</xdr:col>
      <xdr:colOff>76200</xdr:colOff>
      <xdr:row>2</xdr:row>
      <xdr:rowOff>7620</xdr:rowOff>
    </xdr:to>
    <xdr:pic>
      <xdr:nvPicPr>
        <xdr:cNvPr id="91239" name="Kép 2">
          <a:extLst>
            <a:ext uri="{FF2B5EF4-FFF2-40B4-BE49-F238E27FC236}">
              <a16:creationId xmlns="" xmlns:a16="http://schemas.microsoft.com/office/drawing/2014/main" id="{F003984C-90AE-8FA3-AF4B-242F5468B0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39840" y="30480"/>
          <a:ext cx="51816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14</xdr:col>
      <xdr:colOff>396240</xdr:colOff>
      <xdr:row>0</xdr:row>
      <xdr:rowOff>38100</xdr:rowOff>
    </xdr:from>
    <xdr:to>
      <xdr:col>16</xdr:col>
      <xdr:colOff>472440</xdr:colOff>
      <xdr:row>1</xdr:row>
      <xdr:rowOff>175260</xdr:rowOff>
    </xdr:to>
    <xdr:pic>
      <xdr:nvPicPr>
        <xdr:cNvPr id="102508" name="Kép 2">
          <a:extLst>
            <a:ext uri="{FF2B5EF4-FFF2-40B4-BE49-F238E27FC236}">
              <a16:creationId xmlns="" xmlns:a16="http://schemas.microsoft.com/office/drawing/2014/main" id="{D75ACBA5-106F-72D5-6839-1D389F9B2A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086600" y="38100"/>
          <a:ext cx="58674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046" name="Kép 2">
          <a:extLst>
            <a:ext uri="{FF2B5EF4-FFF2-40B4-BE49-F238E27FC236}">
              <a16:creationId xmlns="" xmlns:a16="http://schemas.microsoft.com/office/drawing/2014/main" id="{3C09C631-F741-2BA0-5937-57FC125968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70" name="Kép 2">
          <a:extLst>
            <a:ext uri="{FF2B5EF4-FFF2-40B4-BE49-F238E27FC236}">
              <a16:creationId xmlns="" xmlns:a16="http://schemas.microsoft.com/office/drawing/2014/main" id="{7A6D6361-C5A8-7E25-777D-040E4729B2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99094" name="Kép 2">
          <a:extLst>
            <a:ext uri="{FF2B5EF4-FFF2-40B4-BE49-F238E27FC236}">
              <a16:creationId xmlns="" xmlns:a16="http://schemas.microsoft.com/office/drawing/2014/main" id="{28F0DF70-B786-81DA-C030-72D2AA54D6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55080" y="30480"/>
          <a:ext cx="59436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118" name="Kép 2">
          <a:extLst>
            <a:ext uri="{FF2B5EF4-FFF2-40B4-BE49-F238E27FC236}">
              <a16:creationId xmlns="" xmlns:a16="http://schemas.microsoft.com/office/drawing/2014/main" id="{91CAAE0F-898D-B00D-4302-2A66E3C154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615495" name="Kép 2">
          <a:extLst>
            <a:ext uri="{FF2B5EF4-FFF2-40B4-BE49-F238E27FC236}">
              <a16:creationId xmlns="" xmlns:a16="http://schemas.microsoft.com/office/drawing/2014/main" id="{F23739C0-9013-D152-FEB3-8E5CB0C192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70320" y="30480"/>
          <a:ext cx="54864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289560</xdr:colOff>
      <xdr:row>0</xdr:row>
      <xdr:rowOff>30480</xdr:rowOff>
    </xdr:from>
    <xdr:to>
      <xdr:col>17</xdr:col>
      <xdr:colOff>60960</xdr:colOff>
      <xdr:row>1</xdr:row>
      <xdr:rowOff>144780</xdr:rowOff>
    </xdr:to>
    <xdr:pic>
      <xdr:nvPicPr>
        <xdr:cNvPr id="295004" name="Kép 2">
          <a:extLst>
            <a:ext uri="{FF2B5EF4-FFF2-40B4-BE49-F238E27FC236}">
              <a16:creationId xmlns="" xmlns:a16="http://schemas.microsoft.com/office/drawing/2014/main" id="{2524DA66-C243-BF81-4BA2-E4C5307E3E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20" name="Picture 23">
          <a:extLst>
            <a:ext uri="{FF2B5EF4-FFF2-40B4-BE49-F238E27FC236}">
              <a16:creationId xmlns="" xmlns:a16="http://schemas.microsoft.com/office/drawing/2014/main" id="{3AEA8D16-A62A-FBF0-7D85-A06679F1C1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251460</xdr:colOff>
      <xdr:row>0</xdr:row>
      <xdr:rowOff>0</xdr:rowOff>
    </xdr:from>
    <xdr:to>
      <xdr:col>17</xdr:col>
      <xdr:colOff>68580</xdr:colOff>
      <xdr:row>1</xdr:row>
      <xdr:rowOff>160020</xdr:rowOff>
    </xdr:to>
    <xdr:pic>
      <xdr:nvPicPr>
        <xdr:cNvPr id="103522" name="Kép 2">
          <a:extLst>
            <a:ext uri="{FF2B5EF4-FFF2-40B4-BE49-F238E27FC236}">
              <a16:creationId xmlns="" xmlns:a16="http://schemas.microsoft.com/office/drawing/2014/main" id="{E4655324-DB4D-82B7-1084-9A57B1BE14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17</xdr:col>
      <xdr:colOff>91440</xdr:colOff>
      <xdr:row>2</xdr:row>
      <xdr:rowOff>0</xdr:rowOff>
    </xdr:to>
    <xdr:pic>
      <xdr:nvPicPr>
        <xdr:cNvPr id="105567" name="Kép 2">
          <a:extLst>
            <a:ext uri="{FF2B5EF4-FFF2-40B4-BE49-F238E27FC236}">
              <a16:creationId xmlns="" xmlns:a16="http://schemas.microsoft.com/office/drawing/2014/main" id="{BFF55DB7-CD51-B9F2-26E0-D0C1683F52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17</xdr:col>
      <xdr:colOff>83820</xdr:colOff>
      <xdr:row>2</xdr:row>
      <xdr:rowOff>0</xdr:rowOff>
    </xdr:to>
    <xdr:pic>
      <xdr:nvPicPr>
        <xdr:cNvPr id="107614" name="Kép 2">
          <a:extLst>
            <a:ext uri="{FF2B5EF4-FFF2-40B4-BE49-F238E27FC236}">
              <a16:creationId xmlns="" xmlns:a16="http://schemas.microsoft.com/office/drawing/2014/main" id="{0F63C6EF-4C25-D62E-B426-6B995B0117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54140" y="0"/>
          <a:ext cx="548640" cy="4419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14</xdr:col>
      <xdr:colOff>198120</xdr:colOff>
      <xdr:row>0</xdr:row>
      <xdr:rowOff>30480</xdr:rowOff>
    </xdr:from>
    <xdr:to>
      <xdr:col>15</xdr:col>
      <xdr:colOff>327660</xdr:colOff>
      <xdr:row>1</xdr:row>
      <xdr:rowOff>114300</xdr:rowOff>
    </xdr:to>
    <xdr:pic>
      <xdr:nvPicPr>
        <xdr:cNvPr id="118878" name="Kép 2">
          <a:extLst>
            <a:ext uri="{FF2B5EF4-FFF2-40B4-BE49-F238E27FC236}">
              <a16:creationId xmlns="" xmlns:a16="http://schemas.microsoft.com/office/drawing/2014/main" id="{317D0571-1E27-11C0-B415-7FDC891C51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418320" y="30480"/>
          <a:ext cx="53340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16</xdr:col>
      <xdr:colOff>281940</xdr:colOff>
      <xdr:row>0</xdr:row>
      <xdr:rowOff>22860</xdr:rowOff>
    </xdr:from>
    <xdr:to>
      <xdr:col>17</xdr:col>
      <xdr:colOff>76200</xdr:colOff>
      <xdr:row>2</xdr:row>
      <xdr:rowOff>0</xdr:rowOff>
    </xdr:to>
    <xdr:pic>
      <xdr:nvPicPr>
        <xdr:cNvPr id="278619" name="Kép 2">
          <a:extLst>
            <a:ext uri="{FF2B5EF4-FFF2-40B4-BE49-F238E27FC236}">
              <a16:creationId xmlns="" xmlns:a16="http://schemas.microsoft.com/office/drawing/2014/main" id="{E9F7377C-FC71-9A27-2746-619DA475DE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16</xdr:col>
      <xdr:colOff>266700</xdr:colOff>
      <xdr:row>0</xdr:row>
      <xdr:rowOff>22860</xdr:rowOff>
    </xdr:from>
    <xdr:to>
      <xdr:col>17</xdr:col>
      <xdr:colOff>60960</xdr:colOff>
      <xdr:row>1</xdr:row>
      <xdr:rowOff>167640</xdr:rowOff>
    </xdr:to>
    <xdr:pic>
      <xdr:nvPicPr>
        <xdr:cNvPr id="119904" name="Kép 2">
          <a:extLst>
            <a:ext uri="{FF2B5EF4-FFF2-40B4-BE49-F238E27FC236}">
              <a16:creationId xmlns="" xmlns:a16="http://schemas.microsoft.com/office/drawing/2014/main" id="{E7BBE92A-4186-9AE4-69F1-C91EC9AAB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16</xdr:col>
      <xdr:colOff>320040</xdr:colOff>
      <xdr:row>0</xdr:row>
      <xdr:rowOff>68580</xdr:rowOff>
    </xdr:from>
    <xdr:to>
      <xdr:col>17</xdr:col>
      <xdr:colOff>68580</xdr:colOff>
      <xdr:row>2</xdr:row>
      <xdr:rowOff>7620</xdr:rowOff>
    </xdr:to>
    <xdr:pic>
      <xdr:nvPicPr>
        <xdr:cNvPr id="121951" name="Kép 2">
          <a:extLst>
            <a:ext uri="{FF2B5EF4-FFF2-40B4-BE49-F238E27FC236}">
              <a16:creationId xmlns="" xmlns:a16="http://schemas.microsoft.com/office/drawing/2014/main" id="{EC20D143-A7E6-FDF3-27C7-650CF63839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17920" y="68580"/>
          <a:ext cx="480060" cy="3810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396240</xdr:colOff>
      <xdr:row>0</xdr:row>
      <xdr:rowOff>53340</xdr:rowOff>
    </xdr:from>
    <xdr:to>
      <xdr:col>14</xdr:col>
      <xdr:colOff>434340</xdr:colOff>
      <xdr:row>1</xdr:row>
      <xdr:rowOff>152400</xdr:rowOff>
    </xdr:to>
    <xdr:pic>
      <xdr:nvPicPr>
        <xdr:cNvPr id="646171" name="Kép 2">
          <a:extLst>
            <a:ext uri="{FF2B5EF4-FFF2-40B4-BE49-F238E27FC236}">
              <a16:creationId xmlns="" xmlns:a16="http://schemas.microsoft.com/office/drawing/2014/main" id="{7B0E9B24-B882-7633-D163-CEEE8A0D2F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383780" y="53340"/>
          <a:ext cx="54864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16</xdr:col>
      <xdr:colOff>236220</xdr:colOff>
      <xdr:row>0</xdr:row>
      <xdr:rowOff>45720</xdr:rowOff>
    </xdr:from>
    <xdr:to>
      <xdr:col>17</xdr:col>
      <xdr:colOff>83820</xdr:colOff>
      <xdr:row>2</xdr:row>
      <xdr:rowOff>30480</xdr:rowOff>
    </xdr:to>
    <xdr:pic>
      <xdr:nvPicPr>
        <xdr:cNvPr id="647195" name="Kép 2">
          <a:extLst>
            <a:ext uri="{FF2B5EF4-FFF2-40B4-BE49-F238E27FC236}">
              <a16:creationId xmlns="" xmlns:a16="http://schemas.microsoft.com/office/drawing/2014/main" id="{BA313B4C-8DDA-E9F2-04B0-8022E60C5F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56020" y="45720"/>
          <a:ext cx="525780" cy="42672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16</xdr:col>
      <xdr:colOff>289560</xdr:colOff>
      <xdr:row>0</xdr:row>
      <xdr:rowOff>30480</xdr:rowOff>
    </xdr:from>
    <xdr:to>
      <xdr:col>17</xdr:col>
      <xdr:colOff>83820</xdr:colOff>
      <xdr:row>2</xdr:row>
      <xdr:rowOff>0</xdr:rowOff>
    </xdr:to>
    <xdr:pic>
      <xdr:nvPicPr>
        <xdr:cNvPr id="648219" name="Kép 2">
          <a:extLst>
            <a:ext uri="{FF2B5EF4-FFF2-40B4-BE49-F238E27FC236}">
              <a16:creationId xmlns="" xmlns:a16="http://schemas.microsoft.com/office/drawing/2014/main" id="{53BD4234-D97B-A14E-7008-1D8268B422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545580" y="30480"/>
          <a:ext cx="52578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24" name="Kép 2">
          <a:extLst>
            <a:ext uri="{FF2B5EF4-FFF2-40B4-BE49-F238E27FC236}">
              <a16:creationId xmlns="" xmlns:a16="http://schemas.microsoft.com/office/drawing/2014/main" id="{4371C354-4A22-F2CD-3B42-D50A191154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09360" y="45720"/>
          <a:ext cx="54864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15</xdr:col>
      <xdr:colOff>38100</xdr:colOff>
      <xdr:row>0</xdr:row>
      <xdr:rowOff>45720</xdr:rowOff>
    </xdr:from>
    <xdr:to>
      <xdr:col>17</xdr:col>
      <xdr:colOff>76200</xdr:colOff>
      <xdr:row>2</xdr:row>
      <xdr:rowOff>7620</xdr:rowOff>
    </xdr:to>
    <xdr:pic>
      <xdr:nvPicPr>
        <xdr:cNvPr id="649243" name="Kép 2">
          <a:extLst>
            <a:ext uri="{FF2B5EF4-FFF2-40B4-BE49-F238E27FC236}">
              <a16:creationId xmlns="" xmlns:a16="http://schemas.microsoft.com/office/drawing/2014/main" id="{90F9FB75-0932-05B1-6AAF-B2E8345F6C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08420" y="45720"/>
          <a:ext cx="502920" cy="4038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14</xdr:col>
      <xdr:colOff>381000</xdr:colOff>
      <xdr:row>0</xdr:row>
      <xdr:rowOff>7620</xdr:rowOff>
    </xdr:from>
    <xdr:to>
      <xdr:col>16</xdr:col>
      <xdr:colOff>464820</xdr:colOff>
      <xdr:row>1</xdr:row>
      <xdr:rowOff>144780</xdr:rowOff>
    </xdr:to>
    <xdr:pic>
      <xdr:nvPicPr>
        <xdr:cNvPr id="650267" name="Kép 2">
          <a:extLst>
            <a:ext uri="{FF2B5EF4-FFF2-40B4-BE49-F238E27FC236}">
              <a16:creationId xmlns="" xmlns:a16="http://schemas.microsoft.com/office/drawing/2014/main" id="{3736ED23-07DA-C46F-043C-5E381880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360920" y="7620"/>
          <a:ext cx="59436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480" name="Kép 2">
          <a:extLst>
            <a:ext uri="{FF2B5EF4-FFF2-40B4-BE49-F238E27FC236}">
              <a16:creationId xmlns="" xmlns:a16="http://schemas.microsoft.com/office/drawing/2014/main" id="{087FE4F0-9F62-52C4-5269-711087CF3D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504" name="Kép 2">
          <a:extLst>
            <a:ext uri="{FF2B5EF4-FFF2-40B4-BE49-F238E27FC236}">
              <a16:creationId xmlns="" xmlns:a16="http://schemas.microsoft.com/office/drawing/2014/main" id="{83B37635-34F2-EF09-D956-5CF381E4F0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48400" y="15240"/>
          <a:ext cx="579120" cy="4419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661528" name="Kép 2">
          <a:extLst>
            <a:ext uri="{FF2B5EF4-FFF2-40B4-BE49-F238E27FC236}">
              <a16:creationId xmlns="" xmlns:a16="http://schemas.microsoft.com/office/drawing/2014/main" id="{80F21180-3E3E-33A5-7984-82E4214AEC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38100</xdr:colOff>
      <xdr:row>0</xdr:row>
      <xdr:rowOff>45720</xdr:rowOff>
    </xdr:from>
    <xdr:to>
      <xdr:col>12</xdr:col>
      <xdr:colOff>579120</xdr:colOff>
      <xdr:row>1</xdr:row>
      <xdr:rowOff>137160</xdr:rowOff>
    </xdr:to>
    <xdr:pic>
      <xdr:nvPicPr>
        <xdr:cNvPr id="662552" name="Kép 2">
          <a:extLst>
            <a:ext uri="{FF2B5EF4-FFF2-40B4-BE49-F238E27FC236}">
              <a16:creationId xmlns="" xmlns:a16="http://schemas.microsoft.com/office/drawing/2014/main" id="{95B40128-8A6D-A603-4478-9244DC9ED1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31280" y="45720"/>
          <a:ext cx="541020" cy="4038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76" name="Kép 2">
          <a:extLst>
            <a:ext uri="{FF2B5EF4-FFF2-40B4-BE49-F238E27FC236}">
              <a16:creationId xmlns="" xmlns:a16="http://schemas.microsoft.com/office/drawing/2014/main" id="{F8BC8406-6CB0-E07B-ABD5-2C8E0CE815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600" name="Kép 2">
          <a:extLst>
            <a:ext uri="{FF2B5EF4-FFF2-40B4-BE49-F238E27FC236}">
              <a16:creationId xmlns="" xmlns:a16="http://schemas.microsoft.com/office/drawing/2014/main" id="{3A86C72B-4A55-CB87-C693-0FB655249B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70320" y="45720"/>
          <a:ext cx="54864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16</xdr:col>
      <xdr:colOff>236220</xdr:colOff>
      <xdr:row>0</xdr:row>
      <xdr:rowOff>0</xdr:rowOff>
    </xdr:from>
    <xdr:to>
      <xdr:col>17</xdr:col>
      <xdr:colOff>76200</xdr:colOff>
      <xdr:row>2</xdr:row>
      <xdr:rowOff>15240</xdr:rowOff>
    </xdr:to>
    <xdr:pic>
      <xdr:nvPicPr>
        <xdr:cNvPr id="651291" name="Kép 2">
          <a:extLst>
            <a:ext uri="{FF2B5EF4-FFF2-40B4-BE49-F238E27FC236}">
              <a16:creationId xmlns="" xmlns:a16="http://schemas.microsoft.com/office/drawing/2014/main" id="{FE0B30C3-A139-60CD-7309-4FC6AEE7F9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16</xdr:col>
      <xdr:colOff>281940</xdr:colOff>
      <xdr:row>0</xdr:row>
      <xdr:rowOff>38100</xdr:rowOff>
    </xdr:from>
    <xdr:to>
      <xdr:col>17</xdr:col>
      <xdr:colOff>60960</xdr:colOff>
      <xdr:row>2</xdr:row>
      <xdr:rowOff>0</xdr:rowOff>
    </xdr:to>
    <xdr:pic>
      <xdr:nvPicPr>
        <xdr:cNvPr id="652315" name="Kép 2">
          <a:extLst>
            <a:ext uri="{FF2B5EF4-FFF2-40B4-BE49-F238E27FC236}">
              <a16:creationId xmlns="" xmlns:a16="http://schemas.microsoft.com/office/drawing/2014/main" id="{2820A3F0-3CC1-AF39-F3BC-007E10E12E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46520" y="38100"/>
          <a:ext cx="510540" cy="4038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 xmlns:a16="http://schemas.microsoft.com/office/drawing/2014/main" id="{3C09C631-F741-2BA0-5937-57FC125968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16</xdr:col>
      <xdr:colOff>281940</xdr:colOff>
      <xdr:row>0</xdr:row>
      <xdr:rowOff>30480</xdr:rowOff>
    </xdr:from>
    <xdr:to>
      <xdr:col>17</xdr:col>
      <xdr:colOff>68580</xdr:colOff>
      <xdr:row>2</xdr:row>
      <xdr:rowOff>0</xdr:rowOff>
    </xdr:to>
    <xdr:pic>
      <xdr:nvPicPr>
        <xdr:cNvPr id="653339" name="Kép 2">
          <a:extLst>
            <a:ext uri="{FF2B5EF4-FFF2-40B4-BE49-F238E27FC236}">
              <a16:creationId xmlns="" xmlns:a16="http://schemas.microsoft.com/office/drawing/2014/main" id="{084A2A2A-D4F6-0B5E-434E-CB3F4C6F86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16</xdr:col>
      <xdr:colOff>220980</xdr:colOff>
      <xdr:row>0</xdr:row>
      <xdr:rowOff>0</xdr:rowOff>
    </xdr:from>
    <xdr:to>
      <xdr:col>17</xdr:col>
      <xdr:colOff>60960</xdr:colOff>
      <xdr:row>2</xdr:row>
      <xdr:rowOff>7620</xdr:rowOff>
    </xdr:to>
    <xdr:pic>
      <xdr:nvPicPr>
        <xdr:cNvPr id="654363" name="Kép 2">
          <a:extLst>
            <a:ext uri="{FF2B5EF4-FFF2-40B4-BE49-F238E27FC236}">
              <a16:creationId xmlns="" xmlns:a16="http://schemas.microsoft.com/office/drawing/2014/main" id="{E8F154F4-9352-C542-014A-5C2C4A0C59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85560" y="0"/>
          <a:ext cx="57150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14</xdr:col>
      <xdr:colOff>198120</xdr:colOff>
      <xdr:row>0</xdr:row>
      <xdr:rowOff>60960</xdr:rowOff>
    </xdr:from>
    <xdr:to>
      <xdr:col>15</xdr:col>
      <xdr:colOff>281940</xdr:colOff>
      <xdr:row>1</xdr:row>
      <xdr:rowOff>114300</xdr:rowOff>
    </xdr:to>
    <xdr:pic>
      <xdr:nvPicPr>
        <xdr:cNvPr id="655385" name="Kép 2">
          <a:extLst>
            <a:ext uri="{FF2B5EF4-FFF2-40B4-BE49-F238E27FC236}">
              <a16:creationId xmlns="" xmlns:a16="http://schemas.microsoft.com/office/drawing/2014/main" id="{DE9073FD-36DF-8868-1424-D5D12C2363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182100" y="60960"/>
          <a:ext cx="487680" cy="3657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16</xdr:col>
      <xdr:colOff>312420</xdr:colOff>
      <xdr:row>0</xdr:row>
      <xdr:rowOff>30480</xdr:rowOff>
    </xdr:from>
    <xdr:to>
      <xdr:col>17</xdr:col>
      <xdr:colOff>60960</xdr:colOff>
      <xdr:row>1</xdr:row>
      <xdr:rowOff>137160</xdr:rowOff>
    </xdr:to>
    <xdr:pic>
      <xdr:nvPicPr>
        <xdr:cNvPr id="656411" name="Kép 2">
          <a:extLst>
            <a:ext uri="{FF2B5EF4-FFF2-40B4-BE49-F238E27FC236}">
              <a16:creationId xmlns="" xmlns:a16="http://schemas.microsoft.com/office/drawing/2014/main" id="{B685E3E0-FF63-53EB-7DE1-99D6CB8B92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55080" y="30480"/>
          <a:ext cx="480060" cy="3810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17</xdr:col>
      <xdr:colOff>91440</xdr:colOff>
      <xdr:row>2</xdr:row>
      <xdr:rowOff>7620</xdr:rowOff>
    </xdr:to>
    <xdr:pic>
      <xdr:nvPicPr>
        <xdr:cNvPr id="657435" name="Kép 2">
          <a:extLst>
            <a:ext uri="{FF2B5EF4-FFF2-40B4-BE49-F238E27FC236}">
              <a16:creationId xmlns="" xmlns:a16="http://schemas.microsoft.com/office/drawing/2014/main" id="{C28509D2-F32D-30DA-3708-ECC3CCC875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16</xdr:col>
      <xdr:colOff>281940</xdr:colOff>
      <xdr:row>0</xdr:row>
      <xdr:rowOff>22860</xdr:rowOff>
    </xdr:from>
    <xdr:to>
      <xdr:col>17</xdr:col>
      <xdr:colOff>91440</xdr:colOff>
      <xdr:row>2</xdr:row>
      <xdr:rowOff>7620</xdr:rowOff>
    </xdr:to>
    <xdr:pic>
      <xdr:nvPicPr>
        <xdr:cNvPr id="658459" name="Kép 2">
          <a:extLst>
            <a:ext uri="{FF2B5EF4-FFF2-40B4-BE49-F238E27FC236}">
              <a16:creationId xmlns="" xmlns:a16="http://schemas.microsoft.com/office/drawing/2014/main" id="{65D0875A-FABE-DE30-CF89-99D48304AF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179820" y="22860"/>
          <a:ext cx="541020" cy="42672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12</xdr:col>
      <xdr:colOff>434340</xdr:colOff>
      <xdr:row>0</xdr:row>
      <xdr:rowOff>30480</xdr:rowOff>
    </xdr:from>
    <xdr:to>
      <xdr:col>14</xdr:col>
      <xdr:colOff>480060</xdr:colOff>
      <xdr:row>1</xdr:row>
      <xdr:rowOff>137160</xdr:rowOff>
    </xdr:to>
    <xdr:pic>
      <xdr:nvPicPr>
        <xdr:cNvPr id="684058" name="Kép 2">
          <a:extLst>
            <a:ext uri="{FF2B5EF4-FFF2-40B4-BE49-F238E27FC236}">
              <a16:creationId xmlns="" xmlns:a16="http://schemas.microsoft.com/office/drawing/2014/main" id="{3265D2D4-361C-1887-6445-FA3F49AA04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795260" y="30480"/>
          <a:ext cx="55626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16</xdr:col>
      <xdr:colOff>213360</xdr:colOff>
      <xdr:row>0</xdr:row>
      <xdr:rowOff>0</xdr:rowOff>
    </xdr:from>
    <xdr:to>
      <xdr:col>17</xdr:col>
      <xdr:colOff>83820</xdr:colOff>
      <xdr:row>1</xdr:row>
      <xdr:rowOff>160020</xdr:rowOff>
    </xdr:to>
    <xdr:pic>
      <xdr:nvPicPr>
        <xdr:cNvPr id="685082" name="Kép 2">
          <a:extLst>
            <a:ext uri="{FF2B5EF4-FFF2-40B4-BE49-F238E27FC236}">
              <a16:creationId xmlns="" xmlns:a16="http://schemas.microsoft.com/office/drawing/2014/main" id="{7F46AB9E-CC57-60F6-4198-5D5421637F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33160" y="0"/>
          <a:ext cx="548640" cy="4343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16</xdr:col>
      <xdr:colOff>335280</xdr:colOff>
      <xdr:row>0</xdr:row>
      <xdr:rowOff>38100</xdr:rowOff>
    </xdr:from>
    <xdr:to>
      <xdr:col>17</xdr:col>
      <xdr:colOff>76200</xdr:colOff>
      <xdr:row>1</xdr:row>
      <xdr:rowOff>144780</xdr:rowOff>
    </xdr:to>
    <xdr:pic>
      <xdr:nvPicPr>
        <xdr:cNvPr id="686106" name="Kép 2">
          <a:extLst>
            <a:ext uri="{FF2B5EF4-FFF2-40B4-BE49-F238E27FC236}">
              <a16:creationId xmlns="" xmlns:a16="http://schemas.microsoft.com/office/drawing/2014/main" id="{D452F1AB-2D19-A717-D6DA-67E2D73DAD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583680" y="38100"/>
          <a:ext cx="472440" cy="3810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15</xdr:col>
      <xdr:colOff>0</xdr:colOff>
      <xdr:row>0</xdr:row>
      <xdr:rowOff>7620</xdr:rowOff>
    </xdr:from>
    <xdr:to>
      <xdr:col>17</xdr:col>
      <xdr:colOff>76200</xdr:colOff>
      <xdr:row>2</xdr:row>
      <xdr:rowOff>0</xdr:rowOff>
    </xdr:to>
    <xdr:pic>
      <xdr:nvPicPr>
        <xdr:cNvPr id="687130" name="Kép 2">
          <a:extLst>
            <a:ext uri="{FF2B5EF4-FFF2-40B4-BE49-F238E27FC236}">
              <a16:creationId xmlns="" xmlns:a16="http://schemas.microsoft.com/office/drawing/2014/main" id="{873F8F1D-3F99-647C-EFB9-BFB3988E9E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94120" y="7620"/>
          <a:ext cx="541020" cy="4343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 xmlns:a16="http://schemas.microsoft.com/office/drawing/2014/main" id="{7A6D6361-C5A8-7E25-777D-040E4729B2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14</xdr:col>
      <xdr:colOff>472440</xdr:colOff>
      <xdr:row>0</xdr:row>
      <xdr:rowOff>53340</xdr:rowOff>
    </xdr:from>
    <xdr:to>
      <xdr:col>16</xdr:col>
      <xdr:colOff>487680</xdr:colOff>
      <xdr:row>1</xdr:row>
      <xdr:rowOff>144780</xdr:rowOff>
    </xdr:to>
    <xdr:pic>
      <xdr:nvPicPr>
        <xdr:cNvPr id="688154" name="Kép 2">
          <a:extLst>
            <a:ext uri="{FF2B5EF4-FFF2-40B4-BE49-F238E27FC236}">
              <a16:creationId xmlns="" xmlns:a16="http://schemas.microsoft.com/office/drawing/2014/main" id="{3A61A45B-CFE6-99E5-9DBA-C261424CB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3991" name="Kép 2">
          <a:extLst>
            <a:ext uri="{FF2B5EF4-FFF2-40B4-BE49-F238E27FC236}">
              <a16:creationId xmlns="" xmlns:a16="http://schemas.microsoft.com/office/drawing/2014/main" id="{5DB1569B-0413-B844-67EF-B383AA1B9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86500" y="0"/>
          <a:ext cx="617220" cy="4724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15" name="Kép 2">
          <a:extLst>
            <a:ext uri="{FF2B5EF4-FFF2-40B4-BE49-F238E27FC236}">
              <a16:creationId xmlns="" xmlns:a16="http://schemas.microsoft.com/office/drawing/2014/main" id="{3E63F0A4-AA66-451D-E462-4FA3BED425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039" name="Kép 2">
          <a:extLst>
            <a:ext uri="{FF2B5EF4-FFF2-40B4-BE49-F238E27FC236}">
              <a16:creationId xmlns="" xmlns:a16="http://schemas.microsoft.com/office/drawing/2014/main" id="{00FCB3D7-8DAD-E3AA-690A-AB11D7F3CA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063" name="Kép 2">
          <a:extLst>
            <a:ext uri="{FF2B5EF4-FFF2-40B4-BE49-F238E27FC236}">
              <a16:creationId xmlns="" xmlns:a16="http://schemas.microsoft.com/office/drawing/2014/main" id="{85792356-64EA-473C-4AEB-D8CE4F5186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62700" y="7620"/>
          <a:ext cx="609600" cy="46482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087" name="Kép 2">
          <a:extLst>
            <a:ext uri="{FF2B5EF4-FFF2-40B4-BE49-F238E27FC236}">
              <a16:creationId xmlns="" xmlns:a16="http://schemas.microsoft.com/office/drawing/2014/main" id="{EE5C1EDB-E20C-C850-4426-C3379C52E5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11" name="Kép 2">
          <a:extLst>
            <a:ext uri="{FF2B5EF4-FFF2-40B4-BE49-F238E27FC236}">
              <a16:creationId xmlns="" xmlns:a16="http://schemas.microsoft.com/office/drawing/2014/main" id="{D96FE305-D0E5-60E3-D0C2-59E7BEE72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17</xdr:col>
      <xdr:colOff>83820</xdr:colOff>
      <xdr:row>1</xdr:row>
      <xdr:rowOff>160020</xdr:rowOff>
    </xdr:to>
    <xdr:pic>
      <xdr:nvPicPr>
        <xdr:cNvPr id="689178" name="Kép 2">
          <a:extLst>
            <a:ext uri="{FF2B5EF4-FFF2-40B4-BE49-F238E27FC236}">
              <a16:creationId xmlns="" xmlns:a16="http://schemas.microsoft.com/office/drawing/2014/main" id="{3B1F48EF-73F9-3030-0377-81C32CBAFA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54140" y="0"/>
          <a:ext cx="541020" cy="4343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18</xdr:col>
      <xdr:colOff>0</xdr:colOff>
      <xdr:row>2</xdr:row>
      <xdr:rowOff>15240</xdr:rowOff>
    </xdr:to>
    <xdr:pic>
      <xdr:nvPicPr>
        <xdr:cNvPr id="690201" name="Kép 2">
          <a:extLst>
            <a:ext uri="{FF2B5EF4-FFF2-40B4-BE49-F238E27FC236}">
              <a16:creationId xmlns="" xmlns:a16="http://schemas.microsoft.com/office/drawing/2014/main" id="{55E32882-A152-4FAD-646B-3A83407163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61760" y="0"/>
          <a:ext cx="571500" cy="457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16</xdr:col>
      <xdr:colOff>304800</xdr:colOff>
      <xdr:row>0</xdr:row>
      <xdr:rowOff>0</xdr:rowOff>
    </xdr:from>
    <xdr:to>
      <xdr:col>17</xdr:col>
      <xdr:colOff>91440</xdr:colOff>
      <xdr:row>1</xdr:row>
      <xdr:rowOff>144780</xdr:rowOff>
    </xdr:to>
    <xdr:pic>
      <xdr:nvPicPr>
        <xdr:cNvPr id="691226" name="Kép 2">
          <a:extLst>
            <a:ext uri="{FF2B5EF4-FFF2-40B4-BE49-F238E27FC236}">
              <a16:creationId xmlns="" xmlns:a16="http://schemas.microsoft.com/office/drawing/2014/main" id="{9B540E16-34DF-F003-0114-1F5AC23D32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 xmlns:a16="http://schemas.microsoft.com/office/drawing/2014/main" id="{3C09C631-F741-2BA0-5937-57FC125968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16</xdr:col>
      <xdr:colOff>312420</xdr:colOff>
      <xdr:row>0</xdr:row>
      <xdr:rowOff>22860</xdr:rowOff>
    </xdr:from>
    <xdr:to>
      <xdr:col>17</xdr:col>
      <xdr:colOff>83820</xdr:colOff>
      <xdr:row>1</xdr:row>
      <xdr:rowOff>144780</xdr:rowOff>
    </xdr:to>
    <xdr:pic>
      <xdr:nvPicPr>
        <xdr:cNvPr id="692250" name="Kép 2">
          <a:extLst>
            <a:ext uri="{FF2B5EF4-FFF2-40B4-BE49-F238E27FC236}">
              <a16:creationId xmlns="" xmlns:a16="http://schemas.microsoft.com/office/drawing/2014/main" id="{04853F9B-819D-4B8A-6A9B-3EBAF65BF4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99860" y="22860"/>
          <a:ext cx="50292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14</xdr:col>
      <xdr:colOff>213360</xdr:colOff>
      <xdr:row>0</xdr:row>
      <xdr:rowOff>30480</xdr:rowOff>
    </xdr:from>
    <xdr:to>
      <xdr:col>15</xdr:col>
      <xdr:colOff>335280</xdr:colOff>
      <xdr:row>1</xdr:row>
      <xdr:rowOff>114300</xdr:rowOff>
    </xdr:to>
    <xdr:pic>
      <xdr:nvPicPr>
        <xdr:cNvPr id="693272" name="Kép 2">
          <a:extLst>
            <a:ext uri="{FF2B5EF4-FFF2-40B4-BE49-F238E27FC236}">
              <a16:creationId xmlns="" xmlns:a16="http://schemas.microsoft.com/office/drawing/2014/main" id="{F69D5232-D99D-7348-3155-CFE78F4060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16</xdr:col>
      <xdr:colOff>304800</xdr:colOff>
      <xdr:row>0</xdr:row>
      <xdr:rowOff>0</xdr:rowOff>
    </xdr:from>
    <xdr:to>
      <xdr:col>17</xdr:col>
      <xdr:colOff>83820</xdr:colOff>
      <xdr:row>1</xdr:row>
      <xdr:rowOff>137160</xdr:rowOff>
    </xdr:to>
    <xdr:pic>
      <xdr:nvPicPr>
        <xdr:cNvPr id="694298" name="Kép 2">
          <a:extLst>
            <a:ext uri="{FF2B5EF4-FFF2-40B4-BE49-F238E27FC236}">
              <a16:creationId xmlns="" xmlns:a16="http://schemas.microsoft.com/office/drawing/2014/main" id="{D7CDE931-3D58-DB9D-EE7F-98FA634F66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16</xdr:col>
      <xdr:colOff>266700</xdr:colOff>
      <xdr:row>0</xdr:row>
      <xdr:rowOff>7620</xdr:rowOff>
    </xdr:from>
    <xdr:to>
      <xdr:col>17</xdr:col>
      <xdr:colOff>60960</xdr:colOff>
      <xdr:row>1</xdr:row>
      <xdr:rowOff>160020</xdr:rowOff>
    </xdr:to>
    <xdr:pic>
      <xdr:nvPicPr>
        <xdr:cNvPr id="695322" name="Kép 2">
          <a:extLst>
            <a:ext uri="{FF2B5EF4-FFF2-40B4-BE49-F238E27FC236}">
              <a16:creationId xmlns="" xmlns:a16="http://schemas.microsoft.com/office/drawing/2014/main" id="{A6E5BCA2-EECE-1E44-9510-3E80734976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16</xdr:col>
      <xdr:colOff>350520</xdr:colOff>
      <xdr:row>0</xdr:row>
      <xdr:rowOff>0</xdr:rowOff>
    </xdr:from>
    <xdr:to>
      <xdr:col>18</xdr:col>
      <xdr:colOff>0</xdr:colOff>
      <xdr:row>1</xdr:row>
      <xdr:rowOff>144780</xdr:rowOff>
    </xdr:to>
    <xdr:pic>
      <xdr:nvPicPr>
        <xdr:cNvPr id="696346" name="Kép 2">
          <a:extLst>
            <a:ext uri="{FF2B5EF4-FFF2-40B4-BE49-F238E27FC236}">
              <a16:creationId xmlns="" xmlns:a16="http://schemas.microsoft.com/office/drawing/2014/main" id="{84B95D20-C562-41D8-280F-AD90E0BD3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12</xdr:col>
      <xdr:colOff>381000</xdr:colOff>
      <xdr:row>0</xdr:row>
      <xdr:rowOff>30480</xdr:rowOff>
    </xdr:from>
    <xdr:to>
      <xdr:col>14</xdr:col>
      <xdr:colOff>419100</xdr:colOff>
      <xdr:row>1</xdr:row>
      <xdr:rowOff>129540</xdr:rowOff>
    </xdr:to>
    <xdr:pic>
      <xdr:nvPicPr>
        <xdr:cNvPr id="697370" name="Kép 2">
          <a:extLst>
            <a:ext uri="{FF2B5EF4-FFF2-40B4-BE49-F238E27FC236}">
              <a16:creationId xmlns="" xmlns:a16="http://schemas.microsoft.com/office/drawing/2014/main" id="{BE33F5AC-EF91-59F4-5003-BAA15B9320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16</xdr:col>
      <xdr:colOff>228600</xdr:colOff>
      <xdr:row>0</xdr:row>
      <xdr:rowOff>7620</xdr:rowOff>
    </xdr:from>
    <xdr:to>
      <xdr:col>17</xdr:col>
      <xdr:colOff>91440</xdr:colOff>
      <xdr:row>2</xdr:row>
      <xdr:rowOff>0</xdr:rowOff>
    </xdr:to>
    <xdr:pic>
      <xdr:nvPicPr>
        <xdr:cNvPr id="698394" name="Kép 2">
          <a:extLst>
            <a:ext uri="{FF2B5EF4-FFF2-40B4-BE49-F238E27FC236}">
              <a16:creationId xmlns="" xmlns:a16="http://schemas.microsoft.com/office/drawing/2014/main" id="{0CE6D34D-EA21-A12B-1124-DD65DC480B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17</xdr:col>
      <xdr:colOff>76200</xdr:colOff>
      <xdr:row>1</xdr:row>
      <xdr:rowOff>160020</xdr:rowOff>
    </xdr:to>
    <xdr:pic>
      <xdr:nvPicPr>
        <xdr:cNvPr id="699418" name="Kép 2">
          <a:extLst>
            <a:ext uri="{FF2B5EF4-FFF2-40B4-BE49-F238E27FC236}">
              <a16:creationId xmlns="" xmlns:a16="http://schemas.microsoft.com/office/drawing/2014/main" id="{5B515734-5D3D-FEE7-1A96-170BA0A4CF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15</xdr:col>
      <xdr:colOff>22860</xdr:colOff>
      <xdr:row>0</xdr:row>
      <xdr:rowOff>0</xdr:rowOff>
    </xdr:from>
    <xdr:to>
      <xdr:col>17</xdr:col>
      <xdr:colOff>76200</xdr:colOff>
      <xdr:row>1</xdr:row>
      <xdr:rowOff>144780</xdr:rowOff>
    </xdr:to>
    <xdr:pic>
      <xdr:nvPicPr>
        <xdr:cNvPr id="700442" name="Kép 2">
          <a:extLst>
            <a:ext uri="{FF2B5EF4-FFF2-40B4-BE49-F238E27FC236}">
              <a16:creationId xmlns="" xmlns:a16="http://schemas.microsoft.com/office/drawing/2014/main" id="{83C03C76-79E9-9C27-6A3E-D99F443B69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14</xdr:col>
      <xdr:colOff>449580</xdr:colOff>
      <xdr:row>0</xdr:row>
      <xdr:rowOff>38100</xdr:rowOff>
    </xdr:from>
    <xdr:to>
      <xdr:col>16</xdr:col>
      <xdr:colOff>464820</xdr:colOff>
      <xdr:row>1</xdr:row>
      <xdr:rowOff>114300</xdr:rowOff>
    </xdr:to>
    <xdr:pic>
      <xdr:nvPicPr>
        <xdr:cNvPr id="701466" name="Kép 2">
          <a:extLst>
            <a:ext uri="{FF2B5EF4-FFF2-40B4-BE49-F238E27FC236}">
              <a16:creationId xmlns="" xmlns:a16="http://schemas.microsoft.com/office/drawing/2014/main" id="{698B3238-F70A-4739-1DA2-9E83A6AE53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2" name="Kép 2">
          <a:extLst>
            <a:ext uri="{FF2B5EF4-FFF2-40B4-BE49-F238E27FC236}">
              <a16:creationId xmlns="" xmlns:a16="http://schemas.microsoft.com/office/drawing/2014/main" id="{91CAAE0F-898D-B00D-4302-2A66E3C154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55" name="Kép 2">
          <a:extLst>
            <a:ext uri="{FF2B5EF4-FFF2-40B4-BE49-F238E27FC236}">
              <a16:creationId xmlns="" xmlns:a16="http://schemas.microsoft.com/office/drawing/2014/main" id="{E56C13D5-6A18-94FF-DBB6-AD3907CF59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79" name="Kép 2">
          <a:extLst>
            <a:ext uri="{FF2B5EF4-FFF2-40B4-BE49-F238E27FC236}">
              <a16:creationId xmlns="" xmlns:a16="http://schemas.microsoft.com/office/drawing/2014/main" id="{D251BD0A-8689-7CB4-137D-9F6627B1D1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3" name="Kép 2">
          <a:extLst>
            <a:ext uri="{FF2B5EF4-FFF2-40B4-BE49-F238E27FC236}">
              <a16:creationId xmlns="" xmlns:a16="http://schemas.microsoft.com/office/drawing/2014/main" id="{76EBBCC4-CBD8-6F11-4541-8ADB6D4FF0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27" name="Kép 2">
          <a:extLst>
            <a:ext uri="{FF2B5EF4-FFF2-40B4-BE49-F238E27FC236}">
              <a16:creationId xmlns="" xmlns:a16="http://schemas.microsoft.com/office/drawing/2014/main" id="{506528B1-8E56-DB43-C9F7-6B06DF4D7D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1" name="Kép 2">
          <a:extLst>
            <a:ext uri="{FF2B5EF4-FFF2-40B4-BE49-F238E27FC236}">
              <a16:creationId xmlns="" xmlns:a16="http://schemas.microsoft.com/office/drawing/2014/main" id="{A75886D5-F69C-BA81-80B2-3A8FEBEA03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75" name="Kép 2">
          <a:extLst>
            <a:ext uri="{FF2B5EF4-FFF2-40B4-BE49-F238E27FC236}">
              <a16:creationId xmlns="" xmlns:a16="http://schemas.microsoft.com/office/drawing/2014/main" id="{347AB393-234D-10EC-5BAA-70F1B6277F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16</xdr:col>
      <xdr:colOff>281940</xdr:colOff>
      <xdr:row>0</xdr:row>
      <xdr:rowOff>0</xdr:rowOff>
    </xdr:from>
    <xdr:to>
      <xdr:col>17</xdr:col>
      <xdr:colOff>106680</xdr:colOff>
      <xdr:row>2</xdr:row>
      <xdr:rowOff>0</xdr:rowOff>
    </xdr:to>
    <xdr:pic>
      <xdr:nvPicPr>
        <xdr:cNvPr id="702490" name="Kép 2">
          <a:extLst>
            <a:ext uri="{FF2B5EF4-FFF2-40B4-BE49-F238E27FC236}">
              <a16:creationId xmlns="" xmlns:a16="http://schemas.microsoft.com/office/drawing/2014/main" id="{4D0057C5-08A7-7AD9-E11A-E43E9124F8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16</xdr:col>
      <xdr:colOff>304800</xdr:colOff>
      <xdr:row>0</xdr:row>
      <xdr:rowOff>0</xdr:rowOff>
    </xdr:from>
    <xdr:to>
      <xdr:col>17</xdr:col>
      <xdr:colOff>91440</xdr:colOff>
      <xdr:row>1</xdr:row>
      <xdr:rowOff>144780</xdr:rowOff>
    </xdr:to>
    <xdr:pic>
      <xdr:nvPicPr>
        <xdr:cNvPr id="703514" name="Kép 2">
          <a:extLst>
            <a:ext uri="{FF2B5EF4-FFF2-40B4-BE49-F238E27FC236}">
              <a16:creationId xmlns="" xmlns:a16="http://schemas.microsoft.com/office/drawing/2014/main" id="{EDF5D5D7-8A5C-E4EA-6EBD-6B579CEBBA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16</xdr:col>
      <xdr:colOff>320040</xdr:colOff>
      <xdr:row>0</xdr:row>
      <xdr:rowOff>0</xdr:rowOff>
    </xdr:from>
    <xdr:to>
      <xdr:col>17</xdr:col>
      <xdr:colOff>106680</xdr:colOff>
      <xdr:row>1</xdr:row>
      <xdr:rowOff>137160</xdr:rowOff>
    </xdr:to>
    <xdr:pic>
      <xdr:nvPicPr>
        <xdr:cNvPr id="704538" name="Kép 2">
          <a:extLst>
            <a:ext uri="{FF2B5EF4-FFF2-40B4-BE49-F238E27FC236}">
              <a16:creationId xmlns="" xmlns:a16="http://schemas.microsoft.com/office/drawing/2014/main" id="{473C6025-407B-AB58-2A4A-1046F0664D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16</xdr:col>
      <xdr:colOff>266700</xdr:colOff>
      <xdr:row>0</xdr:row>
      <xdr:rowOff>30480</xdr:rowOff>
    </xdr:from>
    <xdr:to>
      <xdr:col>17</xdr:col>
      <xdr:colOff>45720</xdr:colOff>
      <xdr:row>1</xdr:row>
      <xdr:rowOff>167640</xdr:rowOff>
    </xdr:to>
    <xdr:pic>
      <xdr:nvPicPr>
        <xdr:cNvPr id="705562" name="Kép 2">
          <a:extLst>
            <a:ext uri="{FF2B5EF4-FFF2-40B4-BE49-F238E27FC236}">
              <a16:creationId xmlns="" xmlns:a16="http://schemas.microsoft.com/office/drawing/2014/main" id="{2B884E90-E310-BB5E-EA10-BC8F43C3C1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251460</xdr:colOff>
      <xdr:row>0</xdr:row>
      <xdr:rowOff>0</xdr:rowOff>
    </xdr:from>
    <xdr:to>
      <xdr:col>17</xdr:col>
      <xdr:colOff>68580</xdr:colOff>
      <xdr:row>1</xdr:row>
      <xdr:rowOff>160020</xdr:rowOff>
    </xdr:to>
    <xdr:pic>
      <xdr:nvPicPr>
        <xdr:cNvPr id="2" name="Kép 2">
          <a:extLst>
            <a:ext uri="{FF2B5EF4-FFF2-40B4-BE49-F238E27FC236}">
              <a16:creationId xmlns="" xmlns:a16="http://schemas.microsoft.com/office/drawing/2014/main" id="{E4655324-DB4D-82B7-1084-9A57B1BE14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14</xdr:col>
      <xdr:colOff>236220</xdr:colOff>
      <xdr:row>0</xdr:row>
      <xdr:rowOff>91440</xdr:rowOff>
    </xdr:from>
    <xdr:to>
      <xdr:col>15</xdr:col>
      <xdr:colOff>312420</xdr:colOff>
      <xdr:row>1</xdr:row>
      <xdr:rowOff>144780</xdr:rowOff>
    </xdr:to>
    <xdr:pic>
      <xdr:nvPicPr>
        <xdr:cNvPr id="706584" name="Kép 2">
          <a:extLst>
            <a:ext uri="{FF2B5EF4-FFF2-40B4-BE49-F238E27FC236}">
              <a16:creationId xmlns="" xmlns:a16="http://schemas.microsoft.com/office/drawing/2014/main" id="{E308172F-1C08-6A1F-1CB8-2F75BFF98E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16</xdr:col>
      <xdr:colOff>342900</xdr:colOff>
      <xdr:row>0</xdr:row>
      <xdr:rowOff>30480</xdr:rowOff>
    </xdr:from>
    <xdr:to>
      <xdr:col>17</xdr:col>
      <xdr:colOff>83820</xdr:colOff>
      <xdr:row>1</xdr:row>
      <xdr:rowOff>137160</xdr:rowOff>
    </xdr:to>
    <xdr:pic>
      <xdr:nvPicPr>
        <xdr:cNvPr id="707610" name="Kép 2">
          <a:extLst>
            <a:ext uri="{FF2B5EF4-FFF2-40B4-BE49-F238E27FC236}">
              <a16:creationId xmlns="" xmlns:a16="http://schemas.microsoft.com/office/drawing/2014/main" id="{81C033D5-9CEE-A0C7-9CC2-E036A07D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16</xdr:col>
      <xdr:colOff>335280</xdr:colOff>
      <xdr:row>0</xdr:row>
      <xdr:rowOff>22860</xdr:rowOff>
    </xdr:from>
    <xdr:to>
      <xdr:col>17</xdr:col>
      <xdr:colOff>106680</xdr:colOff>
      <xdr:row>1</xdr:row>
      <xdr:rowOff>144780</xdr:rowOff>
    </xdr:to>
    <xdr:pic>
      <xdr:nvPicPr>
        <xdr:cNvPr id="708634" name="Kép 2">
          <a:extLst>
            <a:ext uri="{FF2B5EF4-FFF2-40B4-BE49-F238E27FC236}">
              <a16:creationId xmlns="" xmlns:a16="http://schemas.microsoft.com/office/drawing/2014/main" id="{C414C140-4D1C-54B3-FDA4-6E780DF4A6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16</xdr:col>
      <xdr:colOff>335280</xdr:colOff>
      <xdr:row>0</xdr:row>
      <xdr:rowOff>0</xdr:rowOff>
    </xdr:from>
    <xdr:to>
      <xdr:col>17</xdr:col>
      <xdr:colOff>106680</xdr:colOff>
      <xdr:row>1</xdr:row>
      <xdr:rowOff>129540</xdr:rowOff>
    </xdr:to>
    <xdr:pic>
      <xdr:nvPicPr>
        <xdr:cNvPr id="709658" name="Kép 2">
          <a:extLst>
            <a:ext uri="{FF2B5EF4-FFF2-40B4-BE49-F238E27FC236}">
              <a16:creationId xmlns="" xmlns:a16="http://schemas.microsoft.com/office/drawing/2014/main" id="{D156FB1F-F530-B6BB-1F40-0534E3F745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12</xdr:col>
      <xdr:colOff>472440</xdr:colOff>
      <xdr:row>0</xdr:row>
      <xdr:rowOff>68580</xdr:rowOff>
    </xdr:from>
    <xdr:to>
      <xdr:col>14</xdr:col>
      <xdr:colOff>441960</xdr:colOff>
      <xdr:row>1</xdr:row>
      <xdr:rowOff>129540</xdr:rowOff>
    </xdr:to>
    <xdr:pic>
      <xdr:nvPicPr>
        <xdr:cNvPr id="710683" name="Kép 2">
          <a:extLst>
            <a:ext uri="{FF2B5EF4-FFF2-40B4-BE49-F238E27FC236}">
              <a16:creationId xmlns="" xmlns:a16="http://schemas.microsoft.com/office/drawing/2014/main" id="{EFFF661A-F342-8C44-4088-F1EA6EF2A8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16</xdr:col>
      <xdr:colOff>243840</xdr:colOff>
      <xdr:row>0</xdr:row>
      <xdr:rowOff>0</xdr:rowOff>
    </xdr:from>
    <xdr:to>
      <xdr:col>19</xdr:col>
      <xdr:colOff>7620</xdr:colOff>
      <xdr:row>2</xdr:row>
      <xdr:rowOff>0</xdr:rowOff>
    </xdr:to>
    <xdr:pic>
      <xdr:nvPicPr>
        <xdr:cNvPr id="711706" name="Kép 2">
          <a:extLst>
            <a:ext uri="{FF2B5EF4-FFF2-40B4-BE49-F238E27FC236}">
              <a16:creationId xmlns="" xmlns:a16="http://schemas.microsoft.com/office/drawing/2014/main" id="{7AEBB431-9DDE-E7AA-4272-F90F4B7787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16</xdr:col>
      <xdr:colOff>312420</xdr:colOff>
      <xdr:row>0</xdr:row>
      <xdr:rowOff>7620</xdr:rowOff>
    </xdr:from>
    <xdr:to>
      <xdr:col>17</xdr:col>
      <xdr:colOff>83820</xdr:colOff>
      <xdr:row>1</xdr:row>
      <xdr:rowOff>137160</xdr:rowOff>
    </xdr:to>
    <xdr:pic>
      <xdr:nvPicPr>
        <xdr:cNvPr id="712730" name="Kép 2">
          <a:extLst>
            <a:ext uri="{FF2B5EF4-FFF2-40B4-BE49-F238E27FC236}">
              <a16:creationId xmlns="" xmlns:a16="http://schemas.microsoft.com/office/drawing/2014/main" id="{52B6C2EC-123A-E795-C1B2-71B5A04BAE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15</xdr:col>
      <xdr:colOff>76200</xdr:colOff>
      <xdr:row>0</xdr:row>
      <xdr:rowOff>38100</xdr:rowOff>
    </xdr:from>
    <xdr:to>
      <xdr:col>17</xdr:col>
      <xdr:colOff>106680</xdr:colOff>
      <xdr:row>1</xdr:row>
      <xdr:rowOff>160020</xdr:rowOff>
    </xdr:to>
    <xdr:pic>
      <xdr:nvPicPr>
        <xdr:cNvPr id="713754" name="Kép 2">
          <a:extLst>
            <a:ext uri="{FF2B5EF4-FFF2-40B4-BE49-F238E27FC236}">
              <a16:creationId xmlns="" xmlns:a16="http://schemas.microsoft.com/office/drawing/2014/main" id="{CD057C13-B9A8-7FEE-F3E9-97566C9C89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14</xdr:col>
      <xdr:colOff>441960</xdr:colOff>
      <xdr:row>0</xdr:row>
      <xdr:rowOff>60960</xdr:rowOff>
    </xdr:from>
    <xdr:to>
      <xdr:col>16</xdr:col>
      <xdr:colOff>449580</xdr:colOff>
      <xdr:row>1</xdr:row>
      <xdr:rowOff>144780</xdr:rowOff>
    </xdr:to>
    <xdr:pic>
      <xdr:nvPicPr>
        <xdr:cNvPr id="714778" name="Kép 2">
          <a:extLst>
            <a:ext uri="{FF2B5EF4-FFF2-40B4-BE49-F238E27FC236}">
              <a16:creationId xmlns="" xmlns:a16="http://schemas.microsoft.com/office/drawing/2014/main" id="{59EC248F-20B3-E78A-3BA8-987ACC6EE9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19" name="Kép 2">
          <a:extLst>
            <a:ext uri="{FF2B5EF4-FFF2-40B4-BE49-F238E27FC236}">
              <a16:creationId xmlns="" xmlns:a16="http://schemas.microsoft.com/office/drawing/2014/main" id="{DA6B81C2-D5F2-29F6-08CF-AD8FA42553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373380</xdr:colOff>
      <xdr:row>0</xdr:row>
      <xdr:rowOff>30480</xdr:rowOff>
    </xdr:from>
    <xdr:to>
      <xdr:col>14</xdr:col>
      <xdr:colOff>472440</xdr:colOff>
      <xdr:row>2</xdr:row>
      <xdr:rowOff>0</xdr:rowOff>
    </xdr:to>
    <xdr:pic>
      <xdr:nvPicPr>
        <xdr:cNvPr id="281700" name="Kép 2">
          <a:extLst>
            <a:ext uri="{FF2B5EF4-FFF2-40B4-BE49-F238E27FC236}">
              <a16:creationId xmlns="" xmlns:a16="http://schemas.microsoft.com/office/drawing/2014/main" id="{B892CC06-D24C-9766-92B9-39587C578E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193280" y="30480"/>
          <a:ext cx="609600" cy="457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3" name="Kép 2">
          <a:extLst>
            <a:ext uri="{FF2B5EF4-FFF2-40B4-BE49-F238E27FC236}">
              <a16:creationId xmlns="" xmlns:a16="http://schemas.microsoft.com/office/drawing/2014/main" id="{9A405C40-4B93-1999-8FA7-1FDFE83CAD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67" name="Kép 2">
          <a:extLst>
            <a:ext uri="{FF2B5EF4-FFF2-40B4-BE49-F238E27FC236}">
              <a16:creationId xmlns="" xmlns:a16="http://schemas.microsoft.com/office/drawing/2014/main" id="{BBC951EC-AD40-2288-CDFA-2AF110E03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1" name="Kép 2">
          <a:extLst>
            <a:ext uri="{FF2B5EF4-FFF2-40B4-BE49-F238E27FC236}">
              <a16:creationId xmlns="" xmlns:a16="http://schemas.microsoft.com/office/drawing/2014/main" id="{6245FAB6-FA91-70DA-F93E-E65E62FA5C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15" name="Kép 2">
          <a:extLst>
            <a:ext uri="{FF2B5EF4-FFF2-40B4-BE49-F238E27FC236}">
              <a16:creationId xmlns="" xmlns:a16="http://schemas.microsoft.com/office/drawing/2014/main" id="{19F61FCA-2D5E-48E3-0EC3-6AEFB6E6F1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39" name="Kép 2">
          <a:extLst>
            <a:ext uri="{FF2B5EF4-FFF2-40B4-BE49-F238E27FC236}">
              <a16:creationId xmlns="" xmlns:a16="http://schemas.microsoft.com/office/drawing/2014/main" id="{E80B0C8C-8CFB-CA4F-B8B9-E274724DD1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17</xdr:col>
      <xdr:colOff>76200</xdr:colOff>
      <xdr:row>1</xdr:row>
      <xdr:rowOff>160020</xdr:rowOff>
    </xdr:to>
    <xdr:pic>
      <xdr:nvPicPr>
        <xdr:cNvPr id="715802" name="Kép 2">
          <a:extLst>
            <a:ext uri="{FF2B5EF4-FFF2-40B4-BE49-F238E27FC236}">
              <a16:creationId xmlns="" xmlns:a16="http://schemas.microsoft.com/office/drawing/2014/main" id="{90C7F2BB-9CDC-78F0-8DD6-46B11C601B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16</xdr:col>
      <xdr:colOff>304800</xdr:colOff>
      <xdr:row>0</xdr:row>
      <xdr:rowOff>0</xdr:rowOff>
    </xdr:from>
    <xdr:to>
      <xdr:col>19</xdr:col>
      <xdr:colOff>7620</xdr:colOff>
      <xdr:row>2</xdr:row>
      <xdr:rowOff>0</xdr:rowOff>
    </xdr:to>
    <xdr:pic>
      <xdr:nvPicPr>
        <xdr:cNvPr id="716826" name="Kép 2">
          <a:extLst>
            <a:ext uri="{FF2B5EF4-FFF2-40B4-BE49-F238E27FC236}">
              <a16:creationId xmlns="" xmlns:a16="http://schemas.microsoft.com/office/drawing/2014/main" id="{181DFA00-B781-8F92-713B-BD2749AAE7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16</xdr:col>
      <xdr:colOff>335280</xdr:colOff>
      <xdr:row>0</xdr:row>
      <xdr:rowOff>0</xdr:rowOff>
    </xdr:from>
    <xdr:to>
      <xdr:col>18</xdr:col>
      <xdr:colOff>0</xdr:colOff>
      <xdr:row>1</xdr:row>
      <xdr:rowOff>137160</xdr:rowOff>
    </xdr:to>
    <xdr:pic>
      <xdr:nvPicPr>
        <xdr:cNvPr id="717850" name="Kép 2">
          <a:extLst>
            <a:ext uri="{FF2B5EF4-FFF2-40B4-BE49-F238E27FC236}">
              <a16:creationId xmlns="" xmlns:a16="http://schemas.microsoft.com/office/drawing/2014/main" id="{096B15F4-A689-8C39-D338-9E3A0F3BD1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17</xdr:col>
      <xdr:colOff>83820</xdr:colOff>
      <xdr:row>2</xdr:row>
      <xdr:rowOff>0</xdr:rowOff>
    </xdr:to>
    <xdr:pic>
      <xdr:nvPicPr>
        <xdr:cNvPr id="718874" name="Kép 2">
          <a:extLst>
            <a:ext uri="{FF2B5EF4-FFF2-40B4-BE49-F238E27FC236}">
              <a16:creationId xmlns="" xmlns:a16="http://schemas.microsoft.com/office/drawing/2014/main" id="{B968D20A-2C9B-1DD4-92CD-BB618FCF6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14</xdr:col>
      <xdr:colOff>137160</xdr:colOff>
      <xdr:row>0</xdr:row>
      <xdr:rowOff>0</xdr:rowOff>
    </xdr:from>
    <xdr:to>
      <xdr:col>15</xdr:col>
      <xdr:colOff>358140</xdr:colOff>
      <xdr:row>1</xdr:row>
      <xdr:rowOff>144780</xdr:rowOff>
    </xdr:to>
    <xdr:pic>
      <xdr:nvPicPr>
        <xdr:cNvPr id="719896" name="Kép 2">
          <a:extLst>
            <a:ext uri="{FF2B5EF4-FFF2-40B4-BE49-F238E27FC236}">
              <a16:creationId xmlns="" xmlns:a16="http://schemas.microsoft.com/office/drawing/2014/main" id="{7C8B1948-7D2E-00AB-65A2-AE99EDDD67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5" Type="http://schemas.openxmlformats.org/officeDocument/2006/relationships/ctrlProp" Target="../ctrlProps/ctrlProp4.xml"/><Relationship Id="rId4" Type="http://schemas.openxmlformats.org/officeDocument/2006/relationships/comments" Target="../comments3.xml"/></Relationships>
</file>

<file path=xl/worksheets/_rels/sheet100.xml.rels><?xml version="1.0" encoding="UTF-8" standalone="yes"?>
<Relationships xmlns="http://schemas.openxmlformats.org/package/2006/relationships"><Relationship Id="rId3" Type="http://schemas.openxmlformats.org/officeDocument/2006/relationships/comments" Target="../comments59.xml"/><Relationship Id="rId2" Type="http://schemas.openxmlformats.org/officeDocument/2006/relationships/vmlDrawing" Target="../drawings/vmlDrawing65.vml"/><Relationship Id="rId1" Type="http://schemas.openxmlformats.org/officeDocument/2006/relationships/drawing" Target="../drawings/drawing100.xml"/><Relationship Id="rId5" Type="http://schemas.openxmlformats.org/officeDocument/2006/relationships/ctrlProp" Target="../ctrlProps/ctrlProp112.xml"/><Relationship Id="rId4" Type="http://schemas.openxmlformats.org/officeDocument/2006/relationships/ctrlProp" Target="../ctrlProps/ctrlProp111.xml"/></Relationships>
</file>

<file path=xl/worksheets/_rels/sheet101.xml.rels><?xml version="1.0" encoding="UTF-8" standalone="yes"?>
<Relationships xmlns="http://schemas.openxmlformats.org/package/2006/relationships"><Relationship Id="rId3" Type="http://schemas.openxmlformats.org/officeDocument/2006/relationships/comments" Target="../comments60.xml"/><Relationship Id="rId2" Type="http://schemas.openxmlformats.org/officeDocument/2006/relationships/vmlDrawing" Target="../drawings/vmlDrawing66.vml"/><Relationship Id="rId1" Type="http://schemas.openxmlformats.org/officeDocument/2006/relationships/drawing" Target="../drawings/drawing101.xml"/><Relationship Id="rId5" Type="http://schemas.openxmlformats.org/officeDocument/2006/relationships/ctrlProp" Target="../ctrlProps/ctrlProp114.xml"/><Relationship Id="rId4" Type="http://schemas.openxmlformats.org/officeDocument/2006/relationships/ctrlProp" Target="../ctrlProps/ctrlProp113.xml"/></Relationships>
</file>

<file path=xl/worksheets/_rels/sheet102.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102.xml"/><Relationship Id="rId1" Type="http://schemas.openxmlformats.org/officeDocument/2006/relationships/printerSettings" Target="../printerSettings/printerSettings87.bin"/><Relationship Id="rId6" Type="http://schemas.openxmlformats.org/officeDocument/2006/relationships/ctrlProp" Target="../ctrlProps/ctrlProp115.xml"/><Relationship Id="rId5" Type="http://schemas.openxmlformats.org/officeDocument/2006/relationships/ctrlProp" Target="../ctrlProps/ctrlProp116.xml"/><Relationship Id="rId4" Type="http://schemas.openxmlformats.org/officeDocument/2006/relationships/comments" Target="../comments6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drawing" Target="../drawings/drawing11.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1.bin"/><Relationship Id="rId6" Type="http://schemas.openxmlformats.org/officeDocument/2006/relationships/ctrlProp" Target="../ctrlProps/ctrlProp7.xml"/><Relationship Id="rId5" Type="http://schemas.openxmlformats.org/officeDocument/2006/relationships/ctrlProp" Target="../ctrlProps/ctrlProp8.xml"/><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18.bin"/><Relationship Id="rId6" Type="http://schemas.openxmlformats.org/officeDocument/2006/relationships/ctrlProp" Target="../ctrlProps/ctrlProp10.xml"/><Relationship Id="rId5" Type="http://schemas.openxmlformats.org/officeDocument/2006/relationships/ctrlProp" Target="../ctrlProps/ctrlProp11.xm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19.bin"/><Relationship Id="rId6" Type="http://schemas.openxmlformats.org/officeDocument/2006/relationships/ctrlProp" Target="../ctrlProps/ctrlProp12.xml"/><Relationship Id="rId5" Type="http://schemas.openxmlformats.org/officeDocument/2006/relationships/ctrlProp" Target="../ctrlProps/ctrlProp13.xml"/><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1.xml"/><Relationship Id="rId1" Type="http://schemas.openxmlformats.org/officeDocument/2006/relationships/printerSettings" Target="../printerSettings/printerSettings20.bin"/><Relationship Id="rId6" Type="http://schemas.openxmlformats.org/officeDocument/2006/relationships/ctrlProp" Target="../ctrlProps/ctrlProp14.xml"/><Relationship Id="rId5" Type="http://schemas.openxmlformats.org/officeDocument/2006/relationships/ctrlProp" Target="../ctrlProps/ctrlProp15.xml"/><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1.bin"/><Relationship Id="rId6" Type="http://schemas.openxmlformats.org/officeDocument/2006/relationships/ctrlProp" Target="../ctrlProps/ctrlProp16.xml"/><Relationship Id="rId5" Type="http://schemas.openxmlformats.org/officeDocument/2006/relationships/ctrlProp" Target="../ctrlProps/ctrlProp17.xml"/><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3.xml"/><Relationship Id="rId1" Type="http://schemas.openxmlformats.org/officeDocument/2006/relationships/printerSettings" Target="../printerSettings/printerSettings22.bin"/><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3.vml"/><Relationship Id="rId1" Type="http://schemas.openxmlformats.org/officeDocument/2006/relationships/drawing" Target="../drawings/drawing24.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4.vml"/><Relationship Id="rId1" Type="http://schemas.openxmlformats.org/officeDocument/2006/relationships/drawing" Target="../drawings/drawing25.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6.xml"/><Relationship Id="rId1" Type="http://schemas.openxmlformats.org/officeDocument/2006/relationships/printerSettings" Target="../printerSettings/printerSettings23.bin"/><Relationship Id="rId6" Type="http://schemas.openxmlformats.org/officeDocument/2006/relationships/ctrlProp" Target="../ctrlProps/ctrlProp23.xml"/><Relationship Id="rId5" Type="http://schemas.openxmlformats.org/officeDocument/2006/relationships/ctrlProp" Target="../ctrlProps/ctrlProp24.xml"/><Relationship Id="rId4" Type="http://schemas.openxmlformats.org/officeDocument/2006/relationships/comments" Target="../comments1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7.xml"/><Relationship Id="rId1" Type="http://schemas.openxmlformats.org/officeDocument/2006/relationships/printerSettings" Target="../printerSettings/printerSettings24.bin"/><Relationship Id="rId5" Type="http://schemas.openxmlformats.org/officeDocument/2006/relationships/ctrlProp" Target="../ctrlProps/ctrlProp25.xml"/><Relationship Id="rId4" Type="http://schemas.openxmlformats.org/officeDocument/2006/relationships/comments" Target="../comments1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25.bin"/><Relationship Id="rId6" Type="http://schemas.openxmlformats.org/officeDocument/2006/relationships/ctrlProp" Target="../ctrlProps/ctrlProp26.xml"/><Relationship Id="rId5" Type="http://schemas.openxmlformats.org/officeDocument/2006/relationships/ctrlProp" Target="../ctrlProps/ctrlProp27.xml"/><Relationship Id="rId4" Type="http://schemas.openxmlformats.org/officeDocument/2006/relationships/comments" Target="../comments15.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8.vml"/><Relationship Id="rId1" Type="http://schemas.openxmlformats.org/officeDocument/2006/relationships/drawing" Target="../drawings/drawing29.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0.xml"/><Relationship Id="rId1" Type="http://schemas.openxmlformats.org/officeDocument/2006/relationships/printerSettings" Target="../printerSettings/printerSettings26.bin"/><Relationship Id="rId6" Type="http://schemas.openxmlformats.org/officeDocument/2006/relationships/ctrlProp" Target="../ctrlProps/ctrlProp30.xml"/><Relationship Id="rId5" Type="http://schemas.openxmlformats.org/officeDocument/2006/relationships/ctrlProp" Target="../ctrlProps/ctrlProp31.xml"/><Relationship Id="rId4" Type="http://schemas.openxmlformats.org/officeDocument/2006/relationships/comments" Target="../comments1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1.xml"/><Relationship Id="rId1" Type="http://schemas.openxmlformats.org/officeDocument/2006/relationships/printerSettings" Target="../printerSettings/printerSettings27.bin"/><Relationship Id="rId5" Type="http://schemas.openxmlformats.org/officeDocument/2006/relationships/ctrlProp" Target="../ctrlProps/ctrlProp32.xml"/><Relationship Id="rId4" Type="http://schemas.openxmlformats.org/officeDocument/2006/relationships/comments" Target="../comments18.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8.xml"/><Relationship Id="rId1" Type="http://schemas.openxmlformats.org/officeDocument/2006/relationships/printerSettings" Target="../printerSettings/printerSettings34.bin"/><Relationship Id="rId6" Type="http://schemas.openxmlformats.org/officeDocument/2006/relationships/ctrlProp" Target="../ctrlProps/ctrlProp33.xml"/><Relationship Id="rId5" Type="http://schemas.openxmlformats.org/officeDocument/2006/relationships/ctrlProp" Target="../ctrlProps/ctrlProp34.xml"/><Relationship Id="rId4" Type="http://schemas.openxmlformats.org/officeDocument/2006/relationships/comments" Target="../comments19.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9.xml"/><Relationship Id="rId1" Type="http://schemas.openxmlformats.org/officeDocument/2006/relationships/printerSettings" Target="../printerSettings/printerSettings35.bin"/><Relationship Id="rId6" Type="http://schemas.openxmlformats.org/officeDocument/2006/relationships/ctrlProp" Target="../ctrlProps/ctrlProp35.xml"/><Relationship Id="rId5" Type="http://schemas.openxmlformats.org/officeDocument/2006/relationships/ctrlProp" Target="../ctrlProps/ctrlProp36.xml"/><Relationship Id="rId4" Type="http://schemas.openxmlformats.org/officeDocument/2006/relationships/comments" Target="../comments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40.xml"/><Relationship Id="rId1" Type="http://schemas.openxmlformats.org/officeDocument/2006/relationships/printerSettings" Target="../printerSettings/printerSettings36.bin"/><Relationship Id="rId6" Type="http://schemas.openxmlformats.org/officeDocument/2006/relationships/ctrlProp" Target="../ctrlProps/ctrlProp37.xml"/><Relationship Id="rId5" Type="http://schemas.openxmlformats.org/officeDocument/2006/relationships/ctrlProp" Target="../ctrlProps/ctrlProp38.xml"/><Relationship Id="rId4" Type="http://schemas.openxmlformats.org/officeDocument/2006/relationships/comments" Target="../comments21.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41.xml"/><Relationship Id="rId1" Type="http://schemas.openxmlformats.org/officeDocument/2006/relationships/printerSettings" Target="../printerSettings/printerSettings37.bin"/><Relationship Id="rId6" Type="http://schemas.openxmlformats.org/officeDocument/2006/relationships/ctrlProp" Target="../ctrlProps/ctrlProp39.xml"/><Relationship Id="rId5" Type="http://schemas.openxmlformats.org/officeDocument/2006/relationships/ctrlProp" Target="../ctrlProps/ctrlProp40.xml"/><Relationship Id="rId4" Type="http://schemas.openxmlformats.org/officeDocument/2006/relationships/comments" Target="../comments22.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42.xml"/><Relationship Id="rId1" Type="http://schemas.openxmlformats.org/officeDocument/2006/relationships/printerSettings" Target="../printerSettings/printerSettings38.bin"/><Relationship Id="rId4" Type="http://schemas.openxmlformats.org/officeDocument/2006/relationships/ctrlProp" Target="../ctrlProps/ctrlProp41.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6.vml"/><Relationship Id="rId1" Type="http://schemas.openxmlformats.org/officeDocument/2006/relationships/drawing" Target="../drawings/drawing43.xml"/><Relationship Id="rId5" Type="http://schemas.openxmlformats.org/officeDocument/2006/relationships/ctrlProp" Target="../ctrlProps/ctrlProp43.xml"/><Relationship Id="rId4" Type="http://schemas.openxmlformats.org/officeDocument/2006/relationships/ctrlProp" Target="../ctrlProps/ctrlProp42.xml"/></Relationships>
</file>

<file path=xl/worksheets/_rels/sheet4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7.vml"/><Relationship Id="rId1" Type="http://schemas.openxmlformats.org/officeDocument/2006/relationships/drawing" Target="../drawings/drawing44.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5.xml"/><Relationship Id="rId1" Type="http://schemas.openxmlformats.org/officeDocument/2006/relationships/printerSettings" Target="../printerSettings/printerSettings39.bin"/><Relationship Id="rId6" Type="http://schemas.openxmlformats.org/officeDocument/2006/relationships/ctrlProp" Target="../ctrlProps/ctrlProp46.xml"/><Relationship Id="rId5" Type="http://schemas.openxmlformats.org/officeDocument/2006/relationships/ctrlProp" Target="../ctrlProps/ctrlProp47.xml"/><Relationship Id="rId4" Type="http://schemas.openxmlformats.org/officeDocument/2006/relationships/comments" Target="../comments25.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6.xml"/><Relationship Id="rId1" Type="http://schemas.openxmlformats.org/officeDocument/2006/relationships/printerSettings" Target="../printerSettings/printerSettings40.bin"/><Relationship Id="rId5" Type="http://schemas.openxmlformats.org/officeDocument/2006/relationships/ctrlProp" Target="../ctrlProps/ctrlProp48.xml"/><Relationship Id="rId4" Type="http://schemas.openxmlformats.org/officeDocument/2006/relationships/comments" Target="../comments26.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7.xml"/><Relationship Id="rId1" Type="http://schemas.openxmlformats.org/officeDocument/2006/relationships/printerSettings" Target="../printerSettings/printerSettings41.bin"/><Relationship Id="rId6" Type="http://schemas.openxmlformats.org/officeDocument/2006/relationships/ctrlProp" Target="../ctrlProps/ctrlProp49.xml"/><Relationship Id="rId5" Type="http://schemas.openxmlformats.org/officeDocument/2006/relationships/ctrlProp" Target="../ctrlProps/ctrlProp50.xml"/><Relationship Id="rId4" Type="http://schemas.openxmlformats.org/officeDocument/2006/relationships/comments" Target="../comments27.xml"/></Relationships>
</file>

<file path=xl/worksheets/_rels/sheet4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31.vml"/><Relationship Id="rId1" Type="http://schemas.openxmlformats.org/officeDocument/2006/relationships/drawing" Target="../drawings/drawing48.xml"/><Relationship Id="rId5" Type="http://schemas.openxmlformats.org/officeDocument/2006/relationships/ctrlProp" Target="../ctrlProps/ctrlProp52.xml"/><Relationship Id="rId4" Type="http://schemas.openxmlformats.org/officeDocument/2006/relationships/ctrlProp" Target="../ctrlProps/ctrlProp51.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49.xml"/><Relationship Id="rId1" Type="http://schemas.openxmlformats.org/officeDocument/2006/relationships/printerSettings" Target="../printerSettings/printerSettings42.bin"/><Relationship Id="rId6" Type="http://schemas.openxmlformats.org/officeDocument/2006/relationships/ctrlProp" Target="../ctrlProps/ctrlProp53.xml"/><Relationship Id="rId5" Type="http://schemas.openxmlformats.org/officeDocument/2006/relationships/ctrlProp" Target="../ctrlProps/ctrlProp54.xml"/><Relationship Id="rId4" Type="http://schemas.openxmlformats.org/officeDocument/2006/relationships/comments" Target="../comments2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50.xml"/><Relationship Id="rId1" Type="http://schemas.openxmlformats.org/officeDocument/2006/relationships/printerSettings" Target="../printerSettings/printerSettings43.bin"/><Relationship Id="rId5" Type="http://schemas.openxmlformats.org/officeDocument/2006/relationships/ctrlProp" Target="../ctrlProps/ctrlProp55.xml"/><Relationship Id="rId4" Type="http://schemas.openxmlformats.org/officeDocument/2006/relationships/comments" Target="../comments30.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57.xml"/><Relationship Id="rId1" Type="http://schemas.openxmlformats.org/officeDocument/2006/relationships/printerSettings" Target="../printerSettings/printerSettings50.bin"/><Relationship Id="rId6" Type="http://schemas.openxmlformats.org/officeDocument/2006/relationships/ctrlProp" Target="../ctrlProps/ctrlProp56.xml"/><Relationship Id="rId5" Type="http://schemas.openxmlformats.org/officeDocument/2006/relationships/ctrlProp" Target="../ctrlProps/ctrlProp57.xml"/><Relationship Id="rId4" Type="http://schemas.openxmlformats.org/officeDocument/2006/relationships/comments" Target="../comments31.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58.xml"/><Relationship Id="rId1" Type="http://schemas.openxmlformats.org/officeDocument/2006/relationships/printerSettings" Target="../printerSettings/printerSettings51.bin"/><Relationship Id="rId6" Type="http://schemas.openxmlformats.org/officeDocument/2006/relationships/ctrlProp" Target="../ctrlProps/ctrlProp58.xml"/><Relationship Id="rId5" Type="http://schemas.openxmlformats.org/officeDocument/2006/relationships/ctrlProp" Target="../ctrlProps/ctrlProp59.xml"/><Relationship Id="rId4" Type="http://schemas.openxmlformats.org/officeDocument/2006/relationships/comments" Target="../comments32.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59.xml"/><Relationship Id="rId1" Type="http://schemas.openxmlformats.org/officeDocument/2006/relationships/printerSettings" Target="../printerSettings/printerSettings52.bin"/><Relationship Id="rId6" Type="http://schemas.openxmlformats.org/officeDocument/2006/relationships/ctrlProp" Target="../ctrlProps/ctrlProp60.xml"/><Relationship Id="rId5" Type="http://schemas.openxmlformats.org/officeDocument/2006/relationships/ctrlProp" Target="../ctrlProps/ctrlProp61.xml"/><Relationship Id="rId4" Type="http://schemas.openxmlformats.org/officeDocument/2006/relationships/comments" Target="../comments3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60.xml"/><Relationship Id="rId1" Type="http://schemas.openxmlformats.org/officeDocument/2006/relationships/printerSettings" Target="../printerSettings/printerSettings53.bin"/><Relationship Id="rId6" Type="http://schemas.openxmlformats.org/officeDocument/2006/relationships/ctrlProp" Target="../ctrlProps/ctrlProp62.xml"/><Relationship Id="rId5" Type="http://schemas.openxmlformats.org/officeDocument/2006/relationships/ctrlProp" Target="../ctrlProps/ctrlProp63.xml"/><Relationship Id="rId4" Type="http://schemas.openxmlformats.org/officeDocument/2006/relationships/comments" Target="../comments34.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61.xml"/><Relationship Id="rId1" Type="http://schemas.openxmlformats.org/officeDocument/2006/relationships/printerSettings" Target="../printerSettings/printerSettings54.bin"/><Relationship Id="rId4" Type="http://schemas.openxmlformats.org/officeDocument/2006/relationships/ctrlProp" Target="../ctrlProps/ctrlProp64.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9.vml"/><Relationship Id="rId1" Type="http://schemas.openxmlformats.org/officeDocument/2006/relationships/drawing" Target="../drawings/drawing62.xml"/><Relationship Id="rId5" Type="http://schemas.openxmlformats.org/officeDocument/2006/relationships/ctrlProp" Target="../ctrlProps/ctrlProp66.xml"/><Relationship Id="rId4" Type="http://schemas.openxmlformats.org/officeDocument/2006/relationships/ctrlProp" Target="../ctrlProps/ctrlProp65.xml"/></Relationships>
</file>

<file path=xl/worksheets/_rels/sheet63.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40.vml"/><Relationship Id="rId1" Type="http://schemas.openxmlformats.org/officeDocument/2006/relationships/drawing" Target="../drawings/drawing63.xml"/><Relationship Id="rId5" Type="http://schemas.openxmlformats.org/officeDocument/2006/relationships/ctrlProp" Target="../ctrlProps/ctrlProp68.xml"/><Relationship Id="rId4" Type="http://schemas.openxmlformats.org/officeDocument/2006/relationships/ctrlProp" Target="../ctrlProps/ctrlProp67.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64.xml"/><Relationship Id="rId1" Type="http://schemas.openxmlformats.org/officeDocument/2006/relationships/printerSettings" Target="../printerSettings/printerSettings55.bin"/><Relationship Id="rId6" Type="http://schemas.openxmlformats.org/officeDocument/2006/relationships/ctrlProp" Target="../ctrlProps/ctrlProp69.xml"/><Relationship Id="rId5" Type="http://schemas.openxmlformats.org/officeDocument/2006/relationships/ctrlProp" Target="../ctrlProps/ctrlProp70.xml"/><Relationship Id="rId4" Type="http://schemas.openxmlformats.org/officeDocument/2006/relationships/comments" Target="../comments37.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65.xml"/><Relationship Id="rId1" Type="http://schemas.openxmlformats.org/officeDocument/2006/relationships/printerSettings" Target="../printerSettings/printerSettings56.bin"/><Relationship Id="rId5" Type="http://schemas.openxmlformats.org/officeDocument/2006/relationships/ctrlProp" Target="../ctrlProps/ctrlProp71.xml"/><Relationship Id="rId4" Type="http://schemas.openxmlformats.org/officeDocument/2006/relationships/comments" Target="../comments38.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66.xml"/><Relationship Id="rId1" Type="http://schemas.openxmlformats.org/officeDocument/2006/relationships/printerSettings" Target="../printerSettings/printerSettings57.bin"/><Relationship Id="rId6" Type="http://schemas.openxmlformats.org/officeDocument/2006/relationships/ctrlProp" Target="../ctrlProps/ctrlProp72.xml"/><Relationship Id="rId5" Type="http://schemas.openxmlformats.org/officeDocument/2006/relationships/ctrlProp" Target="../ctrlProps/ctrlProp73.xml"/><Relationship Id="rId4" Type="http://schemas.openxmlformats.org/officeDocument/2006/relationships/comments" Target="../comments39.xml"/></Relationships>
</file>

<file path=xl/worksheets/_rels/sheet67.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4.vml"/><Relationship Id="rId1" Type="http://schemas.openxmlformats.org/officeDocument/2006/relationships/drawing" Target="../drawings/drawing67.xml"/><Relationship Id="rId5" Type="http://schemas.openxmlformats.org/officeDocument/2006/relationships/ctrlProp" Target="../ctrlProps/ctrlProp75.xml"/><Relationship Id="rId4" Type="http://schemas.openxmlformats.org/officeDocument/2006/relationships/ctrlProp" Target="../ctrlProps/ctrlProp74.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68.xml"/><Relationship Id="rId1" Type="http://schemas.openxmlformats.org/officeDocument/2006/relationships/printerSettings" Target="../printerSettings/printerSettings58.bin"/><Relationship Id="rId6" Type="http://schemas.openxmlformats.org/officeDocument/2006/relationships/ctrlProp" Target="../ctrlProps/ctrlProp76.xml"/><Relationship Id="rId5" Type="http://schemas.openxmlformats.org/officeDocument/2006/relationships/ctrlProp" Target="../ctrlProps/ctrlProp77.xml"/><Relationship Id="rId4" Type="http://schemas.openxmlformats.org/officeDocument/2006/relationships/comments" Target="../comments41.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69.xml"/><Relationship Id="rId1" Type="http://schemas.openxmlformats.org/officeDocument/2006/relationships/printerSettings" Target="../printerSettings/printerSettings59.bin"/><Relationship Id="rId5" Type="http://schemas.openxmlformats.org/officeDocument/2006/relationships/ctrlProp" Target="../ctrlProps/ctrlProp78.xml"/><Relationship Id="rId4" Type="http://schemas.openxmlformats.org/officeDocument/2006/relationships/comments" Target="../comments4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6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6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6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6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65.bin"/></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76.xml"/><Relationship Id="rId1" Type="http://schemas.openxmlformats.org/officeDocument/2006/relationships/printerSettings" Target="../printerSettings/printerSettings66.bin"/><Relationship Id="rId6" Type="http://schemas.openxmlformats.org/officeDocument/2006/relationships/ctrlProp" Target="../ctrlProps/ctrlProp79.xml"/><Relationship Id="rId5" Type="http://schemas.openxmlformats.org/officeDocument/2006/relationships/ctrlProp" Target="../ctrlProps/ctrlProp80.xml"/><Relationship Id="rId4" Type="http://schemas.openxmlformats.org/officeDocument/2006/relationships/comments" Target="../comments43.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77.xml"/><Relationship Id="rId1" Type="http://schemas.openxmlformats.org/officeDocument/2006/relationships/printerSettings" Target="../printerSettings/printerSettings67.bin"/><Relationship Id="rId6" Type="http://schemas.openxmlformats.org/officeDocument/2006/relationships/ctrlProp" Target="../ctrlProps/ctrlProp81.xml"/><Relationship Id="rId5" Type="http://schemas.openxmlformats.org/officeDocument/2006/relationships/ctrlProp" Target="../ctrlProps/ctrlProp82.xml"/><Relationship Id="rId4" Type="http://schemas.openxmlformats.org/officeDocument/2006/relationships/comments" Target="../comments44.xm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78.xml"/><Relationship Id="rId1" Type="http://schemas.openxmlformats.org/officeDocument/2006/relationships/printerSettings" Target="../printerSettings/printerSettings68.bin"/><Relationship Id="rId6" Type="http://schemas.openxmlformats.org/officeDocument/2006/relationships/ctrlProp" Target="../ctrlProps/ctrlProp83.xml"/><Relationship Id="rId5" Type="http://schemas.openxmlformats.org/officeDocument/2006/relationships/ctrlProp" Target="../ctrlProps/ctrlProp84.xml"/><Relationship Id="rId4" Type="http://schemas.openxmlformats.org/officeDocument/2006/relationships/comments" Target="../comments45.xml"/></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79.xml"/><Relationship Id="rId1" Type="http://schemas.openxmlformats.org/officeDocument/2006/relationships/printerSettings" Target="../printerSettings/printerSettings69.bin"/><Relationship Id="rId6" Type="http://schemas.openxmlformats.org/officeDocument/2006/relationships/ctrlProp" Target="../ctrlProps/ctrlProp85.xml"/><Relationship Id="rId5" Type="http://schemas.openxmlformats.org/officeDocument/2006/relationships/ctrlProp" Target="../ctrlProps/ctrlProp86.xml"/><Relationship Id="rId4" Type="http://schemas.openxmlformats.org/officeDocument/2006/relationships/comments" Target="../comments4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80.xml"/><Relationship Id="rId1" Type="http://schemas.openxmlformats.org/officeDocument/2006/relationships/printerSettings" Target="../printerSettings/printerSettings70.bin"/><Relationship Id="rId4" Type="http://schemas.openxmlformats.org/officeDocument/2006/relationships/ctrlProp" Target="../ctrlProps/ctrlProp87.xml"/></Relationships>
</file>

<file path=xl/worksheets/_rels/sheet81.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52.vml"/><Relationship Id="rId1" Type="http://schemas.openxmlformats.org/officeDocument/2006/relationships/drawing" Target="../drawings/drawing81.xml"/><Relationship Id="rId5" Type="http://schemas.openxmlformats.org/officeDocument/2006/relationships/ctrlProp" Target="../ctrlProps/ctrlProp89.xml"/><Relationship Id="rId4" Type="http://schemas.openxmlformats.org/officeDocument/2006/relationships/ctrlProp" Target="../ctrlProps/ctrlProp88.xml"/></Relationships>
</file>

<file path=xl/worksheets/_rels/sheet82.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53.vml"/><Relationship Id="rId1" Type="http://schemas.openxmlformats.org/officeDocument/2006/relationships/drawing" Target="../drawings/drawing82.xml"/><Relationship Id="rId5" Type="http://schemas.openxmlformats.org/officeDocument/2006/relationships/ctrlProp" Target="../ctrlProps/ctrlProp91.xml"/><Relationship Id="rId4" Type="http://schemas.openxmlformats.org/officeDocument/2006/relationships/ctrlProp" Target="../ctrlProps/ctrlProp90.xml"/></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83.xml"/><Relationship Id="rId1" Type="http://schemas.openxmlformats.org/officeDocument/2006/relationships/printerSettings" Target="../printerSettings/printerSettings71.bin"/><Relationship Id="rId6" Type="http://schemas.openxmlformats.org/officeDocument/2006/relationships/ctrlProp" Target="../ctrlProps/ctrlProp92.xml"/><Relationship Id="rId5" Type="http://schemas.openxmlformats.org/officeDocument/2006/relationships/ctrlProp" Target="../ctrlProps/ctrlProp93.xml"/><Relationship Id="rId4" Type="http://schemas.openxmlformats.org/officeDocument/2006/relationships/comments" Target="../comments49.xml"/></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84.xml"/><Relationship Id="rId1" Type="http://schemas.openxmlformats.org/officeDocument/2006/relationships/printerSettings" Target="../printerSettings/printerSettings72.bin"/><Relationship Id="rId5" Type="http://schemas.openxmlformats.org/officeDocument/2006/relationships/ctrlProp" Target="../ctrlProps/ctrlProp94.xml"/><Relationship Id="rId4" Type="http://schemas.openxmlformats.org/officeDocument/2006/relationships/comments" Target="../comments50.xml"/></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85.xml"/><Relationship Id="rId1" Type="http://schemas.openxmlformats.org/officeDocument/2006/relationships/printerSettings" Target="../printerSettings/printerSettings73.bin"/><Relationship Id="rId6" Type="http://schemas.openxmlformats.org/officeDocument/2006/relationships/ctrlProp" Target="../ctrlProps/ctrlProp95.xml"/><Relationship Id="rId5" Type="http://schemas.openxmlformats.org/officeDocument/2006/relationships/ctrlProp" Target="../ctrlProps/ctrlProp96.xml"/><Relationship Id="rId4" Type="http://schemas.openxmlformats.org/officeDocument/2006/relationships/comments" Target="../comments51.xml"/></Relationships>
</file>

<file path=xl/worksheets/_rels/sheet86.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7.vml"/><Relationship Id="rId1" Type="http://schemas.openxmlformats.org/officeDocument/2006/relationships/drawing" Target="../drawings/drawing86.xml"/><Relationship Id="rId5" Type="http://schemas.openxmlformats.org/officeDocument/2006/relationships/ctrlProp" Target="../ctrlProps/ctrlProp98.xml"/><Relationship Id="rId4" Type="http://schemas.openxmlformats.org/officeDocument/2006/relationships/ctrlProp" Target="../ctrlProps/ctrlProp97.xml"/></Relationships>
</file>

<file path=xl/worksheets/_rels/sheet87.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87.xml"/><Relationship Id="rId1" Type="http://schemas.openxmlformats.org/officeDocument/2006/relationships/printerSettings" Target="../printerSettings/printerSettings74.bin"/><Relationship Id="rId6" Type="http://schemas.openxmlformats.org/officeDocument/2006/relationships/ctrlProp" Target="../ctrlProps/ctrlProp99.xml"/><Relationship Id="rId5" Type="http://schemas.openxmlformats.org/officeDocument/2006/relationships/ctrlProp" Target="../ctrlProps/ctrlProp100.xml"/><Relationship Id="rId4" Type="http://schemas.openxmlformats.org/officeDocument/2006/relationships/comments" Target="../comments53.xml"/></Relationships>
</file>

<file path=xl/worksheets/_rels/sheet88.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88.xml"/><Relationship Id="rId1" Type="http://schemas.openxmlformats.org/officeDocument/2006/relationships/printerSettings" Target="../printerSettings/printerSettings75.bin"/><Relationship Id="rId5" Type="http://schemas.openxmlformats.org/officeDocument/2006/relationships/ctrlProp" Target="../ctrlProps/ctrlProp101.xml"/><Relationship Id="rId4" Type="http://schemas.openxmlformats.org/officeDocument/2006/relationships/comments" Target="../comments54.xml"/></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7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2.xml"/><Relationship Id="rId4" Type="http://schemas.openxmlformats.org/officeDocument/2006/relationships/comments" Target="../comments2.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77.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78.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79.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80.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81.bin"/></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95.xml"/><Relationship Id="rId1" Type="http://schemas.openxmlformats.org/officeDocument/2006/relationships/printerSettings" Target="../printerSettings/printerSettings82.bin"/><Relationship Id="rId6" Type="http://schemas.openxmlformats.org/officeDocument/2006/relationships/ctrlProp" Target="../ctrlProps/ctrlProp102.xml"/><Relationship Id="rId5" Type="http://schemas.openxmlformats.org/officeDocument/2006/relationships/ctrlProp" Target="../ctrlProps/ctrlProp103.xml"/><Relationship Id="rId4" Type="http://schemas.openxmlformats.org/officeDocument/2006/relationships/comments" Target="../comments55.xml"/></Relationships>
</file>

<file path=xl/worksheets/_rels/sheet96.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96.xml"/><Relationship Id="rId1" Type="http://schemas.openxmlformats.org/officeDocument/2006/relationships/printerSettings" Target="../printerSettings/printerSettings83.bin"/><Relationship Id="rId6" Type="http://schemas.openxmlformats.org/officeDocument/2006/relationships/ctrlProp" Target="../ctrlProps/ctrlProp104.xml"/><Relationship Id="rId5" Type="http://schemas.openxmlformats.org/officeDocument/2006/relationships/ctrlProp" Target="../ctrlProps/ctrlProp105.xml"/><Relationship Id="rId4" Type="http://schemas.openxmlformats.org/officeDocument/2006/relationships/comments" Target="../comments56.xml"/></Relationships>
</file>

<file path=xl/worksheets/_rels/sheet97.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97.xml"/><Relationship Id="rId1" Type="http://schemas.openxmlformats.org/officeDocument/2006/relationships/printerSettings" Target="../printerSettings/printerSettings84.bin"/><Relationship Id="rId6" Type="http://schemas.openxmlformats.org/officeDocument/2006/relationships/ctrlProp" Target="../ctrlProps/ctrlProp106.xml"/><Relationship Id="rId5" Type="http://schemas.openxmlformats.org/officeDocument/2006/relationships/ctrlProp" Target="../ctrlProps/ctrlProp107.xml"/><Relationship Id="rId4" Type="http://schemas.openxmlformats.org/officeDocument/2006/relationships/comments" Target="../comments57.xml"/></Relationships>
</file>

<file path=xl/worksheets/_rels/sheet98.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98.xml"/><Relationship Id="rId1" Type="http://schemas.openxmlformats.org/officeDocument/2006/relationships/printerSettings" Target="../printerSettings/printerSettings85.bin"/><Relationship Id="rId6" Type="http://schemas.openxmlformats.org/officeDocument/2006/relationships/ctrlProp" Target="../ctrlProps/ctrlProp108.xml"/><Relationship Id="rId5" Type="http://schemas.openxmlformats.org/officeDocument/2006/relationships/ctrlProp" Target="../ctrlProps/ctrlProp109.xml"/><Relationship Id="rId4" Type="http://schemas.openxmlformats.org/officeDocument/2006/relationships/comments" Target="../comments58.xml"/></Relationships>
</file>

<file path=xl/worksheets/_rels/sheet99.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99.xml"/><Relationship Id="rId1" Type="http://schemas.openxmlformats.org/officeDocument/2006/relationships/printerSettings" Target="../printerSettings/printerSettings86.bin"/><Relationship Id="rId4" Type="http://schemas.openxmlformats.org/officeDocument/2006/relationships/ctrlProp" Target="../ctrlProps/ctrlProp110.xml"/></Relationships>
</file>

<file path=xl/worksheets/sheet1.xml><?xml version="1.0" encoding="utf-8"?>
<worksheet xmlns="http://schemas.openxmlformats.org/spreadsheetml/2006/main" xmlns:r="http://schemas.openxmlformats.org/officeDocument/2006/relationships">
  <sheetPr codeName="Sheet1"/>
  <dimension ref="A1:G18"/>
  <sheetViews>
    <sheetView showGridLines="0" showZeros="0" workbookViewId="0">
      <selection activeCell="C10" sqref="C10"/>
    </sheetView>
  </sheetViews>
  <sheetFormatPr defaultRowHeight="13.2"/>
  <cols>
    <col min="1" max="4" width="19.109375" customWidth="1"/>
    <col min="5" max="5" width="19.109375" style="1" customWidth="1"/>
  </cols>
  <sheetData>
    <row r="1" spans="1:7" s="2" customFormat="1" ht="49.5" customHeight="1" thickBot="1">
      <c r="A1" s="370" t="s">
        <v>207</v>
      </c>
      <c r="B1" s="3"/>
      <c r="C1" s="3"/>
      <c r="D1" s="371"/>
      <c r="E1" s="4"/>
      <c r="F1" s="5"/>
      <c r="G1" s="5"/>
    </row>
    <row r="2" spans="1:7" s="6" customFormat="1" ht="36.75" customHeight="1" thickBot="1">
      <c r="A2" s="7" t="s">
        <v>75</v>
      </c>
      <c r="B2" s="8"/>
      <c r="C2" s="8"/>
      <c r="D2" s="8"/>
      <c r="E2" s="9"/>
      <c r="F2" s="10"/>
      <c r="G2" s="10"/>
    </row>
    <row r="3" spans="1:7" s="2" customFormat="1" ht="6" customHeight="1" thickBot="1">
      <c r="A3" s="12"/>
      <c r="B3" s="13"/>
      <c r="C3" s="13"/>
      <c r="D3" s="13"/>
      <c r="E3" s="14"/>
      <c r="F3" s="5"/>
      <c r="G3" s="5"/>
    </row>
    <row r="4" spans="1:7" s="2" customFormat="1" ht="20.25" customHeight="1" thickBot="1">
      <c r="A4" s="15" t="s">
        <v>76</v>
      </c>
      <c r="B4" s="16"/>
      <c r="C4" s="16"/>
      <c r="D4" s="16"/>
      <c r="E4" s="17"/>
      <c r="F4" s="5"/>
      <c r="G4" s="5"/>
    </row>
    <row r="5" spans="1:7" s="18" customFormat="1" ht="15" customHeight="1">
      <c r="A5" s="433" t="s">
        <v>77</v>
      </c>
      <c r="B5" s="21"/>
      <c r="C5" s="21"/>
      <c r="D5" s="21"/>
      <c r="E5" s="678"/>
      <c r="F5" s="24"/>
      <c r="G5" s="25"/>
    </row>
    <row r="6" spans="1:7" s="2" customFormat="1" ht="24.6">
      <c r="A6" s="782" t="s">
        <v>292</v>
      </c>
      <c r="B6" s="679"/>
      <c r="C6" s="26"/>
      <c r="D6" s="27"/>
      <c r="E6" s="28"/>
      <c r="F6" s="5"/>
      <c r="G6" s="5"/>
    </row>
    <row r="7" spans="1:7" s="18" customFormat="1" ht="15" customHeight="1">
      <c r="A7" s="654" t="s">
        <v>208</v>
      </c>
      <c r="B7" s="654" t="s">
        <v>209</v>
      </c>
      <c r="C7" s="654" t="s">
        <v>210</v>
      </c>
      <c r="D7" s="654" t="s">
        <v>211</v>
      </c>
      <c r="E7" s="654" t="s">
        <v>212</v>
      </c>
      <c r="F7" s="24"/>
      <c r="G7" s="25"/>
    </row>
    <row r="8" spans="1:7" s="2" customFormat="1" ht="16.5" customHeight="1">
      <c r="A8" s="483"/>
      <c r="B8" s="483"/>
      <c r="C8" s="483"/>
      <c r="D8" s="483"/>
      <c r="E8" s="483"/>
      <c r="F8" s="5"/>
      <c r="G8" s="5"/>
    </row>
    <row r="9" spans="1:7" s="2" customFormat="1" ht="15" customHeight="1">
      <c r="A9" s="433" t="s">
        <v>78</v>
      </c>
      <c r="B9" s="21"/>
      <c r="C9" s="434" t="s">
        <v>79</v>
      </c>
      <c r="D9" s="434"/>
      <c r="E9" s="435" t="s">
        <v>80</v>
      </c>
      <c r="F9" s="5"/>
      <c r="G9" s="5"/>
    </row>
    <row r="10" spans="1:7" s="2" customFormat="1">
      <c r="A10" s="32">
        <v>45408</v>
      </c>
      <c r="B10" s="33"/>
      <c r="C10" s="34" t="s">
        <v>242</v>
      </c>
      <c r="D10" s="434" t="s">
        <v>163</v>
      </c>
      <c r="E10" s="660"/>
      <c r="F10" s="5"/>
      <c r="G10" s="5"/>
    </row>
    <row r="11" spans="1:7">
      <c r="A11" s="20"/>
      <c r="B11" s="21"/>
      <c r="C11" s="462" t="s">
        <v>147</v>
      </c>
      <c r="D11" s="462" t="s">
        <v>204</v>
      </c>
      <c r="E11" s="462" t="s">
        <v>205</v>
      </c>
      <c r="F11" s="37"/>
      <c r="G11" s="37"/>
    </row>
    <row r="12" spans="1:7" s="2" customFormat="1">
      <c r="A12" s="372"/>
      <c r="B12" s="5"/>
      <c r="C12" s="484"/>
      <c r="D12" s="484"/>
      <c r="E12" s="484"/>
      <c r="F12" s="5"/>
      <c r="G12" s="5"/>
    </row>
    <row r="13" spans="1:7" ht="7.5" customHeight="1">
      <c r="A13" s="37"/>
      <c r="B13" s="37"/>
      <c r="C13" s="37"/>
      <c r="D13" s="37"/>
      <c r="E13" s="41"/>
      <c r="F13" s="37"/>
      <c r="G13" s="37"/>
    </row>
    <row r="14" spans="1:7" ht="112.5" customHeight="1">
      <c r="A14" s="37"/>
      <c r="B14" s="37"/>
      <c r="C14" s="37"/>
      <c r="D14" s="37"/>
      <c r="E14" s="41"/>
      <c r="F14" s="37"/>
      <c r="G14" s="37"/>
    </row>
    <row r="15" spans="1:7" ht="18.75" customHeight="1">
      <c r="A15" s="36"/>
      <c r="B15" s="36"/>
      <c r="C15" s="36"/>
      <c r="D15" s="36"/>
      <c r="E15" s="41"/>
      <c r="F15" s="37"/>
      <c r="G15" s="37"/>
    </row>
    <row r="16" spans="1:7" ht="17.25" customHeight="1">
      <c r="A16" s="36"/>
      <c r="B16" s="36"/>
      <c r="C16" s="36"/>
      <c r="D16" s="36"/>
      <c r="E16" s="42"/>
      <c r="F16" s="37"/>
      <c r="G16" s="37"/>
    </row>
    <row r="17" spans="1:7" ht="12.75" customHeight="1">
      <c r="A17" s="43"/>
      <c r="B17" s="653"/>
      <c r="C17" s="373"/>
      <c r="D17" s="44"/>
      <c r="E17" s="41"/>
      <c r="F17" s="37"/>
      <c r="G17" s="37"/>
    </row>
    <row r="18" spans="1:7">
      <c r="A18" s="37"/>
      <c r="B18" s="37"/>
      <c r="C18" s="37"/>
      <c r="D18" s="37"/>
      <c r="E18" s="41"/>
      <c r="F18" s="37"/>
      <c r="G18" s="37"/>
    </row>
  </sheetData>
  <phoneticPr fontId="71"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sheetPr codeName="Sheet133">
    <tabColor indexed="19"/>
    <pageSetUpPr fitToPage="1"/>
  </sheetPr>
  <dimension ref="A1:U80"/>
  <sheetViews>
    <sheetView showGridLines="0" showZeros="0" workbookViewId="0">
      <selection activeCell="A6" sqref="A6"/>
    </sheetView>
  </sheetViews>
  <sheetFormatPr defaultRowHeight="13.2"/>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120" t="s">
        <v>115</v>
      </c>
      <c r="L1" s="120"/>
      <c r="M1" s="94"/>
      <c r="N1" s="140" t="s">
        <v>3</v>
      </c>
      <c r="O1" s="140" t="s">
        <v>3</v>
      </c>
      <c r="P1" s="140"/>
      <c r="Q1" s="139"/>
      <c r="R1" s="140"/>
    </row>
    <row r="2" spans="1:21" s="108" customFormat="1">
      <c r="A2" s="96" t="s">
        <v>122</v>
      </c>
      <c r="B2" s="96"/>
      <c r="C2" s="96"/>
      <c r="D2" s="464"/>
      <c r="E2" s="464">
        <f>Altalanos!$A$8</f>
        <v>0</v>
      </c>
      <c r="F2" s="96"/>
      <c r="G2" s="141"/>
      <c r="H2" s="110"/>
      <c r="I2" s="110"/>
      <c r="J2" s="142"/>
      <c r="K2" s="438" t="s">
        <v>227</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2" customFormat="1" ht="14.2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ELO'!$A$7:$M$30,12))</f>
        <v/>
      </c>
      <c r="C7" s="390" t="str">
        <f>IF($E7="","",VLOOKUP($E7,'1Q ELO'!$A$7:$M$30,13))</f>
        <v/>
      </c>
      <c r="D7" s="446" t="str">
        <f>IF($E7="","",VLOOKUP($E7,'1Q ELO'!$A$7:$M$30,5))</f>
        <v/>
      </c>
      <c r="E7" s="159"/>
      <c r="F7" s="160" t="str">
        <f>UPPER(IF($E7="","",VLOOKUP($E7,'1Q ELO'!$A$7:$M$30,2)))</f>
        <v/>
      </c>
      <c r="G7" s="160" t="str">
        <f>IF($E7="","",VLOOKUP($E7,'1Q ELO'!$A$7:$M$30,3))</f>
        <v/>
      </c>
      <c r="H7" s="160"/>
      <c r="I7" s="160" t="str">
        <f>IF($E7="","",VLOOKUP($E7,'1Q ELO'!$A$7:$M$30,4))</f>
        <v/>
      </c>
      <c r="J7" s="162"/>
      <c r="K7" s="161"/>
      <c r="L7" s="161"/>
      <c r="M7" s="161"/>
      <c r="N7" s="161"/>
      <c r="O7" s="164"/>
      <c r="P7" s="166"/>
      <c r="Q7" s="167"/>
      <c r="R7" s="168"/>
      <c r="S7" s="169"/>
      <c r="U7" s="170" t="str">
        <f>Birók!P21</f>
        <v>Bíró</v>
      </c>
    </row>
    <row r="8" spans="1:21" s="38" customFormat="1" ht="9.6" customHeight="1">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ELO'!$A$7:$M$30,12))</f>
        <v/>
      </c>
      <c r="C9" s="390" t="str">
        <f>IF($E9="","",VLOOKUP($E9,'1Q ELO'!$A$7:$M$30,13))</f>
        <v/>
      </c>
      <c r="D9" s="446" t="str">
        <f>IF($E9="","",VLOOKUP($E9,'1Q ELO'!$A$7:$M$30,5))</f>
        <v/>
      </c>
      <c r="E9" s="159"/>
      <c r="F9" s="487" t="str">
        <f>UPPER(IF($E9="","",VLOOKUP($E9,'1Q ELO'!$A$7:$M$30,2)))</f>
        <v/>
      </c>
      <c r="G9" s="179" t="str">
        <f>IF($E9="","",VLOOKUP($E9,'1Q ELO'!$A$7:$M$30,3))</f>
        <v/>
      </c>
      <c r="H9" s="179"/>
      <c r="I9" s="179" t="str">
        <f>IF($E9="","",VLOOKUP($E9,'1Q ELO'!$A$7:$M$30,4))</f>
        <v/>
      </c>
      <c r="J9" s="180"/>
      <c r="K9" s="161"/>
      <c r="L9" s="181"/>
      <c r="M9" s="161"/>
      <c r="N9" s="161"/>
      <c r="O9" s="164"/>
      <c r="P9" s="166"/>
      <c r="Q9" s="167"/>
      <c r="R9" s="168"/>
      <c r="S9" s="169"/>
      <c r="U9" s="178" t="str">
        <f>Birók!P23</f>
        <v xml:space="preserve"> </v>
      </c>
    </row>
    <row r="10" spans="1:21" s="38" customFormat="1" ht="9.6" customHeight="1">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c r="A11" s="171">
        <v>3</v>
      </c>
      <c r="B11" s="390" t="str">
        <f>IF($E11="","",VLOOKUP($E11,'1Q ELO'!$A$7:$M$30,12))</f>
        <v/>
      </c>
      <c r="C11" s="390" t="str">
        <f>IF($E11="","",VLOOKUP($E11,'1Q ELO'!$A$7:$M$30,13))</f>
        <v/>
      </c>
      <c r="D11" s="446" t="str">
        <f>IF($E11="","",VLOOKUP($E11,'1Q ELO'!$A$7:$M$30,5))</f>
        <v/>
      </c>
      <c r="E11" s="159"/>
      <c r="F11" s="179" t="str">
        <f>UPPER(IF($E11="","",VLOOKUP($E11,'1Q ELO'!$A$7:$M$30,2)))</f>
        <v/>
      </c>
      <c r="G11" s="179" t="str">
        <f>IF($E11="","",VLOOKUP($E11,'1Q ELO'!$A$7:$M$30,3))</f>
        <v/>
      </c>
      <c r="H11" s="179"/>
      <c r="I11" s="179" t="str">
        <f>IF($E11="","",VLOOKUP($E11,'1Q ELO'!$A$7:$M$30,4))</f>
        <v/>
      </c>
      <c r="J11" s="162"/>
      <c r="K11" s="161"/>
      <c r="L11" s="187"/>
      <c r="M11" s="161"/>
      <c r="N11" s="691"/>
      <c r="O11" s="691"/>
      <c r="P11" s="691"/>
      <c r="Q11" s="414"/>
      <c r="R11" s="396"/>
      <c r="S11" s="698"/>
      <c r="T11" s="699"/>
      <c r="U11" s="696" t="str">
        <f>Birók!P25</f>
        <v xml:space="preserve"> </v>
      </c>
    </row>
    <row r="12" spans="1:21" s="38" customFormat="1" ht="9.6" customHeight="1">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c r="A13" s="171">
        <v>4</v>
      </c>
      <c r="B13" s="390" t="str">
        <f>IF($E13="","",VLOOKUP($E13,'1Q ELO'!$A$7:$M$30,12))</f>
        <v/>
      </c>
      <c r="C13" s="390" t="str">
        <f>IF($E13="","",VLOOKUP($E13,'1Q ELO'!$A$7:$M$30,13))</f>
        <v/>
      </c>
      <c r="D13" s="446" t="str">
        <f>IF($E13="","",VLOOKUP($E13,'1Q ELO'!$A$7:$M$30,5))</f>
        <v/>
      </c>
      <c r="E13" s="159"/>
      <c r="F13" s="179" t="str">
        <f>UPPER(IF($E13="","",VLOOKUP($E13,'1Q ELO'!$A$7:$M$30,2)))</f>
        <v/>
      </c>
      <c r="G13" s="179" t="str">
        <f>IF($E13="","",VLOOKUP($E13,'1Q ELO'!$A$7:$M$30,3))</f>
        <v/>
      </c>
      <c r="H13" s="179"/>
      <c r="I13" s="179" t="str">
        <f>IF($E13="","",VLOOKUP($E13,'1Q ELO'!$A$7:$M$30,4))</f>
        <v/>
      </c>
      <c r="J13" s="190"/>
      <c r="K13" s="161"/>
      <c r="L13" s="161"/>
      <c r="M13" s="161"/>
      <c r="N13" s="691"/>
      <c r="O13" s="691"/>
      <c r="P13" s="691"/>
      <c r="Q13" s="414"/>
      <c r="R13" s="396"/>
      <c r="S13" s="698"/>
      <c r="T13" s="699"/>
      <c r="U13" s="696" t="str">
        <f>Birók!P27</f>
        <v xml:space="preserve"> </v>
      </c>
    </row>
    <row r="14" spans="1:21" s="38" customFormat="1" ht="9.6" customHeight="1">
      <c r="A14" s="171"/>
      <c r="B14" s="460"/>
      <c r="C14" s="460"/>
      <c r="D14" s="456"/>
      <c r="E14" s="182"/>
      <c r="F14" s="161"/>
      <c r="G14" s="161"/>
      <c r="H14" s="70"/>
      <c r="I14" s="191"/>
      <c r="J14" s="183"/>
      <c r="K14" s="161"/>
      <c r="L14" s="161"/>
      <c r="M14" s="691"/>
      <c r="N14" s="414"/>
      <c r="O14" s="396"/>
      <c r="P14" s="698"/>
      <c r="Q14" s="699"/>
      <c r="R14" s="699"/>
    </row>
    <row r="15" spans="1:21" s="38" customFormat="1" ht="9.6" customHeight="1">
      <c r="A15" s="581">
        <v>5</v>
      </c>
      <c r="B15" s="390" t="str">
        <f>IF($E15="","",VLOOKUP($E15,'1Q ELO'!$A$7:$M$30,12))</f>
        <v/>
      </c>
      <c r="C15" s="390" t="str">
        <f>IF($E15="","",VLOOKUP($E15,'1Q ELO'!$A$7:$M$30,13))</f>
        <v/>
      </c>
      <c r="D15" s="446" t="str">
        <f>IF($E15="","",VLOOKUP($E15,'1Q ELO'!$A$7:$M$30,5))</f>
        <v/>
      </c>
      <c r="E15" s="159"/>
      <c r="F15" s="681" t="str">
        <f>UPPER(IF($E15="","",VLOOKUP($E15,'1Q ELO'!$A$7:$M$30,2)))</f>
        <v/>
      </c>
      <c r="G15" s="681" t="str">
        <f>IF($E15="","",VLOOKUP($E15,'1Q ELO'!$A$7:$M$30,3))</f>
        <v/>
      </c>
      <c r="H15" s="681"/>
      <c r="I15" s="681" t="str">
        <f>IF($E15="","",VLOOKUP($E15,'1Q ELO'!$A$7:$M$30,4))</f>
        <v/>
      </c>
      <c r="J15" s="192"/>
      <c r="K15" s="161"/>
      <c r="L15" s="161"/>
      <c r="M15" s="161"/>
      <c r="N15" s="691"/>
      <c r="O15" s="692"/>
      <c r="P15" s="691"/>
      <c r="Q15" s="414"/>
      <c r="R15" s="396"/>
      <c r="S15" s="698"/>
      <c r="T15" s="699"/>
      <c r="U15" s="696" t="str">
        <f>Birók!P29</f>
        <v xml:space="preserve"> </v>
      </c>
    </row>
    <row r="16" spans="1:21" s="38" customFormat="1" ht="9.6" customHeight="1" thickBot="1">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c r="A17" s="171">
        <v>6</v>
      </c>
      <c r="B17" s="390" t="str">
        <f>IF($E17="","",VLOOKUP($E17,'1Q ELO'!$A$7:$M$30,12))</f>
        <v/>
      </c>
      <c r="C17" s="390" t="str">
        <f>IF($E17="","",VLOOKUP($E17,'1Q ELO'!$A$7:$M$30,13))</f>
        <v/>
      </c>
      <c r="D17" s="446" t="str">
        <f>IF($E17="","",VLOOKUP($E17,'1Q ELO'!$A$7:$M$30,5))</f>
        <v/>
      </c>
      <c r="E17" s="159"/>
      <c r="F17" s="179" t="str">
        <f>UPPER(IF($E17="","",VLOOKUP($E17,'1Q ELO'!$A$7:$M$30,2)))</f>
        <v/>
      </c>
      <c r="G17" s="179" t="str">
        <f>IF($E17="","",VLOOKUP($E17,'1Q ELO'!$A$7:$M$30,3))</f>
        <v/>
      </c>
      <c r="H17" s="179"/>
      <c r="I17" s="179" t="str">
        <f>IF($E17="","",VLOOKUP($E17,'1Q ELO'!$A$7:$M$30,4))</f>
        <v/>
      </c>
      <c r="J17" s="180"/>
      <c r="K17" s="161"/>
      <c r="L17" s="181"/>
      <c r="M17" s="161"/>
      <c r="N17" s="691"/>
      <c r="O17" s="691"/>
      <c r="P17" s="691"/>
      <c r="Q17" s="414"/>
      <c r="R17" s="396"/>
      <c r="S17" s="698"/>
      <c r="T17" s="699"/>
    </row>
    <row r="18" spans="1:20" s="38" customFormat="1" ht="9.6" customHeight="1">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c r="A19" s="171">
        <v>7</v>
      </c>
      <c r="B19" s="390" t="str">
        <f>IF($E19="","",VLOOKUP($E19,'1Q ELO'!$A$7:$M$30,12))</f>
        <v/>
      </c>
      <c r="C19" s="390" t="str">
        <f>IF($E19="","",VLOOKUP($E19,'1Q ELO'!$A$7:$M$30,13))</f>
        <v/>
      </c>
      <c r="D19" s="446" t="str">
        <f>IF($E19="","",VLOOKUP($E19,'1Q ELO'!$A$7:$M$30,5))</f>
        <v/>
      </c>
      <c r="E19" s="159"/>
      <c r="F19" s="179" t="str">
        <f>UPPER(IF($E19="","",VLOOKUP($E19,'1Q ELO'!$A$7:$M$30,2)))</f>
        <v/>
      </c>
      <c r="G19" s="179" t="str">
        <f>IF($E19="","",VLOOKUP($E19,'1Q ELO'!$A$7:$M$30,3))</f>
        <v/>
      </c>
      <c r="H19" s="179"/>
      <c r="I19" s="179" t="str">
        <f>IF($E19="","",VLOOKUP($E19,'1Q ELO'!$A$7:$M$30,4))</f>
        <v/>
      </c>
      <c r="J19" s="162"/>
      <c r="K19" s="161"/>
      <c r="L19" s="187"/>
      <c r="M19" s="161"/>
      <c r="N19" s="186"/>
      <c r="O19" s="691"/>
      <c r="P19" s="691"/>
      <c r="Q19" s="414"/>
      <c r="R19" s="396"/>
      <c r="S19" s="698"/>
      <c r="T19" s="699"/>
    </row>
    <row r="20" spans="1:20" s="38" customFormat="1" ht="9.6" customHeight="1">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c r="A21" s="171">
        <v>8</v>
      </c>
      <c r="B21" s="390" t="str">
        <f>IF($E21="","",VLOOKUP($E21,'1Q ELO'!$A$7:$M$30,12))</f>
        <v/>
      </c>
      <c r="C21" s="390" t="str">
        <f>IF($E21="","",VLOOKUP($E21,'1Q ELO'!$A$7:$M$30,13))</f>
        <v/>
      </c>
      <c r="D21" s="446" t="str">
        <f>IF($E21="","",VLOOKUP($E21,'1Q ELO'!$A$7:$M$30,5))</f>
        <v/>
      </c>
      <c r="E21" s="159"/>
      <c r="F21" s="179" t="str">
        <f>UPPER(IF($E21="","",VLOOKUP($E21,'1Q ELO'!$A$7:$M$30,2)))</f>
        <v/>
      </c>
      <c r="G21" s="179" t="str">
        <f>IF($E21="","",VLOOKUP($E21,'1Q ELO'!$A$7:$M$30,3))</f>
        <v/>
      </c>
      <c r="H21" s="179"/>
      <c r="I21" s="179" t="str">
        <f>IF($E21="","",VLOOKUP($E21,'1Q ELO'!$A$7:$M$30,4))</f>
        <v/>
      </c>
      <c r="J21" s="190"/>
      <c r="K21" s="161"/>
      <c r="L21" s="161"/>
      <c r="M21" s="161"/>
      <c r="N21" s="186"/>
      <c r="O21" s="691"/>
      <c r="P21" s="691"/>
      <c r="Q21" s="414"/>
      <c r="R21" s="396"/>
      <c r="S21" s="698"/>
      <c r="T21" s="699"/>
    </row>
    <row r="22" spans="1:20" s="38" customFormat="1" ht="9.6" customHeight="1">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c r="A24" s="452" t="s">
        <v>106</v>
      </c>
      <c r="B24" s="453"/>
      <c r="C24" s="454"/>
      <c r="D24" s="455"/>
      <c r="E24" s="224">
        <v>1</v>
      </c>
      <c r="F24" s="92" t="str">
        <f>IF(E24&gt;$R$31,,UPPER(VLOOKUP(E24,'1Q ELO'!$A$7:$O$134,2)))</f>
        <v/>
      </c>
      <c r="G24" s="225"/>
      <c r="H24" s="92"/>
      <c r="I24" s="91"/>
      <c r="J24" s="226" t="s">
        <v>7</v>
      </c>
      <c r="K24" s="221"/>
      <c r="L24" s="227"/>
      <c r="M24" s="221"/>
      <c r="N24" s="228"/>
      <c r="O24" s="229" t="s">
        <v>111</v>
      </c>
      <c r="P24" s="230"/>
      <c r="Q24" s="230"/>
      <c r="R24" s="231"/>
    </row>
    <row r="25" spans="1:20" s="38" customFormat="1" ht="9.6" customHeight="1">
      <c r="A25" s="236" t="s">
        <v>119</v>
      </c>
      <c r="B25" s="234"/>
      <c r="C25" s="448"/>
      <c r="D25" s="237"/>
      <c r="E25" s="224">
        <v>2</v>
      </c>
      <c r="F25" s="92" t="str">
        <f>IF(E25&gt;$R$31,,UPPER(VLOOKUP(E25,'1Q ELO'!$A$7:$O$134,2)))</f>
        <v/>
      </c>
      <c r="G25" s="225"/>
      <c r="H25" s="92"/>
      <c r="I25" s="91"/>
      <c r="J25" s="226" t="s">
        <v>8</v>
      </c>
      <c r="K25" s="221"/>
      <c r="L25" s="227"/>
      <c r="M25" s="221"/>
      <c r="N25" s="228"/>
      <c r="O25" s="232"/>
      <c r="P25" s="233"/>
      <c r="Q25" s="234"/>
      <c r="R25" s="235"/>
    </row>
    <row r="26" spans="1:20" s="38" customFormat="1" ht="9.6" customHeight="1">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c r="A31" s="368"/>
      <c r="B31" s="365"/>
      <c r="C31" s="445"/>
      <c r="D31" s="378"/>
      <c r="E31" s="240"/>
      <c r="F31" s="241"/>
      <c r="G31" s="242"/>
      <c r="H31" s="241"/>
      <c r="I31" s="243"/>
      <c r="J31" s="244" t="s">
        <v>14</v>
      </c>
      <c r="K31" s="234"/>
      <c r="L31" s="233"/>
      <c r="M31" s="234"/>
      <c r="N31" s="235"/>
      <c r="O31" s="234">
        <f>R4</f>
        <v>0</v>
      </c>
      <c r="P31" s="233"/>
      <c r="Q31" s="234"/>
      <c r="R31" s="245">
        <f>MIN(6,'1Q ELO'!O5)</f>
        <v>6</v>
      </c>
    </row>
    <row r="32" spans="1:20" s="38" customFormat="1" ht="9.6" customHeight="1"/>
    <row r="33" s="38" customFormat="1" ht="9.6" customHeight="1"/>
    <row r="34" s="38" customFormat="1" ht="9.6" customHeight="1"/>
    <row r="35" s="38" customFormat="1" ht="9.6" customHeight="1"/>
    <row r="36" s="38" customFormat="1" ht="9.6" customHeight="1"/>
    <row r="37" s="38" customFormat="1" ht="9.6" customHeight="1"/>
    <row r="38" s="38" customFormat="1" ht="9.6" customHeight="1"/>
    <row r="39" s="38" customFormat="1" ht="9.6" customHeight="1"/>
    <row r="40" s="38" customFormat="1" ht="9.6" customHeight="1"/>
    <row r="41" s="38" customFormat="1" ht="9.6" customHeight="1"/>
    <row r="42" s="38" customFormat="1" ht="9.6" customHeight="1"/>
    <row r="43" s="38" customFormat="1" ht="9.6" customHeight="1"/>
    <row r="44" s="38" customFormat="1" ht="9.6" customHeight="1"/>
    <row r="45" s="38" customFormat="1" ht="9.6" customHeight="1"/>
    <row r="46" s="38" customFormat="1" ht="9.6" customHeight="1"/>
    <row r="47" s="38" customFormat="1" ht="9.6" customHeight="1"/>
    <row r="48" s="38" customFormat="1" ht="9.6" customHeight="1"/>
    <row r="49" s="38" customFormat="1" ht="9.6" customHeight="1"/>
    <row r="50" s="38" customFormat="1" ht="9.6" customHeight="1"/>
    <row r="51" s="38" customFormat="1" ht="9.6" customHeight="1"/>
    <row r="52" s="38" customFormat="1" ht="9.6" customHeight="1"/>
    <row r="53" s="38" customFormat="1" ht="9.6" customHeight="1"/>
    <row r="54" s="38" customFormat="1" ht="9.6" customHeight="1"/>
    <row r="55" s="38" customFormat="1" ht="9.6" customHeight="1"/>
    <row r="56" s="38" customFormat="1" ht="9.6" customHeight="1"/>
    <row r="57" s="38" customFormat="1" ht="9.6" customHeight="1"/>
    <row r="58" s="38" customFormat="1" ht="9.6" customHeight="1"/>
    <row r="59" s="38" customFormat="1" ht="9.6" customHeight="1"/>
    <row r="60" s="38" customFormat="1" ht="9.6" customHeight="1"/>
    <row r="61" s="38" customFormat="1" ht="9.6" customHeight="1"/>
    <row r="62" s="38" customFormat="1" ht="9.6" customHeight="1"/>
    <row r="63" s="38" customFormat="1" ht="9.6" customHeight="1"/>
    <row r="64" s="38" customFormat="1" ht="9.6" customHeight="1"/>
    <row r="65" spans="1:18" s="38" customFormat="1" ht="9.6" customHeight="1"/>
    <row r="66" spans="1:18" s="38" customFormat="1" ht="9.6" customHeight="1"/>
    <row r="67" spans="1:18" s="38" customFormat="1" ht="9.6" customHeight="1"/>
    <row r="68" spans="1:18" s="38" customFormat="1" ht="9.6" customHeight="1"/>
    <row r="69" spans="1:18" s="38" customFormat="1" ht="9.6" customHeight="1">
      <c r="A69"/>
      <c r="B69"/>
      <c r="C69"/>
      <c r="D69"/>
      <c r="E69"/>
      <c r="F69"/>
      <c r="G69"/>
      <c r="H69"/>
      <c r="I69"/>
      <c r="J69" s="134"/>
      <c r="K69"/>
      <c r="L69" s="134"/>
      <c r="M69"/>
      <c r="N69" s="135"/>
      <c r="O69"/>
      <c r="P69" s="134"/>
      <c r="Q69"/>
      <c r="R69" s="135"/>
    </row>
    <row r="70" spans="1:18" s="38" customFormat="1" ht="9.6" customHeight="1">
      <c r="A70"/>
      <c r="B70"/>
      <c r="C70"/>
      <c r="D70"/>
      <c r="E70"/>
      <c r="F70"/>
      <c r="G70"/>
      <c r="H70"/>
      <c r="I70"/>
      <c r="J70" s="134"/>
      <c r="K70"/>
      <c r="L70" s="134"/>
      <c r="M70"/>
      <c r="N70" s="135"/>
      <c r="O70"/>
      <c r="P70" s="134"/>
      <c r="Q70"/>
      <c r="R70" s="135"/>
    </row>
    <row r="71" spans="1:18" s="2" customFormat="1" ht="6.75" customHeight="1">
      <c r="A71"/>
      <c r="B71"/>
      <c r="C71"/>
      <c r="D71"/>
      <c r="E71"/>
      <c r="F71"/>
      <c r="G71"/>
      <c r="H71"/>
      <c r="I71"/>
      <c r="J71" s="134"/>
      <c r="K71"/>
      <c r="L71" s="134"/>
      <c r="M71"/>
      <c r="N71" s="135"/>
      <c r="O71"/>
      <c r="P71" s="134"/>
      <c r="Q71"/>
      <c r="R71" s="135"/>
    </row>
    <row r="72" spans="1:18" s="18" customFormat="1" ht="10.5" customHeight="1">
      <c r="A72"/>
      <c r="B72"/>
      <c r="C72"/>
      <c r="D72"/>
      <c r="E72"/>
      <c r="F72"/>
      <c r="G72"/>
      <c r="H72"/>
      <c r="I72"/>
      <c r="J72" s="134"/>
      <c r="K72"/>
      <c r="L72" s="134"/>
      <c r="M72"/>
      <c r="N72" s="135"/>
      <c r="O72"/>
      <c r="P72" s="134"/>
      <c r="Q72"/>
      <c r="R72" s="135"/>
    </row>
    <row r="73" spans="1:18" s="18" customFormat="1" ht="9" customHeight="1">
      <c r="A73"/>
      <c r="B73"/>
      <c r="C73"/>
      <c r="D73"/>
      <c r="E73"/>
      <c r="F73"/>
      <c r="G73"/>
      <c r="H73"/>
      <c r="I73"/>
      <c r="J73" s="134"/>
      <c r="K73"/>
      <c r="L73" s="134"/>
      <c r="M73"/>
      <c r="N73" s="135"/>
      <c r="O73"/>
      <c r="P73" s="134"/>
      <c r="Q73"/>
      <c r="R73" s="135"/>
    </row>
    <row r="74" spans="1:18" s="18" customFormat="1" ht="9" customHeight="1">
      <c r="A74"/>
      <c r="B74"/>
      <c r="C74"/>
      <c r="D74"/>
      <c r="E74"/>
      <c r="F74"/>
      <c r="G74"/>
      <c r="H74"/>
      <c r="I74"/>
      <c r="J74" s="134"/>
      <c r="K74"/>
      <c r="L74" s="134"/>
      <c r="M74"/>
      <c r="N74" s="135"/>
      <c r="O74"/>
      <c r="P74" s="134"/>
      <c r="Q74"/>
      <c r="R74" s="135"/>
    </row>
    <row r="75" spans="1:18" s="18" customFormat="1" ht="9" customHeight="1">
      <c r="A75"/>
      <c r="B75"/>
      <c r="C75"/>
      <c r="D75"/>
      <c r="E75"/>
      <c r="F75"/>
      <c r="G75"/>
      <c r="H75"/>
      <c r="I75"/>
      <c r="J75" s="134"/>
      <c r="K75"/>
      <c r="L75" s="134"/>
      <c r="M75"/>
      <c r="N75" s="135"/>
      <c r="O75"/>
      <c r="P75" s="134"/>
      <c r="Q75"/>
      <c r="R75" s="135"/>
    </row>
    <row r="76" spans="1:18" s="18" customFormat="1" ht="9" customHeight="1">
      <c r="A76"/>
      <c r="B76"/>
      <c r="C76"/>
      <c r="D76"/>
      <c r="E76"/>
      <c r="F76"/>
      <c r="G76"/>
      <c r="H76"/>
      <c r="I76"/>
      <c r="J76" s="134"/>
      <c r="K76"/>
      <c r="L76" s="134"/>
      <c r="M76"/>
      <c r="N76" s="135"/>
      <c r="O76"/>
      <c r="P76" s="134"/>
      <c r="Q76"/>
      <c r="R76" s="135"/>
    </row>
    <row r="77" spans="1:18" s="18" customFormat="1" ht="9" customHeight="1">
      <c r="A77"/>
      <c r="B77"/>
      <c r="C77"/>
      <c r="D77"/>
      <c r="E77"/>
      <c r="F77"/>
      <c r="G77"/>
      <c r="H77"/>
      <c r="I77"/>
      <c r="J77" s="134"/>
      <c r="K77"/>
      <c r="L77" s="134"/>
      <c r="M77"/>
      <c r="N77" s="135"/>
      <c r="O77"/>
      <c r="P77" s="134"/>
      <c r="Q77"/>
      <c r="R77" s="135"/>
    </row>
    <row r="78" spans="1:18" s="18" customFormat="1" ht="9" customHeight="1">
      <c r="A78"/>
      <c r="B78"/>
      <c r="C78"/>
      <c r="D78"/>
      <c r="E78"/>
      <c r="F78"/>
      <c r="G78"/>
      <c r="H78"/>
      <c r="I78"/>
      <c r="J78" s="134"/>
      <c r="K78"/>
      <c r="L78" s="134"/>
      <c r="M78"/>
      <c r="N78" s="135"/>
      <c r="O78"/>
      <c r="P78" s="134"/>
      <c r="Q78"/>
      <c r="R78" s="135"/>
    </row>
    <row r="79" spans="1:18" s="18" customFormat="1" ht="9" customHeight="1">
      <c r="A79"/>
      <c r="B79"/>
      <c r="C79"/>
      <c r="D79"/>
      <c r="E79"/>
      <c r="F79"/>
      <c r="G79"/>
      <c r="H79"/>
      <c r="I79"/>
      <c r="J79" s="134"/>
      <c r="K79"/>
      <c r="L79" s="134"/>
      <c r="M79"/>
      <c r="N79" s="135"/>
      <c r="O79"/>
      <c r="P79" s="134"/>
      <c r="Q79"/>
      <c r="R79" s="135"/>
    </row>
    <row r="80" spans="1:18" s="18" customFormat="1" ht="9" customHeight="1">
      <c r="A80"/>
      <c r="B80"/>
      <c r="C80"/>
      <c r="D80"/>
      <c r="E80"/>
      <c r="F80"/>
      <c r="G80"/>
      <c r="H80"/>
      <c r="I80"/>
      <c r="J80" s="134"/>
      <c r="K80"/>
      <c r="L80" s="134"/>
      <c r="M80"/>
      <c r="N80" s="135"/>
      <c r="O80"/>
      <c r="P80" s="134"/>
      <c r="Q80"/>
      <c r="R80" s="135"/>
    </row>
  </sheetData>
  <mergeCells count="1">
    <mergeCell ref="A4:C4"/>
  </mergeCells>
  <phoneticPr fontId="71" type="noConversion"/>
  <conditionalFormatting sqref="H7 H9 H11 H13 H15 H17 H19 H21">
    <cfRule type="expression" dxfId="869" priority="1" stopIfTrue="1">
      <formula>AND($E7&lt;9,$C7&gt;0)</formula>
    </cfRule>
  </conditionalFormatting>
  <conditionalFormatting sqref="I16 I12 K18 K10 I8 I20">
    <cfRule type="expression" dxfId="868" priority="2" stopIfTrue="1">
      <formula>AND($O$1="CU",I8="Umpire")</formula>
    </cfRule>
    <cfRule type="expression" dxfId="867" priority="3" stopIfTrue="1">
      <formula>AND($O$1="CU",I8&lt;&gt;"Umpire",J8&lt;&gt;"")</formula>
    </cfRule>
    <cfRule type="expression" dxfId="866" priority="4" stopIfTrue="1">
      <formula>AND($O$1="CU",I8&lt;&gt;"Umpire")</formula>
    </cfRule>
  </conditionalFormatting>
  <conditionalFormatting sqref="M10 M18 K8 K12 K16 K20">
    <cfRule type="expression" dxfId="865" priority="7" stopIfTrue="1">
      <formula>J8="as"</formula>
    </cfRule>
    <cfRule type="expression" dxfId="864" priority="8" stopIfTrue="1">
      <formula>J8="bs"</formula>
    </cfRule>
  </conditionalFormatting>
  <conditionalFormatting sqref="B22">
    <cfRule type="cellIs" dxfId="863" priority="9" stopIfTrue="1" operator="equal">
      <formula>"QA"</formula>
    </cfRule>
    <cfRule type="cellIs" dxfId="862" priority="10" stopIfTrue="1" operator="equal">
      <formula>"DA"</formula>
    </cfRule>
  </conditionalFormatting>
  <conditionalFormatting sqref="R31 J8 J12 J16 J20 L18 L10">
    <cfRule type="expression" dxfId="861" priority="11" stopIfTrue="1">
      <formula>$O$1="CU"</formula>
    </cfRule>
  </conditionalFormatting>
  <conditionalFormatting sqref="E7 E17 E19 E13 E15">
    <cfRule type="expression" dxfId="860" priority="12"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100.xml><?xml version="1.0" encoding="utf-8"?>
<worksheet xmlns="http://schemas.openxmlformats.org/spreadsheetml/2006/main" xmlns:r="http://schemas.openxmlformats.org/officeDocument/2006/relationships">
  <sheetPr codeName="Sheet47">
    <tabColor indexed="17"/>
    <pageSetUpPr fitToPage="1"/>
  </sheetPr>
  <dimension ref="A1:U81"/>
  <sheetViews>
    <sheetView showGridLines="0" showZeros="0" workbookViewId="0">
      <selection activeCell="A6" sqref="A6:IV6"/>
    </sheetView>
  </sheetViews>
  <sheetFormatPr defaultRowHeight="13.2"/>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I1" s="384"/>
      <c r="J1" s="137"/>
      <c r="K1" s="297" t="s">
        <v>145</v>
      </c>
      <c r="L1" s="297"/>
      <c r="M1" s="298"/>
      <c r="N1" s="137"/>
      <c r="O1" s="137"/>
      <c r="P1" s="137"/>
      <c r="R1" s="137"/>
    </row>
    <row r="2" spans="1:21" s="108" customFormat="1">
      <c r="A2" s="473" t="s">
        <v>122</v>
      </c>
      <c r="B2" s="96"/>
      <c r="C2" s="96"/>
      <c r="D2" s="96"/>
      <c r="E2" s="96"/>
      <c r="F2" s="465">
        <f>Altalanos!$E$8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432"/>
      <c r="F4" s="145"/>
      <c r="G4" s="146" t="str">
        <f>Altalanos!$C$10</f>
        <v>Baja</v>
      </c>
      <c r="H4" s="301"/>
      <c r="I4" s="145"/>
      <c r="J4" s="302"/>
      <c r="K4" s="148"/>
      <c r="L4" s="147"/>
      <c r="M4" s="104"/>
      <c r="N4" s="302"/>
      <c r="O4" s="145"/>
      <c r="P4" s="302"/>
      <c r="Q4" s="145"/>
      <c r="R4" s="89">
        <f>Altalanos!$E$10</f>
        <v>0</v>
      </c>
    </row>
    <row r="5" spans="1:21" s="19" customFormat="1" ht="9.6">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2" customFormat="1" ht="10.5"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 (5)'!$A$7:$P$23,14))</f>
        <v/>
      </c>
      <c r="C7" s="390" t="str">
        <f>IF($D7="","",VLOOKUP($D7,'1D ELO (5)'!$A$7:$P$23,15))</f>
        <v/>
      </c>
      <c r="D7" s="159"/>
      <c r="E7" s="680" t="str">
        <f>UPPER(IF($D7="","",VLOOKUP($D7,'1D ELO (5)'!$A$7:$P$23,5)))</f>
        <v/>
      </c>
      <c r="F7" s="681" t="str">
        <f>UPPER(IF($D7="","",VLOOKUP($D7,'1D ELO (5)'!$A$7:$P$23,2)))</f>
        <v/>
      </c>
      <c r="G7" s="681" t="str">
        <f>IF($D7="","",VLOOKUP($D7,'1D ELO (5)'!$A$7:$P$23,3))</f>
        <v/>
      </c>
      <c r="H7" s="682"/>
      <c r="I7" s="681" t="str">
        <f>IF($D7="","",VLOOKUP($D7,'1D ELO (5)'!$A$7:$P$23,4))</f>
        <v/>
      </c>
      <c r="J7" s="309"/>
      <c r="K7" s="163"/>
      <c r="L7" s="165"/>
      <c r="M7" s="163"/>
      <c r="N7" s="165"/>
      <c r="O7" s="163"/>
      <c r="P7" s="165"/>
      <c r="Q7" s="163"/>
      <c r="R7" s="166"/>
      <c r="S7" s="169"/>
      <c r="U7" s="170" t="str">
        <f>Birók!P21</f>
        <v>Bíró</v>
      </c>
    </row>
    <row r="8" spans="1:21" s="38" customFormat="1" ht="9.6" customHeight="1">
      <c r="A8" s="281"/>
      <c r="B8" s="310"/>
      <c r="C8" s="310"/>
      <c r="D8" s="310"/>
      <c r="E8" s="680" t="str">
        <f>UPPER(IF($D7="","",VLOOKUP($D7,'1D ELO (5)'!$A$7:$P$23,11)))</f>
        <v/>
      </c>
      <c r="F8" s="681" t="str">
        <f>UPPER(IF($D7="","",VLOOKUP($D7,'1D ELO (5)'!$A$7:$P$23,8)))</f>
        <v/>
      </c>
      <c r="G8" s="681" t="str">
        <f>IF($D7="","",VLOOKUP($D7,'1D ELO (5)'!$A$7:$P$23,9))</f>
        <v/>
      </c>
      <c r="H8" s="682"/>
      <c r="I8" s="681" t="str">
        <f>IF($D7="","",VLOOKUP($D7,'1D ELO (5)'!$A$7:$P$23,10))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(5)'!$A$7:$P$23,14))</f>
        <v/>
      </c>
      <c r="C11" s="390" t="str">
        <f>IF($D11="","",VLOOKUP($D11,'1D ELO (5)'!$A$7:$P$23,15))</f>
        <v/>
      </c>
      <c r="D11" s="159"/>
      <c r="E11" s="498" t="str">
        <f>UPPER(IF($D11="","",VLOOKUP($D11,'1D ELO (5)'!$A$7:$P$23,5)))</f>
        <v/>
      </c>
      <c r="F11" s="487" t="str">
        <f>UPPER(IF($D11="","",VLOOKUP($D11,'1D ELO (5)'!$A$7:$P$23,2)))</f>
        <v/>
      </c>
      <c r="G11" s="487" t="str">
        <f>IF($D11="","",VLOOKUP($D11,'1D ELO (5)'!$A$7:$P$23,3))</f>
        <v/>
      </c>
      <c r="H11" s="499"/>
      <c r="I11" s="487" t="str">
        <f>IF($D11="","",VLOOKUP($D11,'1D ELO (5)'!$A$7:$P$23,4))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(5)'!$A$7:$P$23,11)))</f>
        <v/>
      </c>
      <c r="F12" s="487" t="str">
        <f>UPPER(IF($D11="","",VLOOKUP($D11,'1D ELO (5)'!$A$7:$P$23,8)))</f>
        <v/>
      </c>
      <c r="G12" s="487" t="str">
        <f>IF($D11="","",VLOOKUP($D11,'1D ELO (5)'!$A$7:$P$23,9))</f>
        <v/>
      </c>
      <c r="H12" s="499"/>
      <c r="I12" s="487" t="str">
        <f>IF($D11="","",VLOOKUP($D11,'1D ELO (5)'!$A$7:$P$23,10))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(5)'!$A$7:$P$23,14))</f>
        <v/>
      </c>
      <c r="C15" s="390" t="str">
        <f>IF($D15="","",VLOOKUP($D15,'1D ELO (5)'!$A$7:$P$23,15))</f>
        <v/>
      </c>
      <c r="D15" s="159"/>
      <c r="E15" s="498" t="str">
        <f>UPPER(IF($D15="","",VLOOKUP($D15,'1D ELO (5)'!$A$7:$P$23,5)))</f>
        <v/>
      </c>
      <c r="F15" s="487" t="str">
        <f>UPPER(IF($D15="","",VLOOKUP($D15,'1D ELO (5)'!$A$7:$P$23,2)))</f>
        <v/>
      </c>
      <c r="G15" s="487" t="str">
        <f>IF($D15="","",VLOOKUP($D15,'1D ELO (5)'!$A$7:$P$23,3))</f>
        <v/>
      </c>
      <c r="H15" s="499"/>
      <c r="I15" s="487" t="str">
        <f>IF($D15="","",VLOOKUP($D15,'1D ELO (5)'!$A$7:$P$23,4))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(5)'!$A$7:$P$23,11)))</f>
        <v/>
      </c>
      <c r="F16" s="487" t="str">
        <f>UPPER(IF($D15="","",VLOOKUP($D15,'1D ELO (5)'!$A$7:$P$23,8)))</f>
        <v/>
      </c>
      <c r="G16" s="487" t="str">
        <f>IF($D15="","",VLOOKUP($D15,'1D ELO (5)'!$A$7:$P$23,9))</f>
        <v/>
      </c>
      <c r="H16" s="499"/>
      <c r="I16" s="487" t="str">
        <f>IF($D15="","",VLOOKUP($D15,'1D ELO (5)'!$A$7:$P$23,10))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(5)'!$A$7:$P$23,14))</f>
        <v/>
      </c>
      <c r="C19" s="390" t="str">
        <f>IF($D19="","",VLOOKUP($D19,'1D ELO (5)'!$A$7:$P$23,15))</f>
        <v/>
      </c>
      <c r="D19" s="159"/>
      <c r="E19" s="498" t="str">
        <f>UPPER(IF($D19="","",VLOOKUP($D19,'1D ELO (5)'!$A$7:$P$23,5)))</f>
        <v/>
      </c>
      <c r="F19" s="487" t="str">
        <f>UPPER(IF($D19="","",VLOOKUP($D19,'1D ELO (5)'!$A$7:$P$23,2)))</f>
        <v/>
      </c>
      <c r="G19" s="487" t="str">
        <f>IF($D19="","",VLOOKUP($D19,'1D ELO (5)'!$A$7:$P$23,3))</f>
        <v/>
      </c>
      <c r="H19" s="499"/>
      <c r="I19" s="487" t="str">
        <f>IF($D19="","",VLOOKUP($D19,'1D ELO (5)'!$A$7:$P$23,4))</f>
        <v/>
      </c>
      <c r="J19" s="317"/>
      <c r="K19" s="163"/>
      <c r="L19" s="165"/>
      <c r="M19" s="201"/>
      <c r="N19" s="322"/>
      <c r="O19" s="163"/>
      <c r="P19" s="165"/>
      <c r="Q19" s="163"/>
      <c r="R19" s="166"/>
      <c r="S19" s="169"/>
    </row>
    <row r="20" spans="1:19" s="38" customFormat="1" ht="9.6" customHeight="1">
      <c r="A20" s="281"/>
      <c r="B20" s="310"/>
      <c r="C20" s="310"/>
      <c r="D20" s="310"/>
      <c r="E20" s="498" t="str">
        <f>UPPER(IF($D19="","",VLOOKUP($D19,'1D ELO (5)'!$A$7:$P$23,11)))</f>
        <v/>
      </c>
      <c r="F20" s="487" t="str">
        <f>UPPER(IF($D19="","",VLOOKUP($D19,'1D ELO (5)'!$A$7:$P$23,8)))</f>
        <v/>
      </c>
      <c r="G20" s="487" t="str">
        <f>IF($D19="","",VLOOKUP($D19,'1D ELO (5)'!$A$7:$P$23,9))</f>
        <v/>
      </c>
      <c r="H20" s="499"/>
      <c r="I20" s="487" t="str">
        <f>IF($D19="","",VLOOKUP($D19,'1D ELO (5)'!$A$7:$P$23,10))</f>
        <v/>
      </c>
      <c r="J20" s="311"/>
      <c r="K20" s="163"/>
      <c r="L20" s="165"/>
      <c r="M20" s="285"/>
      <c r="N20" s="323"/>
      <c r="O20" s="163"/>
      <c r="P20" s="165"/>
      <c r="Q20" s="163"/>
      <c r="R20" s="166"/>
      <c r="S20" s="169"/>
    </row>
    <row r="21" spans="1:19" s="38" customFormat="1" ht="9.6" customHeight="1">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c r="A23" s="281">
        <v>5</v>
      </c>
      <c r="B23" s="390" t="str">
        <f>IF($D23="","",VLOOKUP($D23,'1D ELO (5)'!$A$7:$P$23,14))</f>
        <v/>
      </c>
      <c r="C23" s="390" t="str">
        <f>IF($D23="","",VLOOKUP($D23,'1D ELO (5)'!$A$7:$P$23,15))</f>
        <v/>
      </c>
      <c r="D23" s="159"/>
      <c r="E23" s="498" t="str">
        <f>UPPER(IF($D23="","",VLOOKUP($D23,'1D ELO (5)'!$A$7:$P$23,5)))</f>
        <v/>
      </c>
      <c r="F23" s="487" t="str">
        <f>UPPER(IF($D23="","",VLOOKUP($D23,'1D ELO (5)'!$A$7:$P$23,2)))</f>
        <v/>
      </c>
      <c r="G23" s="487" t="str">
        <f>IF($D23="","",VLOOKUP($D23,'1D ELO (5)'!$A$7:$P$23,3))</f>
        <v/>
      </c>
      <c r="H23" s="499"/>
      <c r="I23" s="487" t="str">
        <f>IF($D23="","",VLOOKUP($D23,'1D ELO (5)'!$A$7:$P$23,4))</f>
        <v/>
      </c>
      <c r="J23" s="309"/>
      <c r="K23" s="163"/>
      <c r="L23" s="165"/>
      <c r="M23" s="163"/>
      <c r="N23" s="318"/>
      <c r="O23" s="163"/>
      <c r="P23" s="415"/>
      <c r="Q23" s="163"/>
      <c r="R23" s="166"/>
      <c r="S23" s="169"/>
    </row>
    <row r="24" spans="1:19" s="38" customFormat="1" ht="9.6" customHeight="1">
      <c r="A24" s="281"/>
      <c r="B24" s="310"/>
      <c r="C24" s="310"/>
      <c r="D24" s="310"/>
      <c r="E24" s="498" t="str">
        <f>UPPER(IF($D23="","",VLOOKUP($D23,'1D ELO (5)'!$A$7:$P$23,11)))</f>
        <v/>
      </c>
      <c r="F24" s="487" t="str">
        <f>UPPER(IF($D23="","",VLOOKUP($D23,'1D ELO (5)'!$A$7:$P$23,8)))</f>
        <v/>
      </c>
      <c r="G24" s="487" t="str">
        <f>IF($D23="","",VLOOKUP($D23,'1D ELO (5)'!$A$7:$P$23,9))</f>
        <v/>
      </c>
      <c r="H24" s="499"/>
      <c r="I24" s="487" t="str">
        <f>IF($D23="","",VLOOKUP($D23,'1D ELO (5)'!$A$7:$P$23,10))</f>
        <v/>
      </c>
      <c r="J24" s="311"/>
      <c r="K24" s="156" t="str">
        <f>IF(J24="a",F23,IF(J24="b",F25,""))</f>
        <v/>
      </c>
      <c r="L24" s="165"/>
      <c r="M24" s="163"/>
      <c r="N24" s="318"/>
      <c r="O24" s="163"/>
      <c r="P24" s="403"/>
      <c r="Q24" s="163"/>
      <c r="R24" s="166"/>
      <c r="S24" s="169"/>
    </row>
    <row r="25" spans="1:19" s="38" customFormat="1" ht="9.6" customHeight="1">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c r="A27" s="281">
        <v>6</v>
      </c>
      <c r="B27" s="390" t="str">
        <f>IF($D27="","",VLOOKUP($D27,'1D ELO (5)'!$A$7:$P$23,14))</f>
        <v/>
      </c>
      <c r="C27" s="390" t="str">
        <f>IF($D27="","",VLOOKUP($D27,'1D ELO (5)'!$A$7:$P$23,15))</f>
        <v/>
      </c>
      <c r="D27" s="159"/>
      <c r="E27" s="498" t="str">
        <f>UPPER(IF($D27="","",VLOOKUP($D27,'1D ELO (5)'!$A$7:$P$23,5)))</f>
        <v/>
      </c>
      <c r="F27" s="487" t="str">
        <f>UPPER(IF($D27="","",VLOOKUP($D27,'1D ELO (5)'!$A$7:$P$23,2)))</f>
        <v/>
      </c>
      <c r="G27" s="487" t="str">
        <f>IF($D27="","",VLOOKUP($D27,'1D ELO (5)'!$A$7:$P$23,3))</f>
        <v/>
      </c>
      <c r="H27" s="499"/>
      <c r="I27" s="487" t="str">
        <f>IF($D27="","",VLOOKUP($D27,'1D ELO (5)'!$A$7:$P$23,4))</f>
        <v/>
      </c>
      <c r="J27" s="317"/>
      <c r="K27" s="163"/>
      <c r="L27" s="318"/>
      <c r="M27" s="201"/>
      <c r="N27" s="322"/>
      <c r="O27" s="163"/>
      <c r="P27" s="403"/>
      <c r="Q27" s="163"/>
      <c r="R27" s="166"/>
      <c r="S27" s="169"/>
    </row>
    <row r="28" spans="1:19" s="38" customFormat="1" ht="9.6" customHeight="1">
      <c r="A28" s="281"/>
      <c r="B28" s="310"/>
      <c r="C28" s="310"/>
      <c r="D28" s="310"/>
      <c r="E28" s="498" t="str">
        <f>UPPER(IF($D27="","",VLOOKUP($D27,'1D ELO (5)'!$A$7:$P$23,11)))</f>
        <v/>
      </c>
      <c r="F28" s="487" t="str">
        <f>UPPER(IF($D27="","",VLOOKUP($D27,'1D ELO (5)'!$A$7:$P$23,8)))</f>
        <v/>
      </c>
      <c r="G28" s="487" t="str">
        <f>IF($D27="","",VLOOKUP($D27,'1D ELO (5)'!$A$7:$P$23,9))</f>
        <v/>
      </c>
      <c r="H28" s="499"/>
      <c r="I28" s="487" t="str">
        <f>IF($D27="","",VLOOKUP($D27,'1D ELO (5)'!$A$7:$P$23,10))</f>
        <v/>
      </c>
      <c r="J28" s="311"/>
      <c r="K28" s="163"/>
      <c r="L28" s="318"/>
      <c r="M28" s="285"/>
      <c r="N28" s="323"/>
      <c r="O28" s="163"/>
      <c r="P28" s="403"/>
      <c r="Q28" s="163"/>
      <c r="R28" s="166"/>
      <c r="S28" s="169"/>
    </row>
    <row r="29" spans="1:19" s="38" customFormat="1" ht="9.6" customHeight="1">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c r="A31" s="321">
        <v>7</v>
      </c>
      <c r="B31" s="390" t="str">
        <f>IF($D31="","",VLOOKUP($D31,'1D ELO (5)'!$A$7:$P$23,14))</f>
        <v/>
      </c>
      <c r="C31" s="390" t="str">
        <f>IF($D31="","",VLOOKUP($D31,'1D ELO (5)'!$A$7:$P$23,15))</f>
        <v/>
      </c>
      <c r="D31" s="159"/>
      <c r="E31" s="498" t="str">
        <f>UPPER(IF($D31="","",VLOOKUP($D31,'1D ELO (5)'!$A$7:$P$23,5)))</f>
        <v/>
      </c>
      <c r="F31" s="487" t="str">
        <f>UPPER(IF($D31="","",VLOOKUP($D31,'1D ELO (5)'!$A$7:$P$23,2)))</f>
        <v/>
      </c>
      <c r="G31" s="487" t="str">
        <f>IF($D31="","",VLOOKUP($D31,'1D ELO (5)'!$A$7:$P$23,3))</f>
        <v/>
      </c>
      <c r="H31" s="499"/>
      <c r="I31" s="487" t="str">
        <f>IF($D31="","",VLOOKUP($D31,'1D ELO (5)'!$A$7:$P$23,4))</f>
        <v/>
      </c>
      <c r="J31" s="309"/>
      <c r="K31" s="163"/>
      <c r="L31" s="318"/>
      <c r="M31" s="163"/>
      <c r="N31" s="165"/>
      <c r="O31" s="201"/>
      <c r="P31" s="403"/>
      <c r="Q31" s="163"/>
      <c r="R31" s="166"/>
      <c r="S31" s="169"/>
    </row>
    <row r="32" spans="1:19" s="38" customFormat="1" ht="9.6" customHeight="1">
      <c r="A32" s="281"/>
      <c r="B32" s="310"/>
      <c r="C32" s="310"/>
      <c r="D32" s="310"/>
      <c r="E32" s="498" t="str">
        <f>UPPER(IF($D31="","",VLOOKUP($D31,'1D ELO (5)'!$A$7:$P$23,11)))</f>
        <v/>
      </c>
      <c r="F32" s="487" t="str">
        <f>UPPER(IF($D31="","",VLOOKUP($D31,'1D ELO (5)'!$A$7:$P$23,8)))</f>
        <v/>
      </c>
      <c r="G32" s="487" t="str">
        <f>IF($D31="","",VLOOKUP($D31,'1D ELO (5)'!$A$7:$P$23,9))</f>
        <v/>
      </c>
      <c r="H32" s="499"/>
      <c r="I32" s="487" t="str">
        <f>IF($D31="","",VLOOKUP($D31,'1D ELO (5)'!$A$7:$P$23,10))</f>
        <v/>
      </c>
      <c r="J32" s="311"/>
      <c r="K32" s="156" t="str">
        <f>IF(J32="a",F31,IF(J32="b",F33,""))</f>
        <v/>
      </c>
      <c r="L32" s="318"/>
      <c r="M32" s="163"/>
      <c r="N32" s="165"/>
      <c r="O32" s="163"/>
      <c r="P32" s="403"/>
      <c r="Q32" s="163"/>
      <c r="R32" s="166"/>
      <c r="S32" s="169"/>
    </row>
    <row r="33" spans="1:19" s="38" customFormat="1" ht="9.6" customHeight="1">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c r="A35" s="307">
        <v>8</v>
      </c>
      <c r="B35" s="390" t="str">
        <f>IF($D35="","",VLOOKUP($D35,'1D ELO (5)'!$A$7:$P$23,14))</f>
        <v/>
      </c>
      <c r="C35" s="390" t="str">
        <f>IF($D35="","",VLOOKUP($D35,'1D ELO (5)'!$A$7:$P$23,15))</f>
        <v/>
      </c>
      <c r="D35" s="159"/>
      <c r="E35" s="498" t="str">
        <f>UPPER(IF($D35="","",VLOOKUP($D35,'1D ELO (5)'!$A$7:$P$23,5)))</f>
        <v/>
      </c>
      <c r="F35" s="160" t="str">
        <f>UPPER(IF($D35="","",VLOOKUP($D35,'1D ELO (5)'!$A$7:$P$23,2)))</f>
        <v/>
      </c>
      <c r="G35" s="160" t="str">
        <f>IF($D35="","",VLOOKUP($D35,'1D ELO (5)'!$A$7:$P$23,3))</f>
        <v/>
      </c>
      <c r="H35" s="308"/>
      <c r="I35" s="160" t="str">
        <f>IF($D35="","",VLOOKUP($D35,'1D ELO (5)'!$A$7:$P$23,4))</f>
        <v/>
      </c>
      <c r="J35" s="317"/>
      <c r="K35" s="163"/>
      <c r="L35" s="165"/>
      <c r="M35" s="201"/>
      <c r="N35" s="314"/>
      <c r="O35" s="163"/>
      <c r="P35" s="403"/>
      <c r="Q35" s="163"/>
      <c r="R35" s="166"/>
      <c r="S35" s="169"/>
    </row>
    <row r="36" spans="1:19" s="38" customFormat="1" ht="9.6" customHeight="1">
      <c r="A36" s="281"/>
      <c r="B36" s="310"/>
      <c r="C36" s="310"/>
      <c r="D36" s="310"/>
      <c r="E36" s="680" t="str">
        <f>UPPER(IF($D35="","",VLOOKUP($D35,'1D ELO (5)'!$A$7:$P$23,11)))</f>
        <v/>
      </c>
      <c r="F36" s="681" t="str">
        <f>UPPER(IF($D35="","",VLOOKUP($D35,'1D ELO (5)'!$A$7:$P$23,8)))</f>
        <v/>
      </c>
      <c r="G36" s="681" t="str">
        <f>IF($D35="","",VLOOKUP($D35,'1D ELO (5)'!$A$7:$P$23,9))</f>
        <v/>
      </c>
      <c r="H36" s="682"/>
      <c r="I36" s="681" t="str">
        <f>IF($D35="","",VLOOKUP($D35,'1D ELO (5)'!$A$7:$P$23,10))</f>
        <v/>
      </c>
      <c r="J36" s="311"/>
      <c r="K36" s="163"/>
      <c r="L36" s="165"/>
      <c r="M36" s="285"/>
      <c r="N36" s="319"/>
      <c r="O36" s="163"/>
      <c r="P36" s="403"/>
      <c r="Q36" s="163"/>
      <c r="R36" s="166"/>
      <c r="S36" s="169"/>
    </row>
    <row r="37" spans="1:19" s="38" customFormat="1" ht="9.6" customHeight="1">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c r="A72" s="222" t="s">
        <v>158</v>
      </c>
      <c r="B72" s="221"/>
      <c r="C72" s="223"/>
      <c r="D72" s="224">
        <v>1</v>
      </c>
      <c r="E72" s="442"/>
      <c r="F72" s="92">
        <f>IF(D72&gt;$R$79,,UPPER(VLOOKUP(D72,'1D ELO (5)'!$A$7:$L$23,2)))</f>
        <v>0</v>
      </c>
      <c r="G72" s="90"/>
      <c r="H72" s="90"/>
      <c r="I72" s="333"/>
      <c r="J72" s="334" t="s">
        <v>7</v>
      </c>
      <c r="K72" s="221"/>
      <c r="L72" s="227"/>
      <c r="M72" s="221"/>
      <c r="N72" s="228"/>
      <c r="O72" s="229" t="s">
        <v>157</v>
      </c>
      <c r="P72" s="230"/>
      <c r="Q72" s="230"/>
      <c r="R72" s="231"/>
    </row>
    <row r="73" spans="1:19" s="18" customFormat="1" ht="9" customHeight="1">
      <c r="A73" s="236" t="s">
        <v>159</v>
      </c>
      <c r="B73" s="234"/>
      <c r="C73" s="237"/>
      <c r="D73" s="224"/>
      <c r="E73" s="442"/>
      <c r="F73" s="92">
        <f>IF(D72&gt;$R$79,,UPPER(VLOOKUP(D72,'1D ELO (5)'!$A$7:$L$23,8)))</f>
        <v>0</v>
      </c>
      <c r="G73" s="90"/>
      <c r="H73" s="90"/>
      <c r="I73" s="333"/>
      <c r="J73" s="334"/>
      <c r="K73" s="221"/>
      <c r="L73" s="227"/>
      <c r="M73" s="221"/>
      <c r="N73" s="228"/>
      <c r="O73" s="234"/>
      <c r="P73" s="233"/>
      <c r="Q73" s="234"/>
      <c r="R73" s="235"/>
    </row>
    <row r="74" spans="1:19" s="18" customFormat="1" ht="9" customHeight="1">
      <c r="A74" s="379"/>
      <c r="B74" s="380"/>
      <c r="C74" s="381"/>
      <c r="D74" s="224">
        <v>2</v>
      </c>
      <c r="E74" s="443"/>
      <c r="F74" s="92">
        <f>IF(D74&gt;$R$79,,UPPER(VLOOKUP(D74,'1D ELO (5)'!$A$7:$L$23,2)))</f>
        <v>0</v>
      </c>
      <c r="G74" s="90"/>
      <c r="H74" s="90"/>
      <c r="I74" s="333"/>
      <c r="J74" s="334" t="s">
        <v>8</v>
      </c>
      <c r="K74" s="221"/>
      <c r="L74" s="227"/>
      <c r="M74" s="221"/>
      <c r="N74" s="228"/>
      <c r="O74" s="229" t="s">
        <v>112</v>
      </c>
      <c r="P74" s="230"/>
      <c r="Q74" s="230"/>
      <c r="R74" s="231"/>
    </row>
    <row r="75" spans="1:19" s="18" customFormat="1" ht="9" customHeight="1">
      <c r="A75" s="238"/>
      <c r="B75" s="150"/>
      <c r="C75" s="239"/>
      <c r="D75" s="418"/>
      <c r="E75" s="443"/>
      <c r="F75" s="241">
        <f>IF(D74&gt;$R$79,,UPPER(VLOOKUP(D74,'1D ELO (5)'!$A$7:$L$23,8)))</f>
        <v>0</v>
      </c>
      <c r="G75" s="335"/>
      <c r="H75" s="335"/>
      <c r="I75" s="336"/>
      <c r="J75" s="334"/>
      <c r="K75" s="221"/>
      <c r="L75" s="227"/>
      <c r="M75" s="221"/>
      <c r="N75" s="228"/>
      <c r="O75" s="221"/>
      <c r="P75" s="227"/>
      <c r="Q75" s="221"/>
      <c r="R75" s="228"/>
    </row>
    <row r="76" spans="1:19" s="18" customFormat="1" ht="9" customHeight="1">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c r="A79" s="368"/>
      <c r="B79" s="365"/>
      <c r="C79" s="378"/>
      <c r="D79" s="391"/>
      <c r="E79" s="445"/>
      <c r="F79" s="389"/>
      <c r="G79" s="365"/>
      <c r="H79" s="365"/>
      <c r="I79" s="420"/>
      <c r="J79" s="337"/>
      <c r="K79" s="234"/>
      <c r="L79" s="233"/>
      <c r="M79" s="234"/>
      <c r="N79" s="235"/>
      <c r="O79" s="234">
        <f>R4</f>
        <v>0</v>
      </c>
      <c r="P79" s="233"/>
      <c r="Q79" s="234"/>
      <c r="R79" s="338">
        <f>MIN(4,'1D ELO (5)'!$P$5)</f>
        <v>0</v>
      </c>
    </row>
    <row r="80" spans="1:19" ht="15.75" customHeight="1"/>
    <row r="81" ht="9" customHeight="1"/>
  </sheetData>
  <mergeCells count="1">
    <mergeCell ref="A4:C4"/>
  </mergeCells>
  <conditionalFormatting sqref="I10 K30 M22 I34 I26 I18 K14 O38:O68">
    <cfRule type="expression" dxfId="51" priority="8" stopIfTrue="1">
      <formula>AND($O$1="CU",I10="Umpire")</formula>
    </cfRule>
    <cfRule type="expression" dxfId="50" priority="9" stopIfTrue="1">
      <formula>AND($O$1="CU",I10&lt;&gt;"Umpire",J10&lt;&gt;"")</formula>
    </cfRule>
    <cfRule type="expression" dxfId="49" priority="10" stopIfTrue="1">
      <formula>AND($O$1="CU",I10&lt;&gt;"Umpire")</formula>
    </cfRule>
  </conditionalFormatting>
  <conditionalFormatting sqref="M13 M29 K17 K25 O21 K33 Q37 K9">
    <cfRule type="expression" dxfId="48" priority="6" stopIfTrue="1">
      <formula>J10="as"</formula>
    </cfRule>
    <cfRule type="expression" dxfId="47" priority="7" stopIfTrue="1">
      <formula>J10="bs"</formula>
    </cfRule>
  </conditionalFormatting>
  <conditionalFormatting sqref="M14 M30 K18 K26 O22 K34 K10 Q38:Q68">
    <cfRule type="expression" dxfId="46" priority="4" stopIfTrue="1">
      <formula>J10="as"</formula>
    </cfRule>
    <cfRule type="expression" dxfId="45" priority="5" stopIfTrue="1">
      <formula>J10="bs"</formula>
    </cfRule>
  </conditionalFormatting>
  <conditionalFormatting sqref="J10 J18 J26 J34 L30 L14 N22">
    <cfRule type="expression" dxfId="44" priority="3" stopIfTrue="1">
      <formula>$O$1="CU"</formula>
    </cfRule>
  </conditionalFormatting>
  <conditionalFormatting sqref="E7:F7 E31:F31 E11:F11 E15:F15 E19:F19 E23:F23 E27:F27 E35:F35">
    <cfRule type="cellIs" dxfId="43" priority="2" stopIfTrue="1" operator="equal">
      <formula>"Bye"</formula>
    </cfRule>
  </conditionalFormatting>
  <conditionalFormatting sqref="D7 D11 D15 D19 D23 D27 D31 D35">
    <cfRule type="cellIs" dxfId="42"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worksheet>
</file>

<file path=xl/worksheets/sheet101.xml><?xml version="1.0" encoding="utf-8"?>
<worksheet xmlns="http://schemas.openxmlformats.org/spreadsheetml/2006/main" xmlns:r="http://schemas.openxmlformats.org/officeDocument/2006/relationships">
  <sheetPr codeName="Sheet48">
    <tabColor indexed="17"/>
    <pageSetUpPr fitToPage="1"/>
  </sheetPr>
  <dimension ref="A1:U81"/>
  <sheetViews>
    <sheetView showGridLines="0" showZeros="0" workbookViewId="0">
      <selection activeCell="A6" sqref="A6:IV6"/>
    </sheetView>
  </sheetViews>
  <sheetFormatPr defaultRowHeight="13.2"/>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I1" s="384"/>
      <c r="J1" s="137"/>
      <c r="K1" s="297" t="s">
        <v>145</v>
      </c>
      <c r="L1" s="297"/>
      <c r="M1" s="298"/>
      <c r="N1" s="137"/>
      <c r="O1" s="137"/>
      <c r="P1" s="137" t="s">
        <v>3</v>
      </c>
      <c r="R1" s="137"/>
    </row>
    <row r="2" spans="1:21" s="108" customFormat="1">
      <c r="A2" s="486" t="s">
        <v>122</v>
      </c>
      <c r="B2" s="96"/>
      <c r="C2" s="96"/>
      <c r="D2" s="96"/>
      <c r="E2" s="96"/>
      <c r="F2" s="465">
        <f>Altalanos!$E$8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145"/>
      <c r="F4" s="145"/>
      <c r="G4" s="146" t="str">
        <f>Altalanos!$C$10</f>
        <v>Baja</v>
      </c>
      <c r="H4" s="301"/>
      <c r="I4" s="145"/>
      <c r="J4" s="302"/>
      <c r="K4" s="148"/>
      <c r="L4" s="147"/>
      <c r="M4" s="104"/>
      <c r="N4" s="302"/>
      <c r="O4" s="145"/>
      <c r="P4" s="302"/>
      <c r="Q4" s="145"/>
      <c r="R4" s="89">
        <f>Altalanos!$E$10</f>
        <v>0</v>
      </c>
    </row>
    <row r="5" spans="1:21" s="19" customFormat="1" ht="9.6">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2" customFormat="1" ht="11.25"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 (5)'!$A$7:$P$23,14))</f>
        <v/>
      </c>
      <c r="C7" s="390" t="str">
        <f>IF($D7="","",VLOOKUP($D7,'1D ELO (5)'!$A$7:$P$33,15))</f>
        <v/>
      </c>
      <c r="D7" s="159"/>
      <c r="E7" s="503" t="str">
        <f>UPPER(IF($D7="","",VLOOKUP($D7,'1D ELO (5)'!$A$7:$P$33,5)))</f>
        <v/>
      </c>
      <c r="F7" s="160" t="str">
        <f>UPPER(IF($D7="","",VLOOKUP($D7,'1D ELO (5)'!$A$7:$P$33,2)))</f>
        <v/>
      </c>
      <c r="G7" s="160" t="str">
        <f>IF($D7="","",VLOOKUP($D7,'1D ELO (5)'!$A$7:$P$33,3))</f>
        <v/>
      </c>
      <c r="H7" s="308"/>
      <c r="I7" s="160" t="str">
        <f>IF($D7="","",VLOOKUP($D7,'1D ELO (5)'!$A$7:$P$33,4))</f>
        <v/>
      </c>
      <c r="J7" s="309"/>
      <c r="K7" s="163"/>
      <c r="L7" s="165"/>
      <c r="M7" s="163"/>
      <c r="N7" s="165"/>
      <c r="O7" s="163"/>
      <c r="P7" s="165"/>
      <c r="Q7" s="163"/>
      <c r="R7" s="166"/>
      <c r="S7" s="169"/>
      <c r="T7" s="780"/>
      <c r="U7" s="170" t="str">
        <f>Birók!P21</f>
        <v>Bíró</v>
      </c>
    </row>
    <row r="8" spans="1:21" s="38" customFormat="1" ht="9.6" customHeight="1">
      <c r="A8" s="281"/>
      <c r="B8" s="310"/>
      <c r="C8" s="310"/>
      <c r="D8" s="310"/>
      <c r="E8" s="503" t="str">
        <f>UPPER(IF($D7="","",VLOOKUP($D7,'1D ELO (5)'!$A$7:$P$33,11)))</f>
        <v/>
      </c>
      <c r="F8" s="160" t="str">
        <f>UPPER(IF($D7="","",VLOOKUP($D7,'1D ELO (5)'!$A$7:$P$33,8)))</f>
        <v/>
      </c>
      <c r="G8" s="160" t="str">
        <f>IF($D7="","",VLOOKUP($D7,'1D ELO (5)'!$A$7:$P$33,9))</f>
        <v/>
      </c>
      <c r="H8" s="308"/>
      <c r="I8" s="160" t="str">
        <f>IF($D7="","",VLOOKUP($D7,'1D ELO (5)'!$A$7:$P$33,10))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(5)'!$A$7:$P$23,14))</f>
        <v/>
      </c>
      <c r="C11" s="390" t="str">
        <f>IF($D11="","",VLOOKUP($D11,'1D ELO (5)'!$A$7:$P$33,15))</f>
        <v/>
      </c>
      <c r="D11" s="159"/>
      <c r="E11" s="498" t="str">
        <f>UPPER(IF($D11="","",VLOOKUP($D11,'1D ELO (5)'!$A$7:$P$33,5)))</f>
        <v/>
      </c>
      <c r="F11" s="487" t="str">
        <f>UPPER(IF($D11="","",VLOOKUP($D11,'1D ELO (5)'!$A$7:$P$33,2)))</f>
        <v/>
      </c>
      <c r="G11" s="487" t="str">
        <f>IF($D11="","",VLOOKUP($D11,'1D ELO (5)'!$A$7:$P$33,3))</f>
        <v/>
      </c>
      <c r="H11" s="499"/>
      <c r="I11" s="487" t="str">
        <f>IF($D11="","",VLOOKUP($D11,'1D ELO (5)'!$A$7:$P$33,4))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(5)'!$A$7:$P$33,11)))</f>
        <v/>
      </c>
      <c r="F12" s="487" t="str">
        <f>UPPER(IF($D11="","",VLOOKUP($D11,'1D ELO (5)'!$A$7:$P$33,8)))</f>
        <v/>
      </c>
      <c r="G12" s="487" t="str">
        <f>IF($D11="","",VLOOKUP($D11,'1D ELO (5)'!$A$7:$P$33,9))</f>
        <v/>
      </c>
      <c r="H12" s="499"/>
      <c r="I12" s="487" t="str">
        <f>IF($D11="","",VLOOKUP($D11,'1D ELO (5)'!$A$7:$P$33,10))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(5)'!$A$7:$P$23,14))</f>
        <v/>
      </c>
      <c r="C15" s="390" t="str">
        <f>IF($D15="","",VLOOKUP($D15,'1D ELO (5)'!$A$7:$P$33,15))</f>
        <v/>
      </c>
      <c r="D15" s="159"/>
      <c r="E15" s="498" t="str">
        <f>UPPER(IF($D15="","",VLOOKUP($D15,'1D ELO (5)'!$A$7:$P$33,5)))</f>
        <v/>
      </c>
      <c r="F15" s="487" t="str">
        <f>UPPER(IF($D15="","",VLOOKUP($D15,'1D ELO (5)'!$A$7:$P$33,2)))</f>
        <v/>
      </c>
      <c r="G15" s="487" t="str">
        <f>IF($D15="","",VLOOKUP($D15,'1D ELO (5)'!$A$7:$P$33,3))</f>
        <v/>
      </c>
      <c r="H15" s="499"/>
      <c r="I15" s="487" t="str">
        <f>IF($D15="","",VLOOKUP($D15,'1D ELO (5)'!$A$7:$P$33,4))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(5)'!$A$7:$P$33,11)))</f>
        <v/>
      </c>
      <c r="F16" s="487" t="str">
        <f>UPPER(IF($D15="","",VLOOKUP($D15,'1D ELO (5)'!$A$7:$P$33,8)))</f>
        <v/>
      </c>
      <c r="G16" s="487" t="str">
        <f>IF($D15="","",VLOOKUP($D15,'1D ELO (5)'!$A$7:$P$33,9))</f>
        <v/>
      </c>
      <c r="H16" s="499"/>
      <c r="I16" s="487" t="str">
        <f>IF($D15="","",VLOOKUP($D15,'1D ELO (5)'!$A$7:$P$33,10))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(5)'!$A$7:$P$23,14))</f>
        <v/>
      </c>
      <c r="C19" s="390" t="str">
        <f>IF($D19="","",VLOOKUP($D19,'1D ELO (5)'!$A$7:$P$33,15))</f>
        <v/>
      </c>
      <c r="D19" s="159"/>
      <c r="E19" s="498" t="str">
        <f>UPPER(IF($D19="","",VLOOKUP($D19,'1D ELO (5)'!$A$7:$P$33,5)))</f>
        <v/>
      </c>
      <c r="F19" s="487" t="str">
        <f>UPPER(IF($D19="","",VLOOKUP($D19,'1D ELO (5)'!$A$7:$P$33,2)))</f>
        <v/>
      </c>
      <c r="G19" s="487" t="str">
        <f>IF($D19="","",VLOOKUP($D19,'1D ELO (5)'!$A$7:$P$33,3))</f>
        <v/>
      </c>
      <c r="H19" s="499"/>
      <c r="I19" s="487" t="str">
        <f>IF($D19="","",VLOOKUP($D19,'1D ELO (5)'!$A$7:$P$33,4))</f>
        <v/>
      </c>
      <c r="J19" s="317"/>
      <c r="K19" s="163"/>
      <c r="L19" s="165"/>
      <c r="M19" s="201"/>
      <c r="N19" s="322"/>
      <c r="O19" s="163"/>
      <c r="P19" s="165"/>
      <c r="Q19" s="163"/>
      <c r="R19" s="166"/>
      <c r="S19" s="169"/>
    </row>
    <row r="20" spans="1:19" s="38" customFormat="1" ht="9.6" customHeight="1">
      <c r="A20" s="281"/>
      <c r="B20" s="310"/>
      <c r="C20" s="310"/>
      <c r="D20" s="310"/>
      <c r="E20" s="498" t="str">
        <f>UPPER(IF($D19="","",VLOOKUP($D19,'1D ELO (5)'!$A$7:$P$33,11)))</f>
        <v/>
      </c>
      <c r="F20" s="487" t="str">
        <f>UPPER(IF($D19="","",VLOOKUP($D19,'1D ELO (5)'!$A$7:$P$33,8)))</f>
        <v/>
      </c>
      <c r="G20" s="487" t="str">
        <f>IF($D19="","",VLOOKUP($D19,'1D ELO (5)'!$A$7:$P$33,9))</f>
        <v/>
      </c>
      <c r="H20" s="499"/>
      <c r="I20" s="487" t="str">
        <f>IF($D19="","",VLOOKUP($D19,'1D ELO (5)'!$A$7:$P$33,10))</f>
        <v/>
      </c>
      <c r="J20" s="311"/>
      <c r="K20" s="163"/>
      <c r="L20" s="165"/>
      <c r="M20" s="285"/>
      <c r="N20" s="323"/>
      <c r="O20" s="163"/>
      <c r="P20" s="165"/>
      <c r="Q20" s="163"/>
      <c r="R20" s="166"/>
      <c r="S20" s="169"/>
    </row>
    <row r="21" spans="1:19" s="38" customFormat="1" ht="9.6" customHeight="1">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c r="A23" s="307">
        <v>5</v>
      </c>
      <c r="B23" s="390" t="str">
        <f>IF($D23="","",VLOOKUP($D23,'1D ELO (5)'!$A$7:$P$23,14))</f>
        <v/>
      </c>
      <c r="C23" s="390" t="str">
        <f>IF($D23="","",VLOOKUP($D23,'1D ELO (5)'!$A$7:$P$33,15))</f>
        <v/>
      </c>
      <c r="D23" s="159"/>
      <c r="E23" s="503" t="str">
        <f>UPPER(IF($D23="","",VLOOKUP($D23,'1D ELO (5)'!$A$7:$P$33,5)))</f>
        <v/>
      </c>
      <c r="F23" s="160" t="str">
        <f>UPPER(IF($D23="","",VLOOKUP($D23,'1D ELO (5)'!$A$7:$P$33,2)))</f>
        <v/>
      </c>
      <c r="G23" s="160" t="str">
        <f>IF($D23="","",VLOOKUP($D23,'1D ELO (5)'!$A$7:$P$33,3))</f>
        <v/>
      </c>
      <c r="H23" s="308"/>
      <c r="I23" s="160" t="str">
        <f>IF($D23="","",VLOOKUP($D23,'1D ELO (5)'!$A$7:$P$33,4))</f>
        <v/>
      </c>
      <c r="J23" s="309"/>
      <c r="K23" s="163"/>
      <c r="L23" s="165"/>
      <c r="M23" s="163"/>
      <c r="N23" s="318"/>
      <c r="O23" s="163"/>
      <c r="P23" s="318"/>
      <c r="Q23" s="163"/>
      <c r="R23" s="166"/>
      <c r="S23" s="169"/>
    </row>
    <row r="24" spans="1:19" s="38" customFormat="1" ht="9.6" customHeight="1">
      <c r="A24" s="281"/>
      <c r="B24" s="310"/>
      <c r="C24" s="310"/>
      <c r="D24" s="310"/>
      <c r="E24" s="680" t="str">
        <f>UPPER(IF($D23="","",VLOOKUP($D23,'1D ELO (5)'!$A$7:$P$33,11)))</f>
        <v/>
      </c>
      <c r="F24" s="681" t="str">
        <f>UPPER(IF($D23="","",VLOOKUP($D23,'1D ELO (5)'!$A$7:$P$33,8)))</f>
        <v/>
      </c>
      <c r="G24" s="681" t="str">
        <f>IF($D23="","",VLOOKUP($D23,'1D ELO (5)'!$A$7:$P$33,9))</f>
        <v/>
      </c>
      <c r="H24" s="682"/>
      <c r="I24" s="681" t="str">
        <f>IF($D23="","",VLOOKUP($D23,'1D ELO (5)'!$A$7:$P$33,10))</f>
        <v/>
      </c>
      <c r="J24" s="311"/>
      <c r="K24" s="156" t="str">
        <f>IF(J24="a",F23,IF(J24="b",F25,""))</f>
        <v/>
      </c>
      <c r="L24" s="165"/>
      <c r="M24" s="163"/>
      <c r="N24" s="318"/>
      <c r="O24" s="163"/>
      <c r="P24" s="318"/>
      <c r="Q24" s="163"/>
      <c r="R24" s="166"/>
      <c r="S24" s="169"/>
    </row>
    <row r="25" spans="1:19" s="38" customFormat="1" ht="9.6" customHeight="1">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c r="A27" s="281">
        <v>6</v>
      </c>
      <c r="B27" s="390" t="str">
        <f>IF($D27="","",VLOOKUP($D27,'1D ELO (5)'!$A$7:$P$23,14))</f>
        <v/>
      </c>
      <c r="C27" s="390" t="str">
        <f>IF($D27="","",VLOOKUP($D27,'1D ELO (5)'!$A$7:$P$33,15))</f>
        <v/>
      </c>
      <c r="D27" s="159"/>
      <c r="E27" s="498" t="str">
        <f>UPPER(IF($D27="","",VLOOKUP($D27,'1D ELO (5)'!$A$7:$P$33,5)))</f>
        <v/>
      </c>
      <c r="F27" s="487" t="str">
        <f>UPPER(IF($D27="","",VLOOKUP($D27,'1D ELO (5)'!$A$7:$P$33,2)))</f>
        <v/>
      </c>
      <c r="G27" s="487" t="str">
        <f>IF($D27="","",VLOOKUP($D27,'1D ELO (5)'!$A$7:$P$33,3))</f>
        <v/>
      </c>
      <c r="H27" s="499"/>
      <c r="I27" s="487" t="str">
        <f>IF($D27="","",VLOOKUP($D27,'1D ELO (5)'!$A$7:$P$33,4))</f>
        <v/>
      </c>
      <c r="J27" s="317"/>
      <c r="K27" s="163"/>
      <c r="L27" s="318"/>
      <c r="M27" s="201"/>
      <c r="N27" s="322"/>
      <c r="O27" s="163"/>
      <c r="P27" s="318"/>
      <c r="Q27" s="163"/>
      <c r="R27" s="166"/>
      <c r="S27" s="169"/>
    </row>
    <row r="28" spans="1:19" s="38" customFormat="1" ht="9.6" customHeight="1">
      <c r="A28" s="281"/>
      <c r="B28" s="310"/>
      <c r="C28" s="310"/>
      <c r="D28" s="310"/>
      <c r="E28" s="498" t="str">
        <f>UPPER(IF($D27="","",VLOOKUP($D27,'1D ELO (5)'!$A$7:$P$33,11)))</f>
        <v/>
      </c>
      <c r="F28" s="487" t="str">
        <f>UPPER(IF($D27="","",VLOOKUP($D27,'1D ELO (5)'!$A$7:$P$33,8)))</f>
        <v/>
      </c>
      <c r="G28" s="487" t="str">
        <f>IF($D27="","",VLOOKUP($D27,'1D ELO (5)'!$A$7:$P$33,9))</f>
        <v/>
      </c>
      <c r="H28" s="499"/>
      <c r="I28" s="487" t="str">
        <f>IF($D27="","",VLOOKUP($D27,'1D ELO (5)'!$A$7:$P$33,10))</f>
        <v/>
      </c>
      <c r="J28" s="311"/>
      <c r="K28" s="163"/>
      <c r="L28" s="318"/>
      <c r="M28" s="285"/>
      <c r="N28" s="323"/>
      <c r="O28" s="163"/>
      <c r="P28" s="318"/>
      <c r="Q28" s="163"/>
      <c r="R28" s="166"/>
      <c r="S28" s="169"/>
    </row>
    <row r="29" spans="1:19" s="38" customFormat="1" ht="9.6" customHeight="1">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c r="A31" s="321">
        <v>7</v>
      </c>
      <c r="B31" s="390" t="str">
        <f>IF($D31="","",VLOOKUP($D31,'1D ELO (5)'!$A$7:$P$23,14))</f>
        <v/>
      </c>
      <c r="C31" s="390" t="str">
        <f>IF($D31="","",VLOOKUP($D31,'1D ELO (5)'!$A$7:$P$33,15))</f>
        <v/>
      </c>
      <c r="D31" s="159"/>
      <c r="E31" s="498" t="str">
        <f>UPPER(IF($D31="","",VLOOKUP($D31,'1D ELO (5)'!$A$7:$P$33,5)))</f>
        <v/>
      </c>
      <c r="F31" s="487" t="str">
        <f>UPPER(IF($D31="","",VLOOKUP($D31,'1D ELO (5)'!$A$7:$P$33,2)))</f>
        <v/>
      </c>
      <c r="G31" s="487" t="str">
        <f>IF($D31="","",VLOOKUP($D31,'1D ELO (5)'!$A$7:$P$33,3))</f>
        <v/>
      </c>
      <c r="H31" s="499"/>
      <c r="I31" s="487" t="str">
        <f>IF($D31="","",VLOOKUP($D31,'1D ELO (5)'!$A$7:$P$33,4))</f>
        <v/>
      </c>
      <c r="J31" s="309"/>
      <c r="K31" s="163"/>
      <c r="L31" s="318"/>
      <c r="M31" s="163"/>
      <c r="N31" s="165"/>
      <c r="O31" s="201"/>
      <c r="P31" s="318"/>
      <c r="Q31" s="163"/>
      <c r="R31" s="166"/>
      <c r="S31" s="169"/>
    </row>
    <row r="32" spans="1:19" s="38" customFormat="1" ht="9.6" customHeight="1">
      <c r="A32" s="281"/>
      <c r="B32" s="310"/>
      <c r="C32" s="310"/>
      <c r="D32" s="310"/>
      <c r="E32" s="498" t="str">
        <f>UPPER(IF($D31="","",VLOOKUP($D31,'1D ELO (5)'!$A$7:$P$33,11)))</f>
        <v/>
      </c>
      <c r="F32" s="487" t="str">
        <f>UPPER(IF($D31="","",VLOOKUP($D31,'1D ELO (5)'!$A$7:$P$33,8)))</f>
        <v/>
      </c>
      <c r="G32" s="487" t="str">
        <f>IF($D31="","",VLOOKUP($D31,'1D ELO (5)'!$A$7:$P$33,9))</f>
        <v/>
      </c>
      <c r="H32" s="499"/>
      <c r="I32" s="487" t="str">
        <f>IF($D31="","",VLOOKUP($D31,'1D ELO (5)'!$A$7:$P$33,10))</f>
        <v/>
      </c>
      <c r="J32" s="311"/>
      <c r="K32" s="156" t="str">
        <f>IF(J32="a",F31,IF(J32="b",F33,""))</f>
        <v/>
      </c>
      <c r="L32" s="318"/>
      <c r="M32" s="163"/>
      <c r="N32" s="165"/>
      <c r="O32" s="163"/>
      <c r="P32" s="318"/>
      <c r="Q32" s="163"/>
      <c r="R32" s="166"/>
      <c r="S32" s="169"/>
    </row>
    <row r="33" spans="1:19" s="38" customFormat="1" ht="9.6" customHeight="1">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c r="A35" s="281">
        <v>8</v>
      </c>
      <c r="B35" s="390" t="str">
        <f>IF($D35="","",VLOOKUP($D35,'1D ELO (5)'!$A$7:$P$23,14))</f>
        <v/>
      </c>
      <c r="C35" s="390" t="str">
        <f>IF($D35="","",VLOOKUP($D35,'1D ELO (5)'!$A$7:$P$33,15))</f>
        <v/>
      </c>
      <c r="D35" s="159"/>
      <c r="E35" s="498" t="str">
        <f>UPPER(IF($D35="","",VLOOKUP($D35,'1D ELO (5)'!$A$7:$P$33,5)))</f>
        <v/>
      </c>
      <c r="F35" s="487" t="str">
        <f>UPPER(IF($D35="","",VLOOKUP($D35,'1D ELO (5)'!$A$7:$P$33,2)))</f>
        <v/>
      </c>
      <c r="G35" s="487" t="str">
        <f>IF($D35="","",VLOOKUP($D35,'1D ELO (5)'!$A$7:$P$33,3))</f>
        <v/>
      </c>
      <c r="H35" s="499"/>
      <c r="I35" s="487" t="str">
        <f>IF($D35="","",VLOOKUP($D35,'1D ELO (5)'!$A$7:$P$33,4))</f>
        <v/>
      </c>
      <c r="J35" s="317"/>
      <c r="K35" s="163"/>
      <c r="L35" s="165"/>
      <c r="M35" s="201"/>
      <c r="N35" s="314"/>
      <c r="O35" s="163"/>
      <c r="P35" s="318"/>
      <c r="Q35" s="163"/>
      <c r="R35" s="166"/>
      <c r="S35" s="169"/>
    </row>
    <row r="36" spans="1:19" s="38" customFormat="1" ht="9.6" customHeight="1">
      <c r="A36" s="281"/>
      <c r="B36" s="310"/>
      <c r="C36" s="310"/>
      <c r="D36" s="310"/>
      <c r="E36" s="498" t="str">
        <f>UPPER(IF($D35="","",VLOOKUP($D35,'1D ELO (5)'!$A$7:$P$33,11)))</f>
        <v/>
      </c>
      <c r="F36" s="487" t="str">
        <f>UPPER(IF($D35="","",VLOOKUP($D35,'1D ELO (5)'!$A$7:$P$33,8)))</f>
        <v/>
      </c>
      <c r="G36" s="487" t="str">
        <f>IF($D35="","",VLOOKUP($D35,'1D ELO (5)'!$A$7:$P$33,9))</f>
        <v/>
      </c>
      <c r="H36" s="499"/>
      <c r="I36" s="487" t="str">
        <f>IF($D35="","",VLOOKUP($D35,'1D ELO (5)'!$A$7:$P$33,10))</f>
        <v/>
      </c>
      <c r="J36" s="311"/>
      <c r="K36" s="163"/>
      <c r="L36" s="165"/>
      <c r="M36" s="285"/>
      <c r="N36" s="319"/>
      <c r="O36" s="163"/>
      <c r="P36" s="318"/>
      <c r="Q36" s="163"/>
      <c r="R36" s="166"/>
      <c r="S36" s="169"/>
    </row>
    <row r="37" spans="1:19" s="38" customFormat="1" ht="9.6" customHeight="1">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c r="A39" s="321">
        <v>9</v>
      </c>
      <c r="B39" s="390" t="str">
        <f>IF($D39="","",VLOOKUP($D39,'1D ELO (5)'!$A$7:$P$23,14))</f>
        <v/>
      </c>
      <c r="C39" s="390" t="str">
        <f>IF($D39="","",VLOOKUP($D39,'1D ELO (5)'!$A$7:$P$33,15))</f>
        <v/>
      </c>
      <c r="D39" s="159"/>
      <c r="E39" s="498" t="str">
        <f>UPPER(IF($D39="","",VLOOKUP($D39,'1D ELO (5)'!$A$7:$P$33,5)))</f>
        <v/>
      </c>
      <c r="F39" s="487" t="str">
        <f>UPPER(IF($D39="","",VLOOKUP($D39,'1D ELO (5)'!$A$7:$P$33,2)))</f>
        <v/>
      </c>
      <c r="G39" s="487" t="str">
        <f>IF($D39="","",VLOOKUP($D39,'1D ELO (5)'!$A$7:$P$33,3))</f>
        <v/>
      </c>
      <c r="H39" s="499"/>
      <c r="I39" s="487" t="str">
        <f>IF($D39="","",VLOOKUP($D39,'1D ELO (5)'!$A$7:$P$33,4))</f>
        <v/>
      </c>
      <c r="J39" s="309"/>
      <c r="K39" s="163"/>
      <c r="L39" s="165"/>
      <c r="M39" s="163"/>
      <c r="N39" s="165"/>
      <c r="O39" s="163"/>
      <c r="P39" s="318"/>
      <c r="Q39" s="201"/>
      <c r="R39" s="166"/>
      <c r="S39" s="169"/>
    </row>
    <row r="40" spans="1:19" s="38" customFormat="1" ht="9.6" customHeight="1">
      <c r="A40" s="281"/>
      <c r="B40" s="310"/>
      <c r="C40" s="310"/>
      <c r="D40" s="310"/>
      <c r="E40" s="498" t="str">
        <f>UPPER(IF($D39="","",VLOOKUP($D39,'1D ELO (5)'!$A$7:$P$33,11)))</f>
        <v/>
      </c>
      <c r="F40" s="487" t="str">
        <f>UPPER(IF($D39="","",VLOOKUP($D39,'1D ELO (5)'!$A$7:$P$33,8)))</f>
        <v/>
      </c>
      <c r="G40" s="487" t="str">
        <f>IF($D39="","",VLOOKUP($D39,'1D ELO (5)'!$A$7:$P$33,9))</f>
        <v/>
      </c>
      <c r="H40" s="499"/>
      <c r="I40" s="487" t="str">
        <f>IF($D39="","",VLOOKUP($D39,'1D ELO (5)'!$A$7:$P$33,10))</f>
        <v/>
      </c>
      <c r="J40" s="311"/>
      <c r="K40" s="156" t="str">
        <f>IF(J40="a",F39,IF(J40="b",F41,""))</f>
        <v/>
      </c>
      <c r="L40" s="165"/>
      <c r="M40" s="163"/>
      <c r="N40" s="165"/>
      <c r="O40" s="163"/>
      <c r="P40" s="318"/>
      <c r="Q40" s="285"/>
      <c r="R40" s="326"/>
      <c r="S40" s="169"/>
    </row>
    <row r="41" spans="1:19" s="38" customFormat="1" ht="9.6" customHeight="1">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c r="A43" s="281">
        <v>10</v>
      </c>
      <c r="B43" s="390" t="str">
        <f>IF($D43="","",VLOOKUP($D43,'1D ELO (5)'!$A$7:$P$23,14))</f>
        <v/>
      </c>
      <c r="C43" s="390" t="str">
        <f>IF($D43="","",VLOOKUP($D43,'1D ELO (5)'!$A$7:$P$33,15))</f>
        <v/>
      </c>
      <c r="D43" s="159"/>
      <c r="E43" s="498" t="str">
        <f>UPPER(IF($D43="","",VLOOKUP($D43,'1D ELO (5)'!$A$7:$P$33,5)))</f>
        <v/>
      </c>
      <c r="F43" s="487" t="str">
        <f>UPPER(IF($D43="","",VLOOKUP($D43,'1D ELO (5)'!$A$7:$P$33,2)))</f>
        <v/>
      </c>
      <c r="G43" s="487" t="str">
        <f>IF($D43="","",VLOOKUP($D43,'1D ELO (5)'!$A$7:$P$33,3))</f>
        <v/>
      </c>
      <c r="H43" s="499"/>
      <c r="I43" s="487" t="str">
        <f>IF($D43="","",VLOOKUP($D43,'1D ELO (5)'!$A$7:$P$33,4))</f>
        <v/>
      </c>
      <c r="J43" s="317"/>
      <c r="K43" s="163"/>
      <c r="L43" s="318"/>
      <c r="M43" s="201"/>
      <c r="N43" s="314"/>
      <c r="O43" s="163"/>
      <c r="P43" s="318"/>
      <c r="Q43" s="163"/>
      <c r="R43" s="166"/>
      <c r="S43" s="169"/>
    </row>
    <row r="44" spans="1:19" s="38" customFormat="1" ht="9.6" customHeight="1">
      <c r="A44" s="281"/>
      <c r="B44" s="310"/>
      <c r="C44" s="310"/>
      <c r="D44" s="310"/>
      <c r="E44" s="498" t="str">
        <f>UPPER(IF($D43="","",VLOOKUP($D43,'1D ELO (5)'!$A$7:$P$33,11)))</f>
        <v/>
      </c>
      <c r="F44" s="487" t="str">
        <f>UPPER(IF($D43="","",VLOOKUP($D43,'1D ELO (5)'!$A$7:$P$33,8)))</f>
        <v/>
      </c>
      <c r="G44" s="487" t="str">
        <f>IF($D43="","",VLOOKUP($D43,'1D ELO (5)'!$A$7:$P$33,9))</f>
        <v/>
      </c>
      <c r="H44" s="499"/>
      <c r="I44" s="487" t="str">
        <f>IF($D43="","",VLOOKUP($D43,'1D ELO (5)'!$A$7:$P$33,10))</f>
        <v/>
      </c>
      <c r="J44" s="311"/>
      <c r="K44" s="163"/>
      <c r="L44" s="318"/>
      <c r="M44" s="285"/>
      <c r="N44" s="319"/>
      <c r="O44" s="163"/>
      <c r="P44" s="318"/>
      <c r="Q44" s="163"/>
      <c r="R44" s="166"/>
      <c r="S44" s="169"/>
    </row>
    <row r="45" spans="1:19" s="38" customFormat="1" ht="9.6" customHeight="1">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c r="A47" s="321">
        <v>11</v>
      </c>
      <c r="B47" s="390" t="str">
        <f>IF($D47="","",VLOOKUP($D47,'1D ELO (5)'!$A$7:$P$23,14))</f>
        <v/>
      </c>
      <c r="C47" s="390" t="str">
        <f>IF($D47="","",VLOOKUP($D47,'1D ELO (5)'!$A$7:$P$33,15))</f>
        <v/>
      </c>
      <c r="D47" s="159"/>
      <c r="E47" s="498" t="str">
        <f>UPPER(IF($D47="","",VLOOKUP($D47,'1D ELO (5)'!$A$7:$P$33,5)))</f>
        <v/>
      </c>
      <c r="F47" s="487" t="str">
        <f>UPPER(IF($D47="","",VLOOKUP($D47,'1D ELO (5)'!$A$7:$P$33,2)))</f>
        <v/>
      </c>
      <c r="G47" s="487" t="str">
        <f>IF($D47="","",VLOOKUP($D47,'1D ELO (5)'!$A$7:$P$33,3))</f>
        <v/>
      </c>
      <c r="H47" s="499"/>
      <c r="I47" s="487" t="str">
        <f>IF($D47="","",VLOOKUP($D47,'1D ELO (5)'!$A$7:$P$33,4))</f>
        <v/>
      </c>
      <c r="J47" s="309"/>
      <c r="K47" s="163"/>
      <c r="L47" s="318"/>
      <c r="M47" s="163"/>
      <c r="N47" s="318"/>
      <c r="O47" s="201"/>
      <c r="P47" s="318"/>
      <c r="Q47" s="163"/>
      <c r="R47" s="166"/>
      <c r="S47" s="169"/>
    </row>
    <row r="48" spans="1:19" s="38" customFormat="1" ht="9.6" customHeight="1">
      <c r="A48" s="281"/>
      <c r="B48" s="310"/>
      <c r="C48" s="310"/>
      <c r="D48" s="310"/>
      <c r="E48" s="498" t="str">
        <f>UPPER(IF($D47="","",VLOOKUP($D47,'1D ELO (5)'!$A$7:$P$33,11)))</f>
        <v/>
      </c>
      <c r="F48" s="487" t="str">
        <f>UPPER(IF($D47="","",VLOOKUP($D47,'1D ELO (5)'!$A$7:$P$33,8)))</f>
        <v/>
      </c>
      <c r="G48" s="487" t="str">
        <f>IF($D47="","",VLOOKUP($D47,'1D ELO (5)'!$A$7:$P$33,9))</f>
        <v/>
      </c>
      <c r="H48" s="499"/>
      <c r="I48" s="487" t="str">
        <f>IF($D47="","",VLOOKUP($D47,'1D ELO (5)'!$A$7:$P$33,10))</f>
        <v/>
      </c>
      <c r="J48" s="311"/>
      <c r="K48" s="156" t="str">
        <f>IF(J48="a",F47,IF(J48="b",F49,""))</f>
        <v/>
      </c>
      <c r="L48" s="318"/>
      <c r="M48" s="163"/>
      <c r="N48" s="318"/>
      <c r="O48" s="163"/>
      <c r="P48" s="318"/>
      <c r="Q48" s="163"/>
      <c r="R48" s="166"/>
      <c r="S48" s="169"/>
    </row>
    <row r="49" spans="1:19" s="38" customFormat="1" ht="9.6" customHeight="1">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c r="A51" s="327">
        <v>12</v>
      </c>
      <c r="B51" s="390" t="str">
        <f>IF($D51="","",VLOOKUP($D51,'1D ELO (5)'!$A$7:$P$23,14))</f>
        <v/>
      </c>
      <c r="C51" s="390" t="str">
        <f>IF($D51="","",VLOOKUP($D51,'1D ELO (5)'!$A$7:$P$33,15))</f>
        <v/>
      </c>
      <c r="D51" s="159"/>
      <c r="E51" s="503" t="str">
        <f>UPPER(IF($D51="","",VLOOKUP($D51,'1D ELO (5)'!$A$7:$P$33,5)))</f>
        <v/>
      </c>
      <c r="F51" s="160" t="str">
        <f>UPPER(IF($D51="","",VLOOKUP($D51,'1D ELO (5)'!$A$7:$P$33,2)))</f>
        <v/>
      </c>
      <c r="G51" s="160" t="str">
        <f>IF($D51="","",VLOOKUP($D51,'1D ELO (5)'!$A$7:$P$33,3))</f>
        <v/>
      </c>
      <c r="H51" s="308"/>
      <c r="I51" s="160" t="str">
        <f>IF($D51="","",VLOOKUP($D51,'1D ELO (5)'!$A$7:$P$33,4))</f>
        <v/>
      </c>
      <c r="J51" s="317"/>
      <c r="K51" s="163"/>
      <c r="L51" s="165"/>
      <c r="M51" s="201"/>
      <c r="N51" s="322"/>
      <c r="O51" s="163"/>
      <c r="P51" s="318"/>
      <c r="Q51" s="163"/>
      <c r="R51" s="166"/>
      <c r="S51" s="169"/>
    </row>
    <row r="52" spans="1:19" s="38" customFormat="1" ht="9.6" customHeight="1">
      <c r="A52" s="281"/>
      <c r="B52" s="310"/>
      <c r="C52" s="310"/>
      <c r="D52" s="310"/>
      <c r="E52" s="680" t="str">
        <f>UPPER(IF($D51="","",VLOOKUP($D51,'1D ELO (5)'!$A$7:$P$33,11)))</f>
        <v/>
      </c>
      <c r="F52" s="681" t="str">
        <f>UPPER(IF($D51="","",VLOOKUP($D51,'1D ELO (5)'!$A$7:$P$33,8)))</f>
        <v/>
      </c>
      <c r="G52" s="681" t="str">
        <f>IF($D51="","",VLOOKUP($D51,'1D ELO (5)'!$A$7:$P$33,9))</f>
        <v/>
      </c>
      <c r="H52" s="682"/>
      <c r="I52" s="681" t="str">
        <f>IF($D51="","",VLOOKUP($D51,'1D ELO (5)'!$A$7:$P$33,10))</f>
        <v/>
      </c>
      <c r="J52" s="311"/>
      <c r="K52" s="163"/>
      <c r="L52" s="165"/>
      <c r="M52" s="285"/>
      <c r="N52" s="323"/>
      <c r="O52" s="163"/>
      <c r="P52" s="318"/>
      <c r="Q52" s="163"/>
      <c r="R52" s="166"/>
      <c r="S52" s="169"/>
    </row>
    <row r="53" spans="1:19" s="38" customFormat="1" ht="9.6" customHeight="1">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c r="A55" s="321">
        <v>13</v>
      </c>
      <c r="B55" s="390" t="str">
        <f>IF($D55="","",VLOOKUP($D55,'1D ELO (5)'!$A$7:$P$23,14))</f>
        <v/>
      </c>
      <c r="C55" s="390" t="str">
        <f>IF($D55="","",VLOOKUP($D55,'1D ELO (5)'!$A$7:$P$33,15))</f>
        <v/>
      </c>
      <c r="D55" s="159"/>
      <c r="E55" s="498" t="str">
        <f>UPPER(IF($D55="","",VLOOKUP($D55,'1D ELO (5)'!$A$7:$P$33,5)))</f>
        <v/>
      </c>
      <c r="F55" s="487" t="str">
        <f>UPPER(IF($D55="","",VLOOKUP($D55,'1D ELO (5)'!$A$7:$P$33,2)))</f>
        <v/>
      </c>
      <c r="G55" s="487" t="str">
        <f>IF($D55="","",VLOOKUP($D55,'1D ELO (5)'!$A$7:$P$33,3))</f>
        <v/>
      </c>
      <c r="H55" s="499"/>
      <c r="I55" s="487" t="str">
        <f>IF($D55="","",VLOOKUP($D55,'1D ELO (5)'!$A$7:$P$33,4))</f>
        <v/>
      </c>
      <c r="J55" s="309"/>
      <c r="K55" s="163"/>
      <c r="L55" s="165"/>
      <c r="M55" s="163"/>
      <c r="N55" s="318"/>
      <c r="O55" s="163"/>
      <c r="P55" s="165"/>
      <c r="Q55" s="163"/>
      <c r="R55" s="166"/>
      <c r="S55" s="169"/>
    </row>
    <row r="56" spans="1:19" s="38" customFormat="1" ht="9.6" customHeight="1">
      <c r="A56" s="281"/>
      <c r="B56" s="310"/>
      <c r="C56" s="310"/>
      <c r="D56" s="310"/>
      <c r="E56" s="498" t="str">
        <f>UPPER(IF($D55="","",VLOOKUP($D55,'1D ELO (5)'!$A$7:$P$33,11)))</f>
        <v/>
      </c>
      <c r="F56" s="487" t="str">
        <f>UPPER(IF($D55="","",VLOOKUP($D55,'1D ELO (5)'!$A$7:$P$33,8)))</f>
        <v/>
      </c>
      <c r="G56" s="487" t="str">
        <f>IF($D55="","",VLOOKUP($D55,'1D ELO (5)'!$A$7:$P$33,9))</f>
        <v/>
      </c>
      <c r="H56" s="499"/>
      <c r="I56" s="487" t="str">
        <f>IF($D55="","",VLOOKUP($D55,'1D ELO (5)'!$A$7:$P$33,10))</f>
        <v/>
      </c>
      <c r="J56" s="311"/>
      <c r="K56" s="156" t="str">
        <f>IF(J56="a",F55,IF(J56="b",F57,""))</f>
        <v/>
      </c>
      <c r="L56" s="165"/>
      <c r="M56" s="163"/>
      <c r="N56" s="318"/>
      <c r="O56" s="163"/>
      <c r="P56" s="165"/>
      <c r="Q56" s="163"/>
      <c r="R56" s="166"/>
      <c r="S56" s="169"/>
    </row>
    <row r="57" spans="1:19" s="38" customFormat="1" ht="9.6" customHeight="1">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c r="A59" s="281">
        <v>14</v>
      </c>
      <c r="B59" s="390" t="str">
        <f>IF($D59="","",VLOOKUP($D59,'1D ELO (5)'!$A$7:$P$23,14))</f>
        <v/>
      </c>
      <c r="C59" s="390" t="str">
        <f>IF($D59="","",VLOOKUP($D59,'1D ELO (5)'!$A$7:$P$33,15))</f>
        <v/>
      </c>
      <c r="D59" s="159"/>
      <c r="E59" s="498" t="str">
        <f>UPPER(IF($D59="","",VLOOKUP($D59,'1D ELO (5)'!$A$7:$P$33,5)))</f>
        <v/>
      </c>
      <c r="F59" s="487" t="str">
        <f>UPPER(IF($D59="","",VLOOKUP($D59,'1D ELO (5)'!$A$7:$P$33,2)))</f>
        <v/>
      </c>
      <c r="G59" s="487" t="str">
        <f>IF($D59="","",VLOOKUP($D59,'1D ELO (5)'!$A$7:$P$33,3))</f>
        <v/>
      </c>
      <c r="H59" s="499"/>
      <c r="I59" s="487" t="str">
        <f>IF($D59="","",VLOOKUP($D59,'1D ELO (5)'!$A$7:$P$33,4))</f>
        <v/>
      </c>
      <c r="J59" s="317"/>
      <c r="K59" s="163"/>
      <c r="L59" s="318"/>
      <c r="M59" s="201"/>
      <c r="N59" s="322"/>
      <c r="O59" s="163"/>
      <c r="P59" s="165"/>
      <c r="Q59" s="163"/>
      <c r="R59" s="166"/>
      <c r="S59" s="169"/>
    </row>
    <row r="60" spans="1:19" s="38" customFormat="1" ht="9.6" customHeight="1">
      <c r="A60" s="281"/>
      <c r="B60" s="310"/>
      <c r="C60" s="310"/>
      <c r="D60" s="310"/>
      <c r="E60" s="498" t="str">
        <f>UPPER(IF($D59="","",VLOOKUP($D59,'1D ELO (5)'!$A$7:$P$33,11)))</f>
        <v/>
      </c>
      <c r="F60" s="487" t="str">
        <f>UPPER(IF($D59="","",VLOOKUP($D59,'1D ELO (5)'!$A$7:$P$33,8)))</f>
        <v/>
      </c>
      <c r="G60" s="487" t="str">
        <f>IF($D59="","",VLOOKUP($D59,'1D ELO (5)'!$A$7:$P$33,9))</f>
        <v/>
      </c>
      <c r="H60" s="499"/>
      <c r="I60" s="487" t="str">
        <f>IF($D59="","",VLOOKUP($D59,'1D ELO (5)'!$A$7:$P$33,10))</f>
        <v/>
      </c>
      <c r="J60" s="311"/>
      <c r="K60" s="163"/>
      <c r="L60" s="318"/>
      <c r="M60" s="285"/>
      <c r="N60" s="323"/>
      <c r="O60" s="163"/>
      <c r="P60" s="165"/>
      <c r="Q60" s="163"/>
      <c r="R60" s="166"/>
      <c r="S60" s="169"/>
    </row>
    <row r="61" spans="1:19" s="38" customFormat="1" ht="9.6" customHeight="1">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c r="A63" s="321">
        <v>15</v>
      </c>
      <c r="B63" s="390" t="str">
        <f>IF($D63="","",VLOOKUP($D63,'1D ELO (5)'!$A$7:$P$23,14))</f>
        <v/>
      </c>
      <c r="C63" s="390" t="str">
        <f>IF($D63="","",VLOOKUP($D63,'1D ELO (5)'!$A$7:$P$33,15))</f>
        <v/>
      </c>
      <c r="D63" s="159"/>
      <c r="E63" s="498" t="str">
        <f>UPPER(IF($D63="","",VLOOKUP($D63,'1D ELO (5)'!$A$7:$P$33,5)))</f>
        <v/>
      </c>
      <c r="F63" s="487" t="str">
        <f>UPPER(IF($D63="","",VLOOKUP($D63,'1D ELO (5)'!$A$7:$P$33,2)))</f>
        <v/>
      </c>
      <c r="G63" s="487" t="str">
        <f>IF($D63="","",VLOOKUP($D63,'1D ELO (5)'!$A$7:$P$33,3))</f>
        <v/>
      </c>
      <c r="H63" s="499"/>
      <c r="I63" s="487" t="str">
        <f>IF($D63="","",VLOOKUP($D63,'1D ELO (5)'!$A$7:$P$33,4))</f>
        <v/>
      </c>
      <c r="J63" s="309"/>
      <c r="K63" s="163"/>
      <c r="L63" s="318"/>
      <c r="M63" s="163"/>
      <c r="N63" s="165"/>
      <c r="O63" s="201"/>
      <c r="P63" s="165"/>
      <c r="Q63" s="163"/>
      <c r="R63" s="166"/>
      <c r="S63" s="169"/>
    </row>
    <row r="64" spans="1:19" s="38" customFormat="1" ht="9.6" customHeight="1">
      <c r="A64" s="281"/>
      <c r="B64" s="310"/>
      <c r="C64" s="310"/>
      <c r="D64" s="310"/>
      <c r="E64" s="498" t="str">
        <f>UPPER(IF($D63="","",VLOOKUP($D63,'1D ELO (5)'!$A$7:$P$33,11)))</f>
        <v/>
      </c>
      <c r="F64" s="487" t="str">
        <f>UPPER(IF($D63="","",VLOOKUP($D63,'1D ELO (5)'!$A$7:$P$33,8)))</f>
        <v/>
      </c>
      <c r="G64" s="487" t="str">
        <f>IF($D63="","",VLOOKUP($D63,'1D ELO (5)'!$A$7:$P$33,9))</f>
        <v/>
      </c>
      <c r="H64" s="499"/>
      <c r="I64" s="487" t="str">
        <f>IF($D63="","",VLOOKUP($D63,'1D ELO (5)'!$A$7:$P$33,10))</f>
        <v/>
      </c>
      <c r="J64" s="311"/>
      <c r="K64" s="156" t="str">
        <f>IF(J64="a",F63,IF(J64="b",F65,""))</f>
        <v/>
      </c>
      <c r="L64" s="318"/>
      <c r="M64" s="163"/>
      <c r="N64" s="165"/>
      <c r="O64" s="163"/>
      <c r="P64" s="165"/>
      <c r="Q64" s="163"/>
      <c r="R64" s="166"/>
      <c r="S64" s="169"/>
    </row>
    <row r="65" spans="1:19" s="38" customFormat="1" ht="9.6" customHeight="1">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c r="A67" s="327">
        <v>16</v>
      </c>
      <c r="B67" s="390" t="str">
        <f>IF($D67="","",VLOOKUP($D67,'1D ELO (5)'!$A$7:$P$23,14))</f>
        <v/>
      </c>
      <c r="C67" s="390" t="str">
        <f>IF($D67="","",VLOOKUP($D67,'1D ELO (5)'!$A$7:$P$33,15))</f>
        <v/>
      </c>
      <c r="D67" s="159"/>
      <c r="E67" s="503" t="str">
        <f>UPPER(IF($D67="","",VLOOKUP($D67,'1D ELO (5)'!$A$7:$P$33,5)))</f>
        <v/>
      </c>
      <c r="F67" s="160" t="str">
        <f>UPPER(IF($D67="","",VLOOKUP($D67,'1D ELO (5)'!$A$7:$P$33,2)))</f>
        <v/>
      </c>
      <c r="G67" s="160" t="str">
        <f>IF($D67="","",VLOOKUP($D67,'1D ELO (5)'!$A$7:$P$33,3))</f>
        <v/>
      </c>
      <c r="H67" s="308"/>
      <c r="I67" s="160" t="str">
        <f>IF($D67="","",VLOOKUP($D67,'1D ELO (5)'!$A$7:$P$33,4))</f>
        <v/>
      </c>
      <c r="J67" s="317"/>
      <c r="K67" s="163"/>
      <c r="L67" s="165"/>
      <c r="M67" s="201"/>
      <c r="N67" s="314"/>
      <c r="O67" s="163"/>
      <c r="P67" s="165"/>
      <c r="Q67" s="163"/>
      <c r="R67" s="166"/>
      <c r="S67" s="169"/>
    </row>
    <row r="68" spans="1:19" s="38" customFormat="1" ht="9.6" customHeight="1">
      <c r="A68" s="281"/>
      <c r="B68" s="310"/>
      <c r="C68" s="310"/>
      <c r="D68" s="310"/>
      <c r="E68" s="680" t="str">
        <f>UPPER(IF($D67="","",VLOOKUP($D67,'1D ELO (5)'!$A$7:$P$33,11)))</f>
        <v/>
      </c>
      <c r="F68" s="681" t="str">
        <f>UPPER(IF($D67="","",VLOOKUP($D67,'1D ELO (5)'!$A$7:$P$33,8)))</f>
        <v/>
      </c>
      <c r="G68" s="681" t="str">
        <f>IF($D67="","",VLOOKUP($D67,'1D ELO (5)'!$A$7:$P$33,9))</f>
        <v/>
      </c>
      <c r="H68" s="682"/>
      <c r="I68" s="681" t="str">
        <f>IF($D67="","",VLOOKUP($D67,'1D ELO (5)'!$A$7:$P$33,10))</f>
        <v/>
      </c>
      <c r="J68" s="311"/>
      <c r="K68" s="163"/>
      <c r="L68" s="165"/>
      <c r="M68" s="285"/>
      <c r="N68" s="319"/>
      <c r="O68" s="163"/>
      <c r="P68" s="165"/>
      <c r="Q68" s="163"/>
      <c r="R68" s="166"/>
      <c r="S68" s="169"/>
    </row>
    <row r="69" spans="1:19" s="38" customFormat="1" ht="9.6" customHeight="1">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c r="A72" s="222" t="s">
        <v>158</v>
      </c>
      <c r="B72" s="221"/>
      <c r="C72" s="223"/>
      <c r="D72" s="224">
        <v>1</v>
      </c>
      <c r="E72" s="224"/>
      <c r="F72" s="92">
        <f>IF(D72&gt;$R$79,,UPPER(VLOOKUP(D72,'1D ELO (5)'!$A$7:$L$23,2)))</f>
        <v>0</v>
      </c>
      <c r="G72" s="90"/>
      <c r="H72" s="90"/>
      <c r="I72" s="333"/>
      <c r="J72" s="334" t="s">
        <v>7</v>
      </c>
      <c r="K72" s="221"/>
      <c r="L72" s="227"/>
      <c r="M72" s="221"/>
      <c r="N72" s="228"/>
      <c r="O72" s="229" t="s">
        <v>157</v>
      </c>
      <c r="P72" s="230"/>
      <c r="Q72" s="230"/>
      <c r="R72" s="231"/>
    </row>
    <row r="73" spans="1:19" s="18" customFormat="1" ht="9" customHeight="1">
      <c r="A73" s="236" t="s">
        <v>124</v>
      </c>
      <c r="B73" s="234"/>
      <c r="C73" s="237"/>
      <c r="D73" s="224"/>
      <c r="E73" s="224"/>
      <c r="F73" s="92">
        <f>IF(D72&gt;$R$79,,UPPER(VLOOKUP(D72,'1D ELO (5)'!$A$7:$L$23,8)))</f>
        <v>0</v>
      </c>
      <c r="G73" s="90"/>
      <c r="H73" s="90"/>
      <c r="I73" s="333"/>
      <c r="J73" s="334"/>
      <c r="K73" s="221"/>
      <c r="L73" s="227"/>
      <c r="M73" s="221"/>
      <c r="N73" s="228"/>
      <c r="O73" s="234"/>
      <c r="P73" s="233"/>
      <c r="Q73" s="234"/>
      <c r="R73" s="235"/>
    </row>
    <row r="74" spans="1:19" s="18" customFormat="1" ht="9" customHeight="1">
      <c r="A74" s="379"/>
      <c r="B74" s="380"/>
      <c r="C74" s="381"/>
      <c r="D74" s="224">
        <v>2</v>
      </c>
      <c r="E74" s="224"/>
      <c r="F74" s="92">
        <f>IF(D74&gt;$R$79,,UPPER(VLOOKUP(D74,'1D ELO (5)'!$A$7:$L$23,2)))</f>
        <v>0</v>
      </c>
      <c r="G74" s="90"/>
      <c r="H74" s="90"/>
      <c r="I74" s="333"/>
      <c r="J74" s="334" t="s">
        <v>8</v>
      </c>
      <c r="K74" s="221"/>
      <c r="L74" s="227"/>
      <c r="M74" s="221"/>
      <c r="N74" s="228"/>
      <c r="O74" s="229" t="s">
        <v>112</v>
      </c>
      <c r="P74" s="230"/>
      <c r="Q74" s="230"/>
      <c r="R74" s="231"/>
    </row>
    <row r="75" spans="1:19" s="18" customFormat="1" ht="9" customHeight="1">
      <c r="A75" s="238"/>
      <c r="B75" s="150"/>
      <c r="C75" s="239"/>
      <c r="D75" s="224"/>
      <c r="E75" s="224"/>
      <c r="F75" s="92">
        <f>IF(D74&gt;$R$79,,UPPER(VLOOKUP(D74,'1D ELO (5)'!$A$7:$L$23,8)))</f>
        <v>0</v>
      </c>
      <c r="G75" s="90"/>
      <c r="H75" s="90"/>
      <c r="I75" s="333"/>
      <c r="J75" s="334"/>
      <c r="K75" s="221"/>
      <c r="L75" s="227"/>
      <c r="M75" s="221"/>
      <c r="N75" s="228"/>
      <c r="O75" s="221"/>
      <c r="P75" s="227"/>
      <c r="Q75" s="221"/>
      <c r="R75" s="228"/>
    </row>
    <row r="76" spans="1:19" s="18" customFormat="1" ht="9" customHeight="1">
      <c r="A76" s="366"/>
      <c r="B76" s="382"/>
      <c r="C76" s="383"/>
      <c r="D76" s="224">
        <v>3</v>
      </c>
      <c r="E76" s="224"/>
      <c r="F76" s="92">
        <f>IF(D76&gt;$R$79,,UPPER(VLOOKUP(D76,'1D ELO (5)'!$A$7:$L$23,2)))</f>
        <v>0</v>
      </c>
      <c r="G76" s="90"/>
      <c r="H76" s="90"/>
      <c r="I76" s="333"/>
      <c r="J76" s="334" t="s">
        <v>9</v>
      </c>
      <c r="K76" s="221"/>
      <c r="L76" s="227"/>
      <c r="M76" s="221"/>
      <c r="N76" s="228"/>
      <c r="O76" s="234"/>
      <c r="P76" s="233"/>
      <c r="Q76" s="234"/>
      <c r="R76" s="235"/>
    </row>
    <row r="77" spans="1:19" s="18" customFormat="1" ht="9" customHeight="1">
      <c r="A77" s="367"/>
      <c r="B77" s="24"/>
      <c r="C77" s="239"/>
      <c r="D77" s="224"/>
      <c r="E77" s="224"/>
      <c r="F77" s="92">
        <f>IF(D76&gt;$R$79,,UPPER(VLOOKUP(D76,'1D ELO (5)'!$A$7:$L$23,8)))</f>
        <v>0</v>
      </c>
      <c r="G77" s="90"/>
      <c r="H77" s="90"/>
      <c r="I77" s="333"/>
      <c r="J77" s="334"/>
      <c r="K77" s="221"/>
      <c r="L77" s="227"/>
      <c r="M77" s="221"/>
      <c r="N77" s="228"/>
      <c r="O77" s="229" t="s">
        <v>92</v>
      </c>
      <c r="P77" s="230"/>
      <c r="Q77" s="230"/>
      <c r="R77" s="231"/>
    </row>
    <row r="78" spans="1:19" s="18" customFormat="1" ht="9" customHeight="1">
      <c r="A78" s="367"/>
      <c r="B78" s="24"/>
      <c r="C78" s="377"/>
      <c r="D78" s="224">
        <v>4</v>
      </c>
      <c r="E78" s="224"/>
      <c r="F78" s="92">
        <f>IF(D78&gt;$R$79,,UPPER(VLOOKUP(D78,'1D ELO (5)'!$A$7:$L$23,2)))</f>
        <v>0</v>
      </c>
      <c r="G78" s="90"/>
      <c r="H78" s="90"/>
      <c r="I78" s="333"/>
      <c r="J78" s="334" t="s">
        <v>10</v>
      </c>
      <c r="K78" s="221"/>
      <c r="L78" s="227"/>
      <c r="M78" s="221"/>
      <c r="N78" s="228"/>
      <c r="O78" s="221"/>
      <c r="P78" s="227"/>
      <c r="Q78" s="221"/>
      <c r="R78" s="228"/>
    </row>
    <row r="79" spans="1:19" s="18" customFormat="1" ht="9" customHeight="1">
      <c r="A79" s="368"/>
      <c r="B79" s="365"/>
      <c r="C79" s="378"/>
      <c r="D79" s="240"/>
      <c r="E79" s="240"/>
      <c r="F79" s="92">
        <f>IF(D78&gt;$R$79,,UPPER(VLOOKUP(D78,'1D ELO (5)'!$A$7:$L$23,8)))</f>
        <v>0</v>
      </c>
      <c r="G79" s="335"/>
      <c r="H79" s="335"/>
      <c r="I79" s="336"/>
      <c r="J79" s="337"/>
      <c r="K79" s="234"/>
      <c r="L79" s="233"/>
      <c r="M79" s="234"/>
      <c r="N79" s="235"/>
      <c r="O79" s="234">
        <f>R4</f>
        <v>0</v>
      </c>
      <c r="P79" s="233"/>
      <c r="Q79" s="234"/>
      <c r="R79" s="338">
        <f>MIN(4,'1D ELO (5)'!$P$5)</f>
        <v>0</v>
      </c>
    </row>
    <row r="80" spans="1:19" ht="15.75" customHeight="1"/>
    <row r="81" ht="9" customHeight="1"/>
  </sheetData>
  <mergeCells count="1">
    <mergeCell ref="A4:C4"/>
  </mergeCells>
  <conditionalFormatting sqref="I10 I58 I42 I50 I34 I26 I18 I66 K30 M22 O38 K62 K46 M54 K14">
    <cfRule type="expression" dxfId="41" priority="8" stopIfTrue="1">
      <formula>AND($O$1="CU",I10="Umpire")</formula>
    </cfRule>
    <cfRule type="expression" dxfId="40" priority="9" stopIfTrue="1">
      <formula>AND($O$1="CU",I10&lt;&gt;"Umpire",J10&lt;&gt;"")</formula>
    </cfRule>
    <cfRule type="expression" dxfId="39" priority="10" stopIfTrue="1">
      <formula>AND($O$1="CU",I10&lt;&gt;"Umpire")</formula>
    </cfRule>
  </conditionalFormatting>
  <conditionalFormatting sqref="M13 M29 M45 M61 O21 O53 Q37 K9 K17 K25 K33 K41 K49 K57 K65">
    <cfRule type="expression" dxfId="38" priority="6" stopIfTrue="1">
      <formula>J10="as"</formula>
    </cfRule>
    <cfRule type="expression" dxfId="37" priority="7" stopIfTrue="1">
      <formula>J10="bs"</formula>
    </cfRule>
  </conditionalFormatting>
  <conditionalFormatting sqref="M14 M30 M46 M62 O22 O54 Q38 K10 K18 K26 K34 K42 K50 K58 K66">
    <cfRule type="expression" dxfId="36" priority="4" stopIfTrue="1">
      <formula>J10="as"</formula>
    </cfRule>
    <cfRule type="expression" dxfId="35" priority="5" stopIfTrue="1">
      <formula>J10="bs"</formula>
    </cfRule>
  </conditionalFormatting>
  <conditionalFormatting sqref="J10 J18 J26 J34 J42 J50 J58 J66 L62 L46 L30 L14 N22 N54 P38">
    <cfRule type="expression" dxfId="34" priority="3" stopIfTrue="1">
      <formula>$O$1="CU"</formula>
    </cfRule>
  </conditionalFormatting>
  <conditionalFormatting sqref="E7:F7 E63:F63 E11:F11 E15:F15 E19:F19 E23:F23 E27:F27 E31:F31 E35:F35 E39:F39 E43:F43 E47:F47 E51:F51 E55:F55 E59:F59 E67:F67">
    <cfRule type="cellIs" dxfId="33" priority="2" stopIfTrue="1" operator="equal">
      <formula>"Bye"</formula>
    </cfRule>
  </conditionalFormatting>
  <conditionalFormatting sqref="D63 D7 D11 D15 D19 D23 D27 D31 D35 D39 D43 D47 D51 D55 D59 D67">
    <cfRule type="cellIs" dxfId="32"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worksheet>
</file>

<file path=xl/worksheets/sheet102.xml><?xml version="1.0" encoding="utf-8"?>
<worksheet xmlns="http://schemas.openxmlformats.org/spreadsheetml/2006/main" xmlns:r="http://schemas.openxmlformats.org/officeDocument/2006/relationships">
  <sheetPr codeName="Sheet49">
    <tabColor indexed="17"/>
  </sheetPr>
  <dimension ref="A1:U154"/>
  <sheetViews>
    <sheetView showGridLines="0" showZeros="0" workbookViewId="0">
      <selection activeCell="S20" sqref="S20"/>
    </sheetView>
  </sheetViews>
  <sheetFormatPr defaultRowHeight="13.2"/>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E1" s="6"/>
      <c r="I1" s="384"/>
      <c r="J1" s="137"/>
      <c r="K1" s="297" t="s">
        <v>145</v>
      </c>
      <c r="L1" s="297"/>
      <c r="M1" s="298"/>
      <c r="N1" s="137"/>
      <c r="O1" s="137"/>
      <c r="P1" s="137"/>
      <c r="R1" s="137"/>
    </row>
    <row r="2" spans="1:21" s="108" customFormat="1">
      <c r="A2" s="486" t="s">
        <v>122</v>
      </c>
      <c r="B2" s="96"/>
      <c r="C2" s="96"/>
      <c r="D2" s="96"/>
      <c r="E2" s="87"/>
      <c r="F2" s="464">
        <f>Altalanos!$D$8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145"/>
      <c r="F4" s="145"/>
      <c r="G4" s="146" t="str">
        <f>Altalanos!$C$10</f>
        <v>Baja</v>
      </c>
      <c r="H4" s="301"/>
      <c r="I4" s="145"/>
      <c r="J4" s="302"/>
      <c r="K4" s="148"/>
      <c r="L4" s="147"/>
      <c r="M4" s="104"/>
      <c r="N4" s="302"/>
      <c r="O4" s="145"/>
      <c r="P4" s="302"/>
      <c r="Q4" s="145"/>
      <c r="R4" s="89">
        <f>Altalanos!$E$10</f>
        <v>0</v>
      </c>
    </row>
    <row r="5" spans="1:21" s="19" customFormat="1" ht="9.6">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2" customFormat="1" ht="12"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 (5)'!$A$7:$P$39,14))</f>
        <v/>
      </c>
      <c r="C7" s="390" t="str">
        <f>IF($D7="","",VLOOKUP($D7,'1D ELO (5)'!$A$7:$P$39,15))</f>
        <v/>
      </c>
      <c r="D7" s="159"/>
      <c r="E7" s="503" t="str">
        <f>UPPER(IF($D7="","",VLOOKUP($D7,'1D ELO (5)'!$A$7:$P$33,5)))</f>
        <v/>
      </c>
      <c r="F7" s="160" t="str">
        <f>UPPER(IF($D7="","",VLOOKUP($D7,'1D ELO (5)'!$A$7:$P$33,2)))</f>
        <v/>
      </c>
      <c r="G7" s="160" t="str">
        <f>IF($D7="","",VLOOKUP($D7,'1D ELO (5)'!$A$7:$P$33,3))</f>
        <v/>
      </c>
      <c r="H7" s="308"/>
      <c r="I7" s="160" t="str">
        <f>IF($D7="","",VLOOKUP($D7,'1D ELO (5)'!$A$7:$P$33,4))</f>
        <v/>
      </c>
      <c r="J7" s="309"/>
      <c r="K7" s="163"/>
      <c r="L7" s="165"/>
      <c r="M7" s="163"/>
      <c r="N7" s="165"/>
      <c r="O7" s="163"/>
      <c r="P7" s="165"/>
      <c r="Q7" s="163"/>
      <c r="R7" s="280" t="s">
        <v>153</v>
      </c>
      <c r="S7" s="169"/>
      <c r="U7" s="170" t="str">
        <f>Birók!P21</f>
        <v>Bíró</v>
      </c>
    </row>
    <row r="8" spans="1:21" s="38" customFormat="1" ht="9.6" customHeight="1">
      <c r="A8" s="281"/>
      <c r="B8" s="310"/>
      <c r="C8" s="310"/>
      <c r="D8" s="310"/>
      <c r="E8" s="503" t="str">
        <f>UPPER(IF($D7="","",VLOOKUP($D7,'1D ELO (5)'!$A$7:$P$33,11)))</f>
        <v/>
      </c>
      <c r="F8" s="160" t="str">
        <f>UPPER(IF($D7="","",VLOOKUP($D7,'1D ELO (5)'!$A$7:$P$33,8)))</f>
        <v/>
      </c>
      <c r="G8" s="160" t="str">
        <f>IF($D7="","",VLOOKUP($D7,'1D ELO (5)'!$A$7:$P$33,9))</f>
        <v/>
      </c>
      <c r="H8" s="308"/>
      <c r="I8" s="160" t="str">
        <f>IF($D7="","",VLOOKUP($D7,'1D ELO (5)'!$A$7:$P$33,10))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(5)'!$A$7:$P$39,14))</f>
        <v/>
      </c>
      <c r="C11" s="390" t="str">
        <f>IF($D11="","",VLOOKUP($D11,'1D ELO (5)'!$A$7:$P$39,15))</f>
        <v/>
      </c>
      <c r="D11" s="159"/>
      <c r="E11" s="498" t="str">
        <f>UPPER(IF($D11="","",VLOOKUP($D11,'1D ELO (5)'!$A$7:$P$39,5)))</f>
        <v/>
      </c>
      <c r="F11" s="487" t="str">
        <f>UPPER(IF($D11="","",VLOOKUP($D11,'1D ELO (5)'!$A$7:$P$39,2)))</f>
        <v/>
      </c>
      <c r="G11" s="487" t="str">
        <f>IF($D11="","",VLOOKUP($D11,'1D ELO (5)'!$A$7:$P$39,3))</f>
        <v/>
      </c>
      <c r="H11" s="499"/>
      <c r="I11" s="487" t="str">
        <f>IF($D11="","",VLOOKUP($D11,'1D ELO (5)'!$A$7:$P$39,4))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(5)'!$A$7:$P$33,11)))</f>
        <v/>
      </c>
      <c r="F12" s="487" t="str">
        <f>UPPER(IF($D11="","",VLOOKUP($D11,'1D ELO (5)'!$A$7:$P$33,8)))</f>
        <v/>
      </c>
      <c r="G12" s="487" t="str">
        <f>IF($D11="","",VLOOKUP($D11,'1D ELO (5)'!$A$7:$P$33,9))</f>
        <v/>
      </c>
      <c r="H12" s="499"/>
      <c r="I12" s="487" t="str">
        <f>IF($D11="","",VLOOKUP($D11,'1D ELO (5)'!$A$7:$P$33,10))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(5)'!$A$7:$P$39,14))</f>
        <v/>
      </c>
      <c r="C15" s="390" t="str">
        <f>IF($D15="","",VLOOKUP($D15,'1D ELO (5)'!$A$7:$P$39,15))</f>
        <v/>
      </c>
      <c r="D15" s="159"/>
      <c r="E15" s="498" t="str">
        <f>UPPER(IF($D15="","",VLOOKUP($D15,'1D ELO (5)'!$A$7:$P$39,5)))</f>
        <v/>
      </c>
      <c r="F15" s="487" t="str">
        <f>UPPER(IF($D15="","",VLOOKUP($D15,'1D ELO (5)'!$A$7:$P$39,2)))</f>
        <v/>
      </c>
      <c r="G15" s="487" t="str">
        <f>IF($D15="","",VLOOKUP($D15,'1D ELO (5)'!$A$7:$P$39,3))</f>
        <v/>
      </c>
      <c r="H15" s="499"/>
      <c r="I15" s="487" t="str">
        <f>IF($D15="","",VLOOKUP($D15,'1D ELO (5)'!$A$7:$P$39,4))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(5)'!$A$7:$P$33,11)))</f>
        <v/>
      </c>
      <c r="F16" s="487" t="str">
        <f>UPPER(IF($D15="","",VLOOKUP($D15,'1D ELO (5)'!$A$7:$P$33,8)))</f>
        <v/>
      </c>
      <c r="G16" s="487" t="str">
        <f>IF($D15="","",VLOOKUP($D15,'1D ELO (5)'!$A$7:$P$33,9))</f>
        <v/>
      </c>
      <c r="H16" s="499"/>
      <c r="I16" s="487" t="str">
        <f>IF($D15="","",VLOOKUP($D15,'1D ELO (5)'!$A$7:$P$33,10))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(5)'!$A$7:$P$39,14))</f>
        <v/>
      </c>
      <c r="C19" s="390" t="str">
        <f>IF($D19="","",VLOOKUP($D19,'1D ELO (5)'!$A$7:$P$39,15))</f>
        <v/>
      </c>
      <c r="D19" s="159"/>
      <c r="E19" s="498" t="str">
        <f>UPPER(IF($D19="","",VLOOKUP($D19,'1D ELO (5)'!$A$7:$P$39,5)))</f>
        <v/>
      </c>
      <c r="F19" s="487" t="str">
        <f>UPPER(IF($D19="","",VLOOKUP($D19,'1D ELO (5)'!$A$7:$P$39,2)))</f>
        <v/>
      </c>
      <c r="G19" s="487" t="str">
        <f>IF($D19="","",VLOOKUP($D19,'1D ELO (5)'!$A$7:$P$39,3))</f>
        <v/>
      </c>
      <c r="H19" s="499"/>
      <c r="I19" s="487" t="str">
        <f>IF($D19="","",VLOOKUP($D19,'1D ELO (5)'!$A$7:$P$39,4))</f>
        <v/>
      </c>
      <c r="J19" s="317"/>
      <c r="K19" s="163"/>
      <c r="L19" s="165"/>
      <c r="M19" s="201"/>
      <c r="N19" s="322"/>
      <c r="O19" s="163"/>
      <c r="P19" s="165"/>
      <c r="Q19" s="163"/>
      <c r="R19" s="166"/>
      <c r="S19" s="169"/>
    </row>
    <row r="20" spans="1:19" s="38" customFormat="1" ht="9.6" customHeight="1">
      <c r="A20" s="281"/>
      <c r="B20" s="310"/>
      <c r="C20" s="310"/>
      <c r="D20" s="310"/>
      <c r="E20" s="498" t="str">
        <f>UPPER(IF($D19="","",VLOOKUP($D19,'1D ELO (5)'!$A$7:$P$33,11)))</f>
        <v/>
      </c>
      <c r="F20" s="487" t="str">
        <f>UPPER(IF($D19="","",VLOOKUP($D19,'1D ELO (5)'!$A$7:$P$33,8)))</f>
        <v/>
      </c>
      <c r="G20" s="487" t="str">
        <f>IF($D19="","",VLOOKUP($D19,'1D ELO (5)'!$A$7:$P$33,9))</f>
        <v/>
      </c>
      <c r="H20" s="499"/>
      <c r="I20" s="487" t="str">
        <f>IF($D19="","",VLOOKUP($D19,'1D ELO (5)'!$A$7:$P$33,10))</f>
        <v/>
      </c>
      <c r="J20" s="311"/>
      <c r="K20" s="163"/>
      <c r="L20" s="165"/>
      <c r="M20" s="285"/>
      <c r="N20" s="323"/>
      <c r="O20" s="163"/>
      <c r="P20" s="165"/>
      <c r="Q20" s="163"/>
      <c r="R20" s="166"/>
      <c r="S20" s="169"/>
    </row>
    <row r="21" spans="1:19" s="38" customFormat="1" ht="9.6" customHeight="1">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c r="A23" s="281">
        <v>5</v>
      </c>
      <c r="B23" s="390" t="str">
        <f>IF($D23="","",VLOOKUP($D23,'1D ELO (5)'!$A$7:$P$39,14))</f>
        <v/>
      </c>
      <c r="C23" s="390" t="str">
        <f>IF($D23="","",VLOOKUP($D23,'1D ELO (5)'!$A$7:$P$39,15))</f>
        <v/>
      </c>
      <c r="D23" s="159"/>
      <c r="E23" s="498" t="str">
        <f>UPPER(IF($D23="","",VLOOKUP($D23,'1D ELO (5)'!$A$7:$P$39,5)))</f>
        <v/>
      </c>
      <c r="F23" s="487" t="str">
        <f>UPPER(IF($D23="","",VLOOKUP($D23,'1D ELO (5)'!$A$7:$P$39,2)))</f>
        <v/>
      </c>
      <c r="G23" s="487" t="str">
        <f>IF($D23="","",VLOOKUP($D23,'1D ELO (5)'!$A$7:$P$39,3))</f>
        <v/>
      </c>
      <c r="H23" s="499"/>
      <c r="I23" s="487" t="str">
        <f>IF($D23="","",VLOOKUP($D23,'1D ELO (5)'!$A$7:$P$39,4))</f>
        <v/>
      </c>
      <c r="J23" s="309"/>
      <c r="K23" s="163"/>
      <c r="L23" s="165"/>
      <c r="M23" s="163"/>
      <c r="N23" s="318"/>
      <c r="O23" s="163"/>
      <c r="P23" s="318"/>
      <c r="Q23" s="163"/>
      <c r="R23" s="166"/>
      <c r="S23" s="169"/>
    </row>
    <row r="24" spans="1:19" s="38" customFormat="1" ht="9.6" customHeight="1">
      <c r="A24" s="281"/>
      <c r="B24" s="310"/>
      <c r="C24" s="310"/>
      <c r="D24" s="310"/>
      <c r="E24" s="498" t="str">
        <f>UPPER(IF($D23="","",VLOOKUP($D23,'1D ELO (5)'!$A$7:$P$33,11)))</f>
        <v/>
      </c>
      <c r="F24" s="487" t="str">
        <f>UPPER(IF($D23="","",VLOOKUP($D23,'1D ELO (5)'!$A$7:$P$33,8)))</f>
        <v/>
      </c>
      <c r="G24" s="487" t="str">
        <f>IF($D23="","",VLOOKUP($D23,'1D ELO (5)'!$A$7:$P$33,9))</f>
        <v/>
      </c>
      <c r="H24" s="499"/>
      <c r="I24" s="487" t="str">
        <f>IF($D23="","",VLOOKUP($D23,'1D ELO (5)'!$A$7:$P$33,10))</f>
        <v/>
      </c>
      <c r="J24" s="311"/>
      <c r="K24" s="156" t="str">
        <f>IF(J24="a",F23,IF(J24="b",F25,""))</f>
        <v/>
      </c>
      <c r="L24" s="165"/>
      <c r="M24" s="163"/>
      <c r="N24" s="318"/>
      <c r="O24" s="163"/>
      <c r="P24" s="318"/>
      <c r="Q24" s="163"/>
      <c r="R24" s="166"/>
      <c r="S24" s="169"/>
    </row>
    <row r="25" spans="1:19" s="38" customFormat="1" ht="9.6" customHeight="1">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c r="A27" s="281">
        <v>6</v>
      </c>
      <c r="B27" s="390" t="str">
        <f>IF($D27="","",VLOOKUP($D27,'1D ELO (5)'!$A$7:$P$39,14))</f>
        <v/>
      </c>
      <c r="C27" s="390" t="str">
        <f>IF($D27="","",VLOOKUP($D27,'1D ELO (5)'!$A$7:$P$39,15))</f>
        <v/>
      </c>
      <c r="D27" s="159"/>
      <c r="E27" s="498" t="str">
        <f>UPPER(IF($D27="","",VLOOKUP($D27,'1D ELO (5)'!$A$7:$P$39,5)))</f>
        <v/>
      </c>
      <c r="F27" s="487" t="str">
        <f>UPPER(IF($D27="","",VLOOKUP($D27,'1D ELO (5)'!$A$7:$P$39,2)))</f>
        <v/>
      </c>
      <c r="G27" s="487" t="str">
        <f>IF($D27="","",VLOOKUP($D27,'1D ELO (5)'!$A$7:$P$39,3))</f>
        <v/>
      </c>
      <c r="H27" s="499"/>
      <c r="I27" s="487" t="str">
        <f>IF($D27="","",VLOOKUP($D27,'1D ELO (5)'!$A$7:$P$39,4))</f>
        <v/>
      </c>
      <c r="J27" s="317"/>
      <c r="K27" s="163"/>
      <c r="L27" s="318"/>
      <c r="M27" s="201"/>
      <c r="N27" s="322"/>
      <c r="O27" s="163"/>
      <c r="P27" s="318"/>
      <c r="Q27" s="163"/>
      <c r="R27" s="166"/>
      <c r="S27" s="169"/>
    </row>
    <row r="28" spans="1:19" s="38" customFormat="1" ht="9.6" customHeight="1">
      <c r="A28" s="281"/>
      <c r="B28" s="310"/>
      <c r="C28" s="310"/>
      <c r="D28" s="310"/>
      <c r="E28" s="498" t="str">
        <f>UPPER(IF($D27="","",VLOOKUP($D27,'1D ELO (5)'!$A$7:$P$33,11)))</f>
        <v/>
      </c>
      <c r="F28" s="487" t="str">
        <f>UPPER(IF($D27="","",VLOOKUP($D27,'1D ELO (5)'!$A$7:$P$33,8)))</f>
        <v/>
      </c>
      <c r="G28" s="487" t="str">
        <f>IF($D27="","",VLOOKUP($D27,'1D ELO (5)'!$A$7:$P$33,9))</f>
        <v/>
      </c>
      <c r="H28" s="499"/>
      <c r="I28" s="487" t="str">
        <f>IF($D27="","",VLOOKUP($D27,'1D ELO (5)'!$A$7:$P$33,10))</f>
        <v/>
      </c>
      <c r="J28" s="311"/>
      <c r="K28" s="163"/>
      <c r="L28" s="318"/>
      <c r="M28" s="285"/>
      <c r="N28" s="323"/>
      <c r="O28" s="163"/>
      <c r="P28" s="318"/>
      <c r="Q28" s="163"/>
      <c r="R28" s="166"/>
      <c r="S28" s="169"/>
    </row>
    <row r="29" spans="1:19" s="38" customFormat="1" ht="9.6" customHeight="1">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c r="A31" s="321">
        <v>7</v>
      </c>
      <c r="B31" s="390" t="str">
        <f>IF($D31="","",VLOOKUP($D31,'1D ELO (5)'!$A$7:$P$39,14))</f>
        <v/>
      </c>
      <c r="C31" s="390" t="str">
        <f>IF($D31="","",VLOOKUP($D31,'1D ELO (5)'!$A$7:$P$39,15))</f>
        <v/>
      </c>
      <c r="D31" s="159"/>
      <c r="E31" s="498" t="str">
        <f>UPPER(IF($D31="","",VLOOKUP($D31,'1D ELO (5)'!$A$7:$P$39,5)))</f>
        <v/>
      </c>
      <c r="F31" s="487" t="str">
        <f>UPPER(IF($D31="","",VLOOKUP($D31,'1D ELO (5)'!$A$7:$P$39,2)))</f>
        <v/>
      </c>
      <c r="G31" s="487" t="str">
        <f>IF($D31="","",VLOOKUP($D31,'1D ELO (5)'!$A$7:$P$39,3))</f>
        <v/>
      </c>
      <c r="H31" s="499"/>
      <c r="I31" s="487" t="str">
        <f>IF($D31="","",VLOOKUP($D31,'1D ELO (5)'!$A$7:$P$39,4))</f>
        <v/>
      </c>
      <c r="J31" s="309"/>
      <c r="K31" s="163"/>
      <c r="L31" s="318"/>
      <c r="M31" s="163"/>
      <c r="N31" s="165"/>
      <c r="O31" s="201"/>
      <c r="P31" s="318"/>
      <c r="Q31" s="163"/>
      <c r="R31" s="166"/>
      <c r="S31" s="169"/>
    </row>
    <row r="32" spans="1:19" s="38" customFormat="1" ht="9.6" customHeight="1">
      <c r="A32" s="281"/>
      <c r="B32" s="310"/>
      <c r="C32" s="310"/>
      <c r="D32" s="310"/>
      <c r="E32" s="498" t="str">
        <f>UPPER(IF($D31="","",VLOOKUP($D31,'1D ELO (5)'!$A$7:$P$33,11)))</f>
        <v/>
      </c>
      <c r="F32" s="487" t="str">
        <f>UPPER(IF($D31="","",VLOOKUP($D31,'1D ELO (5)'!$A$7:$P$33,8)))</f>
        <v/>
      </c>
      <c r="G32" s="487" t="str">
        <f>IF($D31="","",VLOOKUP($D31,'1D ELO (5)'!$A$7:$P$33,9))</f>
        <v/>
      </c>
      <c r="H32" s="499"/>
      <c r="I32" s="487" t="str">
        <f>IF($D31="","",VLOOKUP($D31,'1D ELO (5)'!$A$7:$P$33,10))</f>
        <v/>
      </c>
      <c r="J32" s="311"/>
      <c r="K32" s="156" t="str">
        <f>IF(J32="a",F31,IF(J32="b",F33,""))</f>
        <v/>
      </c>
      <c r="L32" s="318"/>
      <c r="M32" s="163"/>
      <c r="N32" s="165"/>
      <c r="O32" s="163"/>
      <c r="P32" s="318"/>
      <c r="Q32" s="163"/>
      <c r="R32" s="166"/>
      <c r="S32" s="169"/>
    </row>
    <row r="33" spans="1:19" s="38" customFormat="1" ht="9.6" customHeight="1">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c r="A35" s="307">
        <v>8</v>
      </c>
      <c r="B35" s="390" t="str">
        <f>IF($D35="","",VLOOKUP($D35,'1D ELO (5)'!$A$7:$P$39,14))</f>
        <v/>
      </c>
      <c r="C35" s="390" t="str">
        <f>IF($D35="","",VLOOKUP($D35,'1D ELO (5)'!$A$7:$P$39,15))</f>
        <v/>
      </c>
      <c r="D35" s="159"/>
      <c r="E35" s="680" t="str">
        <f>UPPER(IF($D35="","",VLOOKUP($D35,'1D ELO (5)'!$A$7:$P$39,5)))</f>
        <v/>
      </c>
      <c r="F35" s="681" t="str">
        <f>UPPER(IF($D35="","",VLOOKUP($D35,'1D ELO (5)'!$A$7:$P$39,2)))</f>
        <v/>
      </c>
      <c r="G35" s="681" t="str">
        <f>IF($D35="","",VLOOKUP($D35,'1D ELO (5)'!$A$7:$P$39,3))</f>
        <v/>
      </c>
      <c r="H35" s="682"/>
      <c r="I35" s="681" t="str">
        <f>IF($D35="","",VLOOKUP($D35,'1D ELO (5)'!$A$7:$P$39,4))</f>
        <v/>
      </c>
      <c r="J35" s="317"/>
      <c r="K35" s="163"/>
      <c r="L35" s="165"/>
      <c r="M35" s="201"/>
      <c r="N35" s="314"/>
      <c r="O35" s="163"/>
      <c r="P35" s="318"/>
      <c r="Q35" s="163"/>
      <c r="R35" s="166"/>
      <c r="S35" s="169"/>
    </row>
    <row r="36" spans="1:19" s="38" customFormat="1" ht="9.6" customHeight="1">
      <c r="A36" s="281"/>
      <c r="B36" s="310"/>
      <c r="C36" s="310"/>
      <c r="D36" s="310"/>
      <c r="E36" s="680" t="str">
        <f>UPPER(IF($D35="","",VLOOKUP($D35,'1D ELO (5)'!$A$7:$P$33,11)))</f>
        <v/>
      </c>
      <c r="F36" s="681" t="str">
        <f>UPPER(IF($D35="","",VLOOKUP($D35,'1D ELO (5)'!$A$7:$P$33,8)))</f>
        <v/>
      </c>
      <c r="G36" s="681" t="str">
        <f>IF($D35="","",VLOOKUP($D35,'1D ELO (5)'!$A$7:$P$33,9))</f>
        <v/>
      </c>
      <c r="H36" s="682"/>
      <c r="I36" s="681" t="str">
        <f>IF($D35="","",VLOOKUP($D35,'1D ELO (5)'!$A$7:$P$33,10))</f>
        <v/>
      </c>
      <c r="J36" s="311"/>
      <c r="K36" s="163"/>
      <c r="L36" s="165"/>
      <c r="M36" s="285"/>
      <c r="N36" s="319"/>
      <c r="O36" s="163"/>
      <c r="P36" s="318"/>
      <c r="Q36" s="163"/>
      <c r="R36" s="166"/>
      <c r="S36" s="169"/>
    </row>
    <row r="37" spans="1:19" s="38" customFormat="1" ht="9.6" customHeight="1">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c r="A39" s="307">
        <v>9</v>
      </c>
      <c r="B39" s="390" t="str">
        <f>IF($D39="","",VLOOKUP($D39,'1D ELO (5)'!$A$7:$P$39,14))</f>
        <v/>
      </c>
      <c r="C39" s="390" t="str">
        <f>IF($D39="","",VLOOKUP($D39,'1D ELO (5)'!$A$7:$P$39,15))</f>
        <v/>
      </c>
      <c r="D39" s="159"/>
      <c r="E39" s="503" t="str">
        <f>UPPER(IF($D39="","",VLOOKUP($D39,'1D ELO (5)'!$A$7:$P$39,5)))</f>
        <v/>
      </c>
      <c r="F39" s="681" t="str">
        <f>UPPER(IF($D39="","",VLOOKUP($D39,'1D ELO (5)'!$A$7:$P$39,2)))</f>
        <v/>
      </c>
      <c r="G39" s="681" t="str">
        <f>IF($D39="","",VLOOKUP($D39,'1D ELO (5)'!$A$7:$P$39,3))</f>
        <v/>
      </c>
      <c r="H39" s="682"/>
      <c r="I39" s="681" t="str">
        <f>IF($D39="","",VLOOKUP($D39,'1D ELO (5)'!$A$7:$P$39,4))</f>
        <v/>
      </c>
      <c r="J39" s="309"/>
      <c r="K39" s="163"/>
      <c r="L39" s="165"/>
      <c r="M39" s="163"/>
      <c r="N39" s="165"/>
      <c r="O39" s="163"/>
      <c r="P39" s="318"/>
      <c r="Q39" s="201"/>
      <c r="R39" s="166"/>
      <c r="S39" s="169"/>
    </row>
    <row r="40" spans="1:19" s="38" customFormat="1" ht="9.6" customHeight="1">
      <c r="A40" s="281"/>
      <c r="B40" s="310"/>
      <c r="C40" s="310"/>
      <c r="D40" s="310"/>
      <c r="E40" s="503" t="str">
        <f>UPPER(IF($D39="","",VLOOKUP($D39,'1D ELO (5)'!$A$7:$P$33,11)))</f>
        <v/>
      </c>
      <c r="F40" s="160" t="str">
        <f>UPPER(IF($D39="","",VLOOKUP($D39,'1D ELO (5)'!$A$7:$P$33,8)))</f>
        <v/>
      </c>
      <c r="G40" s="160" t="str">
        <f>IF($D39="","",VLOOKUP($D39,'1D ELO (5)'!$A$7:$P$33,9))</f>
        <v/>
      </c>
      <c r="H40" s="308"/>
      <c r="I40" s="160" t="str">
        <f>IF($D39="","",VLOOKUP($D39,'1D ELO (5)'!$A$7:$P$33,10))</f>
        <v/>
      </c>
      <c r="J40" s="311"/>
      <c r="K40" s="156" t="str">
        <f>IF(J40="a",F39,IF(J40="b",F41,""))</f>
        <v/>
      </c>
      <c r="L40" s="165"/>
      <c r="M40" s="163"/>
      <c r="N40" s="165"/>
      <c r="O40" s="163"/>
      <c r="P40" s="318"/>
      <c r="Q40" s="285"/>
      <c r="R40" s="326"/>
      <c r="S40" s="169"/>
    </row>
    <row r="41" spans="1:19" s="38" customFormat="1" ht="9.6" customHeight="1">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c r="A43" s="281">
        <v>10</v>
      </c>
      <c r="B43" s="390" t="str">
        <f>IF($D43="","",VLOOKUP($D43,'1D ELO (5)'!$A$7:$P$39,13))</f>
        <v/>
      </c>
      <c r="C43" s="390" t="str">
        <f>IF($D43="","",VLOOKUP($D43,'1D ELO (5)'!$A$7:$P$39,15))</f>
        <v/>
      </c>
      <c r="D43" s="159"/>
      <c r="E43" s="498" t="str">
        <f>UPPER(IF($D43="","",VLOOKUP($D43,'1D ELO (5)'!$A$7:$P$39,5)))</f>
        <v/>
      </c>
      <c r="F43" s="487" t="str">
        <f>UPPER(IF($D43="","",VLOOKUP($D43,'1D ELO (5)'!$A$7:$P$39,2)))</f>
        <v/>
      </c>
      <c r="G43" s="487" t="str">
        <f>IF($D43="","",VLOOKUP($D43,'1D ELO (5)'!$A$7:$P$39,3))</f>
        <v/>
      </c>
      <c r="H43" s="499"/>
      <c r="I43" s="487" t="str">
        <f>IF($D43="","",VLOOKUP($D43,'1D ELO (5)'!$A$7:$P$39,4))</f>
        <v/>
      </c>
      <c r="J43" s="317"/>
      <c r="K43" s="163"/>
      <c r="L43" s="318"/>
      <c r="M43" s="201"/>
      <c r="N43" s="314"/>
      <c r="O43" s="163"/>
      <c r="P43" s="318"/>
      <c r="Q43" s="163"/>
      <c r="R43" s="166"/>
      <c r="S43" s="169"/>
    </row>
    <row r="44" spans="1:19" s="38" customFormat="1" ht="9.6" customHeight="1">
      <c r="A44" s="281"/>
      <c r="B44" s="310"/>
      <c r="C44" s="310"/>
      <c r="D44" s="310"/>
      <c r="E44" s="498" t="str">
        <f>UPPER(IF($D43="","",VLOOKUP($D43,'1D ELO (5)'!$A$7:$P$33,11)))</f>
        <v/>
      </c>
      <c r="F44" s="487" t="str">
        <f>UPPER(IF($D43="","",VLOOKUP($D43,'1D ELO (5)'!$A$7:$P$33,8)))</f>
        <v/>
      </c>
      <c r="G44" s="487" t="str">
        <f>IF($D43="","",VLOOKUP($D43,'1D ELO (5)'!$A$7:$P$33,9))</f>
        <v/>
      </c>
      <c r="H44" s="499"/>
      <c r="I44" s="487" t="str">
        <f>IF($D43="","",VLOOKUP($D43,'1D ELO (5)'!$A$7:$P$33,10))</f>
        <v/>
      </c>
      <c r="J44" s="311"/>
      <c r="K44" s="163"/>
      <c r="L44" s="318"/>
      <c r="M44" s="285"/>
      <c r="N44" s="319"/>
      <c r="O44" s="163"/>
      <c r="P44" s="318"/>
      <c r="Q44" s="163"/>
      <c r="R44" s="166"/>
      <c r="S44" s="169"/>
    </row>
    <row r="45" spans="1:19" s="38" customFormat="1" ht="9.6" customHeight="1">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c r="A47" s="321">
        <v>11</v>
      </c>
      <c r="B47" s="390" t="str">
        <f>IF($D47="","",VLOOKUP($D47,'1D ELO (5)'!$A$7:$P$39,14))</f>
        <v/>
      </c>
      <c r="C47" s="390" t="str">
        <f>IF($D47="","",VLOOKUP($D47,'1D ELO (5)'!$A$7:$P$39,15))</f>
        <v/>
      </c>
      <c r="D47" s="159"/>
      <c r="E47" s="498" t="str">
        <f>UPPER(IF($D47="","",VLOOKUP($D47,'1D ELO (5)'!$A$7:$P$39,5)))</f>
        <v/>
      </c>
      <c r="F47" s="487" t="str">
        <f>UPPER(IF($D47="","",VLOOKUP($D47,'1D ELO (5)'!$A$7:$P$39,2)))</f>
        <v/>
      </c>
      <c r="G47" s="487" t="str">
        <f>IF($D47="","",VLOOKUP($D47,'1D ELO (5)'!$A$7:$P$39,3))</f>
        <v/>
      </c>
      <c r="H47" s="499"/>
      <c r="I47" s="487" t="str">
        <f>IF($D47="","",VLOOKUP($D47,'1D ELO (5)'!$A$7:$P$39,4))</f>
        <v/>
      </c>
      <c r="J47" s="309"/>
      <c r="K47" s="163"/>
      <c r="L47" s="318"/>
      <c r="M47" s="163"/>
      <c r="N47" s="318"/>
      <c r="O47" s="201"/>
      <c r="P47" s="318"/>
      <c r="Q47" s="163"/>
      <c r="R47" s="166"/>
      <c r="S47" s="169"/>
    </row>
    <row r="48" spans="1:19" s="38" customFormat="1" ht="9.6" customHeight="1">
      <c r="A48" s="281"/>
      <c r="B48" s="310"/>
      <c r="C48" s="310"/>
      <c r="D48" s="310"/>
      <c r="E48" s="498" t="str">
        <f>UPPER(IF($D47="","",VLOOKUP($D47,'1D ELO (5)'!$A$7:$P$33,11)))</f>
        <v/>
      </c>
      <c r="F48" s="487" t="str">
        <f>UPPER(IF($D47="","",VLOOKUP($D47,'1D ELO (5)'!$A$7:$P$33,8)))</f>
        <v/>
      </c>
      <c r="G48" s="487" t="str">
        <f>IF($D47="","",VLOOKUP($D47,'1D ELO (5)'!$A$7:$P$33,9))</f>
        <v/>
      </c>
      <c r="H48" s="499"/>
      <c r="I48" s="487" t="str">
        <f>IF($D47="","",VLOOKUP($D47,'1D ELO (5)'!$A$7:$P$33,10))</f>
        <v/>
      </c>
      <c r="J48" s="311"/>
      <c r="K48" s="156" t="str">
        <f>IF(J48="a",F47,IF(J48="b",F49,""))</f>
        <v/>
      </c>
      <c r="L48" s="318"/>
      <c r="M48" s="163"/>
      <c r="N48" s="318"/>
      <c r="O48" s="163"/>
      <c r="P48" s="318"/>
      <c r="Q48" s="163"/>
      <c r="R48" s="166"/>
      <c r="S48" s="169"/>
    </row>
    <row r="49" spans="1:19" s="38" customFormat="1" ht="9.6" customHeight="1">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c r="A51" s="281">
        <v>12</v>
      </c>
      <c r="B51" s="390" t="str">
        <f>IF($D51="","",VLOOKUP($D51,'1D ELO (5)'!$A$7:$P$39,14))</f>
        <v/>
      </c>
      <c r="C51" s="390" t="str">
        <f>IF($D51="","",VLOOKUP($D51,'1D ELO (5)'!$A$7:$P$39,15))</f>
        <v/>
      </c>
      <c r="D51" s="159"/>
      <c r="E51" s="498" t="str">
        <f>UPPER(IF($D51="","",VLOOKUP($D51,'1D ELO (5)'!$A$7:$P$39,5)))</f>
        <v/>
      </c>
      <c r="F51" s="487" t="str">
        <f>UPPER(IF($D51="","",VLOOKUP($D51,'1D ELO (5)'!$A$7:$P$39,2)))</f>
        <v/>
      </c>
      <c r="G51" s="487" t="str">
        <f>IF($D51="","",VLOOKUP($D51,'1D ELO (5)'!$A$7:$P$39,3))</f>
        <v/>
      </c>
      <c r="H51" s="499"/>
      <c r="I51" s="487" t="str">
        <f>IF($D51="","",VLOOKUP($D51,'1D ELO (5)'!$A$7:$P$39,4))</f>
        <v/>
      </c>
      <c r="J51" s="317"/>
      <c r="K51" s="163"/>
      <c r="L51" s="165"/>
      <c r="M51" s="201"/>
      <c r="N51" s="322"/>
      <c r="O51" s="163"/>
      <c r="P51" s="318"/>
      <c r="Q51" s="163"/>
      <c r="R51" s="166"/>
      <c r="S51" s="169"/>
    </row>
    <row r="52" spans="1:19" s="38" customFormat="1" ht="9.6" customHeight="1">
      <c r="A52" s="281"/>
      <c r="B52" s="310"/>
      <c r="C52" s="310"/>
      <c r="D52" s="310"/>
      <c r="E52" s="498" t="str">
        <f>UPPER(IF($D51="","",VLOOKUP($D51,'1D ELO (5)'!$A$7:$P$33,11)))</f>
        <v/>
      </c>
      <c r="F52" s="487" t="str">
        <f>UPPER(IF($D51="","",VLOOKUP($D51,'1D ELO (5)'!$A$7:$P$33,8)))</f>
        <v/>
      </c>
      <c r="G52" s="487" t="str">
        <f>IF($D51="","",VLOOKUP($D51,'1D ELO (5)'!$A$7:$P$33,9))</f>
        <v/>
      </c>
      <c r="H52" s="499"/>
      <c r="I52" s="487" t="str">
        <f>IF($D51="","",VLOOKUP($D51,'1D ELO (5)'!$A$7:$P$33,10))</f>
        <v/>
      </c>
      <c r="J52" s="311"/>
      <c r="K52" s="163"/>
      <c r="L52" s="165"/>
      <c r="M52" s="285"/>
      <c r="N52" s="323"/>
      <c r="O52" s="163"/>
      <c r="P52" s="318"/>
      <c r="Q52" s="163"/>
      <c r="R52" s="166"/>
      <c r="S52" s="169"/>
    </row>
    <row r="53" spans="1:19" s="38" customFormat="1" ht="9.6" customHeight="1">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c r="A55" s="321">
        <v>13</v>
      </c>
      <c r="B55" s="390" t="str">
        <f>IF($D55="","",VLOOKUP($D55,'1D ELO (5)'!$A$7:$P$39,14))</f>
        <v/>
      </c>
      <c r="C55" s="390" t="str">
        <f>IF($D55="","",VLOOKUP($D55,'1D ELO (5)'!$A$7:$P$39,15))</f>
        <v/>
      </c>
      <c r="D55" s="159"/>
      <c r="E55" s="498" t="str">
        <f>UPPER(IF($D55="","",VLOOKUP($D55,'1D ELO (5)'!$A$7:$P$39,5)))</f>
        <v/>
      </c>
      <c r="F55" s="487" t="str">
        <f>UPPER(IF($D55="","",VLOOKUP($D55,'1D ELO (5)'!$A$7:$P$39,2)))</f>
        <v/>
      </c>
      <c r="G55" s="487" t="str">
        <f>IF($D55="","",VLOOKUP($D55,'1D ELO (5)'!$A$7:$P$39,3))</f>
        <v/>
      </c>
      <c r="H55" s="499"/>
      <c r="I55" s="487" t="str">
        <f>IF($D55="","",VLOOKUP($D55,'1D ELO (5)'!$A$7:$P$39,4))</f>
        <v/>
      </c>
      <c r="J55" s="309"/>
      <c r="K55" s="163"/>
      <c r="L55" s="165"/>
      <c r="M55" s="163"/>
      <c r="N55" s="318"/>
      <c r="O55" s="163"/>
      <c r="P55" s="165"/>
      <c r="Q55" s="163"/>
      <c r="R55" s="166"/>
      <c r="S55" s="169"/>
    </row>
    <row r="56" spans="1:19" s="38" customFormat="1" ht="9.6" customHeight="1">
      <c r="A56" s="281"/>
      <c r="B56" s="310"/>
      <c r="C56" s="310"/>
      <c r="D56" s="310"/>
      <c r="E56" s="498" t="str">
        <f>UPPER(IF($D55="","",VLOOKUP($D55,'1D ELO (5)'!$A$7:$P$33,11)))</f>
        <v/>
      </c>
      <c r="F56" s="487" t="str">
        <f>UPPER(IF($D55="","",VLOOKUP($D55,'1D ELO (5)'!$A$7:$P$33,8)))</f>
        <v/>
      </c>
      <c r="G56" s="487" t="str">
        <f>IF($D55="","",VLOOKUP($D55,'1D ELO (5)'!$A$7:$P$33,9))</f>
        <v/>
      </c>
      <c r="H56" s="499"/>
      <c r="I56" s="487" t="str">
        <f>IF($D55="","",VLOOKUP($D55,'1D ELO (5)'!$A$7:$P$33,10))</f>
        <v/>
      </c>
      <c r="J56" s="311"/>
      <c r="K56" s="156" t="str">
        <f>IF(J56="a",F55,IF(J56="b",F57,""))</f>
        <v/>
      </c>
      <c r="L56" s="165"/>
      <c r="M56" s="163"/>
      <c r="N56" s="318"/>
      <c r="O56" s="163"/>
      <c r="P56" s="165"/>
      <c r="Q56" s="163"/>
      <c r="R56" s="166"/>
      <c r="S56" s="169"/>
    </row>
    <row r="57" spans="1:19" s="38" customFormat="1" ht="9.6" customHeight="1">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c r="A59" s="281">
        <v>14</v>
      </c>
      <c r="B59" s="390" t="str">
        <f>IF($D59="","",VLOOKUP($D59,'1D ELO (5)'!$A$7:$P$39,14))</f>
        <v/>
      </c>
      <c r="C59" s="390" t="str">
        <f>IF($D59="","",VLOOKUP($D59,'1D ELO (5)'!$A$7:$P$39,15))</f>
        <v/>
      </c>
      <c r="D59" s="159"/>
      <c r="E59" s="498" t="str">
        <f>UPPER(IF($D59="","",VLOOKUP($D59,'1D ELO (5)'!$A$7:$P$39,5)))</f>
        <v/>
      </c>
      <c r="F59" s="487" t="str">
        <f>UPPER(IF($D59="","",VLOOKUP($D59,'1D ELO (5)'!$A$7:$P$39,2)))</f>
        <v/>
      </c>
      <c r="G59" s="487" t="str">
        <f>IF($D59="","",VLOOKUP($D59,'1D ELO (5)'!$A$7:$P$39,3))</f>
        <v/>
      </c>
      <c r="H59" s="499"/>
      <c r="I59" s="487" t="str">
        <f>IF($D59="","",VLOOKUP($D59,'1D ELO (5)'!$A$7:$P$39,4))</f>
        <v/>
      </c>
      <c r="J59" s="317"/>
      <c r="K59" s="163"/>
      <c r="L59" s="318"/>
      <c r="M59" s="201"/>
      <c r="N59" s="322"/>
      <c r="O59" s="163"/>
      <c r="P59" s="165"/>
      <c r="Q59" s="163"/>
      <c r="R59" s="166"/>
      <c r="S59" s="169"/>
    </row>
    <row r="60" spans="1:19" s="38" customFormat="1" ht="9.6" customHeight="1">
      <c r="A60" s="281"/>
      <c r="B60" s="310"/>
      <c r="C60" s="310"/>
      <c r="D60" s="310"/>
      <c r="E60" s="498" t="str">
        <f>UPPER(IF($D59="","",VLOOKUP($D59,'1D ELO (5)'!$A$7:$P$33,11)))</f>
        <v/>
      </c>
      <c r="F60" s="487" t="str">
        <f>UPPER(IF($D59="","",VLOOKUP($D59,'1D ELO (5)'!$A$7:$P$33,8)))</f>
        <v/>
      </c>
      <c r="G60" s="487" t="str">
        <f>IF($D59="","",VLOOKUP($D59,'1D ELO (5)'!$A$7:$P$33,9))</f>
        <v/>
      </c>
      <c r="H60" s="499"/>
      <c r="I60" s="487" t="str">
        <f>IF($D59="","",VLOOKUP($D59,'1D ELO (5)'!$A$7:$P$33,10))</f>
        <v/>
      </c>
      <c r="J60" s="311"/>
      <c r="K60" s="163"/>
      <c r="L60" s="318"/>
      <c r="M60" s="285"/>
      <c r="N60" s="323"/>
      <c r="O60" s="163"/>
      <c r="P60" s="165"/>
      <c r="Q60" s="163"/>
      <c r="R60" s="166"/>
      <c r="S60" s="169"/>
    </row>
    <row r="61" spans="1:19" s="38" customFormat="1" ht="9.6" customHeight="1">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c r="A63" s="321">
        <v>15</v>
      </c>
      <c r="B63" s="390" t="str">
        <f>IF($D63="","",VLOOKUP($D63,'1D ELO (5)'!$A$7:$P$39,14))</f>
        <v/>
      </c>
      <c r="C63" s="390" t="str">
        <f>IF($D63="","",VLOOKUP($D63,'1D ELO (5)'!$A$7:$P$39,15))</f>
        <v/>
      </c>
      <c r="D63" s="159"/>
      <c r="E63" s="498" t="str">
        <f>UPPER(IF($D63="","",VLOOKUP($D63,'1D ELO (5)'!$A$7:$P$39,5)))</f>
        <v/>
      </c>
      <c r="F63" s="487" t="str">
        <f>UPPER(IF($D63="","",VLOOKUP($D63,'1D ELO (5)'!$A$7:$P$39,2)))</f>
        <v/>
      </c>
      <c r="G63" s="487" t="str">
        <f>IF($D63="","",VLOOKUP($D63,'1D ELO (5)'!$A$7:$P$39,3))</f>
        <v/>
      </c>
      <c r="H63" s="499"/>
      <c r="I63" s="487" t="str">
        <f>IF($D63="","",VLOOKUP($D63,'1D ELO (5)'!$A$7:$P$39,4))</f>
        <v/>
      </c>
      <c r="J63" s="309"/>
      <c r="K63" s="163"/>
      <c r="L63" s="318"/>
      <c r="M63" s="163"/>
      <c r="N63" s="165"/>
      <c r="O63" s="339" t="s">
        <v>129</v>
      </c>
      <c r="P63" s="340"/>
      <c r="Q63" s="339" t="s">
        <v>149</v>
      </c>
      <c r="R63" s="340"/>
      <c r="S63" s="169"/>
    </row>
    <row r="64" spans="1:19" s="38" customFormat="1" ht="9.6" customHeight="1">
      <c r="A64" s="281"/>
      <c r="B64" s="310"/>
      <c r="C64" s="310"/>
      <c r="D64" s="310"/>
      <c r="E64" s="498" t="str">
        <f>UPPER(IF($D63="","",VLOOKUP($D63,'1D ELO (5)'!$A$7:$P$33,11)))</f>
        <v/>
      </c>
      <c r="F64" s="487" t="str">
        <f>UPPER(IF($D63="","",VLOOKUP($D63,'1D ELO (5)'!$A$7:$P$33,8)))</f>
        <v/>
      </c>
      <c r="G64" s="487" t="str">
        <f>IF($D63="","",VLOOKUP($D63,'1D ELO (5)'!$A$7:$P$33,9))</f>
        <v/>
      </c>
      <c r="H64" s="499"/>
      <c r="I64" s="487" t="str">
        <f>IF($D63="","",VLOOKUP($D63,'1D ELO (5)'!$A$7:$P$33,10))</f>
        <v/>
      </c>
      <c r="J64" s="311"/>
      <c r="K64" s="156" t="str">
        <f>IF(J64="a",F63,IF(J64="b",F65,""))</f>
        <v/>
      </c>
      <c r="L64" s="318"/>
      <c r="M64" s="163"/>
      <c r="N64" s="165"/>
      <c r="O64" s="395" t="str">
        <f>UPPER(IF(OR(P38="a",P38="as"),O21,IF(OR(P38="b",P38="bs"),O53,)))</f>
        <v/>
      </c>
      <c r="P64" s="342"/>
      <c r="Q64" s="343"/>
      <c r="R64" s="340"/>
      <c r="S64" s="169"/>
    </row>
    <row r="65" spans="1:19" s="38" customFormat="1" ht="9.6" customHeight="1">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c r="A67" s="327">
        <v>16</v>
      </c>
      <c r="B67" s="390" t="str">
        <f>IF($D67="","",VLOOKUP($D67,'1D ELO (5)'!$A$7:$P$39,14))</f>
        <v/>
      </c>
      <c r="C67" s="390" t="str">
        <f>IF($D67="","",VLOOKUP($D67,'1D ELO (5)'!$A$7:$P$39,15))</f>
        <v/>
      </c>
      <c r="D67" s="159"/>
      <c r="E67" s="503" t="str">
        <f>UPPER(IF($D67="","",VLOOKUP($D67,'1D ELO (5)'!$A$7:$P$39,5)))</f>
        <v/>
      </c>
      <c r="F67" s="681" t="str">
        <f>UPPER(IF($D67="","",VLOOKUP($D67,'1D ELO (5)'!$A$7:$P$39,2)))</f>
        <v/>
      </c>
      <c r="G67" s="681" t="str">
        <f>IF($D67="","",VLOOKUP($D67,'1D ELO (5)'!$A$7:$P$39,3))</f>
        <v/>
      </c>
      <c r="H67" s="682"/>
      <c r="I67" s="681" t="str">
        <f>IF($D67="","",VLOOKUP($D67,'1D ELO (5)'!$A$7:$P$39,4))</f>
        <v/>
      </c>
      <c r="J67" s="317"/>
      <c r="K67" s="163"/>
      <c r="L67" s="165"/>
      <c r="M67" s="201"/>
      <c r="N67" s="314"/>
      <c r="O67" s="267" t="s">
        <v>0</v>
      </c>
      <c r="P67" s="348"/>
      <c r="Q67" s="344" t="str">
        <f>UPPER(IF(OR(P67="a",P67="as"),O65,IF(OR(P67="b",P67="bs"),O69,)))</f>
        <v/>
      </c>
      <c r="R67" s="349"/>
      <c r="S67" s="169"/>
    </row>
    <row r="68" spans="1:19" s="38" customFormat="1" ht="9.6" customHeight="1">
      <c r="A68" s="281"/>
      <c r="B68" s="310"/>
      <c r="C68" s="310"/>
      <c r="D68" s="310"/>
      <c r="E68" s="503" t="str">
        <f>UPPER(IF($D67="","",VLOOKUP($D67,'1D ELO (5)'!$A$7:$P$33,11)))</f>
        <v/>
      </c>
      <c r="F68" s="160" t="str">
        <f>UPPER(IF($D67="","",VLOOKUP($D67,'1D ELO (5)'!$A$7:$P$33,8)))</f>
        <v/>
      </c>
      <c r="G68" s="160" t="str">
        <f>IF($D67="","",VLOOKUP($D67,'1D ELO (5)'!$A$7:$P$33,9))</f>
        <v/>
      </c>
      <c r="H68" s="308"/>
      <c r="I68" s="160" t="str">
        <f>IF($D67="","",VLOOKUP($D67,'1D ELO (5)'!$A$7:$P$33,10))</f>
        <v/>
      </c>
      <c r="J68" s="311"/>
      <c r="K68" s="163"/>
      <c r="L68" s="165"/>
      <c r="M68" s="285"/>
      <c r="N68" s="319"/>
      <c r="O68" s="395" t="str">
        <f>UPPER(IF(OR(P113="a",P113="as"),O96,IF(OR(P113="b",P113="bs"),O128,)))</f>
        <v/>
      </c>
      <c r="P68" s="350"/>
      <c r="Q68" s="343"/>
      <c r="R68" s="340"/>
      <c r="S68" s="169"/>
    </row>
    <row r="69" spans="1:19" s="38" customFormat="1" ht="9.6" customHeight="1">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c r="A72" s="222" t="s">
        <v>160</v>
      </c>
      <c r="B72" s="221"/>
      <c r="C72" s="223"/>
      <c r="D72" s="224">
        <v>1</v>
      </c>
      <c r="E72" s="224"/>
      <c r="F72" s="92">
        <f>IF(D72&gt;$R$79,,UPPER(VLOOKUP(D72,'1D ELO (5)'!$A$7:$L$23,2)))</f>
        <v>0</v>
      </c>
      <c r="G72" s="355">
        <v>5</v>
      </c>
      <c r="H72" s="92">
        <f>IF(G72&gt;$R$79,,UPPER(VLOOKUP(G72,'1D ELO (5)'!$A$7:$L$23,2)))</f>
        <v>0</v>
      </c>
      <c r="I72" s="333"/>
      <c r="J72" s="334" t="s">
        <v>7</v>
      </c>
      <c r="K72" s="221"/>
      <c r="L72" s="227"/>
      <c r="M72" s="221"/>
      <c r="N72" s="228"/>
      <c r="O72" s="229" t="s">
        <v>161</v>
      </c>
      <c r="P72" s="230"/>
      <c r="Q72" s="230"/>
      <c r="R72" s="231"/>
    </row>
    <row r="73" spans="1:19" s="18" customFormat="1" ht="9" customHeight="1">
      <c r="A73" s="236" t="s">
        <v>124</v>
      </c>
      <c r="B73" s="234"/>
      <c r="C73" s="237"/>
      <c r="D73" s="224"/>
      <c r="E73" s="224"/>
      <c r="F73" s="92">
        <f>IF(D72&gt;$R$79,,UPPER(VLOOKUP(D72,'1D ELO (5)'!$A$7:$L$23,8)))</f>
        <v>0</v>
      </c>
      <c r="G73" s="355"/>
      <c r="H73" s="92">
        <f>IF(G72&gt;$R$79,,UPPER(VLOOKUP(G72,'1D ELO (5)'!$A$7:$L$23,8)))</f>
        <v>0</v>
      </c>
      <c r="I73" s="333"/>
      <c r="J73" s="334"/>
      <c r="K73" s="92">
        <f>IF(J72&gt;$R$79,,UPPER(VLOOKUP(J72,'1D ELO (5)'!$A$7:$L$23,8)))</f>
        <v>0</v>
      </c>
      <c r="L73" s="227"/>
      <c r="M73" s="221"/>
      <c r="N73" s="228"/>
      <c r="O73" s="234"/>
      <c r="P73" s="233"/>
      <c r="Q73" s="234"/>
      <c r="R73" s="235"/>
    </row>
    <row r="74" spans="1:19" s="18" customFormat="1" ht="9" customHeight="1">
      <c r="A74" s="379"/>
      <c r="B74" s="380"/>
      <c r="C74" s="381"/>
      <c r="D74" s="224">
        <v>2</v>
      </c>
      <c r="E74" s="224"/>
      <c r="F74" s="92">
        <f>IF(D74&gt;$R$79,,UPPER(VLOOKUP(D74,'1D ELO (5)'!$A$7:$L$23,2)))</f>
        <v>0</v>
      </c>
      <c r="G74" s="355">
        <v>6</v>
      </c>
      <c r="H74" s="92">
        <f>IF(G74&gt;$R$79,,UPPER(VLOOKUP(G74,'1D ELO (5)'!$A$7:$L$23,2)))</f>
        <v>0</v>
      </c>
      <c r="I74" s="333"/>
      <c r="J74" s="334" t="s">
        <v>8</v>
      </c>
      <c r="K74" s="221"/>
      <c r="L74" s="227"/>
      <c r="M74" s="221"/>
      <c r="N74" s="228"/>
      <c r="O74" s="229" t="s">
        <v>112</v>
      </c>
      <c r="P74" s="230"/>
      <c r="Q74" s="230"/>
      <c r="R74" s="231"/>
    </row>
    <row r="75" spans="1:19" s="18" customFormat="1" ht="9" customHeight="1">
      <c r="A75" s="238"/>
      <c r="B75" s="150"/>
      <c r="C75" s="239"/>
      <c r="D75" s="224"/>
      <c r="E75" s="224"/>
      <c r="F75" s="92">
        <f>IF(D74&gt;$R$79,,UPPER(VLOOKUP(D74,'1D ELO (5)'!$A$7:$L$23,8)))</f>
        <v>0</v>
      </c>
      <c r="G75" s="355"/>
      <c r="H75" s="92">
        <f>IF(G74&gt;$R$79,,UPPER(VLOOKUP(G74,'1D ELO (5)'!$A$7:$L$23,8)))</f>
        <v>0</v>
      </c>
      <c r="I75" s="333"/>
      <c r="J75" s="334"/>
      <c r="K75" s="221"/>
      <c r="L75" s="227"/>
      <c r="M75" s="221"/>
      <c r="N75" s="228"/>
      <c r="O75" s="221"/>
      <c r="P75" s="227"/>
      <c r="Q75" s="221"/>
      <c r="R75" s="228"/>
    </row>
    <row r="76" spans="1:19" s="18" customFormat="1" ht="9" customHeight="1">
      <c r="A76" s="366"/>
      <c r="B76" s="382"/>
      <c r="C76" s="383"/>
      <c r="D76" s="224">
        <v>3</v>
      </c>
      <c r="E76" s="224"/>
      <c r="F76" s="92">
        <f>IF(D76&gt;$R$79,,UPPER(VLOOKUP(D76,'1D ELO (5)'!$A$7:$L$23,2)))</f>
        <v>0</v>
      </c>
      <c r="G76" s="355">
        <v>7</v>
      </c>
      <c r="H76" s="92">
        <f>IF(G76&gt;$R$79,,UPPER(VLOOKUP(G76,'1D ELO (5)'!$A$7:$L$23,2)))</f>
        <v>0</v>
      </c>
      <c r="I76" s="333"/>
      <c r="J76" s="334" t="s">
        <v>9</v>
      </c>
      <c r="K76" s="221"/>
      <c r="L76" s="227"/>
      <c r="M76" s="221"/>
      <c r="N76" s="228"/>
      <c r="O76" s="234"/>
      <c r="P76" s="233"/>
      <c r="Q76" s="234"/>
      <c r="R76" s="235"/>
    </row>
    <row r="77" spans="1:19" s="18" customFormat="1" ht="9" customHeight="1">
      <c r="A77" s="367"/>
      <c r="B77" s="24"/>
      <c r="C77" s="239"/>
      <c r="D77" s="224"/>
      <c r="E77" s="224"/>
      <c r="F77" s="92">
        <f>IF(D76&gt;$R$79,,UPPER(VLOOKUP(D76,'1D ELO (5)'!$A$7:$L$23,8)))</f>
        <v>0</v>
      </c>
      <c r="G77" s="355"/>
      <c r="H77" s="92">
        <f>IF(G76&gt;$R$79,,UPPER(VLOOKUP(G76,'1D ELO (5)'!$A$7:$L$23,8)))</f>
        <v>0</v>
      </c>
      <c r="I77" s="333"/>
      <c r="J77" s="334"/>
      <c r="K77" s="221"/>
      <c r="L77" s="227"/>
      <c r="M77" s="221"/>
      <c r="N77" s="228"/>
      <c r="O77" s="229" t="s">
        <v>92</v>
      </c>
      <c r="P77" s="230"/>
      <c r="Q77" s="230"/>
      <c r="R77" s="231"/>
    </row>
    <row r="78" spans="1:19" s="18" customFormat="1" ht="9" customHeight="1">
      <c r="A78" s="367"/>
      <c r="B78" s="24"/>
      <c r="C78" s="377"/>
      <c r="D78" s="224">
        <v>4</v>
      </c>
      <c r="E78" s="224"/>
      <c r="F78" s="92">
        <f>IF(D78&gt;$R$79,,UPPER(VLOOKUP(D78,'1D ELO (5)'!$A$7:$L$23,2)))</f>
        <v>0</v>
      </c>
      <c r="G78" s="355">
        <v>8</v>
      </c>
      <c r="H78" s="92">
        <f>IF(G78&gt;$R$79,,UPPER(VLOOKUP(G78,'1D ELO (5)'!$A$7:$L$23,2)))</f>
        <v>0</v>
      </c>
      <c r="I78" s="333"/>
      <c r="J78" s="334" t="s">
        <v>10</v>
      </c>
      <c r="K78" s="221"/>
      <c r="L78" s="227"/>
      <c r="M78" s="221"/>
      <c r="N78" s="228"/>
      <c r="O78" s="221"/>
      <c r="P78" s="227"/>
      <c r="Q78" s="221"/>
      <c r="R78" s="228"/>
    </row>
    <row r="79" spans="1:19" s="18" customFormat="1" ht="9" customHeight="1">
      <c r="A79" s="368"/>
      <c r="B79" s="365"/>
      <c r="C79" s="378"/>
      <c r="D79" s="240"/>
      <c r="E79" s="240"/>
      <c r="F79" s="92">
        <f>IF(D78&gt;$R$79,,UPPER(VLOOKUP(D78,'1D ELO (5)'!$A$7:$L$23,8)))</f>
        <v>0</v>
      </c>
      <c r="G79" s="356"/>
      <c r="H79" s="241">
        <f>IF(G78&gt;$R$79,,UPPER(VLOOKUP(G78,'1D ELO (5)'!$A$7:$L$23,8)))</f>
        <v>0</v>
      </c>
      <c r="I79" s="336"/>
      <c r="J79" s="337"/>
      <c r="K79" s="234"/>
      <c r="L79" s="233"/>
      <c r="M79" s="234"/>
      <c r="N79" s="235"/>
      <c r="O79" s="234">
        <f>R4</f>
        <v>0</v>
      </c>
      <c r="P79" s="233"/>
      <c r="Q79" s="234"/>
      <c r="R79" s="357">
        <f>'1D ELO (5)'!$P$5</f>
        <v>0</v>
      </c>
    </row>
    <row r="80" spans="1:19" s="19" customFormat="1" ht="9.6">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c r="A81" s="306"/>
      <c r="B81" s="99"/>
      <c r="C81" s="99"/>
      <c r="D81" s="99"/>
      <c r="E81" s="99"/>
      <c r="F81" s="22"/>
      <c r="G81" s="22"/>
      <c r="H81" s="101"/>
      <c r="I81" s="22"/>
      <c r="J81" s="122"/>
      <c r="K81" s="99"/>
      <c r="L81" s="122"/>
      <c r="M81" s="99"/>
      <c r="N81" s="122"/>
      <c r="O81" s="99"/>
      <c r="P81" s="122"/>
      <c r="Q81" s="99"/>
      <c r="R81" s="143"/>
    </row>
    <row r="82" spans="1:21" s="38" customFormat="1" ht="10.5" customHeight="1">
      <c r="A82" s="307">
        <v>17</v>
      </c>
      <c r="B82" s="390" t="str">
        <f>IF($D82="","",VLOOKUP($D82,'1D ELO (5)'!$A$7:$P$39,14))</f>
        <v/>
      </c>
      <c r="C82" s="390" t="str">
        <f>IF($D82="","",VLOOKUP($D82,'1D ELO (5)'!$A$7:$P$39,15))</f>
        <v/>
      </c>
      <c r="D82" s="159"/>
      <c r="E82" s="680" t="str">
        <f>UPPER(IF($D82="","",VLOOKUP($D82,'1D ELO (5)'!$A$7:$P$39,5)))</f>
        <v/>
      </c>
      <c r="F82" s="681" t="str">
        <f>UPPER(IF($D82="","",VLOOKUP($D82,'1D ELO (5)'!$A$7:$P$39,2)))</f>
        <v/>
      </c>
      <c r="G82" s="681" t="str">
        <f>IF($D82="","",VLOOKUP($D82,'1D ELO (5)'!$A$7:$P$39,3))</f>
        <v/>
      </c>
      <c r="H82" s="682"/>
      <c r="I82" s="681" t="str">
        <f>IF($D82="","",VLOOKUP($D82,'1D ELO (5)'!$A$7:$P$39,4))</f>
        <v/>
      </c>
      <c r="J82" s="309"/>
      <c r="K82" s="163"/>
      <c r="L82" s="165"/>
      <c r="M82" s="163"/>
      <c r="N82" s="165"/>
      <c r="O82" s="163"/>
      <c r="P82" s="165"/>
      <c r="Q82" s="163"/>
      <c r="R82" s="280" t="s">
        <v>154</v>
      </c>
      <c r="S82" s="169"/>
      <c r="U82" s="170">
        <f>Birók!P60</f>
        <v>0</v>
      </c>
    </row>
    <row r="83" spans="1:21" s="38" customFormat="1" ht="9.6" customHeight="1">
      <c r="A83" s="281"/>
      <c r="B83" s="310"/>
      <c r="C83" s="310"/>
      <c r="D83" s="310"/>
      <c r="E83" s="680" t="str">
        <f>UPPER(IF($D82="","",VLOOKUP($D82,'1D ELO (5)'!$A$7:$P$33,11)))</f>
        <v/>
      </c>
      <c r="F83" s="681" t="str">
        <f>UPPER(IF($D82="","",VLOOKUP($D82,'1D ELO (5)'!$A$7:$P$33,8)))</f>
        <v/>
      </c>
      <c r="G83" s="681" t="str">
        <f>IF($D82="","",VLOOKUP($D82,'1D ELO (5)'!$A$7:$P$33,9))</f>
        <v/>
      </c>
      <c r="H83" s="682"/>
      <c r="I83" s="681" t="str">
        <f>IF($D82="","",VLOOKUP($D82,'1D ELO (5)'!$A$7:$P$33,10))</f>
        <v/>
      </c>
      <c r="J83" s="311"/>
      <c r="K83" s="156" t="str">
        <f>IF(J83="a",F82,IF(J83="b",F84,""))</f>
        <v/>
      </c>
      <c r="L83" s="165"/>
      <c r="M83" s="163"/>
      <c r="N83" s="165"/>
      <c r="O83" s="163"/>
      <c r="P83" s="165"/>
      <c r="Q83" s="163"/>
      <c r="R83" s="166"/>
      <c r="S83" s="169"/>
      <c r="U83" s="178">
        <f>Birók!P61</f>
        <v>0</v>
      </c>
    </row>
    <row r="84" spans="1:21" s="38" customFormat="1" ht="9.6" customHeight="1">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c r="A86" s="281">
        <v>18</v>
      </c>
      <c r="B86" s="390" t="str">
        <f>IF($D86="","",VLOOKUP($D86,'1D ELO (5)'!$A$7:$P$39,14))</f>
        <v/>
      </c>
      <c r="C86" s="390" t="str">
        <f>IF($D86="","",VLOOKUP($D86,'1D ELO (5)'!$A$7:$P$39,15))</f>
        <v/>
      </c>
      <c r="D86" s="159"/>
      <c r="E86" s="498" t="str">
        <f>UPPER(IF($D86="","",VLOOKUP($D86,'1D ELO (5)'!$A$7:$P$39,5)))</f>
        <v/>
      </c>
      <c r="F86" s="487" t="str">
        <f>UPPER(IF($D86="","",VLOOKUP($D86,'1D ELO (5)'!$A$7:$P$39,2)))</f>
        <v/>
      </c>
      <c r="G86" s="487" t="str">
        <f>IF($D86="","",VLOOKUP($D86,'1D ELO (5)'!$A$7:$P$39,3))</f>
        <v/>
      </c>
      <c r="H86" s="499"/>
      <c r="I86" s="487" t="str">
        <f>IF($D86="","",VLOOKUP($D86,'1D ELO (5)'!$A$7:$P$39,4))</f>
        <v/>
      </c>
      <c r="J86" s="317"/>
      <c r="K86" s="163"/>
      <c r="L86" s="318"/>
      <c r="M86" s="201"/>
      <c r="N86" s="314"/>
      <c r="O86" s="163"/>
      <c r="P86" s="165"/>
      <c r="Q86" s="163"/>
      <c r="R86" s="166"/>
      <c r="S86" s="169"/>
      <c r="U86" s="178">
        <f>Birók!P64</f>
        <v>0</v>
      </c>
    </row>
    <row r="87" spans="1:21" s="38" customFormat="1" ht="9.6" customHeight="1">
      <c r="A87" s="281"/>
      <c r="B87" s="310"/>
      <c r="C87" s="310"/>
      <c r="D87" s="310"/>
      <c r="E87" s="498" t="str">
        <f>UPPER(IF($D86="","",VLOOKUP($D86,'1D ELO (5)'!$A$7:$P$33,11)))</f>
        <v/>
      </c>
      <c r="F87" s="487" t="str">
        <f>UPPER(IF($D86="","",VLOOKUP($D86,'1D ELO (5)'!$A$7:$P$33,8)))</f>
        <v/>
      </c>
      <c r="G87" s="487" t="str">
        <f>IF($D86="","",VLOOKUP($D86,'1D ELO (5)'!$A$7:$P$33,9))</f>
        <v/>
      </c>
      <c r="H87" s="499"/>
      <c r="I87" s="487" t="str">
        <f>IF($D86="","",VLOOKUP($D86,'1D ELO (5)'!$A$7:$P$33,10))</f>
        <v/>
      </c>
      <c r="J87" s="311"/>
      <c r="K87" s="163"/>
      <c r="L87" s="318"/>
      <c r="M87" s="285"/>
      <c r="N87" s="319"/>
      <c r="O87" s="163"/>
      <c r="P87" s="165"/>
      <c r="Q87" s="163"/>
      <c r="R87" s="166"/>
      <c r="S87" s="169"/>
      <c r="U87" s="178">
        <f>Birók!P65</f>
        <v>0</v>
      </c>
    </row>
    <row r="88" spans="1:21" s="38" customFormat="1" ht="9.6" customHeight="1">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c r="A90" s="321">
        <v>19</v>
      </c>
      <c r="B90" s="390" t="str">
        <f>IF($D90="","",VLOOKUP($D90,'1D ELO (5)'!$A$7:$P$39,14))</f>
        <v/>
      </c>
      <c r="C90" s="390" t="str">
        <f>IF($D90="","",VLOOKUP($D90,'1D ELO (5)'!$A$7:$P$39,15))</f>
        <v/>
      </c>
      <c r="D90" s="159"/>
      <c r="E90" s="498" t="str">
        <f>UPPER(IF($D90="","",VLOOKUP($D90,'1D ELO (5)'!$A$7:$P$39,5)))</f>
        <v/>
      </c>
      <c r="F90" s="487" t="str">
        <f>UPPER(IF($D90="","",VLOOKUP($D90,'1D ELO (5)'!$A$7:$P$39,2)))</f>
        <v/>
      </c>
      <c r="G90" s="487" t="str">
        <f>IF($D90="","",VLOOKUP($D90,'1D ELO (5)'!$A$7:$P$39,3))</f>
        <v/>
      </c>
      <c r="H90" s="499"/>
      <c r="I90" s="487" t="str">
        <f>IF($D90="","",VLOOKUP($D90,'1D ELO (5)'!$A$7:$P$39,4))</f>
        <v/>
      </c>
      <c r="J90" s="309"/>
      <c r="K90" s="163"/>
      <c r="L90" s="318"/>
      <c r="M90" s="163"/>
      <c r="N90" s="318"/>
      <c r="O90" s="201"/>
      <c r="P90" s="165"/>
      <c r="Q90" s="163"/>
      <c r="R90" s="166"/>
      <c r="S90" s="169"/>
      <c r="U90" s="178">
        <f>Birók!P68</f>
        <v>0</v>
      </c>
    </row>
    <row r="91" spans="1:21" s="38" customFormat="1" ht="9.6" customHeight="1" thickBot="1">
      <c r="A91" s="281"/>
      <c r="B91" s="310"/>
      <c r="C91" s="310"/>
      <c r="D91" s="310"/>
      <c r="E91" s="498" t="str">
        <f>UPPER(IF($D90="","",VLOOKUP($D90,'1D ELO (5)'!$A$7:$P$33,11)))</f>
        <v/>
      </c>
      <c r="F91" s="487" t="str">
        <f>UPPER(IF($D90="","",VLOOKUP($D90,'1D ELO (5)'!$A$7:$P$33,8)))</f>
        <v/>
      </c>
      <c r="G91" s="487" t="str">
        <f>IF($D90="","",VLOOKUP($D90,'1D ELO (5)'!$A$7:$P$33,9))</f>
        <v/>
      </c>
      <c r="H91" s="499"/>
      <c r="I91" s="487" t="str">
        <f>IF($D90="","",VLOOKUP($D90,'1D ELO (5)'!$A$7:$P$33,10))</f>
        <v/>
      </c>
      <c r="J91" s="311"/>
      <c r="K91" s="156" t="str">
        <f>IF(J91="a",F90,IF(J91="b",F92,""))</f>
        <v/>
      </c>
      <c r="L91" s="318"/>
      <c r="M91" s="163"/>
      <c r="N91" s="318"/>
      <c r="O91" s="163"/>
      <c r="P91" s="165"/>
      <c r="Q91" s="163"/>
      <c r="R91" s="166"/>
      <c r="S91" s="169"/>
      <c r="U91" s="193">
        <f>Birók!P69</f>
        <v>0</v>
      </c>
    </row>
    <row r="92" spans="1:21" s="38" customFormat="1" ht="9.6" customHeight="1">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c r="A94" s="281">
        <v>20</v>
      </c>
      <c r="B94" s="390" t="str">
        <f>IF($D94="","",VLOOKUP($D94,'1D ELO (5)'!$A$7:$P$39,14))</f>
        <v/>
      </c>
      <c r="C94" s="390" t="str">
        <f>IF($D94="","",VLOOKUP($D94,'1D ELO (5)'!$A$7:$P$39,15))</f>
        <v/>
      </c>
      <c r="D94" s="159"/>
      <c r="E94" s="498" t="str">
        <f>UPPER(IF($D94="","",VLOOKUP($D94,'1D ELO (5)'!$A$7:$P$39,5)))</f>
        <v/>
      </c>
      <c r="F94" s="487" t="str">
        <f>UPPER(IF($D94="","",VLOOKUP($D94,'1D ELO (5)'!$A$7:$P$39,2)))</f>
        <v/>
      </c>
      <c r="G94" s="487" t="str">
        <f>IF($D94="","",VLOOKUP($D94,'1D ELO (5)'!$A$7:$P$39,3))</f>
        <v/>
      </c>
      <c r="H94" s="499"/>
      <c r="I94" s="487" t="str">
        <f>IF($D94="","",VLOOKUP($D94,'1D ELO (5)'!$A$7:$P$39,4))</f>
        <v/>
      </c>
      <c r="J94" s="317"/>
      <c r="K94" s="163"/>
      <c r="L94" s="165"/>
      <c r="M94" s="201"/>
      <c r="N94" s="322"/>
      <c r="O94" s="163"/>
      <c r="P94" s="165"/>
      <c r="Q94" s="163"/>
      <c r="R94" s="166"/>
      <c r="S94" s="169"/>
    </row>
    <row r="95" spans="1:21" s="38" customFormat="1" ht="9.6" customHeight="1">
      <c r="A95" s="281"/>
      <c r="B95" s="310"/>
      <c r="C95" s="310"/>
      <c r="D95" s="310"/>
      <c r="E95" s="498" t="str">
        <f>UPPER(IF($D94="","",VLOOKUP($D94,'1D ELO (5)'!$A$7:$P$33,11)))</f>
        <v/>
      </c>
      <c r="F95" s="487" t="str">
        <f>UPPER(IF($D94="","",VLOOKUP($D94,'1D ELO (5)'!$A$7:$P$33,8)))</f>
        <v/>
      </c>
      <c r="G95" s="487" t="str">
        <f>IF($D94="","",VLOOKUP($D94,'1D ELO (5)'!$A$7:$P$33,9))</f>
        <v/>
      </c>
      <c r="H95" s="499"/>
      <c r="I95" s="487" t="str">
        <f>IF($D94="","",VLOOKUP($D94,'1D ELO (5)'!$A$7:$P$33,10))</f>
        <v/>
      </c>
      <c r="J95" s="311"/>
      <c r="K95" s="163"/>
      <c r="L95" s="165"/>
      <c r="M95" s="285"/>
      <c r="N95" s="323"/>
      <c r="O95" s="163"/>
      <c r="P95" s="165"/>
      <c r="Q95" s="163"/>
      <c r="R95" s="166"/>
      <c r="S95" s="169"/>
    </row>
    <row r="96" spans="1:21" s="38" customFormat="1" ht="9.6" customHeight="1">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c r="A98" s="281">
        <v>21</v>
      </c>
      <c r="B98" s="390" t="str">
        <f>IF($D98="","",VLOOKUP($D98,'1D ELO (5)'!$A$7:$P$39,14))</f>
        <v/>
      </c>
      <c r="C98" s="390" t="str">
        <f>IF($D98="","",VLOOKUP($D98,'1D ELO (5)'!$A$7:$P$39,15))</f>
        <v/>
      </c>
      <c r="D98" s="159"/>
      <c r="E98" s="498" t="str">
        <f>UPPER(IF($D98="","",VLOOKUP($D98,'1D ELO (5)'!$A$7:$P$39,5)))</f>
        <v/>
      </c>
      <c r="F98" s="487" t="str">
        <f>UPPER(IF($D98="","",VLOOKUP($D98,'1D ELO (5)'!$A$7:$P$39,2)))</f>
        <v/>
      </c>
      <c r="G98" s="487" t="str">
        <f>IF($D98="","",VLOOKUP($D98,'1D ELO (5)'!$A$7:$P$39,3))</f>
        <v/>
      </c>
      <c r="H98" s="499"/>
      <c r="I98" s="487" t="str">
        <f>IF($D98="","",VLOOKUP($D98,'1D ELO (5)'!$A$7:$P$39,4))</f>
        <v/>
      </c>
      <c r="J98" s="309"/>
      <c r="K98" s="163"/>
      <c r="L98" s="165"/>
      <c r="M98" s="163"/>
      <c r="N98" s="318"/>
      <c r="O98" s="163"/>
      <c r="P98" s="318"/>
      <c r="Q98" s="163"/>
      <c r="R98" s="166"/>
      <c r="S98" s="169"/>
    </row>
    <row r="99" spans="1:19" s="38" customFormat="1" ht="9.6" customHeight="1">
      <c r="A99" s="281"/>
      <c r="B99" s="310"/>
      <c r="C99" s="310"/>
      <c r="D99" s="310"/>
      <c r="E99" s="498" t="str">
        <f>UPPER(IF($D98="","",VLOOKUP($D98,'1D ELO (5)'!$A$7:$P$33,11)))</f>
        <v/>
      </c>
      <c r="F99" s="487" t="str">
        <f>UPPER(IF($D98="","",VLOOKUP($D98,'1D ELO (5)'!$A$7:$P$33,8)))</f>
        <v/>
      </c>
      <c r="G99" s="487" t="str">
        <f>IF($D98="","",VLOOKUP($D98,'1D ELO (5)'!$A$7:$P$33,9))</f>
        <v/>
      </c>
      <c r="H99" s="499"/>
      <c r="I99" s="487" t="str">
        <f>IF($D98="","",VLOOKUP($D98,'1D ELO (5)'!$A$7:$P$33,10))</f>
        <v/>
      </c>
      <c r="J99" s="311"/>
      <c r="K99" s="156" t="str">
        <f>IF(J99="a",F98,IF(J99="b",F100,""))</f>
        <v/>
      </c>
      <c r="L99" s="165"/>
      <c r="M99" s="163"/>
      <c r="N99" s="318"/>
      <c r="O99" s="163"/>
      <c r="P99" s="318"/>
      <c r="Q99" s="163"/>
      <c r="R99" s="166"/>
      <c r="S99" s="169"/>
    </row>
    <row r="100" spans="1:19" s="38" customFormat="1" ht="9.6" customHeight="1">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c r="A102" s="281">
        <v>22</v>
      </c>
      <c r="B102" s="390" t="str">
        <f>IF($D102="","",VLOOKUP($D102,'1D ELO (5)'!$A$7:$P$39,14))</f>
        <v/>
      </c>
      <c r="C102" s="390" t="str">
        <f>IF($D102="","",VLOOKUP($D102,'1D ELO (5)'!$A$7:$P$39,15))</f>
        <v/>
      </c>
      <c r="D102" s="159"/>
      <c r="E102" s="498" t="str">
        <f>UPPER(IF($D102="","",VLOOKUP($D102,'1D ELO (5)'!$A$7:$P$39,5)))</f>
        <v/>
      </c>
      <c r="F102" s="487" t="str">
        <f>UPPER(IF($D102="","",VLOOKUP($D102,'1D ELO (5)'!$A$7:$P$39,2)))</f>
        <v/>
      </c>
      <c r="G102" s="487" t="str">
        <f>IF($D102="","",VLOOKUP($D102,'1D ELO (5)'!$A$7:$P$39,3))</f>
        <v/>
      </c>
      <c r="H102" s="499"/>
      <c r="I102" s="487" t="str">
        <f>IF($D102="","",VLOOKUP($D102,'1D ELO (5)'!$A$7:$P$39,4))</f>
        <v/>
      </c>
      <c r="J102" s="317"/>
      <c r="K102" s="163"/>
      <c r="L102" s="318"/>
      <c r="M102" s="201"/>
      <c r="N102" s="322"/>
      <c r="O102" s="163"/>
      <c r="P102" s="318"/>
      <c r="Q102" s="163"/>
      <c r="R102" s="166"/>
      <c r="S102" s="169"/>
    </row>
    <row r="103" spans="1:19" s="38" customFormat="1" ht="9.6" customHeight="1">
      <c r="A103" s="281"/>
      <c r="B103" s="310"/>
      <c r="C103" s="310"/>
      <c r="D103" s="310"/>
      <c r="E103" s="498" t="str">
        <f>UPPER(IF($D102="","",VLOOKUP($D102,'1D ELO (5)'!$A$7:$P$33,11)))</f>
        <v/>
      </c>
      <c r="F103" s="487" t="str">
        <f>UPPER(IF($D102="","",VLOOKUP($D102,'1D ELO (5)'!$A$7:$P$33,8)))</f>
        <v/>
      </c>
      <c r="G103" s="487" t="str">
        <f>IF($D102="","",VLOOKUP($D102,'1D ELO (5)'!$A$7:$P$33,9))</f>
        <v/>
      </c>
      <c r="H103" s="499"/>
      <c r="I103" s="487" t="str">
        <f>IF($D102="","",VLOOKUP($D102,'1D ELO (5)'!$A$7:$P$33,10))</f>
        <v/>
      </c>
      <c r="J103" s="311"/>
      <c r="K103" s="163"/>
      <c r="L103" s="318"/>
      <c r="M103" s="285"/>
      <c r="N103" s="323"/>
      <c r="O103" s="163"/>
      <c r="P103" s="318"/>
      <c r="Q103" s="163"/>
      <c r="R103" s="166"/>
      <c r="S103" s="169"/>
    </row>
    <row r="104" spans="1:19" s="38" customFormat="1" ht="9.6" customHeight="1">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c r="A106" s="321">
        <v>23</v>
      </c>
      <c r="B106" s="390" t="str">
        <f>IF($D106="","",VLOOKUP($D106,'1D ELO (5)'!$A$7:$P$39,14))</f>
        <v/>
      </c>
      <c r="C106" s="390" t="str">
        <f>IF($D106="","",VLOOKUP($D106,'1D ELO (5)'!$A$7:$P$39,15))</f>
        <v/>
      </c>
      <c r="D106" s="159"/>
      <c r="E106" s="498" t="str">
        <f>UPPER(IF($D106="","",VLOOKUP($D106,'1D ELO (5)'!$A$7:$P$39,5)))</f>
        <v/>
      </c>
      <c r="F106" s="487" t="str">
        <f>UPPER(IF($D106="","",VLOOKUP($D106,'1D ELO (5)'!$A$7:$P$39,2)))</f>
        <v/>
      </c>
      <c r="G106" s="487" t="str">
        <f>IF($D106="","",VLOOKUP($D106,'1D ELO (5)'!$A$7:$P$39,3))</f>
        <v/>
      </c>
      <c r="H106" s="499"/>
      <c r="I106" s="487" t="str">
        <f>IF($D106="","",VLOOKUP($D106,'1D ELO (5)'!$A$7:$P$39,4))</f>
        <v/>
      </c>
      <c r="J106" s="309"/>
      <c r="K106" s="163"/>
      <c r="L106" s="318"/>
      <c r="M106" s="163"/>
      <c r="N106" s="165"/>
      <c r="O106" s="201"/>
      <c r="P106" s="318"/>
      <c r="Q106" s="163"/>
      <c r="R106" s="166"/>
      <c r="S106" s="169"/>
    </row>
    <row r="107" spans="1:19" s="38" customFormat="1" ht="9.6" customHeight="1">
      <c r="A107" s="281"/>
      <c r="B107" s="310"/>
      <c r="C107" s="310"/>
      <c r="D107" s="310"/>
      <c r="E107" s="498" t="str">
        <f>UPPER(IF($D106="","",VLOOKUP($D106,'1D ELO (5)'!$A$7:$P$33,11)))</f>
        <v/>
      </c>
      <c r="F107" s="487" t="str">
        <f>UPPER(IF($D106="","",VLOOKUP($D106,'1D ELO (5)'!$A$7:$P$33,8)))</f>
        <v/>
      </c>
      <c r="G107" s="487" t="str">
        <f>IF($D106="","",VLOOKUP($D106,'1D ELO (5)'!$A$7:$P$33,9))</f>
        <v/>
      </c>
      <c r="H107" s="499"/>
      <c r="I107" s="487" t="str">
        <f>IF($D106="","",VLOOKUP($D106,'1D ELO (5)'!$A$7:$P$33,10))</f>
        <v/>
      </c>
      <c r="J107" s="311"/>
      <c r="K107" s="156" t="str">
        <f>IF(J107="a",F106,IF(J107="b",F108,""))</f>
        <v/>
      </c>
      <c r="L107" s="318"/>
      <c r="M107" s="163"/>
      <c r="N107" s="165"/>
      <c r="O107" s="163"/>
      <c r="P107" s="318"/>
      <c r="Q107" s="163"/>
      <c r="R107" s="166"/>
      <c r="S107" s="169"/>
    </row>
    <row r="108" spans="1:19" s="38" customFormat="1" ht="9.6" customHeight="1">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c r="A110" s="307">
        <v>24</v>
      </c>
      <c r="B110" s="390" t="str">
        <f>IF($D110="","",VLOOKUP($D110,'1D ELO (5)'!$A$7:$P$39,14))</f>
        <v/>
      </c>
      <c r="C110" s="390" t="str">
        <f>IF($D110="","",VLOOKUP($D110,'1D ELO (5)'!$A$7:$P$39,15))</f>
        <v/>
      </c>
      <c r="D110" s="159"/>
      <c r="E110" s="680" t="str">
        <f>UPPER(IF($D110="","",VLOOKUP($D110,'1D ELO (5)'!$A$7:$P$39,5)))</f>
        <v/>
      </c>
      <c r="F110" s="681" t="str">
        <f>UPPER(IF($D110="","",VLOOKUP($D110,'1D ELO (5)'!$A$7:$P$39,2)))</f>
        <v/>
      </c>
      <c r="G110" s="681" t="str">
        <f>IF($D110="","",VLOOKUP($D110,'1D ELO (5)'!$A$7:$P$39,3))</f>
        <v/>
      </c>
      <c r="H110" s="682"/>
      <c r="I110" s="681" t="str">
        <f>IF($D110="","",VLOOKUP($D110,'1D ELO (5)'!$A$7:$P$39,4))</f>
        <v/>
      </c>
      <c r="J110" s="317"/>
      <c r="K110" s="163"/>
      <c r="L110" s="165"/>
      <c r="M110" s="201"/>
      <c r="N110" s="314"/>
      <c r="O110" s="163"/>
      <c r="P110" s="318"/>
      <c r="Q110" s="163"/>
      <c r="R110" s="166"/>
      <c r="S110" s="169"/>
    </row>
    <row r="111" spans="1:19" s="38" customFormat="1" ht="9.6" customHeight="1">
      <c r="A111" s="281"/>
      <c r="B111" s="310"/>
      <c r="C111" s="310"/>
      <c r="D111" s="310"/>
      <c r="E111" s="680" t="str">
        <f>UPPER(IF($D110="","",VLOOKUP($D110,'1D ELO (5)'!$A$7:$P$33,11)))</f>
        <v/>
      </c>
      <c r="F111" s="681" t="str">
        <f>UPPER(IF($D110="","",VLOOKUP($D110,'1D ELO (5)'!$A$7:$P$33,8)))</f>
        <v/>
      </c>
      <c r="G111" s="681" t="str">
        <f>IF($D110="","",VLOOKUP($D110,'1D ELO (5)'!$A$7:$P$33,9))</f>
        <v/>
      </c>
      <c r="H111" s="682"/>
      <c r="I111" s="681" t="str">
        <f>IF($D110="","",VLOOKUP($D110,'1D ELO (5)'!$A$7:$P$33,10))</f>
        <v/>
      </c>
      <c r="J111" s="311"/>
      <c r="K111" s="163"/>
      <c r="L111" s="165"/>
      <c r="M111" s="285"/>
      <c r="N111" s="319"/>
      <c r="O111" s="163"/>
      <c r="P111" s="318"/>
      <c r="Q111" s="163"/>
      <c r="R111" s="166"/>
      <c r="S111" s="169"/>
    </row>
    <row r="112" spans="1:19" s="38" customFormat="1" ht="9.6" customHeight="1">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c r="A114" s="307">
        <v>25</v>
      </c>
      <c r="B114" s="390" t="str">
        <f>IF($D114="","",VLOOKUP($D114,'1D ELO (5)'!$A$7:$P$39,14))</f>
        <v/>
      </c>
      <c r="C114" s="390" t="str">
        <f>IF($D114="","",VLOOKUP($D114,'1D ELO (5)'!$A$7:$P$39,15))</f>
        <v/>
      </c>
      <c r="D114" s="159"/>
      <c r="E114" s="680" t="str">
        <f>UPPER(IF($D114="","",VLOOKUP($D114,'1D ELO (5)'!$A$7:$P$39,5)))</f>
        <v/>
      </c>
      <c r="F114" s="681" t="str">
        <f>UPPER(IF($D114="","",VLOOKUP($D114,'1D ELO (5)'!$A$7:$P$39,2)))</f>
        <v/>
      </c>
      <c r="G114" s="681" t="str">
        <f>IF($D114="","",VLOOKUP($D114,'1D ELO (5)'!$A$7:$P$39,3))</f>
        <v/>
      </c>
      <c r="H114" s="682"/>
      <c r="I114" s="681" t="str">
        <f>IF($D114="","",VLOOKUP($D114,'1D ELO (5)'!$A$7:$P$39,4))</f>
        <v/>
      </c>
      <c r="J114" s="309"/>
      <c r="K114" s="163"/>
      <c r="L114" s="165"/>
      <c r="M114" s="163"/>
      <c r="N114" s="165"/>
      <c r="O114" s="163"/>
      <c r="P114" s="318"/>
      <c r="Q114" s="201"/>
      <c r="R114" s="166"/>
      <c r="S114" s="169"/>
    </row>
    <row r="115" spans="1:19" s="38" customFormat="1" ht="9.6" customHeight="1">
      <c r="A115" s="281"/>
      <c r="B115" s="310"/>
      <c r="C115" s="310"/>
      <c r="D115" s="310"/>
      <c r="E115" s="680" t="str">
        <f>UPPER(IF($D114="","",VLOOKUP($D114,'1D ELO (5)'!$A$7:$P$33,11)))</f>
        <v/>
      </c>
      <c r="F115" s="681" t="str">
        <f>UPPER(IF($D114="","",VLOOKUP($D114,'1D ELO (5)'!$A$7:$P$33,8)))</f>
        <v/>
      </c>
      <c r="G115" s="681" t="str">
        <f>IF($D114="","",VLOOKUP($D114,'1D ELO (5)'!$A$7:$P$33,9))</f>
        <v/>
      </c>
      <c r="H115" s="682"/>
      <c r="I115" s="681" t="str">
        <f>IF($D114="","",VLOOKUP($D114,'1D ELO (5)'!$A$7:$P$33,10))</f>
        <v/>
      </c>
      <c r="J115" s="311"/>
      <c r="K115" s="156" t="str">
        <f>IF(J115="a",F114,IF(J115="b",F116,""))</f>
        <v/>
      </c>
      <c r="L115" s="165"/>
      <c r="M115" s="163"/>
      <c r="N115" s="165"/>
      <c r="O115" s="163"/>
      <c r="P115" s="318"/>
      <c r="Q115" s="285"/>
      <c r="R115" s="326"/>
      <c r="S115" s="169"/>
    </row>
    <row r="116" spans="1:19" s="38" customFormat="1" ht="9.6" customHeight="1">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c r="A118" s="281">
        <v>26</v>
      </c>
      <c r="B118" s="390" t="str">
        <f>IF($D118="","",VLOOKUP($D118,'1D ELO (5)'!$A$7:$P$39,14))</f>
        <v/>
      </c>
      <c r="C118" s="390" t="str">
        <f>IF($D118="","",VLOOKUP($D118,'1D ELO (5)'!$A$7:$P$39,15))</f>
        <v/>
      </c>
      <c r="D118" s="159"/>
      <c r="E118" s="498" t="str">
        <f>UPPER(IF($D118="","",VLOOKUP($D118,'1D ELO (5)'!$A$7:$P$39,5)))</f>
        <v/>
      </c>
      <c r="F118" s="487" t="str">
        <f>UPPER(IF($D118="","",VLOOKUP($D118,'1D ELO (5)'!$A$7:$P$39,2)))</f>
        <v/>
      </c>
      <c r="G118" s="487" t="str">
        <f>IF($D118="","",VLOOKUP($D118,'1D ELO (5)'!$A$7:$P$39,3))</f>
        <v/>
      </c>
      <c r="H118" s="499"/>
      <c r="I118" s="487" t="str">
        <f>IF($D118="","",VLOOKUP($D118,'1D ELO (5)'!$A$7:$P$39,4))</f>
        <v/>
      </c>
      <c r="J118" s="317"/>
      <c r="K118" s="163"/>
      <c r="L118" s="318"/>
      <c r="M118" s="201"/>
      <c r="N118" s="314"/>
      <c r="O118" s="163"/>
      <c r="P118" s="318"/>
      <c r="Q118" s="163"/>
      <c r="R118" s="166"/>
      <c r="S118" s="169"/>
    </row>
    <row r="119" spans="1:19" s="38" customFormat="1" ht="9.6" customHeight="1">
      <c r="A119" s="281"/>
      <c r="B119" s="310"/>
      <c r="C119" s="310"/>
      <c r="D119" s="310"/>
      <c r="E119" s="498" t="str">
        <f>UPPER(IF($D118="","",VLOOKUP($D118,'1D ELO (5)'!$A$7:$P$33,11)))</f>
        <v/>
      </c>
      <c r="F119" s="487" t="str">
        <f>UPPER(IF($D118="","",VLOOKUP($D118,'1D ELO (5)'!$A$7:$P$33,8)))</f>
        <v/>
      </c>
      <c r="G119" s="487" t="str">
        <f>IF($D118="","",VLOOKUP($D118,'1D ELO (5)'!$A$7:$P$33,9))</f>
        <v/>
      </c>
      <c r="H119" s="499"/>
      <c r="I119" s="487" t="str">
        <f>IF($D118="","",VLOOKUP($D118,'1D ELO (5)'!$A$7:$P$33,10))</f>
        <v/>
      </c>
      <c r="J119" s="311"/>
      <c r="K119" s="163"/>
      <c r="L119" s="318"/>
      <c r="M119" s="285"/>
      <c r="N119" s="319"/>
      <c r="O119" s="163"/>
      <c r="P119" s="318"/>
      <c r="Q119" s="163"/>
      <c r="R119" s="166"/>
      <c r="S119" s="169"/>
    </row>
    <row r="120" spans="1:19" s="38" customFormat="1" ht="9.6" customHeight="1">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c r="A122" s="321">
        <v>27</v>
      </c>
      <c r="B122" s="390" t="str">
        <f>IF($D122="","",VLOOKUP($D122,'1D ELO (5)'!$A$7:$P$39,14))</f>
        <v/>
      </c>
      <c r="C122" s="390" t="str">
        <f>IF($D122="","",VLOOKUP($D122,'1D ELO (5)'!$A$7:$P$39,15))</f>
        <v/>
      </c>
      <c r="D122" s="159"/>
      <c r="E122" s="498" t="str">
        <f>UPPER(IF($D122="","",VLOOKUP($D122,'1D ELO (5)'!$A$7:$P$39,5)))</f>
        <v/>
      </c>
      <c r="F122" s="487" t="str">
        <f>UPPER(IF($D122="","",VLOOKUP($D122,'1D ELO (5)'!$A$7:$P$39,2)))</f>
        <v/>
      </c>
      <c r="G122" s="487" t="str">
        <f>IF($D122="","",VLOOKUP($D122,'1D ELO (5)'!$A$7:$P$39,3))</f>
        <v/>
      </c>
      <c r="H122" s="499"/>
      <c r="I122" s="487" t="str">
        <f>IF($D122="","",VLOOKUP($D122,'1D ELO (5)'!$A$7:$P$39,4))</f>
        <v/>
      </c>
      <c r="J122" s="309"/>
      <c r="K122" s="163"/>
      <c r="L122" s="318"/>
      <c r="M122" s="163"/>
      <c r="N122" s="318"/>
      <c r="O122" s="201"/>
      <c r="P122" s="318"/>
      <c r="Q122" s="163"/>
      <c r="R122" s="166"/>
      <c r="S122" s="169"/>
    </row>
    <row r="123" spans="1:19" s="38" customFormat="1" ht="9.6" customHeight="1">
      <c r="A123" s="281"/>
      <c r="B123" s="310"/>
      <c r="C123" s="310"/>
      <c r="D123" s="310"/>
      <c r="E123" s="498" t="str">
        <f>UPPER(IF($D122="","",VLOOKUP($D122,'1D ELO (5)'!$A$7:$P$33,11)))</f>
        <v/>
      </c>
      <c r="F123" s="487" t="str">
        <f>UPPER(IF($D122="","",VLOOKUP($D122,'1D ELO (5)'!$A$7:$P$33,8)))</f>
        <v/>
      </c>
      <c r="G123" s="487" t="str">
        <f>IF($D122="","",VLOOKUP($D122,'1D ELO (5)'!$A$7:$P$33,9))</f>
        <v/>
      </c>
      <c r="H123" s="499"/>
      <c r="I123" s="487" t="str">
        <f>IF($D122="","",VLOOKUP($D122,'1D ELO (5)'!$A$7:$P$33,10))</f>
        <v/>
      </c>
      <c r="J123" s="311"/>
      <c r="K123" s="156" t="str">
        <f>IF(J123="a",F122,IF(J123="b",F124,""))</f>
        <v/>
      </c>
      <c r="L123" s="318"/>
      <c r="M123" s="163"/>
      <c r="N123" s="318"/>
      <c r="O123" s="163"/>
      <c r="P123" s="318"/>
      <c r="Q123" s="163"/>
      <c r="R123" s="166"/>
      <c r="S123" s="169"/>
    </row>
    <row r="124" spans="1:19" s="38" customFormat="1" ht="9.6" customHeight="1">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c r="A126" s="281">
        <v>28</v>
      </c>
      <c r="B126" s="390" t="str">
        <f>IF($D126="","",VLOOKUP($D126,'1D ELO (5)'!$A$7:$P$39,14))</f>
        <v/>
      </c>
      <c r="C126" s="390" t="str">
        <f>IF($D126="","",VLOOKUP($D126,'1D ELO (5)'!$A$7:$P$39,15))</f>
        <v/>
      </c>
      <c r="D126" s="159"/>
      <c r="E126" s="498" t="str">
        <f>UPPER(IF($D126="","",VLOOKUP($D126,'1D ELO (5)'!$A$7:$P$39,5)))</f>
        <v/>
      </c>
      <c r="F126" s="487" t="str">
        <f>UPPER(IF($D126="","",VLOOKUP($D126,'1D ELO (5)'!$A$7:$P$39,2)))</f>
        <v/>
      </c>
      <c r="G126" s="487" t="str">
        <f>IF($D126="","",VLOOKUP($D126,'1D ELO (5)'!$A$7:$P$39,3))</f>
        <v/>
      </c>
      <c r="H126" s="499"/>
      <c r="I126" s="487" t="str">
        <f>IF($D126="","",VLOOKUP($D126,'1D ELO (5)'!$A$7:$P$39,4))</f>
        <v/>
      </c>
      <c r="J126" s="317"/>
      <c r="K126" s="163"/>
      <c r="L126" s="165"/>
      <c r="M126" s="201"/>
      <c r="N126" s="322"/>
      <c r="O126" s="163"/>
      <c r="P126" s="318"/>
      <c r="Q126" s="163"/>
      <c r="R126" s="166"/>
      <c r="S126" s="169"/>
    </row>
    <row r="127" spans="1:19" s="38" customFormat="1" ht="9.6" customHeight="1">
      <c r="A127" s="281"/>
      <c r="B127" s="310"/>
      <c r="C127" s="310"/>
      <c r="D127" s="310"/>
      <c r="E127" s="498" t="str">
        <f>UPPER(IF($D126="","",VLOOKUP($D126,'1D ELO (5)'!$A$7:$P$33,11)))</f>
        <v/>
      </c>
      <c r="F127" s="487" t="str">
        <f>UPPER(IF($D126="","",VLOOKUP($D126,'1D ELO (5)'!$A$7:$P$33,8)))</f>
        <v/>
      </c>
      <c r="G127" s="487" t="str">
        <f>IF($D126="","",VLOOKUP($D126,'1D ELO (5)'!$A$7:$P$33,9))</f>
        <v/>
      </c>
      <c r="H127" s="499"/>
      <c r="I127" s="487" t="str">
        <f>IF($D126="","",VLOOKUP($D126,'1D ELO (5)'!$A$7:$P$33,10))</f>
        <v/>
      </c>
      <c r="J127" s="311"/>
      <c r="K127" s="163"/>
      <c r="L127" s="165"/>
      <c r="M127" s="285"/>
      <c r="N127" s="323"/>
      <c r="O127" s="163"/>
      <c r="P127" s="318"/>
      <c r="Q127" s="163"/>
      <c r="R127" s="166"/>
      <c r="S127" s="169"/>
    </row>
    <row r="128" spans="1:19" s="38" customFormat="1" ht="9.6" customHeight="1">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c r="A130" s="321">
        <v>29</v>
      </c>
      <c r="B130" s="390" t="str">
        <f>IF($D130="","",VLOOKUP($D130,'1D ELO (5)'!$A$7:$P$39,14))</f>
        <v/>
      </c>
      <c r="C130" s="390" t="str">
        <f>IF($D130="","",VLOOKUP($D130,'1D ELO (5)'!$A$7:$P$39,15))</f>
        <v/>
      </c>
      <c r="D130" s="159"/>
      <c r="E130" s="498" t="str">
        <f>UPPER(IF($D130="","",VLOOKUP($D130,'1D ELO (5)'!$A$7:$P$39,5)))</f>
        <v/>
      </c>
      <c r="F130" s="487" t="str">
        <f>UPPER(IF($D130="","",VLOOKUP($D130,'1D ELO (5)'!$A$7:$P$39,2)))</f>
        <v/>
      </c>
      <c r="G130" s="487" t="str">
        <f>IF($D130="","",VLOOKUP($D130,'1D ELO (5)'!$A$7:$P$39,3))</f>
        <v/>
      </c>
      <c r="H130" s="499"/>
      <c r="I130" s="487" t="str">
        <f>IF($D130="","",VLOOKUP($D130,'1D ELO (5)'!$A$7:$P$39,4))</f>
        <v/>
      </c>
      <c r="J130" s="309"/>
      <c r="K130" s="163"/>
      <c r="L130" s="165"/>
      <c r="M130" s="163"/>
      <c r="N130" s="318"/>
      <c r="O130" s="163"/>
      <c r="P130" s="165"/>
      <c r="Q130" s="163"/>
      <c r="R130" s="166"/>
      <c r="S130" s="169"/>
    </row>
    <row r="131" spans="1:19" s="38" customFormat="1" ht="9.6" customHeight="1">
      <c r="A131" s="281"/>
      <c r="B131" s="310"/>
      <c r="C131" s="310"/>
      <c r="D131" s="310"/>
      <c r="E131" s="498" t="str">
        <f>UPPER(IF($D130="","",VLOOKUP($D130,'1D ELO (5)'!$A$7:$P$33,11)))</f>
        <v/>
      </c>
      <c r="F131" s="487" t="str">
        <f>UPPER(IF($D130="","",VLOOKUP($D130,'1D ELO (5)'!$A$7:$P$33,8)))</f>
        <v/>
      </c>
      <c r="G131" s="487" t="str">
        <f>IF($D130="","",VLOOKUP($D130,'1D ELO (5)'!$A$7:$P$33,9))</f>
        <v/>
      </c>
      <c r="H131" s="499"/>
      <c r="I131" s="487" t="str">
        <f>IF($D130="","",VLOOKUP($D130,'1D ELO (5)'!$A$7:$P$33,10))</f>
        <v/>
      </c>
      <c r="J131" s="311"/>
      <c r="K131" s="156" t="str">
        <f>IF(J131="a",F130,IF(J131="b",F132,""))</f>
        <v/>
      </c>
      <c r="L131" s="165"/>
      <c r="M131" s="163"/>
      <c r="N131" s="318"/>
      <c r="O131" s="163"/>
      <c r="P131" s="165"/>
      <c r="Q131" s="163"/>
      <c r="R131" s="166"/>
      <c r="S131" s="169"/>
    </row>
    <row r="132" spans="1:19" s="38" customFormat="1" ht="9.6" customHeight="1">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c r="A134" s="281">
        <v>30</v>
      </c>
      <c r="B134" s="390" t="str">
        <f>IF($D134="","",VLOOKUP($D134,'1D ELO (5)'!$A$7:$P$39,14))</f>
        <v/>
      </c>
      <c r="C134" s="390" t="str">
        <f>IF($D134="","",VLOOKUP($D134,'1D ELO (5)'!$A$7:$P$39,15))</f>
        <v/>
      </c>
      <c r="D134" s="159"/>
      <c r="E134" s="498" t="str">
        <f>UPPER(IF($D134="","",VLOOKUP($D134,'1D ELO (5)'!$A$7:$P$39,5)))</f>
        <v/>
      </c>
      <c r="F134" s="487" t="str">
        <f>UPPER(IF($D134="","",VLOOKUP($D134,'1D ELO (5)'!$A$7:$P$39,2)))</f>
        <v/>
      </c>
      <c r="G134" s="487" t="str">
        <f>IF($D134="","",VLOOKUP($D134,'1D ELO (5)'!$A$7:$P$39,3))</f>
        <v/>
      </c>
      <c r="H134" s="499"/>
      <c r="I134" s="487" t="str">
        <f>IF($D134="","",VLOOKUP($D134,'1D ELO (5)'!$A$7:$P$39,4))</f>
        <v/>
      </c>
      <c r="J134" s="317"/>
      <c r="K134" s="163"/>
      <c r="L134" s="318"/>
      <c r="M134" s="201"/>
      <c r="N134" s="322"/>
      <c r="O134" s="163"/>
      <c r="P134" s="165"/>
      <c r="Q134" s="163"/>
      <c r="R134" s="166"/>
      <c r="S134" s="169"/>
    </row>
    <row r="135" spans="1:19" s="38" customFormat="1" ht="9.6" customHeight="1">
      <c r="A135" s="281"/>
      <c r="B135" s="310"/>
      <c r="C135" s="310"/>
      <c r="D135" s="310"/>
      <c r="E135" s="498" t="str">
        <f>UPPER(IF($D134="","",VLOOKUP($D134,'1D ELO (5)'!$A$7:$P$33,11)))</f>
        <v/>
      </c>
      <c r="F135" s="487" t="str">
        <f>UPPER(IF($D134="","",VLOOKUP($D134,'1D ELO (5)'!$A$7:$P$33,8)))</f>
        <v/>
      </c>
      <c r="G135" s="487" t="str">
        <f>IF($D134="","",VLOOKUP($D134,'1D ELO (5)'!$A$7:$P$33,9))</f>
        <v/>
      </c>
      <c r="H135" s="499"/>
      <c r="I135" s="487" t="str">
        <f>IF($D134="","",VLOOKUP($D134,'1D ELO (5)'!$A$7:$P$33,10))</f>
        <v/>
      </c>
      <c r="J135" s="311"/>
      <c r="K135" s="163"/>
      <c r="L135" s="318"/>
      <c r="M135" s="285"/>
      <c r="N135" s="323"/>
      <c r="O135" s="163"/>
      <c r="P135" s="165"/>
      <c r="Q135" s="163"/>
      <c r="R135" s="166"/>
      <c r="S135" s="169"/>
    </row>
    <row r="136" spans="1:19" s="38" customFormat="1" ht="9.6" customHeight="1">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c r="A138" s="321">
        <v>31</v>
      </c>
      <c r="B138" s="390" t="str">
        <f>IF($D138="","",VLOOKUP($D138,'1D ELO (5)'!$A$7:$P$39,14))</f>
        <v/>
      </c>
      <c r="C138" s="390" t="str">
        <f>IF($D138="","",VLOOKUP($D138,'1D ELO (5)'!$A$7:$P$39,15))</f>
        <v/>
      </c>
      <c r="D138" s="159"/>
      <c r="E138" s="498" t="str">
        <f>UPPER(IF($D138="","",VLOOKUP($D138,'1D ELO (5)'!$A$7:$P$39,5)))</f>
        <v/>
      </c>
      <c r="F138" s="487" t="str">
        <f>UPPER(IF($D138="","",VLOOKUP($D138,'1D ELO (5)'!$A$7:$P$39,2)))</f>
        <v/>
      </c>
      <c r="G138" s="487" t="str">
        <f>IF($D138="","",VLOOKUP($D138,'1D ELO (5)'!$A$7:$P$39,3))</f>
        <v/>
      </c>
      <c r="H138" s="499"/>
      <c r="I138" s="487" t="str">
        <f>IF($D138="","",VLOOKUP($D138,'1D ELO (5)'!$A$7:$P$39,4))</f>
        <v/>
      </c>
      <c r="J138" s="309"/>
      <c r="K138" s="163"/>
      <c r="L138" s="318"/>
      <c r="M138" s="163"/>
      <c r="N138" s="165"/>
      <c r="O138" s="339" t="str">
        <f>O63</f>
        <v>Döntő</v>
      </c>
      <c r="P138" s="340"/>
      <c r="Q138" s="339" t="str">
        <f>Q63</f>
        <v>Nyertes</v>
      </c>
      <c r="R138" s="340"/>
      <c r="S138" s="169"/>
    </row>
    <row r="139" spans="1:19" s="38" customFormat="1" ht="9.6" customHeight="1">
      <c r="A139" s="281"/>
      <c r="B139" s="310"/>
      <c r="C139" s="310"/>
      <c r="D139" s="310"/>
      <c r="E139" s="498" t="str">
        <f>UPPER(IF($D138="","",VLOOKUP($D138,'1D ELO (5)'!$A$7:$P$33,11)))</f>
        <v/>
      </c>
      <c r="F139" s="487" t="str">
        <f>UPPER(IF($D138="","",VLOOKUP($D138,'1D ELO (5)'!$A$7:$P$33,8)))</f>
        <v/>
      </c>
      <c r="G139" s="487" t="str">
        <f>IF($D138="","",VLOOKUP($D138,'1D ELO (5)'!$A$7:$P$33,9))</f>
        <v/>
      </c>
      <c r="H139" s="499"/>
      <c r="I139" s="487" t="str">
        <f>IF($D138="","",VLOOKUP($D138,'1D ELO (5)'!$A$7:$P$33,10))</f>
        <v/>
      </c>
      <c r="J139" s="311"/>
      <c r="K139" s="156" t="str">
        <f>IF(J139="a",F138,IF(J139="b",F140,""))</f>
        <v/>
      </c>
      <c r="L139" s="318"/>
      <c r="M139" s="163"/>
      <c r="N139" s="165"/>
      <c r="O139" s="395" t="str">
        <f>O64</f>
        <v/>
      </c>
      <c r="P139" s="340"/>
      <c r="Q139" s="343"/>
      <c r="R139" s="340"/>
      <c r="S139" s="169"/>
    </row>
    <row r="140" spans="1:19" s="38" customFormat="1" ht="9.6" customHeight="1">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c r="A142" s="327">
        <v>32</v>
      </c>
      <c r="B142" s="390" t="str">
        <f>IF($D142="","",VLOOKUP($D142,'1D ELO (5)'!$A$7:$P$39,14))</f>
        <v/>
      </c>
      <c r="C142" s="390" t="str">
        <f>IF($D142="","",VLOOKUP($D142,'1D ELO (5)'!$A$7:$P$39,15))</f>
        <v/>
      </c>
      <c r="D142" s="159"/>
      <c r="E142" s="680" t="str">
        <f>UPPER(IF($D142="","",VLOOKUP($D142,'1D ELO (5)'!$A$7:$P$39,5)))</f>
        <v/>
      </c>
      <c r="F142" s="681" t="str">
        <f>UPPER(IF($D142="","",VLOOKUP($D142,'1D ELO (5)'!$A$7:$P$39,2)))</f>
        <v/>
      </c>
      <c r="G142" s="681" t="str">
        <f>IF($D142="","",VLOOKUP($D142,'1D ELO (5)'!$A$7:$P$39,3))</f>
        <v/>
      </c>
      <c r="H142" s="682"/>
      <c r="I142" s="681" t="str">
        <f>IF($D142="","",VLOOKUP($D142,'1D ELO (5)'!$A$7:$P$39,4))</f>
        <v/>
      </c>
      <c r="J142" s="317"/>
      <c r="K142" s="163"/>
      <c r="L142" s="165"/>
      <c r="M142" s="201"/>
      <c r="N142" s="314"/>
      <c r="O142" s="343"/>
      <c r="P142" s="359"/>
      <c r="Q142" s="344" t="str">
        <f>Q67</f>
        <v/>
      </c>
      <c r="R142" s="358"/>
      <c r="S142" s="169"/>
    </row>
    <row r="143" spans="1:19" s="38" customFormat="1" ht="9.6" customHeight="1">
      <c r="A143" s="281"/>
      <c r="B143" s="310"/>
      <c r="C143" s="310"/>
      <c r="D143" s="310"/>
      <c r="E143" s="680" t="str">
        <f>UPPER(IF($D142="","",VLOOKUP($D142,'1D ELO (5)'!$A$7:$P$33,11)))</f>
        <v/>
      </c>
      <c r="F143" s="681" t="str">
        <f>UPPER(IF($D142="","",VLOOKUP($D142,'1D ELO (5)'!$A$7:$P$33,8)))</f>
        <v/>
      </c>
      <c r="G143" s="681" t="str">
        <f>IF($D142="","",VLOOKUP($D142,'1D ELO (5)'!$A$7:$P$33,9))</f>
        <v/>
      </c>
      <c r="H143" s="682"/>
      <c r="I143" s="681" t="str">
        <f>IF($D142="","",VLOOKUP($D142,'1D ELO (5)'!$A$7:$P$33,10))</f>
        <v/>
      </c>
      <c r="J143" s="311"/>
      <c r="K143" s="163"/>
      <c r="L143" s="165"/>
      <c r="M143" s="285"/>
      <c r="N143" s="319"/>
      <c r="O143" s="395" t="str">
        <f>O68</f>
        <v/>
      </c>
      <c r="P143" s="359"/>
      <c r="Q143" s="343">
        <f>Q68</f>
        <v>0</v>
      </c>
      <c r="R143" s="340"/>
      <c r="S143" s="169"/>
    </row>
    <row r="144" spans="1:19" s="38" customFormat="1" ht="9.6" customHeight="1">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f>O79</f>
        <v>0</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31" priority="28" stopIfTrue="1">
      <formula>AND($O$1="CU",I10="Umpire")</formula>
    </cfRule>
    <cfRule type="expression" dxfId="30" priority="29" stopIfTrue="1">
      <formula>AND($O$1="CU",I10&lt;&gt;"Umpire",J10&lt;&gt;"")</formula>
    </cfRule>
    <cfRule type="expression" dxfId="29" priority="30" stopIfTrue="1">
      <formula>AND($O$1="CU",I10&lt;&gt;"Umpire")</formula>
    </cfRule>
  </conditionalFormatting>
  <conditionalFormatting sqref="M13 M29 M45 M61 O21 O53 Q37 K9 K17 K25 K33 K41 K49 K57 K65 M88 M104 M120 M136 O96 O128 Q112 K84 K92 K100 K108 K116 K124 K132 K140 Q66">
    <cfRule type="expression" dxfId="28" priority="26" stopIfTrue="1">
      <formula>J10="as"</formula>
    </cfRule>
    <cfRule type="expression" dxfId="27" priority="27" stopIfTrue="1">
      <formula>J10="bs"</formula>
    </cfRule>
  </conditionalFormatting>
  <conditionalFormatting sqref="M14 M30 M46 M62 O22 O54 Q38 K10 K18 K26 K34 K42 K50 K58 K66 M89 M105 M121 M137 O97 O129 Q113 K85 K93 K101 K109 K117 K125 K133 K141 Q67">
    <cfRule type="expression" dxfId="26" priority="24" stopIfTrue="1">
      <formula>J10="as"</formula>
    </cfRule>
    <cfRule type="expression" dxfId="25" priority="25" stopIfTrue="1">
      <formula>J10="bs"</formula>
    </cfRule>
  </conditionalFormatting>
  <conditionalFormatting sqref="J10 J18 J26 J34 J42 J50 J58 J66 L62 L46 L30 L14 N22 N54 P38 J85 J93 J101 J109 J117 J125 J133 J141 L137 L121 L105 L89 N97 N129 P113 P67">
    <cfRule type="expression" dxfId="24"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23" priority="22" stopIfTrue="1" operator="equal">
      <formula>"Bye"</formula>
    </cfRule>
  </conditionalFormatting>
  <conditionalFormatting sqref="D7 D11 D15 D19 D23 D27 D31 D35 D39 D43 D47 D51 D55 D59 D63 D67 D82 D86 D90 D94 D98 D102 D106 D110 D114 D118 D122 D126 D130 D134 D138 D142">
    <cfRule type="cellIs" dxfId="22" priority="21" stopIfTrue="1" operator="lessThan">
      <formula>9</formula>
    </cfRule>
  </conditionalFormatting>
  <conditionalFormatting sqref="O65">
    <cfRule type="expression" dxfId="21" priority="19" stopIfTrue="1">
      <formula>P38="as"</formula>
    </cfRule>
    <cfRule type="expression" dxfId="20" priority="20" stopIfTrue="1">
      <formula>P38="bs"</formula>
    </cfRule>
  </conditionalFormatting>
  <conditionalFormatting sqref="O69">
    <cfRule type="expression" dxfId="19" priority="17" stopIfTrue="1">
      <formula>P113="as"</formula>
    </cfRule>
    <cfRule type="expression" dxfId="18" priority="18" stopIfTrue="1">
      <formula>P113="bs"</formula>
    </cfRule>
  </conditionalFormatting>
  <conditionalFormatting sqref="O64">
    <cfRule type="expression" dxfId="17" priority="15" stopIfTrue="1">
      <formula>P38="as"</formula>
    </cfRule>
    <cfRule type="expression" dxfId="16" priority="16" stopIfTrue="1">
      <formula>P38="bs"</formula>
    </cfRule>
  </conditionalFormatting>
  <conditionalFormatting sqref="O68">
    <cfRule type="expression" dxfId="15" priority="13" stopIfTrue="1">
      <formula>P113="as"</formula>
    </cfRule>
    <cfRule type="expression" dxfId="14" priority="14" stopIfTrue="1">
      <formula>P113="bs"</formula>
    </cfRule>
  </conditionalFormatting>
  <conditionalFormatting sqref="Q142">
    <cfRule type="expression" dxfId="13" priority="11" stopIfTrue="1">
      <formula>P67="as"</formula>
    </cfRule>
    <cfRule type="expression" dxfId="12" priority="12" stopIfTrue="1">
      <formula>P67="bs"</formula>
    </cfRule>
  </conditionalFormatting>
  <conditionalFormatting sqref="O140">
    <cfRule type="expression" dxfId="11" priority="9" stopIfTrue="1">
      <formula>P38="as"</formula>
    </cfRule>
    <cfRule type="expression" dxfId="10" priority="10" stopIfTrue="1">
      <formula>P38="bs"</formula>
    </cfRule>
  </conditionalFormatting>
  <conditionalFormatting sqref="O144">
    <cfRule type="expression" dxfId="9" priority="7" stopIfTrue="1">
      <formula>P113="as"</formula>
    </cfRule>
    <cfRule type="expression" dxfId="8" priority="8" stopIfTrue="1">
      <formula>P113="bs"</formula>
    </cfRule>
  </conditionalFormatting>
  <conditionalFormatting sqref="O139">
    <cfRule type="expression" dxfId="7" priority="5" stopIfTrue="1">
      <formula>P38="as"</formula>
    </cfRule>
    <cfRule type="expression" dxfId="6" priority="6" stopIfTrue="1">
      <formula>P38="bs"</formula>
    </cfRule>
  </conditionalFormatting>
  <conditionalFormatting sqref="O143">
    <cfRule type="expression" dxfId="5" priority="3" stopIfTrue="1">
      <formula>P113="as"</formula>
    </cfRule>
    <cfRule type="expression" dxfId="4" priority="4" stopIfTrue="1">
      <formula>P113="bs"</formula>
    </cfRule>
  </conditionalFormatting>
  <conditionalFormatting sqref="Q141">
    <cfRule type="expression" dxfId="3" priority="1" stopIfTrue="1">
      <formula>P67="as"</formula>
    </cfRule>
    <cfRule type="expression" dxfId="2"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worksheet>
</file>

<file path=xl/worksheets/sheet11.xml><?xml version="1.0" encoding="utf-8"?>
<worksheet xmlns="http://schemas.openxmlformats.org/spreadsheetml/2006/main" xmlns:r="http://schemas.openxmlformats.org/officeDocument/2006/relationships">
  <sheetPr codeName="Sheet131">
    <tabColor indexed="19"/>
    <pageSetUpPr fitToPage="1"/>
  </sheetPr>
  <dimension ref="A1:U79"/>
  <sheetViews>
    <sheetView showGridLines="0" showZeros="0" workbookViewId="0">
      <selection activeCell="A6" sqref="A6:IV6"/>
    </sheetView>
  </sheetViews>
  <sheetFormatPr defaultRowHeight="13.2"/>
  <cols>
    <col min="1" max="2" width="3.33203125" customWidth="1"/>
    <col min="3" max="3" width="5.554687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438" t="s">
        <v>115</v>
      </c>
      <c r="L1" s="120"/>
      <c r="M1" s="94"/>
      <c r="N1" s="140"/>
      <c r="O1" s="140" t="s">
        <v>3</v>
      </c>
      <c r="P1" s="140"/>
      <c r="Q1" s="139"/>
      <c r="R1" s="140"/>
    </row>
    <row r="2" spans="1:21" s="108" customFormat="1">
      <c r="A2" s="96" t="s">
        <v>122</v>
      </c>
      <c r="B2" s="96"/>
      <c r="C2" s="96"/>
      <c r="D2" s="464"/>
      <c r="E2" s="464">
        <f>Altalanos!$A$8</f>
        <v>0</v>
      </c>
      <c r="F2" s="96"/>
      <c r="G2" s="141"/>
      <c r="H2" s="110"/>
      <c r="I2" s="110"/>
      <c r="J2" s="142"/>
      <c r="K2" s="438" t="s">
        <v>228</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2" customFormat="1" ht="14.2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ELO'!$A$7:$M$32,12))</f>
        <v/>
      </c>
      <c r="C7" s="390" t="str">
        <f>IF($E7="","",VLOOKUP($E7,'1Q ELO'!$A$7:$M$30,13))</f>
        <v/>
      </c>
      <c r="D7" s="446" t="str">
        <f>IF($E7="","",VLOOKUP($E7,'1Q ELO'!$A$7:$M$30,5))</f>
        <v/>
      </c>
      <c r="E7" s="159"/>
      <c r="F7" s="160" t="str">
        <f>UPPER(IF($E7="","",VLOOKUP($E7,'1Q ELO'!$A$7:$M$38,2)))</f>
        <v/>
      </c>
      <c r="G7" s="160" t="str">
        <f>IF($E7="","",VLOOKUP($E7,'1Q ELO'!$A$7:$M$38,3))</f>
        <v/>
      </c>
      <c r="H7" s="160"/>
      <c r="I7" s="160" t="str">
        <f>IF($E7="","",VLOOKUP($E7,'1Q ELO'!$A$7:$M$38,4))</f>
        <v/>
      </c>
      <c r="J7" s="162"/>
      <c r="K7" s="161"/>
      <c r="L7" s="161"/>
      <c r="M7" s="161"/>
      <c r="N7" s="161"/>
      <c r="O7" s="164"/>
      <c r="P7" s="166"/>
      <c r="Q7" s="167"/>
      <c r="R7" s="168"/>
      <c r="S7" s="169"/>
      <c r="U7" s="170" t="str">
        <f>Birók!P21</f>
        <v>Bíró</v>
      </c>
    </row>
    <row r="8" spans="1:21" s="38" customFormat="1" ht="9.6" customHeight="1">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ELO'!$A$7:$M$32,12))</f>
        <v/>
      </c>
      <c r="C9" s="390" t="str">
        <f>IF($E9="","",VLOOKUP($E9,'1Q ELO'!$A$7:$M$30,13))</f>
        <v/>
      </c>
      <c r="D9" s="446" t="str">
        <f>IF($E9="","",VLOOKUP($E9,'1Q ELO'!$A$7:$M$30,5))</f>
        <v/>
      </c>
      <c r="E9" s="700"/>
      <c r="F9" s="179" t="str">
        <f>UPPER(IF($E9="","",VLOOKUP($E9,'1Q ELO'!$A$7:$M$38,2)))</f>
        <v/>
      </c>
      <c r="G9" s="179" t="str">
        <f>IF($E9="","",VLOOKUP($E9,'1Q ELO'!$A$7:$M$38,3))</f>
        <v/>
      </c>
      <c r="H9" s="179"/>
      <c r="I9" s="179" t="str">
        <f>IF($E9="","",VLOOKUP($E9,'1Q ELO'!$A$7:$M$38,4))</f>
        <v/>
      </c>
      <c r="J9" s="180"/>
      <c r="K9" s="161"/>
      <c r="L9" s="405"/>
      <c r="M9" s="692"/>
      <c r="N9" s="692"/>
      <c r="O9" s="694"/>
      <c r="P9" s="695"/>
      <c r="Q9" s="414"/>
      <c r="R9" s="168"/>
      <c r="S9" s="169"/>
      <c r="U9" s="178" t="str">
        <f>Birók!P23</f>
        <v xml:space="preserve"> </v>
      </c>
    </row>
    <row r="10" spans="1:21" s="38" customFormat="1" ht="9.6" customHeight="1">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c r="A11" s="581">
        <v>3</v>
      </c>
      <c r="B11" s="390" t="str">
        <f>IF($E11="","",VLOOKUP($E11,'1Q ELO'!$A$7:$M$32,12))</f>
        <v/>
      </c>
      <c r="C11" s="390" t="str">
        <f>IF($E11="","",VLOOKUP($E11,'1Q ELO'!$A$7:$M$30,13))</f>
        <v/>
      </c>
      <c r="D11" s="446" t="str">
        <f>IF($E11="","",VLOOKUP($E11,'1Q ELO'!$A$7:$M$30,5))</f>
        <v/>
      </c>
      <c r="E11" s="159"/>
      <c r="F11" s="681" t="str">
        <f>UPPER(IF($E11="","",VLOOKUP($E11,'1Q ELO'!$A$7:$M$38,2)))</f>
        <v/>
      </c>
      <c r="G11" s="681" t="str">
        <f>IF($E11="","",VLOOKUP($E11,'1Q ELO'!$A$7:$M$38,3))</f>
        <v/>
      </c>
      <c r="H11" s="681"/>
      <c r="I11" s="681" t="str">
        <f>IF($E11="","",VLOOKUP($E11,'1Q ELO'!$A$7:$M$38,4))</f>
        <v/>
      </c>
      <c r="J11" s="162"/>
      <c r="K11" s="161"/>
      <c r="L11" s="692"/>
      <c r="M11" s="692"/>
      <c r="N11" s="691"/>
      <c r="O11" s="691"/>
      <c r="P11" s="691"/>
      <c r="Q11" s="414"/>
      <c r="R11" s="168"/>
      <c r="S11" s="169"/>
      <c r="U11" s="178" t="str">
        <f>Birók!P25</f>
        <v xml:space="preserve"> </v>
      </c>
    </row>
    <row r="12" spans="1:21" s="38" customFormat="1" ht="9.6" customHeight="1">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c r="A13" s="171">
        <v>4</v>
      </c>
      <c r="B13" s="390" t="str">
        <f>IF($E13="","",VLOOKUP($E13,'1Q ELO'!$A$7:$M$32,12))</f>
        <v/>
      </c>
      <c r="C13" s="390" t="str">
        <f>IF($E13="","",VLOOKUP($E13,'1Q ELO'!$A$7:$M$30,13))</f>
        <v/>
      </c>
      <c r="D13" s="446" t="str">
        <f>IF($E13="","",VLOOKUP($E13,'1Q ELO'!$A$7:$M$30,5))</f>
        <v/>
      </c>
      <c r="E13" s="159"/>
      <c r="F13" s="179" t="str">
        <f>UPPER(IF($E13="","",VLOOKUP($E13,'1Q ELO'!$A$7:$M$38,2)))</f>
        <v/>
      </c>
      <c r="G13" s="179" t="str">
        <f>IF($E13="","",VLOOKUP($E13,'1Q ELO'!$A$7:$M$38,3))</f>
        <v/>
      </c>
      <c r="H13" s="179"/>
      <c r="I13" s="179" t="str">
        <f>IF($E13="","",VLOOKUP($E13,'1Q ELO'!$A$7:$M$38,4))</f>
        <v/>
      </c>
      <c r="J13" s="190"/>
      <c r="K13" s="161"/>
      <c r="L13" s="161"/>
      <c r="M13" s="692"/>
      <c r="N13" s="691"/>
      <c r="O13" s="691"/>
      <c r="P13" s="691"/>
      <c r="Q13" s="414"/>
      <c r="R13" s="168"/>
      <c r="S13" s="169"/>
      <c r="U13" s="178" t="str">
        <f>Birók!P27</f>
        <v xml:space="preserve"> </v>
      </c>
    </row>
    <row r="14" spans="1:21" s="38" customFormat="1" ht="9.6" customHeight="1">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c r="A15" s="581">
        <v>5</v>
      </c>
      <c r="B15" s="390" t="str">
        <f>IF($E15="","",VLOOKUP($E15,'1Q ELO'!$A$7:$M$32,12))</f>
        <v/>
      </c>
      <c r="C15" s="390" t="str">
        <f>IF($E15="","",VLOOKUP($E15,'1Q ELO'!$A$7:$M$30,13))</f>
        <v/>
      </c>
      <c r="D15" s="446" t="str">
        <f>IF($E15="","",VLOOKUP($E15,'1Q ELO'!$A$7:$M$30,5))</f>
        <v/>
      </c>
      <c r="E15" s="159"/>
      <c r="F15" s="681" t="str">
        <f>UPPER(IF($E15="","",VLOOKUP($E15,'1Q ELO'!$A$7:$M$38,2)))</f>
        <v/>
      </c>
      <c r="G15" s="681" t="str">
        <f>IF($E15="","",VLOOKUP($E15,'1Q ELO'!$A$7:$M$38,3))</f>
        <v/>
      </c>
      <c r="H15" s="681"/>
      <c r="I15" s="681" t="str">
        <f>IF($E15="","",VLOOKUP($E15,'1Q ELO'!$A$7:$M$38,4))</f>
        <v/>
      </c>
      <c r="J15" s="719"/>
      <c r="K15" s="161"/>
      <c r="L15" s="161"/>
      <c r="M15" s="692"/>
      <c r="N15" s="691"/>
      <c r="O15" s="692"/>
      <c r="P15" s="691"/>
      <c r="Q15" s="414"/>
      <c r="R15" s="168"/>
      <c r="S15" s="169"/>
      <c r="U15" s="178" t="str">
        <f>Birók!P29</f>
        <v xml:space="preserve"> </v>
      </c>
    </row>
    <row r="16" spans="1:21" s="38" customFormat="1" ht="9.6" customHeight="1" thickBot="1">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c r="A17" s="171">
        <v>6</v>
      </c>
      <c r="B17" s="390" t="str">
        <f>IF($E17="","",VLOOKUP($E17,'1Q ELO'!$A$7:$M$32,12))</f>
        <v/>
      </c>
      <c r="C17" s="390" t="str">
        <f>IF($E17="","",VLOOKUP($E17,'1Q ELO'!$A$7:$M$30,13))</f>
        <v/>
      </c>
      <c r="D17" s="446" t="str">
        <f>IF($E17="","",VLOOKUP($E17,'1Q ELO'!$A$7:$M$30,5))</f>
        <v/>
      </c>
      <c r="E17" s="159"/>
      <c r="F17" s="179" t="str">
        <f>UPPER(IF($E17="","",VLOOKUP($E17,'1Q ELO'!$A$7:$M$38,2)))</f>
        <v/>
      </c>
      <c r="G17" s="179" t="str">
        <f>IF($E17="","",VLOOKUP($E17,'1Q ELO'!$A$7:$M$38,3))</f>
        <v/>
      </c>
      <c r="H17" s="179"/>
      <c r="I17" s="179" t="str">
        <f>IF($E17="","",VLOOKUP($E17,'1Q ELO'!$A$7:$M$38,4))</f>
        <v/>
      </c>
      <c r="J17" s="180"/>
      <c r="K17" s="161"/>
      <c r="L17" s="405"/>
      <c r="M17" s="692"/>
      <c r="N17" s="691"/>
      <c r="O17" s="691"/>
      <c r="P17" s="691"/>
      <c r="Q17" s="414"/>
      <c r="R17" s="168"/>
      <c r="S17" s="169"/>
    </row>
    <row r="18" spans="1:19" s="38" customFormat="1" ht="9.6" customHeight="1">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c r="A19" s="581">
        <v>7</v>
      </c>
      <c r="B19" s="390" t="str">
        <f>IF($E19="","",VLOOKUP($E19,'1Q ELO'!$A$7:$M$32,12))</f>
        <v/>
      </c>
      <c r="C19" s="390" t="str">
        <f>IF($E19="","",VLOOKUP($E19,'1Q ELO'!$A$7:$M$30,13))</f>
        <v/>
      </c>
      <c r="D19" s="446" t="str">
        <f>IF($E19="","",VLOOKUP($E19,'1Q ELO'!$A$7:$M$30,5))</f>
        <v/>
      </c>
      <c r="E19" s="159"/>
      <c r="F19" s="681" t="str">
        <f>UPPER(IF($E19="","",VLOOKUP($E19,'1Q ELO'!$A$7:$M$38,2)))</f>
        <v/>
      </c>
      <c r="G19" s="681" t="str">
        <f>IF($E19="","",VLOOKUP($E19,'1Q ELO'!$A$7:$M$38,3))</f>
        <v/>
      </c>
      <c r="H19" s="681"/>
      <c r="I19" s="681" t="str">
        <f>IF($E19="","",VLOOKUP($E19,'1Q ELO'!$A$7:$M$38,4))</f>
        <v/>
      </c>
      <c r="J19" s="162"/>
      <c r="K19" s="161"/>
      <c r="L19" s="692"/>
      <c r="M19" s="692"/>
      <c r="N19" s="691"/>
      <c r="O19" s="691"/>
      <c r="P19" s="691"/>
      <c r="Q19" s="414"/>
      <c r="R19" s="168"/>
      <c r="S19" s="169"/>
    </row>
    <row r="20" spans="1:19" s="38" customFormat="1" ht="9.6" customHeight="1">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c r="A21" s="578">
        <v>8</v>
      </c>
      <c r="B21" s="390" t="str">
        <f>IF($E21="","",VLOOKUP($E21,'1Q ELO'!$A$7:$M$32,12))</f>
        <v/>
      </c>
      <c r="C21" s="390" t="str">
        <f>IF($E21="","",VLOOKUP($E21,'1Q ELO'!$A$7:$M$30,13))</f>
        <v/>
      </c>
      <c r="D21" s="446" t="str">
        <f>IF($E21="","",VLOOKUP($E21,'1Q ELO'!$A$7:$M$30,5))</f>
        <v/>
      </c>
      <c r="E21" s="159"/>
      <c r="F21" s="487" t="str">
        <f>UPPER(IF($E21="","",VLOOKUP($E21,'1Q ELO'!$A$7:$M$38,2)))</f>
        <v/>
      </c>
      <c r="G21" s="487" t="str">
        <f>IF($E21="","",VLOOKUP($E21,'1Q ELO'!$A$7:$M$38,3))</f>
        <v/>
      </c>
      <c r="H21" s="487"/>
      <c r="I21" s="487" t="str">
        <f>IF($E21="","",VLOOKUP($E21,'1Q ELO'!$A$7:$M$38,4))</f>
        <v/>
      </c>
      <c r="J21" s="190"/>
      <c r="K21" s="161"/>
      <c r="L21" s="161"/>
      <c r="M21" s="692"/>
      <c r="N21" s="691"/>
      <c r="O21" s="691"/>
      <c r="P21" s="691"/>
      <c r="Q21" s="414"/>
      <c r="R21" s="168"/>
      <c r="S21" s="169"/>
    </row>
    <row r="22" spans="1:19" s="38" customFormat="1" ht="9.6" customHeight="1">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c r="A25" s="222" t="s">
        <v>106</v>
      </c>
      <c r="B25" s="221"/>
      <c r="C25" s="223"/>
      <c r="D25" s="442"/>
      <c r="E25" s="224">
        <v>1</v>
      </c>
      <c r="F25" s="92" t="str">
        <f>IF(E25&gt;$R$32,,UPPER(VLOOKUP(E25,'1Q ELO'!$A$7:$O$134,2)))</f>
        <v/>
      </c>
      <c r="G25" s="225"/>
      <c r="H25" s="92"/>
      <c r="I25" s="91"/>
      <c r="J25" s="226" t="s">
        <v>7</v>
      </c>
      <c r="K25" s="221"/>
      <c r="L25" s="227"/>
      <c r="M25" s="221"/>
      <c r="N25" s="228"/>
      <c r="O25" s="229" t="s">
        <v>111</v>
      </c>
      <c r="P25" s="230"/>
      <c r="Q25" s="230"/>
      <c r="R25" s="231"/>
      <c r="S25" s="169"/>
    </row>
    <row r="26" spans="1:19" s="38" customFormat="1" ht="9.6" customHeight="1">
      <c r="A26" s="236" t="s">
        <v>119</v>
      </c>
      <c r="B26" s="234"/>
      <c r="C26" s="237"/>
      <c r="D26" s="442"/>
      <c r="E26" s="224">
        <v>2</v>
      </c>
      <c r="F26" s="92" t="str">
        <f>IF(E26&gt;$R$32,,UPPER(VLOOKUP(E26,'1Q ELO'!$A$7:$O$134,2)))</f>
        <v/>
      </c>
      <c r="G26" s="225"/>
      <c r="H26" s="92"/>
      <c r="I26" s="91"/>
      <c r="J26" s="226" t="s">
        <v>8</v>
      </c>
      <c r="K26" s="221"/>
      <c r="L26" s="227"/>
      <c r="M26" s="221"/>
      <c r="N26" s="228"/>
      <c r="O26" s="232"/>
      <c r="P26" s="233"/>
      <c r="Q26" s="234"/>
      <c r="R26" s="235"/>
      <c r="S26" s="169"/>
    </row>
    <row r="27" spans="1:19" s="38" customFormat="1" ht="9.6" customHeight="1">
      <c r="A27" s="379"/>
      <c r="B27" s="380"/>
      <c r="C27" s="381"/>
      <c r="D27" s="443"/>
      <c r="E27" s="718">
        <v>3</v>
      </c>
      <c r="F27" s="92" t="str">
        <f>IF(E27&gt;$R$32,,UPPER(VLOOKUP(E27,'1Q ELO'!$A$7:$O$134,2)))</f>
        <v/>
      </c>
      <c r="G27" s="225"/>
      <c r="H27" s="92"/>
      <c r="I27" s="91"/>
      <c r="J27" s="226" t="s">
        <v>9</v>
      </c>
      <c r="K27" s="221"/>
      <c r="L27" s="227"/>
      <c r="M27" s="221"/>
      <c r="N27" s="228"/>
      <c r="O27" s="229" t="s">
        <v>112</v>
      </c>
      <c r="P27" s="230"/>
      <c r="Q27" s="230"/>
      <c r="R27" s="231"/>
      <c r="S27" s="169"/>
    </row>
    <row r="28" spans="1:19" s="38" customFormat="1" ht="9.6" customHeight="1">
      <c r="A28" s="238"/>
      <c r="B28" s="150"/>
      <c r="C28" s="239"/>
      <c r="D28" s="443"/>
      <c r="E28" s="718">
        <v>4</v>
      </c>
      <c r="F28" s="92" t="str">
        <f>IF(E28&gt;$R$32,,UPPER(VLOOKUP(E28,'1Q ELO'!$A$7:$O$134,2)))</f>
        <v/>
      </c>
      <c r="G28" s="225"/>
      <c r="H28" s="92"/>
      <c r="I28" s="91"/>
      <c r="J28" s="226" t="s">
        <v>10</v>
      </c>
      <c r="K28" s="221"/>
      <c r="L28" s="227"/>
      <c r="M28" s="221"/>
      <c r="N28" s="228"/>
      <c r="O28" s="221"/>
      <c r="P28" s="227"/>
      <c r="Q28" s="221"/>
      <c r="R28" s="228"/>
      <c r="S28" s="169"/>
    </row>
    <row r="29" spans="1:19" s="38" customFormat="1" ht="9.6" customHeight="1">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c r="A32" s="368"/>
      <c r="B32" s="365"/>
      <c r="C32" s="378"/>
      <c r="D32" s="445"/>
      <c r="E32" s="240"/>
      <c r="F32" s="241"/>
      <c r="G32" s="242"/>
      <c r="H32" s="241"/>
      <c r="I32" s="243"/>
      <c r="J32" s="244" t="s">
        <v>14</v>
      </c>
      <c r="K32" s="234"/>
      <c r="L32" s="233"/>
      <c r="M32" s="234"/>
      <c r="N32" s="235"/>
      <c r="O32" s="234">
        <f>R4</f>
        <v>0</v>
      </c>
      <c r="P32" s="233"/>
      <c r="Q32" s="234"/>
      <c r="R32" s="245">
        <f>MIN(8,'1Q ELO'!O5)</f>
        <v>8</v>
      </c>
      <c r="S32" s="169"/>
    </row>
    <row r="33" spans="1:19" s="38" customFormat="1" ht="9.6" customHeight="1">
      <c r="A33"/>
      <c r="B33"/>
      <c r="C33"/>
      <c r="D33"/>
      <c r="E33"/>
      <c r="F33"/>
      <c r="G33"/>
      <c r="H33"/>
      <c r="I33"/>
      <c r="J33" s="134"/>
      <c r="K33"/>
      <c r="L33" s="134"/>
      <c r="M33"/>
      <c r="N33" s="135"/>
      <c r="O33"/>
      <c r="P33" s="134"/>
      <c r="Q33"/>
      <c r="R33" s="135"/>
      <c r="S33" s="169"/>
    </row>
    <row r="34" spans="1:19" s="38" customFormat="1" ht="9.6" customHeight="1">
      <c r="A34"/>
      <c r="B34"/>
      <c r="C34"/>
      <c r="D34"/>
      <c r="E34"/>
      <c r="F34"/>
      <c r="G34"/>
      <c r="H34"/>
      <c r="I34"/>
      <c r="J34" s="134"/>
      <c r="K34"/>
      <c r="L34" s="134"/>
      <c r="M34"/>
      <c r="N34" s="135"/>
      <c r="O34"/>
      <c r="P34" s="134"/>
      <c r="Q34"/>
      <c r="R34" s="135"/>
      <c r="S34" s="169"/>
    </row>
    <row r="35" spans="1:19" s="38" customFormat="1" ht="9.6" customHeight="1">
      <c r="A35"/>
      <c r="B35"/>
      <c r="C35"/>
      <c r="D35"/>
      <c r="E35"/>
      <c r="F35"/>
      <c r="G35"/>
      <c r="H35"/>
      <c r="I35"/>
      <c r="J35" s="134"/>
      <c r="K35"/>
      <c r="L35" s="134"/>
      <c r="M35"/>
      <c r="N35" s="135"/>
      <c r="O35"/>
      <c r="P35" s="134"/>
      <c r="Q35"/>
      <c r="R35" s="135"/>
      <c r="S35" s="169"/>
    </row>
    <row r="36" spans="1:19" s="38" customFormat="1" ht="9.6" customHeight="1">
      <c r="A36"/>
      <c r="B36"/>
      <c r="C36"/>
      <c r="D36"/>
      <c r="E36"/>
      <c r="F36"/>
      <c r="G36"/>
      <c r="H36"/>
      <c r="I36"/>
      <c r="J36" s="134"/>
      <c r="K36"/>
      <c r="L36" s="134"/>
      <c r="M36"/>
      <c r="N36" s="135"/>
      <c r="O36"/>
      <c r="P36" s="134"/>
      <c r="Q36"/>
      <c r="R36" s="135"/>
      <c r="S36" s="169"/>
    </row>
    <row r="37" spans="1:19" s="38" customFormat="1" ht="9.6" customHeight="1">
      <c r="A37"/>
      <c r="B37"/>
      <c r="C37"/>
      <c r="D37"/>
      <c r="E37"/>
      <c r="F37"/>
      <c r="G37"/>
      <c r="H37"/>
      <c r="I37"/>
      <c r="J37" s="134"/>
      <c r="K37"/>
      <c r="L37" s="134"/>
      <c r="M37"/>
      <c r="N37" s="135"/>
      <c r="O37"/>
      <c r="P37" s="134"/>
      <c r="Q37"/>
      <c r="R37" s="135"/>
      <c r="S37" s="169"/>
    </row>
    <row r="38" spans="1:19" s="38" customFormat="1" ht="9.6" customHeight="1">
      <c r="A38"/>
      <c r="B38"/>
      <c r="C38"/>
      <c r="D38"/>
      <c r="E38"/>
      <c r="F38"/>
      <c r="G38"/>
      <c r="H38"/>
      <c r="I38"/>
      <c r="J38" s="134"/>
      <c r="K38"/>
      <c r="L38" s="134"/>
      <c r="M38"/>
      <c r="N38" s="135"/>
      <c r="O38"/>
      <c r="P38" s="134"/>
      <c r="Q38"/>
      <c r="R38" s="135"/>
      <c r="S38" s="169"/>
    </row>
    <row r="39" spans="1:19" s="38" customFormat="1" ht="9.6" customHeight="1">
      <c r="A39"/>
      <c r="B39"/>
      <c r="C39"/>
      <c r="D39"/>
      <c r="E39"/>
      <c r="F39"/>
      <c r="G39"/>
      <c r="H39"/>
      <c r="I39"/>
      <c r="J39" s="134"/>
      <c r="K39"/>
      <c r="L39" s="134"/>
      <c r="M39"/>
      <c r="N39" s="135"/>
      <c r="O39"/>
      <c r="P39" s="134"/>
      <c r="Q39"/>
      <c r="R39" s="135"/>
      <c r="S39" s="169"/>
    </row>
    <row r="40" spans="1:19" s="38" customFormat="1" ht="9.6" customHeight="1">
      <c r="A40"/>
      <c r="B40"/>
      <c r="C40"/>
      <c r="D40"/>
      <c r="E40"/>
      <c r="F40"/>
      <c r="G40"/>
      <c r="H40"/>
      <c r="I40"/>
      <c r="J40" s="134"/>
      <c r="K40"/>
      <c r="L40" s="134"/>
      <c r="M40"/>
      <c r="N40" s="135"/>
      <c r="O40"/>
      <c r="P40" s="134"/>
      <c r="Q40"/>
      <c r="R40" s="135"/>
      <c r="S40" s="169"/>
    </row>
    <row r="41" spans="1:19" s="38" customFormat="1" ht="9.6" customHeight="1">
      <c r="A41"/>
      <c r="B41"/>
      <c r="C41"/>
      <c r="D41"/>
      <c r="E41"/>
      <c r="F41"/>
      <c r="G41"/>
      <c r="H41"/>
      <c r="I41"/>
      <c r="J41" s="134"/>
      <c r="K41"/>
      <c r="L41" s="134"/>
      <c r="M41"/>
      <c r="N41" s="135"/>
      <c r="O41"/>
      <c r="P41" s="134"/>
      <c r="Q41"/>
      <c r="R41" s="135"/>
      <c r="S41" s="169"/>
    </row>
    <row r="42" spans="1:19" s="38" customFormat="1" ht="9.6" customHeight="1">
      <c r="A42"/>
      <c r="B42"/>
      <c r="C42"/>
      <c r="D42"/>
      <c r="E42"/>
      <c r="F42"/>
      <c r="G42"/>
      <c r="H42"/>
      <c r="I42"/>
      <c r="J42" s="134"/>
      <c r="K42"/>
      <c r="L42" s="134"/>
      <c r="M42"/>
      <c r="N42" s="135"/>
      <c r="O42"/>
      <c r="P42" s="134"/>
      <c r="Q42"/>
      <c r="R42" s="135"/>
      <c r="S42" s="169"/>
    </row>
    <row r="43" spans="1:19" s="38" customFormat="1" ht="9.6" customHeight="1">
      <c r="A43"/>
      <c r="B43"/>
      <c r="C43"/>
      <c r="D43"/>
      <c r="E43"/>
      <c r="F43"/>
      <c r="G43"/>
      <c r="H43"/>
      <c r="I43"/>
      <c r="J43" s="134"/>
      <c r="K43"/>
      <c r="L43" s="134"/>
      <c r="M43"/>
      <c r="N43" s="135"/>
      <c r="O43"/>
      <c r="P43" s="134"/>
      <c r="Q43"/>
      <c r="R43" s="135"/>
      <c r="S43" s="169"/>
    </row>
    <row r="44" spans="1:19" s="38" customFormat="1" ht="9.6" customHeight="1">
      <c r="A44"/>
      <c r="B44"/>
      <c r="C44"/>
      <c r="D44"/>
      <c r="E44"/>
      <c r="F44"/>
      <c r="G44"/>
      <c r="H44"/>
      <c r="I44"/>
      <c r="J44" s="134"/>
      <c r="K44"/>
      <c r="L44" s="134"/>
      <c r="M44"/>
      <c r="N44" s="135"/>
      <c r="O44"/>
      <c r="P44" s="134"/>
      <c r="Q44"/>
      <c r="R44" s="135"/>
      <c r="S44" s="169"/>
    </row>
    <row r="45" spans="1:19" s="38" customFormat="1" ht="9.6" customHeight="1">
      <c r="A45"/>
      <c r="B45"/>
      <c r="C45"/>
      <c r="D45"/>
      <c r="E45"/>
      <c r="F45"/>
      <c r="G45"/>
      <c r="H45"/>
      <c r="I45"/>
      <c r="J45" s="134"/>
      <c r="K45"/>
      <c r="L45" s="134"/>
      <c r="M45"/>
      <c r="N45" s="135"/>
      <c r="O45"/>
      <c r="P45" s="134"/>
      <c r="Q45"/>
      <c r="R45" s="135"/>
      <c r="S45" s="169"/>
    </row>
    <row r="46" spans="1:19" s="38" customFormat="1" ht="9.6" customHeight="1">
      <c r="A46"/>
      <c r="B46"/>
      <c r="C46"/>
      <c r="D46"/>
      <c r="E46"/>
      <c r="F46"/>
      <c r="G46"/>
      <c r="H46"/>
      <c r="I46"/>
      <c r="J46" s="134"/>
      <c r="K46"/>
      <c r="L46" s="134"/>
      <c r="M46"/>
      <c r="N46" s="135"/>
      <c r="O46"/>
      <c r="P46" s="134"/>
      <c r="Q46"/>
      <c r="R46" s="135"/>
      <c r="S46" s="169"/>
    </row>
    <row r="47" spans="1:19" s="38" customFormat="1" ht="9.6" customHeight="1">
      <c r="A47"/>
      <c r="B47"/>
      <c r="C47"/>
      <c r="D47"/>
      <c r="E47"/>
      <c r="F47"/>
      <c r="G47"/>
      <c r="H47"/>
      <c r="I47"/>
      <c r="J47" s="134"/>
      <c r="K47"/>
      <c r="L47" s="134"/>
      <c r="M47"/>
      <c r="N47" s="135"/>
      <c r="O47"/>
      <c r="P47" s="134"/>
      <c r="Q47"/>
      <c r="R47" s="135"/>
      <c r="S47" s="169"/>
    </row>
    <row r="48" spans="1:19" s="38" customFormat="1" ht="9.6" customHeight="1">
      <c r="A48"/>
      <c r="B48"/>
      <c r="C48"/>
      <c r="D48"/>
      <c r="E48"/>
      <c r="F48"/>
      <c r="G48"/>
      <c r="H48"/>
      <c r="I48"/>
      <c r="J48" s="134"/>
      <c r="K48"/>
      <c r="L48" s="134"/>
      <c r="M48"/>
      <c r="N48" s="135"/>
      <c r="O48"/>
      <c r="P48" s="134"/>
      <c r="Q48"/>
      <c r="R48" s="135"/>
      <c r="S48" s="169"/>
    </row>
    <row r="49" spans="1:19" s="38" customFormat="1" ht="9.6" customHeight="1">
      <c r="A49"/>
      <c r="B49"/>
      <c r="C49"/>
      <c r="D49"/>
      <c r="E49"/>
      <c r="F49"/>
      <c r="G49"/>
      <c r="H49"/>
      <c r="I49"/>
      <c r="J49" s="134"/>
      <c r="K49"/>
      <c r="L49" s="134"/>
      <c r="M49"/>
      <c r="N49" s="135"/>
      <c r="O49"/>
      <c r="P49" s="134"/>
      <c r="Q49"/>
      <c r="R49" s="135"/>
      <c r="S49" s="169"/>
    </row>
    <row r="50" spans="1:19" s="38" customFormat="1" ht="9.6" customHeight="1">
      <c r="A50"/>
      <c r="B50"/>
      <c r="C50"/>
      <c r="D50"/>
      <c r="E50"/>
      <c r="F50"/>
      <c r="G50"/>
      <c r="H50"/>
      <c r="I50"/>
      <c r="J50" s="134"/>
      <c r="K50"/>
      <c r="L50" s="134"/>
      <c r="M50"/>
      <c r="N50" s="135"/>
      <c r="O50"/>
      <c r="P50" s="134"/>
      <c r="Q50"/>
      <c r="R50" s="135"/>
      <c r="S50" s="169"/>
    </row>
    <row r="51" spans="1:19" s="38" customFormat="1" ht="9.6" customHeight="1">
      <c r="A51"/>
      <c r="B51"/>
      <c r="C51"/>
      <c r="D51"/>
      <c r="E51"/>
      <c r="F51"/>
      <c r="G51"/>
      <c r="H51"/>
      <c r="I51"/>
      <c r="J51" s="134"/>
      <c r="K51"/>
      <c r="L51" s="134"/>
      <c r="M51"/>
      <c r="N51" s="135"/>
      <c r="O51"/>
      <c r="P51" s="134"/>
      <c r="Q51"/>
      <c r="R51" s="135"/>
      <c r="S51" s="169"/>
    </row>
    <row r="52" spans="1:19" s="38" customFormat="1" ht="9.6" customHeight="1">
      <c r="A52"/>
      <c r="B52"/>
      <c r="C52"/>
      <c r="D52"/>
      <c r="E52"/>
      <c r="F52"/>
      <c r="G52"/>
      <c r="H52"/>
      <c r="I52"/>
      <c r="J52" s="134"/>
      <c r="K52"/>
      <c r="L52" s="134"/>
      <c r="M52"/>
      <c r="N52" s="135"/>
      <c r="O52"/>
      <c r="P52" s="134"/>
      <c r="Q52"/>
      <c r="R52" s="135"/>
      <c r="S52" s="169"/>
    </row>
    <row r="53" spans="1:19" s="38" customFormat="1" ht="9.6" customHeight="1">
      <c r="A53"/>
      <c r="B53"/>
      <c r="C53"/>
      <c r="D53"/>
      <c r="E53"/>
      <c r="F53"/>
      <c r="G53"/>
      <c r="H53"/>
      <c r="I53"/>
      <c r="J53" s="134"/>
      <c r="K53"/>
      <c r="L53" s="134"/>
      <c r="M53"/>
      <c r="N53" s="135"/>
      <c r="O53"/>
      <c r="P53" s="134"/>
      <c r="Q53"/>
      <c r="R53" s="135"/>
      <c r="S53" s="169"/>
    </row>
    <row r="54" spans="1:19" s="38" customFormat="1" ht="9.6" customHeight="1">
      <c r="A54"/>
      <c r="B54"/>
      <c r="C54"/>
      <c r="D54"/>
      <c r="E54"/>
      <c r="F54"/>
      <c r="G54"/>
      <c r="H54"/>
      <c r="I54"/>
      <c r="J54" s="134"/>
      <c r="K54"/>
      <c r="L54" s="134"/>
      <c r="M54"/>
      <c r="N54" s="135"/>
      <c r="O54"/>
      <c r="P54" s="134"/>
      <c r="Q54"/>
      <c r="R54" s="135"/>
      <c r="S54" s="169"/>
    </row>
    <row r="55" spans="1:19" s="38" customFormat="1" ht="9.6" customHeight="1">
      <c r="A55"/>
      <c r="B55"/>
      <c r="C55"/>
      <c r="D55"/>
      <c r="E55"/>
      <c r="F55"/>
      <c r="G55"/>
      <c r="H55"/>
      <c r="I55"/>
      <c r="J55" s="134"/>
      <c r="K55"/>
      <c r="L55" s="134"/>
      <c r="M55"/>
      <c r="N55" s="135"/>
      <c r="O55"/>
      <c r="P55" s="134"/>
      <c r="Q55"/>
      <c r="R55" s="135"/>
      <c r="S55" s="169"/>
    </row>
    <row r="56" spans="1:19" s="38" customFormat="1" ht="9.6" customHeight="1">
      <c r="A56"/>
      <c r="B56"/>
      <c r="C56"/>
      <c r="D56"/>
      <c r="E56"/>
      <c r="F56"/>
      <c r="G56"/>
      <c r="H56"/>
      <c r="I56"/>
      <c r="J56" s="134"/>
      <c r="K56"/>
      <c r="L56" s="134"/>
      <c r="M56"/>
      <c r="N56" s="135"/>
      <c r="O56"/>
      <c r="P56" s="134"/>
      <c r="Q56"/>
      <c r="R56" s="135"/>
      <c r="S56" s="169"/>
    </row>
    <row r="57" spans="1:19" s="38" customFormat="1" ht="9.6" customHeight="1">
      <c r="A57"/>
      <c r="B57"/>
      <c r="C57"/>
      <c r="D57"/>
      <c r="E57"/>
      <c r="F57"/>
      <c r="G57"/>
      <c r="H57"/>
      <c r="I57"/>
      <c r="J57" s="134"/>
      <c r="K57"/>
      <c r="L57" s="134"/>
      <c r="M57"/>
      <c r="N57" s="135"/>
      <c r="O57"/>
      <c r="P57" s="134"/>
      <c r="Q57"/>
      <c r="R57" s="135"/>
      <c r="S57" s="169"/>
    </row>
    <row r="58" spans="1:19" s="38" customFormat="1" ht="9.6" customHeight="1">
      <c r="A58"/>
      <c r="B58"/>
      <c r="C58"/>
      <c r="D58"/>
      <c r="E58"/>
      <c r="F58"/>
      <c r="G58"/>
      <c r="H58"/>
      <c r="I58"/>
      <c r="J58" s="134"/>
      <c r="K58"/>
      <c r="L58" s="134"/>
      <c r="M58"/>
      <c r="N58" s="135"/>
      <c r="O58"/>
      <c r="P58" s="134"/>
      <c r="Q58"/>
      <c r="R58" s="135"/>
      <c r="S58" s="169"/>
    </row>
    <row r="59" spans="1:19" s="38" customFormat="1" ht="9.6" customHeight="1">
      <c r="A59"/>
      <c r="B59"/>
      <c r="C59"/>
      <c r="D59"/>
      <c r="E59"/>
      <c r="F59"/>
      <c r="G59"/>
      <c r="H59"/>
      <c r="I59"/>
      <c r="J59" s="134"/>
      <c r="K59"/>
      <c r="L59" s="134"/>
      <c r="M59"/>
      <c r="N59" s="135"/>
      <c r="O59"/>
      <c r="P59" s="134"/>
      <c r="Q59"/>
      <c r="R59" s="135"/>
      <c r="S59" s="202"/>
    </row>
    <row r="60" spans="1:19" s="38" customFormat="1" ht="9.6" customHeight="1">
      <c r="A60"/>
      <c r="B60"/>
      <c r="C60"/>
      <c r="D60"/>
      <c r="E60"/>
      <c r="F60"/>
      <c r="G60"/>
      <c r="H60"/>
      <c r="I60"/>
      <c r="J60" s="134"/>
      <c r="K60"/>
      <c r="L60" s="134"/>
      <c r="M60"/>
      <c r="N60" s="135"/>
      <c r="O60"/>
      <c r="P60" s="134"/>
      <c r="Q60"/>
      <c r="R60" s="135"/>
      <c r="S60" s="169"/>
    </row>
    <row r="61" spans="1:19" s="38" customFormat="1" ht="9.6" customHeight="1">
      <c r="A61"/>
      <c r="B61"/>
      <c r="C61"/>
      <c r="D61"/>
      <c r="E61"/>
      <c r="F61"/>
      <c r="G61"/>
      <c r="H61"/>
      <c r="I61"/>
      <c r="J61" s="134"/>
      <c r="K61"/>
      <c r="L61" s="134"/>
      <c r="M61"/>
      <c r="N61" s="135"/>
      <c r="O61"/>
      <c r="P61" s="134"/>
      <c r="Q61"/>
      <c r="R61" s="135"/>
      <c r="S61" s="169"/>
    </row>
    <row r="62" spans="1:19" s="38" customFormat="1" ht="9.6" customHeight="1">
      <c r="A62"/>
      <c r="B62"/>
      <c r="C62"/>
      <c r="D62"/>
      <c r="E62"/>
      <c r="F62"/>
      <c r="G62"/>
      <c r="H62"/>
      <c r="I62"/>
      <c r="J62" s="134"/>
      <c r="K62"/>
      <c r="L62" s="134"/>
      <c r="M62"/>
      <c r="N62" s="135"/>
      <c r="O62"/>
      <c r="P62" s="134"/>
      <c r="Q62"/>
      <c r="R62" s="135"/>
      <c r="S62" s="169"/>
    </row>
    <row r="63" spans="1:19" s="38" customFormat="1" ht="9.6" customHeight="1">
      <c r="A63"/>
      <c r="B63"/>
      <c r="C63"/>
      <c r="D63"/>
      <c r="E63"/>
      <c r="F63"/>
      <c r="G63"/>
      <c r="H63"/>
      <c r="I63"/>
      <c r="J63" s="134"/>
      <c r="K63"/>
      <c r="L63" s="134"/>
      <c r="M63"/>
      <c r="N63" s="135"/>
      <c r="O63"/>
      <c r="P63" s="134"/>
      <c r="Q63"/>
      <c r="R63" s="135"/>
      <c r="S63" s="169"/>
    </row>
    <row r="64" spans="1:19" s="38" customFormat="1" ht="9.6" customHeight="1">
      <c r="A64"/>
      <c r="B64"/>
      <c r="C64"/>
      <c r="D64"/>
      <c r="E64"/>
      <c r="F64"/>
      <c r="G64"/>
      <c r="H64"/>
      <c r="I64"/>
      <c r="J64" s="134"/>
      <c r="K64"/>
      <c r="L64" s="134"/>
      <c r="M64"/>
      <c r="N64" s="135"/>
      <c r="O64"/>
      <c r="P64" s="134"/>
      <c r="Q64"/>
      <c r="R64" s="135"/>
      <c r="S64" s="169"/>
    </row>
    <row r="65" spans="1:19" s="38" customFormat="1" ht="9.6" customHeight="1">
      <c r="A65"/>
      <c r="B65"/>
      <c r="C65"/>
      <c r="D65"/>
      <c r="E65"/>
      <c r="F65"/>
      <c r="G65"/>
      <c r="H65"/>
      <c r="I65"/>
      <c r="J65" s="134"/>
      <c r="K65"/>
      <c r="L65" s="134"/>
      <c r="M65"/>
      <c r="N65" s="135"/>
      <c r="O65"/>
      <c r="P65" s="134"/>
      <c r="Q65"/>
      <c r="R65" s="135"/>
      <c r="S65" s="169"/>
    </row>
    <row r="66" spans="1:19" s="38" customFormat="1" ht="9.6" customHeight="1">
      <c r="A66"/>
      <c r="B66"/>
      <c r="C66"/>
      <c r="D66"/>
      <c r="E66"/>
      <c r="F66"/>
      <c r="G66"/>
      <c r="H66"/>
      <c r="I66"/>
      <c r="J66" s="134"/>
      <c r="K66"/>
      <c r="L66" s="134"/>
      <c r="M66"/>
      <c r="N66" s="135"/>
      <c r="O66"/>
      <c r="P66" s="134"/>
      <c r="Q66"/>
      <c r="R66" s="135"/>
      <c r="S66" s="169"/>
    </row>
    <row r="67" spans="1:19" s="38" customFormat="1" ht="9.6" customHeight="1">
      <c r="A67"/>
      <c r="B67"/>
      <c r="C67"/>
      <c r="D67"/>
      <c r="E67"/>
      <c r="F67"/>
      <c r="G67"/>
      <c r="H67"/>
      <c r="I67"/>
      <c r="J67" s="134"/>
      <c r="K67"/>
      <c r="L67" s="134"/>
      <c r="M67"/>
      <c r="N67" s="135"/>
      <c r="O67"/>
      <c r="P67" s="134"/>
      <c r="Q67"/>
      <c r="R67" s="135"/>
      <c r="S67" s="169"/>
    </row>
    <row r="68" spans="1:19" s="38" customFormat="1" ht="9.6" customHeight="1">
      <c r="A68"/>
      <c r="B68"/>
      <c r="C68"/>
      <c r="D68"/>
      <c r="E68"/>
      <c r="F68"/>
      <c r="G68"/>
      <c r="H68"/>
      <c r="I68"/>
      <c r="J68" s="134"/>
      <c r="K68"/>
      <c r="L68" s="134"/>
      <c r="M68"/>
      <c r="N68" s="135"/>
      <c r="O68"/>
      <c r="P68" s="134"/>
      <c r="Q68"/>
      <c r="R68" s="135"/>
      <c r="S68" s="169"/>
    </row>
    <row r="69" spans="1:19" s="38" customFormat="1" ht="9.6" customHeight="1">
      <c r="A69"/>
      <c r="B69"/>
      <c r="C69"/>
      <c r="D69"/>
      <c r="E69"/>
      <c r="F69"/>
      <c r="G69"/>
      <c r="H69"/>
      <c r="I69"/>
      <c r="J69" s="134"/>
      <c r="K69"/>
      <c r="L69" s="134"/>
      <c r="M69"/>
      <c r="N69" s="135"/>
      <c r="O69"/>
      <c r="P69" s="134"/>
      <c r="Q69"/>
      <c r="R69" s="135"/>
      <c r="S69" s="169"/>
    </row>
    <row r="70" spans="1:19" s="2" customFormat="1" ht="6.75" customHeight="1">
      <c r="A70"/>
      <c r="B70"/>
      <c r="C70"/>
      <c r="D70"/>
      <c r="E70"/>
      <c r="F70"/>
      <c r="G70"/>
      <c r="H70"/>
      <c r="I70"/>
      <c r="J70" s="134"/>
      <c r="K70"/>
      <c r="L70" s="134"/>
      <c r="M70"/>
      <c r="N70" s="135"/>
      <c r="O70"/>
      <c r="P70" s="134"/>
      <c r="Q70"/>
      <c r="R70" s="135"/>
      <c r="S70" s="208"/>
    </row>
    <row r="71" spans="1:19" s="18" customFormat="1" ht="10.5" customHeight="1">
      <c r="A71"/>
      <c r="B71"/>
      <c r="C71"/>
      <c r="D71"/>
      <c r="E71"/>
      <c r="F71"/>
      <c r="G71"/>
      <c r="H71"/>
      <c r="I71"/>
      <c r="J71" s="134"/>
      <c r="K71"/>
      <c r="L71" s="134"/>
      <c r="M71"/>
      <c r="N71" s="135"/>
      <c r="O71"/>
      <c r="P71" s="134"/>
      <c r="Q71"/>
      <c r="R71" s="135"/>
    </row>
    <row r="72" spans="1:19" s="18" customFormat="1" ht="9" customHeight="1">
      <c r="A72"/>
      <c r="B72"/>
      <c r="C72"/>
      <c r="D72"/>
      <c r="E72"/>
      <c r="F72"/>
      <c r="G72"/>
      <c r="H72"/>
      <c r="I72"/>
      <c r="J72" s="134"/>
      <c r="K72"/>
      <c r="L72" s="134"/>
      <c r="M72"/>
      <c r="N72" s="135"/>
      <c r="O72"/>
      <c r="P72" s="134"/>
      <c r="Q72"/>
      <c r="R72" s="135"/>
    </row>
    <row r="73" spans="1:19" s="18" customFormat="1" ht="9" customHeight="1">
      <c r="A73"/>
      <c r="B73"/>
      <c r="C73"/>
      <c r="D73"/>
      <c r="E73"/>
      <c r="F73"/>
      <c r="G73"/>
      <c r="H73"/>
      <c r="I73"/>
      <c r="J73" s="134"/>
      <c r="K73"/>
      <c r="L73" s="134"/>
      <c r="M73"/>
      <c r="N73" s="135"/>
      <c r="O73"/>
      <c r="P73" s="134"/>
      <c r="Q73"/>
      <c r="R73" s="135"/>
    </row>
    <row r="74" spans="1:19" s="18" customFormat="1" ht="9" customHeight="1">
      <c r="A74"/>
      <c r="B74"/>
      <c r="C74"/>
      <c r="D74"/>
      <c r="E74"/>
      <c r="F74"/>
      <c r="G74"/>
      <c r="H74"/>
      <c r="I74"/>
      <c r="J74" s="134"/>
      <c r="K74"/>
      <c r="L74" s="134"/>
      <c r="M74"/>
      <c r="N74" s="135"/>
      <c r="O74"/>
      <c r="P74" s="134"/>
      <c r="Q74"/>
      <c r="R74" s="135"/>
    </row>
    <row r="75" spans="1:19" s="18" customFormat="1" ht="9" customHeight="1">
      <c r="A75"/>
      <c r="B75"/>
      <c r="C75"/>
      <c r="D75"/>
      <c r="E75"/>
      <c r="F75"/>
      <c r="G75"/>
      <c r="H75"/>
      <c r="I75"/>
      <c r="J75" s="134"/>
      <c r="K75"/>
      <c r="L75" s="134"/>
      <c r="M75"/>
      <c r="N75" s="135"/>
      <c r="O75"/>
      <c r="P75" s="134"/>
      <c r="Q75"/>
      <c r="R75" s="135"/>
    </row>
    <row r="76" spans="1:19" s="18" customFormat="1" ht="9" customHeight="1">
      <c r="A76"/>
      <c r="B76"/>
      <c r="C76"/>
      <c r="D76"/>
      <c r="E76"/>
      <c r="F76"/>
      <c r="G76"/>
      <c r="H76"/>
      <c r="I76"/>
      <c r="J76" s="134"/>
      <c r="K76"/>
      <c r="L76" s="134"/>
      <c r="M76"/>
      <c r="N76" s="135"/>
      <c r="O76"/>
      <c r="P76" s="134"/>
      <c r="Q76"/>
      <c r="R76" s="135"/>
    </row>
    <row r="77" spans="1:19" s="18" customFormat="1" ht="9" customHeight="1">
      <c r="A77"/>
      <c r="B77"/>
      <c r="C77"/>
      <c r="D77"/>
      <c r="E77"/>
      <c r="F77"/>
      <c r="G77"/>
      <c r="H77"/>
      <c r="I77"/>
      <c r="J77" s="134"/>
      <c r="K77"/>
      <c r="L77" s="134"/>
      <c r="M77"/>
      <c r="N77" s="135"/>
      <c r="O77"/>
      <c r="P77" s="134"/>
      <c r="Q77"/>
      <c r="R77" s="135"/>
    </row>
    <row r="78" spans="1:19" s="18" customFormat="1" ht="9" customHeight="1">
      <c r="A78"/>
      <c r="B78"/>
      <c r="C78"/>
      <c r="D78"/>
      <c r="E78"/>
      <c r="F78"/>
      <c r="G78"/>
      <c r="H78"/>
      <c r="I78"/>
      <c r="J78" s="134"/>
      <c r="K78"/>
      <c r="L78" s="134"/>
      <c r="M78"/>
      <c r="N78" s="135"/>
      <c r="O78"/>
      <c r="P78" s="134"/>
      <c r="Q78"/>
      <c r="R78" s="135"/>
    </row>
    <row r="79" spans="1:19" s="18" customFormat="1" ht="9" customHeight="1">
      <c r="A79"/>
      <c r="B79"/>
      <c r="C79"/>
      <c r="D79"/>
      <c r="E79"/>
      <c r="F79"/>
      <c r="G79"/>
      <c r="H79"/>
      <c r="I79"/>
      <c r="J79" s="134"/>
      <c r="K79"/>
      <c r="L79" s="134"/>
      <c r="M79"/>
      <c r="N79" s="135"/>
      <c r="O79"/>
      <c r="P79" s="134"/>
      <c r="Q79"/>
      <c r="R79" s="135"/>
    </row>
  </sheetData>
  <mergeCells count="1">
    <mergeCell ref="A4:C4"/>
  </mergeCells>
  <phoneticPr fontId="71" type="noConversion"/>
  <conditionalFormatting sqref="H7 H9 H11 H13 H15 H17 H19 H21">
    <cfRule type="expression" dxfId="859" priority="1" stopIfTrue="1">
      <formula>AND($E7&lt;9,$C7&gt;0)</formula>
    </cfRule>
  </conditionalFormatting>
  <conditionalFormatting sqref="I8 I16 I12 I20">
    <cfRule type="expression" dxfId="858" priority="2" stopIfTrue="1">
      <formula>AND($O$1="CU",I8="Umpire")</formula>
    </cfRule>
    <cfRule type="expression" dxfId="857" priority="3" stopIfTrue="1">
      <formula>AND($O$1="CU",I8&lt;&gt;"Umpire",J8&lt;&gt;"")</formula>
    </cfRule>
    <cfRule type="expression" dxfId="856" priority="4" stopIfTrue="1">
      <formula>AND($O$1="CU",I8&lt;&gt;"Umpire")</formula>
    </cfRule>
  </conditionalFormatting>
  <conditionalFormatting sqref="K20 K12 K16 K8">
    <cfRule type="expression" dxfId="855" priority="5" stopIfTrue="1">
      <formula>J8="as"</formula>
    </cfRule>
    <cfRule type="expression" dxfId="854" priority="6" stopIfTrue="1">
      <formula>J8="bs"</formula>
    </cfRule>
  </conditionalFormatting>
  <conditionalFormatting sqref="B8 B10 B12 B14 B16 B18 B20 B22">
    <cfRule type="cellIs" dxfId="853" priority="7" stopIfTrue="1" operator="equal">
      <formula>"QA"</formula>
    </cfRule>
    <cfRule type="cellIs" dxfId="852" priority="8" stopIfTrue="1" operator="equal">
      <formula>"DA"</formula>
    </cfRule>
  </conditionalFormatting>
  <conditionalFormatting sqref="R32 J8 J12 J16 J20">
    <cfRule type="expression" dxfId="851" priority="9" stopIfTrue="1">
      <formula>$O$1="CU"</formula>
    </cfRule>
  </conditionalFormatting>
  <conditionalFormatting sqref="E7 E15 E11 E19">
    <cfRule type="expression" dxfId="850" priority="10"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worksheet>
</file>

<file path=xl/worksheets/sheet12.xml><?xml version="1.0" encoding="utf-8"?>
<worksheet xmlns="http://schemas.openxmlformats.org/spreadsheetml/2006/main" xmlns:r="http://schemas.openxmlformats.org/officeDocument/2006/relationships">
  <sheetPr codeName="Sheet132">
    <tabColor indexed="19"/>
    <pageSetUpPr fitToPage="1"/>
  </sheetPr>
  <dimension ref="A1:U47"/>
  <sheetViews>
    <sheetView showGridLines="0" showZeros="0" workbookViewId="0">
      <selection activeCell="O17" sqref="O17"/>
    </sheetView>
  </sheetViews>
  <sheetFormatPr defaultRowHeight="13.2"/>
  <cols>
    <col min="1" max="1" width="2.44140625" customWidth="1"/>
    <col min="2" max="2" width="6.44140625" customWidth="1"/>
    <col min="3" max="3" width="5.3320312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120" t="s">
        <v>113</v>
      </c>
      <c r="L1" s="120"/>
      <c r="M1" s="94"/>
      <c r="N1" s="140"/>
      <c r="O1" s="140" t="s">
        <v>71</v>
      </c>
      <c r="P1" s="140"/>
      <c r="Q1" s="139"/>
      <c r="R1" s="140"/>
    </row>
    <row r="2" spans="1:21" s="108" customFormat="1">
      <c r="A2" s="96" t="s">
        <v>122</v>
      </c>
      <c r="B2" s="96"/>
      <c r="C2" s="96"/>
      <c r="D2" s="464"/>
      <c r="E2" s="464">
        <f>Altalanos!$A$8</f>
        <v>0</v>
      </c>
      <c r="F2" s="96"/>
      <c r="G2" s="141"/>
      <c r="H2" s="110"/>
      <c r="I2" s="110"/>
      <c r="J2" s="142"/>
      <c r="K2" s="438" t="s">
        <v>229</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2" customFormat="1" ht="10.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ELO'!$A$7:$M$32,12))</f>
        <v/>
      </c>
      <c r="C7" s="390" t="str">
        <f>IF($E7="","",VLOOKUP($E7,'1Q ELO'!$A$7:$M$32,13))</f>
        <v/>
      </c>
      <c r="D7" s="446" t="str">
        <f>IF($E7="","",VLOOKUP($E7,'1Q ELO'!$A$7:$M$32,5))</f>
        <v/>
      </c>
      <c r="E7" s="159"/>
      <c r="F7" s="681" t="str">
        <f>UPPER(IF($E7="","",VLOOKUP($E7,'1Q ELO'!$A$7:$M$32,2)))</f>
        <v/>
      </c>
      <c r="G7" s="681" t="str">
        <f>IF($E7="","",VLOOKUP($E7,'1Q ELO'!$A$7:$M$32,3))</f>
        <v/>
      </c>
      <c r="H7" s="681"/>
      <c r="I7" s="681" t="str">
        <f>IF($E7="","",VLOOKUP($E7,'1Q ELO'!$A$7:$M$32,4))</f>
        <v/>
      </c>
      <c r="J7" s="162"/>
      <c r="K7" s="161"/>
      <c r="L7" s="161"/>
      <c r="M7" s="161"/>
      <c r="N7" s="161"/>
      <c r="O7" s="164"/>
      <c r="P7" s="166"/>
      <c r="Q7" s="167"/>
      <c r="R7" s="168"/>
      <c r="S7" s="169"/>
      <c r="U7" s="170" t="str">
        <f>Birók!P21</f>
        <v>Bíró</v>
      </c>
    </row>
    <row r="8" spans="1:21" s="38" customFormat="1" ht="9.6" customHeight="1">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ELO'!$A$7:$M$32,12))</f>
        <v/>
      </c>
      <c r="C9" s="390" t="str">
        <f>IF($E9="","",VLOOKUP($E9,'1Q ELO'!$A$7:$M$32,13))</f>
        <v/>
      </c>
      <c r="D9" s="446" t="str">
        <f>IF($E9="","",VLOOKUP($E9,'1Q ELO'!$A$7:$M$32,5))</f>
        <v/>
      </c>
      <c r="E9" s="159"/>
      <c r="F9" s="487" t="str">
        <f>UPPER(IF($E9="","",VLOOKUP($E9,'1Q ELO'!$A$7:$M$32,2)))</f>
        <v/>
      </c>
      <c r="G9" s="487" t="str">
        <f>IF($E9="","",VLOOKUP($E9,'1Q ELO'!$A$7:$M$32,3))</f>
        <v/>
      </c>
      <c r="H9" s="487"/>
      <c r="I9" s="487" t="str">
        <f>IF($E9="","",VLOOKUP($E9,'1Q ELO'!$A$7:$M$32,4))</f>
        <v/>
      </c>
      <c r="J9" s="180"/>
      <c r="K9" s="161"/>
      <c r="L9" s="181"/>
      <c r="M9" s="161"/>
      <c r="N9" s="161"/>
      <c r="O9" s="164"/>
      <c r="P9" s="166"/>
      <c r="Q9" s="167"/>
      <c r="R9" s="168"/>
      <c r="S9" s="169"/>
      <c r="U9" s="178" t="str">
        <f>Birók!P23</f>
        <v xml:space="preserve"> </v>
      </c>
    </row>
    <row r="10" spans="1:21" s="38" customFormat="1" ht="9.6" customHeight="1">
      <c r="A10" s="171"/>
      <c r="B10" s="717" t="str">
        <f>IF($E10="","",VLOOKUP($E10,'1Q ELO'!$A$7:$M$32,12))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c r="A11" s="171">
        <v>3</v>
      </c>
      <c r="B11" s="390" t="str">
        <f>IF($E11="","",VLOOKUP($E11,'1Q ELO'!$A$7:$M$32,12))</f>
        <v/>
      </c>
      <c r="C11" s="390" t="str">
        <f>IF($E11="","",VLOOKUP($E11,'1Q ELO'!$A$7:$M$32,13))</f>
        <v/>
      </c>
      <c r="D11" s="446" t="str">
        <f>IF($E11="","",VLOOKUP($E11,'1Q ELO'!$A$7:$M$32,5))</f>
        <v/>
      </c>
      <c r="E11" s="159"/>
      <c r="F11" s="487" t="str">
        <f>UPPER(IF($E11="","",VLOOKUP($E11,'1Q ELO'!$A$7:$M$32,2)))</f>
        <v/>
      </c>
      <c r="G11" s="487" t="str">
        <f>IF($E11="","",VLOOKUP($E11,'1Q ELO'!$A$7:$M$32,3))</f>
        <v/>
      </c>
      <c r="H11" s="487"/>
      <c r="I11" s="487" t="str">
        <f>IF($E11="","",VLOOKUP($E11,'1Q ELO'!$A$7:$M$32,4))</f>
        <v/>
      </c>
      <c r="J11" s="162"/>
      <c r="K11" s="161"/>
      <c r="L11" s="187"/>
      <c r="M11" s="161"/>
      <c r="N11" s="691"/>
      <c r="O11" s="691"/>
      <c r="P11" s="691"/>
      <c r="Q11" s="167"/>
      <c r="R11" s="168"/>
      <c r="S11" s="169"/>
      <c r="U11" s="178" t="str">
        <f>Birók!P25</f>
        <v xml:space="preserve"> </v>
      </c>
    </row>
    <row r="12" spans="1:21" s="38" customFormat="1" ht="9.6" customHeight="1">
      <c r="A12" s="171"/>
      <c r="B12" s="717" t="str">
        <f>IF($E12="","",VLOOKUP($E12,'1Q ELO'!$A$7:$M$32,12))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c r="A13" s="171">
        <v>4</v>
      </c>
      <c r="B13" s="390" t="str">
        <f>IF($E13="","",VLOOKUP($E13,'1Q ELO'!$A$7:$M$32,12))</f>
        <v/>
      </c>
      <c r="C13" s="390" t="str">
        <f>IF($E13="","",VLOOKUP($E13,'1Q ELO'!$A$7:$M$32,13))</f>
        <v/>
      </c>
      <c r="D13" s="446" t="str">
        <f>IF($E13="","",VLOOKUP($E13,'1Q ELO'!$A$7:$M$32,5))</f>
        <v/>
      </c>
      <c r="E13" s="159"/>
      <c r="F13" s="487" t="str">
        <f>UPPER(IF($E13="","",VLOOKUP($E13,'1Q ELO'!$A$7:$M$32,2)))</f>
        <v/>
      </c>
      <c r="G13" s="487" t="str">
        <f>IF($E13="","",VLOOKUP($E13,'1Q ELO'!$A$7:$M$32,3))</f>
        <v/>
      </c>
      <c r="H13" s="487"/>
      <c r="I13" s="487" t="str">
        <f>IF($E13="","",VLOOKUP($E13,'1Q ELO'!$A$7:$M$32,4))</f>
        <v/>
      </c>
      <c r="J13" s="190"/>
      <c r="K13" s="161"/>
      <c r="L13" s="161"/>
      <c r="M13" s="161"/>
      <c r="N13" s="691"/>
      <c r="O13" s="691"/>
      <c r="P13" s="691"/>
      <c r="Q13" s="167"/>
      <c r="R13" s="168"/>
      <c r="S13" s="169"/>
      <c r="U13" s="178" t="str">
        <f>Birók!P27</f>
        <v xml:space="preserve"> </v>
      </c>
    </row>
    <row r="14" spans="1:21" s="38" customFormat="1" ht="9.6" customHeight="1">
      <c r="A14" s="171"/>
      <c r="B14" s="460" t="str">
        <f>IF($E14="","",VLOOKUP($E14,'1Q ELO'!$A$7:$M$32,12))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c r="A15" s="581">
        <v>5</v>
      </c>
      <c r="B15" s="390" t="str">
        <f>IF($E15="","",VLOOKUP($E15,'1Q ELO'!$A$7:$M$32,12))</f>
        <v/>
      </c>
      <c r="C15" s="390" t="str">
        <f>IF($E15="","",VLOOKUP($E15,'1Q ELO'!$A$7:$M$32,13))</f>
        <v/>
      </c>
      <c r="D15" s="446" t="str">
        <f>IF($E15="","",VLOOKUP($E15,'1Q ELO'!$A$7:$M$32,5))</f>
        <v/>
      </c>
      <c r="E15" s="726"/>
      <c r="F15" s="681" t="str">
        <f>UPPER(IF($E15="","",VLOOKUP($E15,'1Q ELO'!$A$7:$M$32,2)))</f>
        <v/>
      </c>
      <c r="G15" s="681" t="str">
        <f>IF($E15="","",VLOOKUP($E15,'1Q ELO'!$A$7:$M$32,3))</f>
        <v/>
      </c>
      <c r="H15" s="681"/>
      <c r="I15" s="681" t="str">
        <f>IF($E15="","",VLOOKUP($E15,'1Q ELO'!$A$7:$M$32,4))</f>
        <v/>
      </c>
      <c r="J15" s="719"/>
      <c r="K15" s="161"/>
      <c r="L15" s="161"/>
      <c r="M15" s="161"/>
      <c r="N15" s="691"/>
      <c r="O15" s="692"/>
      <c r="P15" s="691"/>
      <c r="Q15" s="414"/>
      <c r="R15" s="168"/>
      <c r="S15" s="169"/>
      <c r="U15" s="178" t="str">
        <f>Birók!P29</f>
        <v xml:space="preserve"> </v>
      </c>
    </row>
    <row r="16" spans="1:21" s="38" customFormat="1" ht="9.6" customHeight="1" thickBot="1">
      <c r="A16" s="171"/>
      <c r="B16" s="460" t="str">
        <f>IF($E16="","",VLOOKUP($E16,'1Q ELO'!$A$7:$M$32,12))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c r="A17" s="171">
        <v>6</v>
      </c>
      <c r="B17" s="390" t="str">
        <f>IF($E17="","",VLOOKUP($E17,'1Q ELO'!$A$7:$M$32,12))</f>
        <v/>
      </c>
      <c r="C17" s="390" t="str">
        <f>IF($E17="","",VLOOKUP($E17,'1Q ELO'!$A$7:$M$32,13))</f>
        <v/>
      </c>
      <c r="D17" s="446" t="str">
        <f>IF($E17="","",VLOOKUP($E17,'1Q ELO'!$A$7:$M$32,5))</f>
        <v/>
      </c>
      <c r="E17" s="159"/>
      <c r="F17" s="487" t="str">
        <f>UPPER(IF($E17="","",VLOOKUP($E17,'1Q ELO'!$A$7:$M$32,2)))</f>
        <v/>
      </c>
      <c r="G17" s="487" t="str">
        <f>IF($E17="","",VLOOKUP($E17,'1Q ELO'!$A$7:$M$32,3))</f>
        <v/>
      </c>
      <c r="H17" s="487"/>
      <c r="I17" s="487" t="str">
        <f>IF($E17="","",VLOOKUP($E17,'1Q ELO'!$A$7:$M$32,4))</f>
        <v/>
      </c>
      <c r="J17" s="180"/>
      <c r="K17" s="161"/>
      <c r="L17" s="181"/>
      <c r="M17" s="161"/>
      <c r="N17" s="691"/>
      <c r="O17" s="691"/>
      <c r="P17" s="691"/>
      <c r="Q17" s="414"/>
      <c r="R17" s="168"/>
      <c r="S17" s="169"/>
    </row>
    <row r="18" spans="1:19" s="38" customFormat="1" ht="9.6" customHeight="1">
      <c r="A18" s="171"/>
      <c r="B18" s="460" t="str">
        <f>IF($E18="","",VLOOKUP($E18,'1Q ELO'!$A$7:$M$32,12))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c r="A19" s="171">
        <v>7</v>
      </c>
      <c r="B19" s="390" t="str">
        <f>IF($E19="","",VLOOKUP($E19,'1Q ELO'!$A$7:$M$32,12))</f>
        <v/>
      </c>
      <c r="C19" s="390" t="str">
        <f>IF($E19="","",VLOOKUP($E19,'1Q ELO'!$A$7:$M$32,13))</f>
        <v/>
      </c>
      <c r="D19" s="446" t="str">
        <f>IF($E19="","",VLOOKUP($E19,'1Q ELO'!$A$7:$M$32,5))</f>
        <v/>
      </c>
      <c r="E19" s="159"/>
      <c r="F19" s="487" t="str">
        <f>UPPER(IF($E19="","",VLOOKUP($E19,'1Q ELO'!$A$7:$M$32,2)))</f>
        <v/>
      </c>
      <c r="G19" s="487" t="str">
        <f>IF($E19="","",VLOOKUP($E19,'1Q ELO'!$A$7:$M$32,3))</f>
        <v/>
      </c>
      <c r="H19" s="487"/>
      <c r="I19" s="487" t="str">
        <f>IF($E19="","",VLOOKUP($E19,'1Q ELO'!$A$7:$M$32,4))</f>
        <v/>
      </c>
      <c r="J19" s="162"/>
      <c r="K19" s="161"/>
      <c r="L19" s="187"/>
      <c r="M19" s="161"/>
      <c r="N19" s="186"/>
      <c r="O19" s="691"/>
      <c r="P19" s="691"/>
      <c r="Q19" s="414"/>
      <c r="R19" s="168"/>
      <c r="S19" s="169"/>
    </row>
    <row r="20" spans="1:19" s="38" customFormat="1" ht="9.6" customHeight="1">
      <c r="A20" s="171"/>
      <c r="B20" s="460" t="str">
        <f>IF($E20="","",VLOOKUP($E20,'1Q ELO'!$A$7:$M$32,12))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c r="A21" s="578" t="s">
        <v>14</v>
      </c>
      <c r="B21" s="390" t="str">
        <f>IF($E21="","",VLOOKUP($E21,'1Q ELO'!$A$7:$M$32,12))</f>
        <v/>
      </c>
      <c r="C21" s="390" t="str">
        <f>IF($E21="","",VLOOKUP($E21,'1Q ELO'!$A$7:$M$32,13))</f>
        <v/>
      </c>
      <c r="D21" s="446" t="str">
        <f>IF($E21="","",VLOOKUP($E21,'1Q ELO'!$A$7:$M$32,5))</f>
        <v/>
      </c>
      <c r="E21" s="159"/>
      <c r="F21" s="487" t="str">
        <f>UPPER(IF($E21="","",VLOOKUP($E21,'1Q ELO'!$A$7:$M$32,2)))</f>
        <v/>
      </c>
      <c r="G21" s="487" t="str">
        <f>IF($E21="","",VLOOKUP($E21,'1Q ELO'!$A$7:$M$32,3))</f>
        <v/>
      </c>
      <c r="H21" s="487"/>
      <c r="I21" s="487" t="str">
        <f>IF($E21="","",VLOOKUP($E21,'1Q ELO'!$A$7:$M$32,4))</f>
        <v/>
      </c>
      <c r="J21" s="190"/>
      <c r="K21" s="161"/>
      <c r="L21" s="161"/>
      <c r="M21" s="161"/>
      <c r="N21" s="186"/>
      <c r="O21" s="691"/>
      <c r="P21" s="691"/>
      <c r="Q21" s="414"/>
      <c r="R21" s="168"/>
      <c r="S21" s="169"/>
    </row>
    <row r="22" spans="1:19" s="38" customFormat="1" ht="9.6" customHeight="1">
      <c r="A22" s="171"/>
      <c r="B22" s="460" t="str">
        <f>IF($E22="","",VLOOKUP($E22,'1Q ELO'!$A$7:$M$32,12))</f>
        <v/>
      </c>
      <c r="C22" s="172"/>
      <c r="D22" s="456"/>
      <c r="E22" s="172"/>
      <c r="F22" s="191"/>
      <c r="G22" s="191"/>
      <c r="H22" s="195"/>
      <c r="I22" s="191"/>
      <c r="J22" s="183"/>
      <c r="K22" s="161"/>
      <c r="L22" s="161"/>
      <c r="M22" s="161"/>
      <c r="N22" s="186"/>
      <c r="O22" s="691"/>
      <c r="P22" s="691"/>
      <c r="Q22" s="414"/>
      <c r="R22" s="168"/>
      <c r="S22" s="169"/>
    </row>
    <row r="23" spans="1:19" s="38" customFormat="1" ht="9.6" customHeight="1">
      <c r="A23" s="157">
        <v>9</v>
      </c>
      <c r="B23" s="390" t="str">
        <f>IF($E23="","",VLOOKUP($E23,'1Q ELO'!$A$7:$M$32,12))</f>
        <v/>
      </c>
      <c r="C23" s="390" t="str">
        <f>IF($E23="","",VLOOKUP($E23,'1Q ELO'!$A$7:$M$32,13))</f>
        <v/>
      </c>
      <c r="D23" s="446" t="str">
        <f>IF($E23="","",VLOOKUP($E23,'1Q ELO'!$A$7:$M$32,5))</f>
        <v/>
      </c>
      <c r="E23" s="159"/>
      <c r="F23" s="681" t="str">
        <f>UPPER(IF($E23="","",VLOOKUP($E23,'1Q ELO'!$A$7:$M$32,2)))</f>
        <v/>
      </c>
      <c r="G23" s="681" t="str">
        <f>IF($E23="","",VLOOKUP($E23,'1Q ELO'!$A$7:$M$32,3))</f>
        <v/>
      </c>
      <c r="H23" s="681"/>
      <c r="I23" s="681" t="str">
        <f>IF($E23="","",VLOOKUP($E23,'1Q ELO'!$A$7:$M$32,4))</f>
        <v/>
      </c>
      <c r="J23" s="162"/>
      <c r="K23" s="161"/>
      <c r="L23" s="161"/>
      <c r="M23" s="161"/>
      <c r="N23" s="186"/>
      <c r="O23" s="691"/>
      <c r="P23" s="691"/>
      <c r="Q23" s="414"/>
      <c r="R23" s="168"/>
      <c r="S23" s="169"/>
    </row>
    <row r="24" spans="1:19" s="38" customFormat="1" ht="9.6" customHeight="1">
      <c r="A24" s="171"/>
      <c r="B24" s="717" t="str">
        <f>IF($E24="","",VLOOKUP($E24,'1Q ELO'!$A$7:$M$32,12))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c r="A25" s="171">
        <v>10</v>
      </c>
      <c r="B25" s="390" t="str">
        <f>IF($E25="","",VLOOKUP($E25,'1Q ELO'!$A$7:$M$32,12))</f>
        <v/>
      </c>
      <c r="C25" s="390" t="str">
        <f>IF($E25="","",VLOOKUP($E25,'1Q ELO'!$A$7:$M$32,13))</f>
        <v/>
      </c>
      <c r="D25" s="446" t="str">
        <f>IF($E25="","",VLOOKUP($E25,'1Q ELO'!$A$7:$M$32,5))</f>
        <v/>
      </c>
      <c r="E25" s="159"/>
      <c r="F25" s="487" t="str">
        <f>UPPER(IF($E25="","",VLOOKUP($E25,'1Q ELO'!$A$7:$M$32,2)))</f>
        <v/>
      </c>
      <c r="G25" s="487" t="str">
        <f>IF($E25="","",VLOOKUP($E25,'1Q ELO'!$A$7:$M$32,3))</f>
        <v/>
      </c>
      <c r="H25" s="487"/>
      <c r="I25" s="487" t="str">
        <f>IF($E25="","",VLOOKUP($E25,'1Q ELO'!$A$7:$M$32,4))</f>
        <v/>
      </c>
      <c r="J25" s="180"/>
      <c r="K25" s="161"/>
      <c r="L25" s="181"/>
      <c r="M25" s="161"/>
      <c r="N25" s="186"/>
      <c r="O25" s="691"/>
      <c r="P25" s="691"/>
      <c r="Q25" s="414"/>
      <c r="R25" s="168"/>
      <c r="S25" s="169"/>
    </row>
    <row r="26" spans="1:19" s="38" customFormat="1" ht="9.6" customHeight="1">
      <c r="A26" s="171"/>
      <c r="B26" s="460" t="str">
        <f>IF($E26="","",VLOOKUP($E26,'1Q ELO'!$A$7:$M$32,12))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c r="A27" s="171">
        <v>11</v>
      </c>
      <c r="B27" s="390" t="str">
        <f>IF($E27="","",VLOOKUP($E27,'1Q ELO'!$A$7:$M$32,12))</f>
        <v/>
      </c>
      <c r="C27" s="390" t="str">
        <f>IF($E27="","",VLOOKUP($E27,'1Q ELO'!$A$7:$M$32,13))</f>
        <v/>
      </c>
      <c r="D27" s="446" t="str">
        <f>IF($E27="","",VLOOKUP($E27,'1Q ELO'!$A$7:$M$32,5))</f>
        <v/>
      </c>
      <c r="E27" s="159"/>
      <c r="F27" s="487" t="str">
        <f>UPPER(IF($E27="","",VLOOKUP($E27,'1Q ELO'!$A$7:$M$32,2)))</f>
        <v/>
      </c>
      <c r="G27" s="487" t="str">
        <f>IF($E27="","",VLOOKUP($E27,'1Q ELO'!$A$7:$M$32,3))</f>
        <v/>
      </c>
      <c r="H27" s="487"/>
      <c r="I27" s="487" t="str">
        <f>IF($E27="","",VLOOKUP($E27,'1Q ELO'!$A$7:$M$32,4))</f>
        <v/>
      </c>
      <c r="J27" s="162"/>
      <c r="K27" s="161"/>
      <c r="L27" s="187"/>
      <c r="M27" s="161"/>
      <c r="N27" s="691"/>
      <c r="O27" s="691"/>
      <c r="P27" s="691"/>
      <c r="Q27" s="414"/>
      <c r="R27" s="168"/>
      <c r="S27" s="169"/>
    </row>
    <row r="28" spans="1:19" s="38" customFormat="1" ht="9.6" customHeight="1">
      <c r="A28" s="196"/>
      <c r="B28" s="460" t="str">
        <f>IF($E28="","",VLOOKUP($E28,'1Q ELO'!$A$7:$M$32,12))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c r="A29" s="171">
        <v>12</v>
      </c>
      <c r="B29" s="390" t="str">
        <f>IF($E29="","",VLOOKUP($E29,'1Q ELO'!$A$7:$M$32,12))</f>
        <v/>
      </c>
      <c r="C29" s="390" t="str">
        <f>IF($E29="","",VLOOKUP($E29,'1Q ELO'!$A$7:$M$32,13))</f>
        <v/>
      </c>
      <c r="D29" s="446" t="str">
        <f>IF($E29="","",VLOOKUP($E29,'1Q ELO'!$A$7:$M$32,5))</f>
        <v/>
      </c>
      <c r="E29" s="159"/>
      <c r="F29" s="487" t="str">
        <f>UPPER(IF($E29="","",VLOOKUP($E29,'1Q ELO'!$A$7:$M$32,2)))</f>
        <v/>
      </c>
      <c r="G29" s="487" t="str">
        <f>IF($E29="","",VLOOKUP($E29,'1Q ELO'!$A$7:$M$32,3))</f>
        <v/>
      </c>
      <c r="H29" s="487"/>
      <c r="I29" s="487" t="str">
        <f>IF($E29="","",VLOOKUP($E29,'1Q ELO'!$A$7:$M$32,4))</f>
        <v/>
      </c>
      <c r="J29" s="190"/>
      <c r="K29" s="161"/>
      <c r="L29" s="161"/>
      <c r="M29" s="161"/>
      <c r="N29" s="691"/>
      <c r="O29" s="691"/>
      <c r="P29" s="691"/>
      <c r="Q29" s="414"/>
      <c r="R29" s="168"/>
      <c r="S29" s="169"/>
    </row>
    <row r="30" spans="1:19" s="38" customFormat="1" ht="9.6" customHeight="1">
      <c r="A30" s="171"/>
      <c r="B30" s="460" t="str">
        <f>IF($E30="","",VLOOKUP($E30,'1Q ELO'!$A$7:$M$32,12))</f>
        <v/>
      </c>
      <c r="C30" s="172"/>
      <c r="D30" s="456"/>
      <c r="E30" s="182"/>
      <c r="F30" s="488"/>
      <c r="G30" s="488"/>
      <c r="H30" s="489"/>
      <c r="I30" s="488"/>
      <c r="J30" s="183"/>
      <c r="K30" s="161"/>
      <c r="L30" s="161"/>
      <c r="M30" s="175"/>
      <c r="N30" s="693"/>
      <c r="O30" s="692"/>
      <c r="P30" s="691"/>
      <c r="Q30" s="414"/>
      <c r="R30" s="168"/>
      <c r="S30" s="169"/>
    </row>
    <row r="31" spans="1:19" s="38" customFormat="1" ht="9.6" customHeight="1">
      <c r="A31" s="581">
        <v>13</v>
      </c>
      <c r="B31" s="390" t="str">
        <f>IF($E31="","",VLOOKUP($E31,'1Q ELO'!$A$7:$M$32,12))</f>
        <v/>
      </c>
      <c r="C31" s="390" t="str">
        <f>IF($E31="","",VLOOKUP($E31,'1Q ELO'!$A$7:$M$32,13))</f>
        <v/>
      </c>
      <c r="D31" s="446" t="str">
        <f>IF($E31="","",VLOOKUP($E31,'1Q ELO'!$A$7:$M$32,5))</f>
        <v/>
      </c>
      <c r="E31" s="781"/>
      <c r="F31" s="681" t="str">
        <f>UPPER(IF($E31="","",VLOOKUP($E31,'1Q ELO'!$A$7:$M$32,2)))</f>
        <v/>
      </c>
      <c r="G31" s="681" t="str">
        <f>IF($E31="","",VLOOKUP($E31,'1Q ELO'!$A$7:$M$32,3))</f>
        <v/>
      </c>
      <c r="H31" s="681"/>
      <c r="I31" s="681" t="str">
        <f>IF($E31="","",VLOOKUP($E31,'1Q ELO'!$A$7:$M$32,4))</f>
        <v/>
      </c>
      <c r="J31" s="192"/>
      <c r="K31" s="161"/>
      <c r="L31" s="161"/>
      <c r="M31" s="161"/>
      <c r="N31" s="691"/>
      <c r="O31" s="692"/>
      <c r="P31" s="691"/>
      <c r="Q31" s="414"/>
      <c r="R31" s="168"/>
      <c r="S31" s="169"/>
    </row>
    <row r="32" spans="1:19" s="38" customFormat="1" ht="9.6" customHeight="1">
      <c r="A32" s="171"/>
      <c r="B32" s="717" t="str">
        <f>IF($E32="","",VLOOKUP($E32,'1Q ELO'!$A$7:$M$32,12))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c r="A33" s="171">
        <v>14</v>
      </c>
      <c r="B33" s="390" t="str">
        <f>IF($E33="","",VLOOKUP($E33,'1Q ELO'!$A$7:$M$32,12))</f>
        <v/>
      </c>
      <c r="C33" s="390" t="str">
        <f>IF($E33="","",VLOOKUP($E33,'1Q ELO'!$A$7:$M$32,13))</f>
        <v/>
      </c>
      <c r="D33" s="446" t="str">
        <f>IF($E33="","",VLOOKUP($E33,'1Q ELO'!$A$7:$M$32,5))</f>
        <v/>
      </c>
      <c r="E33" s="159"/>
      <c r="F33" s="487" t="str">
        <f>UPPER(IF($E33="","",VLOOKUP($E33,'1Q ELO'!$A$7:$M$32,2)))</f>
        <v/>
      </c>
      <c r="G33" s="487" t="str">
        <f>IF($E33="","",VLOOKUP($E33,'1Q ELO'!$A$7:$M$32,3))</f>
        <v/>
      </c>
      <c r="H33" s="487"/>
      <c r="I33" s="487" t="str">
        <f>IF($E33="","",VLOOKUP($E33,'1Q ELO'!$A$7:$M$32,4))</f>
        <v/>
      </c>
      <c r="J33" s="180"/>
      <c r="K33" s="161"/>
      <c r="L33" s="181"/>
      <c r="M33" s="161"/>
      <c r="N33" s="691"/>
      <c r="O33" s="691"/>
      <c r="P33" s="186"/>
      <c r="Q33" s="167"/>
      <c r="R33" s="168"/>
      <c r="S33" s="169"/>
    </row>
    <row r="34" spans="1:19" s="38" customFormat="1" ht="9.6" customHeight="1">
      <c r="A34" s="171"/>
      <c r="B34" s="717" t="str">
        <f>IF($E34="","",VLOOKUP($E34,'1Q ELO'!$A$7:$M$32,12))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c r="A35" s="171">
        <v>15</v>
      </c>
      <c r="B35" s="390" t="str">
        <f>IF($E35="","",VLOOKUP($E35,'1Q ELO'!$A$7:$M$32,12))</f>
        <v/>
      </c>
      <c r="C35" s="390" t="str">
        <f>IF($E35="","",VLOOKUP($E35,'1Q ELO'!$A$7:$M$32,13))</f>
        <v/>
      </c>
      <c r="D35" s="446" t="str">
        <f>IF($E35="","",VLOOKUP($E35,'1Q ELO'!$A$7:$M$32,5))</f>
        <v/>
      </c>
      <c r="E35" s="159"/>
      <c r="F35" s="487" t="str">
        <f>UPPER(IF($E35="","",VLOOKUP($E35,'1Q ELO'!$A$7:$M$32,2)))</f>
        <v/>
      </c>
      <c r="G35" s="487" t="str">
        <f>IF($E35="","",VLOOKUP($E35,'1Q ELO'!$A$7:$M$32,3))</f>
        <v/>
      </c>
      <c r="H35" s="487"/>
      <c r="I35" s="487" t="str">
        <f>IF($E35="","",VLOOKUP($E35,'1Q ELO'!$A$7:$M$32,4))</f>
        <v/>
      </c>
      <c r="J35" s="162"/>
      <c r="K35" s="161"/>
      <c r="L35" s="187"/>
      <c r="M35" s="161"/>
      <c r="N35" s="186"/>
      <c r="O35" s="186"/>
      <c r="P35" s="186"/>
      <c r="Q35" s="167"/>
      <c r="R35" s="168"/>
      <c r="S35" s="169"/>
    </row>
    <row r="36" spans="1:19" s="38" customFormat="1" ht="9.6" customHeight="1">
      <c r="A36" s="171"/>
      <c r="B36" s="717" t="str">
        <f>IF($E36="","",VLOOKUP($E36,'1Q ELO'!$A$7:$M$32,12))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c r="A37" s="578">
        <v>16</v>
      </c>
      <c r="B37" s="390" t="str">
        <f>IF($E37="","",VLOOKUP($E37,'1Q ELO'!$A$7:$M$32,12))</f>
        <v/>
      </c>
      <c r="C37" s="390" t="str">
        <f>IF($E37="","",VLOOKUP($E37,'1Q ELO'!$A$7:$M$32,13))</f>
        <v/>
      </c>
      <c r="D37" s="446" t="str">
        <f>IF($E37="","",VLOOKUP($E37,'1Q ELO'!$A$7:$M$32,5))</f>
        <v/>
      </c>
      <c r="E37" s="159"/>
      <c r="F37" s="487" t="str">
        <f>UPPER(IF($E37="","",VLOOKUP($E37,'1Q ELO'!$A$7:$M$32,2)))</f>
        <v/>
      </c>
      <c r="G37" s="487" t="str">
        <f>IF($E37="","",VLOOKUP($E37,'1Q ELO'!$A$7:$M$32,3))</f>
        <v/>
      </c>
      <c r="H37" s="487"/>
      <c r="I37" s="487" t="str">
        <f>IF($E37="","",VLOOKUP($E37,'1Q ELO'!$A$7:$M$32,4))</f>
        <v/>
      </c>
      <c r="J37" s="190"/>
      <c r="K37" s="161"/>
      <c r="L37" s="161"/>
      <c r="M37" s="161"/>
      <c r="N37" s="186"/>
      <c r="O37" s="186"/>
      <c r="P37" s="186"/>
      <c r="Q37" s="167"/>
      <c r="R37" s="168"/>
      <c r="S37" s="169"/>
    </row>
    <row r="38" spans="1:19" s="38" customFormat="1" ht="9.6" customHeight="1">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c r="A40" s="452" t="s">
        <v>106</v>
      </c>
      <c r="B40" s="453"/>
      <c r="C40" s="454"/>
      <c r="D40" s="455"/>
      <c r="E40" s="224">
        <v>1</v>
      </c>
      <c r="F40" s="92" t="str">
        <f>IF(E40&gt;$R$47,,UPPER(VLOOKUP(E40,'1Q ELO'!$A$7:$O$134,2)))</f>
        <v/>
      </c>
      <c r="G40" s="225"/>
      <c r="H40" s="92"/>
      <c r="I40" s="91"/>
      <c r="J40" s="226" t="s">
        <v>7</v>
      </c>
      <c r="K40" s="221"/>
      <c r="L40" s="227"/>
      <c r="M40" s="221"/>
      <c r="N40" s="228"/>
      <c r="O40" s="229" t="s">
        <v>111</v>
      </c>
      <c r="P40" s="230"/>
      <c r="Q40" s="230"/>
      <c r="R40" s="231"/>
    </row>
    <row r="41" spans="1:19" s="18" customFormat="1" ht="9" customHeight="1">
      <c r="A41" s="236" t="s">
        <v>119</v>
      </c>
      <c r="B41" s="234"/>
      <c r="C41" s="448"/>
      <c r="D41" s="237"/>
      <c r="E41" s="224">
        <v>2</v>
      </c>
      <c r="F41" s="92" t="str">
        <f>IF(E41&gt;$R$47,,UPPER(VLOOKUP(E41,'1Q ELO'!$A$7:$O$134,2)))</f>
        <v/>
      </c>
      <c r="G41" s="225"/>
      <c r="H41" s="92"/>
      <c r="I41" s="91"/>
      <c r="J41" s="226" t="s">
        <v>8</v>
      </c>
      <c r="K41" s="221"/>
      <c r="L41" s="227"/>
      <c r="M41" s="221"/>
      <c r="N41" s="228"/>
      <c r="O41" s="232"/>
      <c r="P41" s="233"/>
      <c r="Q41" s="234"/>
      <c r="R41" s="235"/>
    </row>
    <row r="42" spans="1:19" s="18" customFormat="1" ht="9" customHeight="1">
      <c r="A42" s="379"/>
      <c r="B42" s="380"/>
      <c r="C42" s="449"/>
      <c r="D42" s="381"/>
      <c r="E42" s="224">
        <v>3</v>
      </c>
      <c r="F42" s="92" t="str">
        <f>IF(E42&gt;$R$47,,UPPER(VLOOKUP(E42,'1Q ELO'!$A$7:$O$134,2)))</f>
        <v/>
      </c>
      <c r="G42" s="225"/>
      <c r="H42" s="92"/>
      <c r="I42" s="91"/>
      <c r="J42" s="226" t="s">
        <v>9</v>
      </c>
      <c r="K42" s="221"/>
      <c r="L42" s="227"/>
      <c r="M42" s="221"/>
      <c r="N42" s="228"/>
      <c r="O42" s="229" t="s">
        <v>112</v>
      </c>
      <c r="P42" s="230"/>
      <c r="Q42" s="230"/>
      <c r="R42" s="231"/>
    </row>
    <row r="43" spans="1:19" s="18" customFormat="1" ht="9" customHeight="1">
      <c r="A43" s="238"/>
      <c r="B43" s="443"/>
      <c r="C43" s="443"/>
      <c r="D43" s="239"/>
      <c r="E43" s="224">
        <v>4</v>
      </c>
      <c r="F43" s="92" t="str">
        <f>IF(E43&gt;$R$47,,UPPER(VLOOKUP(E43,'1Q ELO'!$A$7:$O$134,2)))</f>
        <v/>
      </c>
      <c r="G43" s="225"/>
      <c r="H43" s="92"/>
      <c r="I43" s="91"/>
      <c r="J43" s="226" t="s">
        <v>10</v>
      </c>
      <c r="K43" s="221"/>
      <c r="L43" s="227"/>
      <c r="M43" s="221"/>
      <c r="N43" s="228"/>
      <c r="O43" s="221"/>
      <c r="P43" s="227"/>
      <c r="Q43" s="221"/>
      <c r="R43" s="228"/>
    </row>
    <row r="44" spans="1:19" s="18" customFormat="1" ht="9" customHeight="1">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c r="A47" s="368"/>
      <c r="B47" s="365"/>
      <c r="C47" s="445"/>
      <c r="D47" s="378"/>
      <c r="E47" s="240"/>
      <c r="F47" s="241"/>
      <c r="G47" s="242"/>
      <c r="H47" s="241"/>
      <c r="I47" s="243"/>
      <c r="J47" s="244" t="s">
        <v>14</v>
      </c>
      <c r="K47" s="234"/>
      <c r="L47" s="233"/>
      <c r="M47" s="234"/>
      <c r="N47" s="235"/>
      <c r="O47" s="234">
        <f>R4</f>
        <v>0</v>
      </c>
      <c r="P47" s="233"/>
      <c r="Q47" s="234"/>
      <c r="R47" s="245">
        <f>MIN(4,'1Q ELO'!O5)</f>
        <v>4</v>
      </c>
    </row>
  </sheetData>
  <mergeCells count="1">
    <mergeCell ref="A4:C4"/>
  </mergeCells>
  <phoneticPr fontId="71" type="noConversion"/>
  <conditionalFormatting sqref="H21 H23 H25 H27 H29 H31 H33 H35 H7 H19 H9 H11 H13 H15 H17 H37">
    <cfRule type="expression" dxfId="849" priority="1" stopIfTrue="1">
      <formula>AND($E7&lt;9,$C7&gt;0)</formula>
    </cfRule>
  </conditionalFormatting>
  <conditionalFormatting sqref="M14 M30 I8 I12 I16 I20 I24 I28 I32 I36 K34 K26 K18 K10">
    <cfRule type="expression" dxfId="848" priority="2" stopIfTrue="1">
      <formula>AND($O$1="CU",I8="Umpire")</formula>
    </cfRule>
    <cfRule type="expression" dxfId="847" priority="3" stopIfTrue="1">
      <formula>AND($O$1="CU",I8&lt;&gt;"Umpire",J8&lt;&gt;"")</formula>
    </cfRule>
    <cfRule type="expression" dxfId="846" priority="4" stopIfTrue="1">
      <formula>AND($O$1="CU",I8&lt;&gt;"Umpire")</formula>
    </cfRule>
  </conditionalFormatting>
  <conditionalFormatting sqref="M10 M18 M26 M34 O30 O14 K8 K12 K16 K20 K24 K28 K32 K36">
    <cfRule type="expression" dxfId="845" priority="8" stopIfTrue="1">
      <formula>J8="as"</formula>
    </cfRule>
    <cfRule type="expression" dxfId="844" priority="9" stopIfTrue="1">
      <formula>J8="bs"</formula>
    </cfRule>
  </conditionalFormatting>
  <conditionalFormatting sqref="R47 J8 J12 J16 J20 J24 J28 J32 J36 N30 N14 L10 L34 L18 L26">
    <cfRule type="expression" dxfId="843" priority="12" stopIfTrue="1">
      <formula>$O$1="CU"</formula>
    </cfRule>
  </conditionalFormatting>
  <conditionalFormatting sqref="F33 F35 F23 F31 F29 F27 F25 F21 F17 F19 F7 F15 F13 F11 F9 F37">
    <cfRule type="cellIs" dxfId="842" priority="13" stopIfTrue="1" operator="equal">
      <formula>"Bye"</formula>
    </cfRule>
  </conditionalFormatting>
  <conditionalFormatting sqref="E7 E21 E23 E19 E15 E17">
    <cfRule type="expression" dxfId="841" priority="14"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sheetPr codeName="Sheet15">
    <tabColor indexed="42"/>
  </sheetPr>
  <dimension ref="A1:Q156"/>
  <sheetViews>
    <sheetView showGridLines="0" showZeros="0" workbookViewId="0">
      <pane ySplit="6" topLeftCell="A7" activePane="bottomLeft" state="frozen"/>
      <selection activeCell="C12" sqref="C12"/>
      <selection pane="bottomLeft" activeCell="S10" sqref="S10"/>
    </sheetView>
  </sheetViews>
  <sheetFormatPr defaultRowHeight="13.2"/>
  <cols>
    <col min="1" max="1" width="3.88671875" customWidth="1"/>
    <col min="2" max="2" width="13" customWidth="1"/>
    <col min="3" max="3" width="14.33203125" customWidth="1"/>
    <col min="4" max="4" width="12" style="45" customWidth="1"/>
    <col min="5" max="5" width="10.5546875" style="728" customWidth="1"/>
    <col min="6" max="6" width="6.109375" style="102" hidden="1" customWidth="1"/>
    <col min="7" max="7" width="28.66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c r="A1" s="394" t="str">
        <f>Altalanos!$A$6</f>
        <v>Diákolimpia Bács-Kiskun</v>
      </c>
      <c r="B1" s="93"/>
      <c r="C1" s="93"/>
      <c r="D1" s="384"/>
      <c r="E1" s="438" t="s">
        <v>123</v>
      </c>
      <c r="F1" s="427"/>
      <c r="G1" s="428"/>
      <c r="H1" s="429"/>
      <c r="I1" s="429"/>
      <c r="J1" s="430"/>
      <c r="K1" s="430"/>
      <c r="L1" s="430"/>
      <c r="M1" s="430"/>
      <c r="N1" s="430"/>
      <c r="O1" s="430"/>
      <c r="P1" s="430"/>
      <c r="Q1" s="431"/>
    </row>
    <row r="2" spans="1:17" ht="13.8" thickBot="1">
      <c r="B2" s="96" t="s">
        <v>122</v>
      </c>
      <c r="C2" s="96">
        <f>Altalanos!$A$8</f>
        <v>0</v>
      </c>
      <c r="D2" s="120"/>
      <c r="E2" s="438" t="s">
        <v>94</v>
      </c>
      <c r="F2" s="103"/>
      <c r="G2" s="103"/>
      <c r="H2" s="704"/>
      <c r="I2" s="704"/>
      <c r="J2" s="94"/>
      <c r="K2" s="94"/>
      <c r="L2" s="94"/>
      <c r="M2" s="94"/>
      <c r="N2" s="111"/>
      <c r="O2" s="86"/>
      <c r="P2" s="86"/>
      <c r="Q2" s="111"/>
    </row>
    <row r="3" spans="1:17" s="2" customFormat="1" ht="13.8" thickBot="1">
      <c r="A3" s="683" t="s">
        <v>121</v>
      </c>
      <c r="B3" s="702"/>
      <c r="C3" s="702"/>
      <c r="D3" s="702"/>
      <c r="E3" s="702"/>
      <c r="F3" s="702"/>
      <c r="G3" s="702"/>
      <c r="H3" s="702"/>
      <c r="I3" s="703"/>
      <c r="J3" s="112"/>
      <c r="K3" s="123"/>
      <c r="L3" s="123"/>
      <c r="M3" s="123"/>
      <c r="N3" s="485" t="s">
        <v>92</v>
      </c>
      <c r="O3" s="113"/>
      <c r="P3" s="124"/>
      <c r="Q3" s="439"/>
    </row>
    <row r="4" spans="1:17" s="2" customFormat="1">
      <c r="A4" s="55" t="s">
        <v>82</v>
      </c>
      <c r="B4" s="55"/>
      <c r="C4" s="53" t="s">
        <v>79</v>
      </c>
      <c r="D4" s="55" t="s">
        <v>87</v>
      </c>
      <c r="E4" s="88"/>
      <c r="G4" s="125"/>
      <c r="H4" s="738" t="s">
        <v>88</v>
      </c>
      <c r="I4" s="713"/>
      <c r="J4" s="126"/>
      <c r="K4" s="127"/>
      <c r="L4" s="127"/>
      <c r="M4" s="127"/>
      <c r="N4" s="126"/>
      <c r="O4" s="440"/>
      <c r="P4" s="440"/>
      <c r="Q4" s="128"/>
    </row>
    <row r="5" spans="1:17" s="2" customFormat="1" ht="13.8" thickBot="1">
      <c r="A5" s="432">
        <f>Altalanos!$A$10</f>
        <v>45408</v>
      </c>
      <c r="B5" s="432"/>
      <c r="C5" s="97" t="str">
        <f>Altalanos!$C$10</f>
        <v>Baja</v>
      </c>
      <c r="D5" s="98" t="str">
        <f>Altalanos!$D$10</f>
        <v xml:space="preserve">  </v>
      </c>
      <c r="E5" s="98"/>
      <c r="F5" s="98"/>
      <c r="G5" s="98"/>
      <c r="H5" s="470">
        <f>Altalanos!$E$10</f>
        <v>0</v>
      </c>
      <c r="I5" s="739"/>
      <c r="J5" s="129"/>
      <c r="K5" s="89"/>
      <c r="L5" s="89"/>
      <c r="M5" s="89"/>
      <c r="N5" s="129"/>
      <c r="O5" s="98"/>
      <c r="P5" s="98"/>
      <c r="Q5" s="756"/>
    </row>
    <row r="6" spans="1:17" ht="30" customHeight="1" thickBot="1">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c r="A7" s="426">
        <v>1</v>
      </c>
      <c r="B7" s="105"/>
      <c r="C7" s="105"/>
      <c r="D7" s="106"/>
      <c r="E7" s="441"/>
      <c r="F7" s="686"/>
      <c r="G7" s="687"/>
      <c r="H7" s="106"/>
      <c r="I7" s="106"/>
      <c r="J7" s="423"/>
      <c r="K7" s="421"/>
      <c r="L7" s="425"/>
      <c r="M7" s="421"/>
      <c r="N7" s="387"/>
      <c r="O7" s="768"/>
      <c r="P7" s="133"/>
      <c r="Q7" s="107"/>
    </row>
    <row r="8" spans="1:17" s="11" customFormat="1" ht="18.899999999999999" customHeight="1">
      <c r="A8" s="426">
        <v>2</v>
      </c>
      <c r="B8" s="105"/>
      <c r="C8" s="105"/>
      <c r="D8" s="106"/>
      <c r="E8" s="441"/>
      <c r="F8" s="688"/>
      <c r="G8" s="689"/>
      <c r="H8" s="106"/>
      <c r="I8" s="106"/>
      <c r="J8" s="423"/>
      <c r="K8" s="421"/>
      <c r="L8" s="425"/>
      <c r="M8" s="421"/>
      <c r="N8" s="387"/>
      <c r="O8" s="106"/>
      <c r="P8" s="133"/>
      <c r="Q8" s="107"/>
    </row>
    <row r="9" spans="1:17" s="11" customFormat="1" ht="18.899999999999999" customHeight="1">
      <c r="A9" s="426">
        <v>3</v>
      </c>
      <c r="B9" s="105"/>
      <c r="C9" s="105"/>
      <c r="D9" s="106"/>
      <c r="E9" s="441"/>
      <c r="F9" s="688"/>
      <c r="G9" s="689"/>
      <c r="H9" s="106"/>
      <c r="I9" s="106"/>
      <c r="J9" s="423"/>
      <c r="K9" s="421"/>
      <c r="L9" s="425"/>
      <c r="M9" s="421"/>
      <c r="N9" s="387"/>
      <c r="O9" s="106"/>
      <c r="P9" s="715"/>
      <c r="Q9" s="458"/>
    </row>
    <row r="10" spans="1:17" s="11" customFormat="1" ht="18.899999999999999" customHeight="1">
      <c r="A10" s="426">
        <v>4</v>
      </c>
      <c r="B10" s="105"/>
      <c r="C10" s="105"/>
      <c r="D10" s="106"/>
      <c r="E10" s="441"/>
      <c r="F10" s="688"/>
      <c r="G10" s="689"/>
      <c r="H10" s="106"/>
      <c r="I10" s="106"/>
      <c r="J10" s="423"/>
      <c r="K10" s="421"/>
      <c r="L10" s="425"/>
      <c r="M10" s="421"/>
      <c r="N10" s="387"/>
      <c r="O10" s="106"/>
      <c r="P10" s="714"/>
      <c r="Q10" s="707"/>
    </row>
    <row r="11" spans="1:17" s="11" customFormat="1" ht="18.899999999999999" customHeight="1">
      <c r="A11" s="426">
        <v>5</v>
      </c>
      <c r="B11" s="105"/>
      <c r="C11" s="105"/>
      <c r="D11" s="106"/>
      <c r="E11" s="441"/>
      <c r="F11" s="688"/>
      <c r="G11" s="689"/>
      <c r="H11" s="106"/>
      <c r="I11" s="106"/>
      <c r="J11" s="423"/>
      <c r="K11" s="421"/>
      <c r="L11" s="425"/>
      <c r="M11" s="421"/>
      <c r="N11" s="387"/>
      <c r="O11" s="106"/>
      <c r="P11" s="714"/>
      <c r="Q11" s="707"/>
    </row>
    <row r="12" spans="1:17" s="11" customFormat="1" ht="18.899999999999999" customHeight="1">
      <c r="A12" s="426">
        <v>6</v>
      </c>
      <c r="B12" s="105"/>
      <c r="C12" s="105"/>
      <c r="D12" s="106"/>
      <c r="E12" s="441"/>
      <c r="F12" s="688"/>
      <c r="G12" s="689"/>
      <c r="H12" s="106"/>
      <c r="I12" s="106"/>
      <c r="J12" s="423"/>
      <c r="K12" s="421"/>
      <c r="L12" s="425"/>
      <c r="M12" s="421"/>
      <c r="N12" s="387"/>
      <c r="O12" s="106"/>
      <c r="P12" s="714"/>
      <c r="Q12" s="707"/>
    </row>
    <row r="13" spans="1:17" s="11" customFormat="1" ht="18.899999999999999" customHeight="1">
      <c r="A13" s="426">
        <v>7</v>
      </c>
      <c r="B13" s="105"/>
      <c r="C13" s="105"/>
      <c r="D13" s="106"/>
      <c r="E13" s="441"/>
      <c r="F13" s="688"/>
      <c r="G13" s="689"/>
      <c r="H13" s="106"/>
      <c r="I13" s="106"/>
      <c r="J13" s="423"/>
      <c r="K13" s="421"/>
      <c r="L13" s="425"/>
      <c r="M13" s="421"/>
      <c r="N13" s="387"/>
      <c r="O13" s="106"/>
      <c r="P13" s="714"/>
      <c r="Q13" s="707"/>
    </row>
    <row r="14" spans="1:17" s="11" customFormat="1" ht="18.899999999999999" customHeight="1">
      <c r="A14" s="426">
        <v>8</v>
      </c>
      <c r="B14" s="105"/>
      <c r="C14" s="105"/>
      <c r="D14" s="106"/>
      <c r="E14" s="441"/>
      <c r="F14" s="688"/>
      <c r="G14" s="689"/>
      <c r="H14" s="106"/>
      <c r="I14" s="106"/>
      <c r="J14" s="423"/>
      <c r="K14" s="421"/>
      <c r="L14" s="425"/>
      <c r="M14" s="421"/>
      <c r="N14" s="387"/>
      <c r="O14" s="106"/>
      <c r="P14" s="714"/>
      <c r="Q14" s="707"/>
    </row>
    <row r="15" spans="1:17" s="11" customFormat="1" ht="18.899999999999999" customHeight="1">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c r="A16" s="426">
        <v>10</v>
      </c>
      <c r="B16" s="766"/>
      <c r="C16" s="105"/>
      <c r="D16" s="106"/>
      <c r="E16" s="441"/>
      <c r="F16" s="132"/>
      <c r="G16" s="132"/>
      <c r="H16" s="106"/>
      <c r="I16" s="106"/>
      <c r="J16" s="423"/>
      <c r="K16" s="421"/>
      <c r="L16" s="425"/>
      <c r="M16" s="466"/>
      <c r="N16" s="387"/>
      <c r="O16" s="106"/>
      <c r="P16" s="133"/>
      <c r="Q16" s="107"/>
    </row>
    <row r="17" spans="1:17" s="11" customFormat="1" ht="18.899999999999999" customHeight="1">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c r="A40" s="426">
        <v>34</v>
      </c>
      <c r="B40" s="105"/>
      <c r="C40" s="105"/>
      <c r="D40" s="106"/>
      <c r="E40" s="441"/>
      <c r="F40" s="132"/>
      <c r="G40" s="132"/>
      <c r="H40" s="708"/>
      <c r="I40" s="469"/>
      <c r="J40" s="423" t="e">
        <f>IF(AND(Q40="",#REF!&gt;0,#REF!&lt;5),K40,)</f>
        <v>#REF!</v>
      </c>
      <c r="K40" s="421" t="str">
        <f>IF(D40="","ZZZ9",IF(AND(#REF!&gt;0,#REF!&lt;5),D40&amp;#REF!,D40&amp;"9"))</f>
        <v>ZZZ9</v>
      </c>
      <c r="L40" s="425">
        <f t="shared" ref="L40:L71" si="0">IF(Q40="",999,Q40)</f>
        <v>999</v>
      </c>
      <c r="M40" s="466">
        <f t="shared" ref="M40:M71" si="1">IF(P40=999,999,1)</f>
        <v>999</v>
      </c>
      <c r="N40" s="458"/>
      <c r="O40" s="393"/>
      <c r="P40" s="133">
        <f t="shared" ref="P40:P71" si="2">IF(N40="DA",1,IF(N40="WC",2,IF(N40="SE",3,IF(N40="Q",4,IF(N40="LL",5,999)))))</f>
        <v>999</v>
      </c>
      <c r="Q40" s="107"/>
    </row>
    <row r="41" spans="1:17" s="11" customFormat="1" ht="18.899999999999999" customHeight="1">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c r="A72" s="426">
        <v>66</v>
      </c>
      <c r="B72" s="105"/>
      <c r="C72" s="105"/>
      <c r="D72" s="106"/>
      <c r="E72" s="441"/>
      <c r="F72" s="132"/>
      <c r="G72" s="132"/>
      <c r="H72" s="708"/>
      <c r="I72" s="469"/>
      <c r="J72" s="423" t="e">
        <f>IF(AND(Q72="",#REF!&gt;0,#REF!&lt;5),K72,)</f>
        <v>#REF!</v>
      </c>
      <c r="K72" s="421" t="str">
        <f>IF(D72="","ZZZ9",IF(AND(#REF!&gt;0,#REF!&lt;5),D72&amp;#REF!,D72&amp;"9"))</f>
        <v>ZZZ9</v>
      </c>
      <c r="L72" s="425">
        <f t="shared" ref="L72:L100" si="3">IF(Q72="",999,Q72)</f>
        <v>999</v>
      </c>
      <c r="M72" s="466">
        <f t="shared" ref="M72:M100" si="4">IF(P72=999,999,1)</f>
        <v>999</v>
      </c>
      <c r="N72" s="458"/>
      <c r="O72" s="393"/>
      <c r="P72" s="133">
        <f t="shared" ref="P72:P100" si="5">IF(N72="DA",1,IF(N72="WC",2,IF(N72="SE",3,IF(N72="Q",4,IF(N72="LL",5,999)))))</f>
        <v>999</v>
      </c>
      <c r="Q72" s="107"/>
    </row>
    <row r="73" spans="1:17" s="11" customFormat="1" ht="18.899999999999999" customHeight="1">
      <c r="A73" s="426">
        <v>67</v>
      </c>
      <c r="B73" s="105"/>
      <c r="C73" s="105"/>
      <c r="D73" s="106"/>
      <c r="E73" s="441"/>
      <c r="F73" s="132"/>
      <c r="G73" s="132"/>
      <c r="H73" s="708"/>
      <c r="I73" s="469"/>
      <c r="J73" s="423" t="e">
        <f>IF(AND(Q73="",#REF!&gt;0,#REF!&lt;5),K73,)</f>
        <v>#REF!</v>
      </c>
      <c r="K73" s="421" t="str">
        <f>IF(D73="","ZZZ9",IF(AND(#REF!&gt;0,#REF!&lt;5),D73&amp;#REF!,D73&amp;"9"))</f>
        <v>ZZZ9</v>
      </c>
      <c r="L73" s="425">
        <f t="shared" si="3"/>
        <v>999</v>
      </c>
      <c r="M73" s="466">
        <f t="shared" si="4"/>
        <v>999</v>
      </c>
      <c r="N73" s="458"/>
      <c r="O73" s="393"/>
      <c r="P73" s="133">
        <f t="shared" si="5"/>
        <v>999</v>
      </c>
      <c r="Q73" s="107"/>
    </row>
    <row r="74" spans="1:17" s="11" customFormat="1" ht="18.899999999999999" customHeight="1">
      <c r="A74" s="426">
        <v>68</v>
      </c>
      <c r="B74" s="105"/>
      <c r="C74" s="105"/>
      <c r="D74" s="106"/>
      <c r="E74" s="441"/>
      <c r="F74" s="132"/>
      <c r="G74" s="132"/>
      <c r="H74" s="708"/>
      <c r="I74" s="469"/>
      <c r="J74" s="423" t="e">
        <f>IF(AND(Q74="",#REF!&gt;0,#REF!&lt;5),K74,)</f>
        <v>#REF!</v>
      </c>
      <c r="K74" s="421" t="str">
        <f>IF(D74="","ZZZ9",IF(AND(#REF!&gt;0,#REF!&lt;5),D74&amp;#REF!,D74&amp;"9"))</f>
        <v>ZZZ9</v>
      </c>
      <c r="L74" s="425">
        <f t="shared" si="3"/>
        <v>999</v>
      </c>
      <c r="M74" s="466">
        <f t="shared" si="4"/>
        <v>999</v>
      </c>
      <c r="N74" s="458"/>
      <c r="O74" s="393"/>
      <c r="P74" s="133">
        <f t="shared" si="5"/>
        <v>999</v>
      </c>
      <c r="Q74" s="107"/>
    </row>
    <row r="75" spans="1:17" s="11" customFormat="1" ht="18.899999999999999" customHeight="1">
      <c r="A75" s="426">
        <v>69</v>
      </c>
      <c r="B75" s="105"/>
      <c r="C75" s="105"/>
      <c r="D75" s="106"/>
      <c r="E75" s="441"/>
      <c r="F75" s="132"/>
      <c r="G75" s="132"/>
      <c r="H75" s="708"/>
      <c r="I75" s="469"/>
      <c r="J75" s="423" t="e">
        <f>IF(AND(Q75="",#REF!&gt;0,#REF!&lt;5),K75,)</f>
        <v>#REF!</v>
      </c>
      <c r="K75" s="421" t="str">
        <f>IF(D75="","ZZZ9",IF(AND(#REF!&gt;0,#REF!&lt;5),D75&amp;#REF!,D75&amp;"9"))</f>
        <v>ZZZ9</v>
      </c>
      <c r="L75" s="425">
        <f t="shared" si="3"/>
        <v>999</v>
      </c>
      <c r="M75" s="466">
        <f t="shared" si="4"/>
        <v>999</v>
      </c>
      <c r="N75" s="458"/>
      <c r="O75" s="393"/>
      <c r="P75" s="133">
        <f t="shared" si="5"/>
        <v>999</v>
      </c>
      <c r="Q75" s="107"/>
    </row>
    <row r="76" spans="1:17" s="11" customFormat="1" ht="18.899999999999999" customHeight="1">
      <c r="A76" s="426">
        <v>70</v>
      </c>
      <c r="B76" s="105"/>
      <c r="C76" s="105"/>
      <c r="D76" s="106"/>
      <c r="E76" s="441"/>
      <c r="F76" s="132"/>
      <c r="G76" s="132"/>
      <c r="H76" s="708"/>
      <c r="I76" s="469"/>
      <c r="J76" s="423" t="e">
        <f>IF(AND(Q76="",#REF!&gt;0,#REF!&lt;5),K76,)</f>
        <v>#REF!</v>
      </c>
      <c r="K76" s="421" t="str">
        <f>IF(D76="","ZZZ9",IF(AND(#REF!&gt;0,#REF!&lt;5),D76&amp;#REF!,D76&amp;"9"))</f>
        <v>ZZZ9</v>
      </c>
      <c r="L76" s="425">
        <f t="shared" si="3"/>
        <v>999</v>
      </c>
      <c r="M76" s="466">
        <f t="shared" si="4"/>
        <v>999</v>
      </c>
      <c r="N76" s="458"/>
      <c r="O76" s="393"/>
      <c r="P76" s="133">
        <f t="shared" si="5"/>
        <v>999</v>
      </c>
      <c r="Q76" s="107"/>
    </row>
    <row r="77" spans="1:17" s="11" customFormat="1" ht="18.899999999999999" customHeight="1">
      <c r="A77" s="426">
        <v>71</v>
      </c>
      <c r="B77" s="105"/>
      <c r="C77" s="105"/>
      <c r="D77" s="106"/>
      <c r="E77" s="441"/>
      <c r="F77" s="132"/>
      <c r="G77" s="132"/>
      <c r="H77" s="708"/>
      <c r="I77" s="469"/>
      <c r="J77" s="423" t="e">
        <f>IF(AND(Q77="",#REF!&gt;0,#REF!&lt;5),K77,)</f>
        <v>#REF!</v>
      </c>
      <c r="K77" s="421" t="str">
        <f>IF(D77="","ZZZ9",IF(AND(#REF!&gt;0,#REF!&lt;5),D77&amp;#REF!,D77&amp;"9"))</f>
        <v>ZZZ9</v>
      </c>
      <c r="L77" s="425">
        <f t="shared" si="3"/>
        <v>999</v>
      </c>
      <c r="M77" s="466">
        <f t="shared" si="4"/>
        <v>999</v>
      </c>
      <c r="N77" s="458"/>
      <c r="O77" s="393"/>
      <c r="P77" s="133">
        <f t="shared" si="5"/>
        <v>999</v>
      </c>
      <c r="Q77" s="107"/>
    </row>
    <row r="78" spans="1:17" s="11" customFormat="1" ht="18.899999999999999" customHeight="1">
      <c r="A78" s="426">
        <v>72</v>
      </c>
      <c r="B78" s="105"/>
      <c r="C78" s="105"/>
      <c r="D78" s="106"/>
      <c r="E78" s="441"/>
      <c r="F78" s="132"/>
      <c r="G78" s="132"/>
      <c r="H78" s="708"/>
      <c r="I78" s="469"/>
      <c r="J78" s="423" t="e">
        <f>IF(AND(Q78="",#REF!&gt;0,#REF!&lt;5),K78,)</f>
        <v>#REF!</v>
      </c>
      <c r="K78" s="421" t="str">
        <f>IF(D78="","ZZZ9",IF(AND(#REF!&gt;0,#REF!&lt;5),D78&amp;#REF!,D78&amp;"9"))</f>
        <v>ZZZ9</v>
      </c>
      <c r="L78" s="425">
        <f t="shared" si="3"/>
        <v>999</v>
      </c>
      <c r="M78" s="466">
        <f t="shared" si="4"/>
        <v>999</v>
      </c>
      <c r="N78" s="458"/>
      <c r="O78" s="393"/>
      <c r="P78" s="133">
        <f t="shared" si="5"/>
        <v>999</v>
      </c>
      <c r="Q78" s="107"/>
    </row>
    <row r="79" spans="1:17" s="11" customFormat="1" ht="18.899999999999999" customHeight="1">
      <c r="A79" s="426">
        <v>73</v>
      </c>
      <c r="B79" s="105"/>
      <c r="C79" s="105"/>
      <c r="D79" s="106"/>
      <c r="E79" s="441"/>
      <c r="F79" s="132"/>
      <c r="G79" s="132"/>
      <c r="H79" s="708"/>
      <c r="I79" s="469"/>
      <c r="J79" s="423" t="e">
        <f>IF(AND(Q79="",#REF!&gt;0,#REF!&lt;5),K79,)</f>
        <v>#REF!</v>
      </c>
      <c r="K79" s="421" t="str">
        <f>IF(D79="","ZZZ9",IF(AND(#REF!&gt;0,#REF!&lt;5),D79&amp;#REF!,D79&amp;"9"))</f>
        <v>ZZZ9</v>
      </c>
      <c r="L79" s="425">
        <f t="shared" si="3"/>
        <v>999</v>
      </c>
      <c r="M79" s="466">
        <f t="shared" si="4"/>
        <v>999</v>
      </c>
      <c r="N79" s="458"/>
      <c r="O79" s="393"/>
      <c r="P79" s="133">
        <f t="shared" si="5"/>
        <v>999</v>
      </c>
      <c r="Q79" s="107"/>
    </row>
    <row r="80" spans="1:17" s="11" customFormat="1" ht="18.899999999999999" customHeight="1">
      <c r="A80" s="426">
        <v>74</v>
      </c>
      <c r="B80" s="105"/>
      <c r="C80" s="105"/>
      <c r="D80" s="106"/>
      <c r="E80" s="441"/>
      <c r="F80" s="132"/>
      <c r="G80" s="132"/>
      <c r="H80" s="708"/>
      <c r="I80" s="469"/>
      <c r="J80" s="423" t="e">
        <f>IF(AND(Q80="",#REF!&gt;0,#REF!&lt;5),K80,)</f>
        <v>#REF!</v>
      </c>
      <c r="K80" s="421" t="str">
        <f>IF(D80="","ZZZ9",IF(AND(#REF!&gt;0,#REF!&lt;5),D80&amp;#REF!,D80&amp;"9"))</f>
        <v>ZZZ9</v>
      </c>
      <c r="L80" s="425">
        <f t="shared" si="3"/>
        <v>999</v>
      </c>
      <c r="M80" s="466">
        <f t="shared" si="4"/>
        <v>999</v>
      </c>
      <c r="N80" s="458"/>
      <c r="O80" s="393"/>
      <c r="P80" s="133">
        <f t="shared" si="5"/>
        <v>999</v>
      </c>
      <c r="Q80" s="107"/>
    </row>
    <row r="81" spans="1:17" s="11" customFormat="1" ht="18.899999999999999" customHeight="1">
      <c r="A81" s="426">
        <v>75</v>
      </c>
      <c r="B81" s="105"/>
      <c r="C81" s="105"/>
      <c r="D81" s="106"/>
      <c r="E81" s="441"/>
      <c r="F81" s="132"/>
      <c r="G81" s="132"/>
      <c r="H81" s="708"/>
      <c r="I81" s="469"/>
      <c r="J81" s="423" t="e">
        <f>IF(AND(Q81="",#REF!&gt;0,#REF!&lt;5),K81,)</f>
        <v>#REF!</v>
      </c>
      <c r="K81" s="421" t="str">
        <f>IF(D81="","ZZZ9",IF(AND(#REF!&gt;0,#REF!&lt;5),D81&amp;#REF!,D81&amp;"9"))</f>
        <v>ZZZ9</v>
      </c>
      <c r="L81" s="425">
        <f t="shared" si="3"/>
        <v>999</v>
      </c>
      <c r="M81" s="466">
        <f t="shared" si="4"/>
        <v>999</v>
      </c>
      <c r="N81" s="458"/>
      <c r="O81" s="393"/>
      <c r="P81" s="133">
        <f t="shared" si="5"/>
        <v>999</v>
      </c>
      <c r="Q81" s="107"/>
    </row>
    <row r="82" spans="1:17" s="11" customFormat="1" ht="18.899999999999999" customHeight="1">
      <c r="A82" s="426">
        <v>76</v>
      </c>
      <c r="B82" s="105"/>
      <c r="C82" s="105"/>
      <c r="D82" s="106"/>
      <c r="E82" s="441"/>
      <c r="F82" s="132"/>
      <c r="G82" s="132"/>
      <c r="H82" s="708"/>
      <c r="I82" s="469"/>
      <c r="J82" s="423" t="e">
        <f>IF(AND(Q82="",#REF!&gt;0,#REF!&lt;5),K82,)</f>
        <v>#REF!</v>
      </c>
      <c r="K82" s="421" t="str">
        <f>IF(D82="","ZZZ9",IF(AND(#REF!&gt;0,#REF!&lt;5),D82&amp;#REF!,D82&amp;"9"))</f>
        <v>ZZZ9</v>
      </c>
      <c r="L82" s="425">
        <f t="shared" si="3"/>
        <v>999</v>
      </c>
      <c r="M82" s="466">
        <f t="shared" si="4"/>
        <v>999</v>
      </c>
      <c r="N82" s="458"/>
      <c r="O82" s="393"/>
      <c r="P82" s="133">
        <f t="shared" si="5"/>
        <v>999</v>
      </c>
      <c r="Q82" s="107"/>
    </row>
    <row r="83" spans="1:17" s="11" customFormat="1" ht="18.899999999999999" customHeight="1">
      <c r="A83" s="426">
        <v>77</v>
      </c>
      <c r="B83" s="105"/>
      <c r="C83" s="105"/>
      <c r="D83" s="106"/>
      <c r="E83" s="441"/>
      <c r="F83" s="132"/>
      <c r="G83" s="132"/>
      <c r="H83" s="708"/>
      <c r="I83" s="469"/>
      <c r="J83" s="423" t="e">
        <f>IF(AND(Q83="",#REF!&gt;0,#REF!&lt;5),K83,)</f>
        <v>#REF!</v>
      </c>
      <c r="K83" s="421" t="str">
        <f>IF(D83="","ZZZ9",IF(AND(#REF!&gt;0,#REF!&lt;5),D83&amp;#REF!,D83&amp;"9"))</f>
        <v>ZZZ9</v>
      </c>
      <c r="L83" s="425">
        <f t="shared" si="3"/>
        <v>999</v>
      </c>
      <c r="M83" s="466">
        <f t="shared" si="4"/>
        <v>999</v>
      </c>
      <c r="N83" s="458"/>
      <c r="O83" s="393"/>
      <c r="P83" s="133">
        <f t="shared" si="5"/>
        <v>999</v>
      </c>
      <c r="Q83" s="107"/>
    </row>
    <row r="84" spans="1:17" s="11" customFormat="1" ht="18.899999999999999" customHeight="1">
      <c r="A84" s="426">
        <v>78</v>
      </c>
      <c r="B84" s="105"/>
      <c r="C84" s="105"/>
      <c r="D84" s="106"/>
      <c r="E84" s="441"/>
      <c r="F84" s="132"/>
      <c r="G84" s="132"/>
      <c r="H84" s="708"/>
      <c r="I84" s="469"/>
      <c r="J84" s="423" t="e">
        <f>IF(AND(Q84="",#REF!&gt;0,#REF!&lt;5),K84,)</f>
        <v>#REF!</v>
      </c>
      <c r="K84" s="421" t="str">
        <f>IF(D84="","ZZZ9",IF(AND(#REF!&gt;0,#REF!&lt;5),D84&amp;#REF!,D84&amp;"9"))</f>
        <v>ZZZ9</v>
      </c>
      <c r="L84" s="425">
        <f t="shared" si="3"/>
        <v>999</v>
      </c>
      <c r="M84" s="466">
        <f t="shared" si="4"/>
        <v>999</v>
      </c>
      <c r="N84" s="458"/>
      <c r="O84" s="393"/>
      <c r="P84" s="133">
        <f t="shared" si="5"/>
        <v>999</v>
      </c>
      <c r="Q84" s="107"/>
    </row>
    <row r="85" spans="1:17" s="11" customFormat="1" ht="18.899999999999999" customHeight="1">
      <c r="A85" s="426">
        <v>79</v>
      </c>
      <c r="B85" s="105"/>
      <c r="C85" s="105"/>
      <c r="D85" s="106"/>
      <c r="E85" s="441"/>
      <c r="F85" s="132"/>
      <c r="G85" s="132"/>
      <c r="H85" s="708"/>
      <c r="I85" s="469"/>
      <c r="J85" s="423" t="e">
        <f>IF(AND(Q85="",#REF!&gt;0,#REF!&lt;5),K85,)</f>
        <v>#REF!</v>
      </c>
      <c r="K85" s="421" t="str">
        <f>IF(D85="","ZZZ9",IF(AND(#REF!&gt;0,#REF!&lt;5),D85&amp;#REF!,D85&amp;"9"))</f>
        <v>ZZZ9</v>
      </c>
      <c r="L85" s="425">
        <f t="shared" si="3"/>
        <v>999</v>
      </c>
      <c r="M85" s="466">
        <f t="shared" si="4"/>
        <v>999</v>
      </c>
      <c r="N85" s="458"/>
      <c r="O85" s="393"/>
      <c r="P85" s="133">
        <f t="shared" si="5"/>
        <v>999</v>
      </c>
      <c r="Q85" s="107"/>
    </row>
    <row r="86" spans="1:17" s="11" customFormat="1" ht="18.899999999999999" customHeight="1">
      <c r="A86" s="426">
        <v>80</v>
      </c>
      <c r="B86" s="105"/>
      <c r="C86" s="105"/>
      <c r="D86" s="106"/>
      <c r="E86" s="441"/>
      <c r="F86" s="132"/>
      <c r="G86" s="132"/>
      <c r="H86" s="708"/>
      <c r="I86" s="469"/>
      <c r="J86" s="423" t="e">
        <f>IF(AND(Q86="",#REF!&gt;0,#REF!&lt;5),K86,)</f>
        <v>#REF!</v>
      </c>
      <c r="K86" s="421" t="str">
        <f>IF(D86="","ZZZ9",IF(AND(#REF!&gt;0,#REF!&lt;5),D86&amp;#REF!,D86&amp;"9"))</f>
        <v>ZZZ9</v>
      </c>
      <c r="L86" s="425">
        <f t="shared" si="3"/>
        <v>999</v>
      </c>
      <c r="M86" s="466">
        <f t="shared" si="4"/>
        <v>999</v>
      </c>
      <c r="N86" s="458"/>
      <c r="O86" s="393"/>
      <c r="P86" s="133">
        <f t="shared" si="5"/>
        <v>999</v>
      </c>
      <c r="Q86" s="107"/>
    </row>
    <row r="87" spans="1:17" s="11" customFormat="1" ht="18.899999999999999" customHeight="1">
      <c r="A87" s="426">
        <v>81</v>
      </c>
      <c r="B87" s="105"/>
      <c r="C87" s="105"/>
      <c r="D87" s="106"/>
      <c r="E87" s="441"/>
      <c r="F87" s="132"/>
      <c r="G87" s="132"/>
      <c r="H87" s="708"/>
      <c r="I87" s="469"/>
      <c r="J87" s="423" t="e">
        <f>IF(AND(Q87="",#REF!&gt;0,#REF!&lt;5),K87,)</f>
        <v>#REF!</v>
      </c>
      <c r="K87" s="421" t="str">
        <f>IF(D87="","ZZZ9",IF(AND(#REF!&gt;0,#REF!&lt;5),D87&amp;#REF!,D87&amp;"9"))</f>
        <v>ZZZ9</v>
      </c>
      <c r="L87" s="425">
        <f t="shared" si="3"/>
        <v>999</v>
      </c>
      <c r="M87" s="466">
        <f t="shared" si="4"/>
        <v>999</v>
      </c>
      <c r="N87" s="458"/>
      <c r="O87" s="393"/>
      <c r="P87" s="133">
        <f t="shared" si="5"/>
        <v>999</v>
      </c>
      <c r="Q87" s="107"/>
    </row>
    <row r="88" spans="1:17" s="11" customFormat="1" ht="18.899999999999999" customHeight="1">
      <c r="A88" s="426">
        <v>82</v>
      </c>
      <c r="B88" s="105"/>
      <c r="C88" s="105"/>
      <c r="D88" s="106"/>
      <c r="E88" s="441"/>
      <c r="F88" s="132"/>
      <c r="G88" s="132"/>
      <c r="H88" s="708"/>
      <c r="I88" s="469"/>
      <c r="J88" s="423" t="e">
        <f>IF(AND(Q88="",#REF!&gt;0,#REF!&lt;5),K88,)</f>
        <v>#REF!</v>
      </c>
      <c r="K88" s="421" t="str">
        <f>IF(D88="","ZZZ9",IF(AND(#REF!&gt;0,#REF!&lt;5),D88&amp;#REF!,D88&amp;"9"))</f>
        <v>ZZZ9</v>
      </c>
      <c r="L88" s="425">
        <f t="shared" si="3"/>
        <v>999</v>
      </c>
      <c r="M88" s="466">
        <f t="shared" si="4"/>
        <v>999</v>
      </c>
      <c r="N88" s="458"/>
      <c r="O88" s="393"/>
      <c r="P88" s="133">
        <f t="shared" si="5"/>
        <v>999</v>
      </c>
      <c r="Q88" s="107"/>
    </row>
    <row r="89" spans="1:17" s="11" customFormat="1" ht="18.899999999999999" customHeight="1">
      <c r="A89" s="426">
        <v>83</v>
      </c>
      <c r="B89" s="105"/>
      <c r="C89" s="105"/>
      <c r="D89" s="106"/>
      <c r="E89" s="441"/>
      <c r="F89" s="132"/>
      <c r="G89" s="132"/>
      <c r="H89" s="708"/>
      <c r="I89" s="469"/>
      <c r="J89" s="423" t="e">
        <f>IF(AND(Q89="",#REF!&gt;0,#REF!&lt;5),K89,)</f>
        <v>#REF!</v>
      </c>
      <c r="K89" s="421" t="str">
        <f>IF(D89="","ZZZ9",IF(AND(#REF!&gt;0,#REF!&lt;5),D89&amp;#REF!,D89&amp;"9"))</f>
        <v>ZZZ9</v>
      </c>
      <c r="L89" s="425">
        <f t="shared" si="3"/>
        <v>999</v>
      </c>
      <c r="M89" s="466">
        <f t="shared" si="4"/>
        <v>999</v>
      </c>
      <c r="N89" s="458"/>
      <c r="O89" s="393"/>
      <c r="P89" s="133">
        <f t="shared" si="5"/>
        <v>999</v>
      </c>
      <c r="Q89" s="107"/>
    </row>
    <row r="90" spans="1:17" s="11" customFormat="1" ht="18.899999999999999" customHeight="1">
      <c r="A90" s="426">
        <v>84</v>
      </c>
      <c r="B90" s="105"/>
      <c r="C90" s="105"/>
      <c r="D90" s="106"/>
      <c r="E90" s="441"/>
      <c r="F90" s="132"/>
      <c r="G90" s="132"/>
      <c r="H90" s="708"/>
      <c r="I90" s="469"/>
      <c r="J90" s="423" t="e">
        <f>IF(AND(Q90="",#REF!&gt;0,#REF!&lt;5),K90,)</f>
        <v>#REF!</v>
      </c>
      <c r="K90" s="421" t="str">
        <f>IF(D90="","ZZZ9",IF(AND(#REF!&gt;0,#REF!&lt;5),D90&amp;#REF!,D90&amp;"9"))</f>
        <v>ZZZ9</v>
      </c>
      <c r="L90" s="425">
        <f t="shared" si="3"/>
        <v>999</v>
      </c>
      <c r="M90" s="466">
        <f t="shared" si="4"/>
        <v>999</v>
      </c>
      <c r="N90" s="458"/>
      <c r="O90" s="393"/>
      <c r="P90" s="133">
        <f t="shared" si="5"/>
        <v>999</v>
      </c>
      <c r="Q90" s="107"/>
    </row>
    <row r="91" spans="1:17" s="11" customFormat="1" ht="18.899999999999999" customHeight="1">
      <c r="A91" s="426">
        <v>85</v>
      </c>
      <c r="B91" s="105"/>
      <c r="C91" s="105"/>
      <c r="D91" s="106"/>
      <c r="E91" s="441"/>
      <c r="F91" s="132"/>
      <c r="G91" s="132"/>
      <c r="H91" s="708"/>
      <c r="I91" s="469"/>
      <c r="J91" s="423" t="e">
        <f>IF(AND(Q91="",#REF!&gt;0,#REF!&lt;5),K91,)</f>
        <v>#REF!</v>
      </c>
      <c r="K91" s="421" t="str">
        <f>IF(D91="","ZZZ9",IF(AND(#REF!&gt;0,#REF!&lt;5),D91&amp;#REF!,D91&amp;"9"))</f>
        <v>ZZZ9</v>
      </c>
      <c r="L91" s="425">
        <f t="shared" si="3"/>
        <v>999</v>
      </c>
      <c r="M91" s="466">
        <f t="shared" si="4"/>
        <v>999</v>
      </c>
      <c r="N91" s="458"/>
      <c r="O91" s="393"/>
      <c r="P91" s="133">
        <f t="shared" si="5"/>
        <v>999</v>
      </c>
      <c r="Q91" s="107"/>
    </row>
    <row r="92" spans="1:17" s="11" customFormat="1" ht="18.899999999999999" customHeight="1">
      <c r="A92" s="426">
        <v>86</v>
      </c>
      <c r="B92" s="105"/>
      <c r="C92" s="105"/>
      <c r="D92" s="106"/>
      <c r="E92" s="441"/>
      <c r="F92" s="132"/>
      <c r="G92" s="132"/>
      <c r="H92" s="708"/>
      <c r="I92" s="469"/>
      <c r="J92" s="423" t="e">
        <f>IF(AND(Q92="",#REF!&gt;0,#REF!&lt;5),K92,)</f>
        <v>#REF!</v>
      </c>
      <c r="K92" s="421" t="str">
        <f>IF(D92="","ZZZ9",IF(AND(#REF!&gt;0,#REF!&lt;5),D92&amp;#REF!,D92&amp;"9"))</f>
        <v>ZZZ9</v>
      </c>
      <c r="L92" s="425">
        <f t="shared" si="3"/>
        <v>999</v>
      </c>
      <c r="M92" s="466">
        <f t="shared" si="4"/>
        <v>999</v>
      </c>
      <c r="N92" s="458"/>
      <c r="O92" s="393"/>
      <c r="P92" s="133">
        <f t="shared" si="5"/>
        <v>999</v>
      </c>
      <c r="Q92" s="107"/>
    </row>
    <row r="93" spans="1:17" s="11" customFormat="1" ht="18.899999999999999" customHeight="1">
      <c r="A93" s="426">
        <v>87</v>
      </c>
      <c r="B93" s="105"/>
      <c r="C93" s="105"/>
      <c r="D93" s="106"/>
      <c r="E93" s="441"/>
      <c r="F93" s="132"/>
      <c r="G93" s="132"/>
      <c r="H93" s="708"/>
      <c r="I93" s="469"/>
      <c r="J93" s="423" t="e">
        <f>IF(AND(Q93="",#REF!&gt;0,#REF!&lt;5),K93,)</f>
        <v>#REF!</v>
      </c>
      <c r="K93" s="421" t="str">
        <f>IF(D93="","ZZZ9",IF(AND(#REF!&gt;0,#REF!&lt;5),D93&amp;#REF!,D93&amp;"9"))</f>
        <v>ZZZ9</v>
      </c>
      <c r="L93" s="425">
        <f t="shared" si="3"/>
        <v>999</v>
      </c>
      <c r="M93" s="466">
        <f t="shared" si="4"/>
        <v>999</v>
      </c>
      <c r="N93" s="458"/>
      <c r="O93" s="393"/>
      <c r="P93" s="133">
        <f t="shared" si="5"/>
        <v>999</v>
      </c>
      <c r="Q93" s="107"/>
    </row>
    <row r="94" spans="1:17" s="11" customFormat="1" ht="18.899999999999999" customHeight="1">
      <c r="A94" s="426">
        <v>88</v>
      </c>
      <c r="B94" s="105"/>
      <c r="C94" s="105"/>
      <c r="D94" s="106"/>
      <c r="E94" s="441"/>
      <c r="F94" s="132"/>
      <c r="G94" s="132"/>
      <c r="H94" s="708"/>
      <c r="I94" s="469"/>
      <c r="J94" s="423" t="e">
        <f>IF(AND(Q94="",#REF!&gt;0,#REF!&lt;5),K94,)</f>
        <v>#REF!</v>
      </c>
      <c r="K94" s="421" t="str">
        <f>IF(D94="","ZZZ9",IF(AND(#REF!&gt;0,#REF!&lt;5),D94&amp;#REF!,D94&amp;"9"))</f>
        <v>ZZZ9</v>
      </c>
      <c r="L94" s="425">
        <f t="shared" si="3"/>
        <v>999</v>
      </c>
      <c r="M94" s="466">
        <f t="shared" si="4"/>
        <v>999</v>
      </c>
      <c r="N94" s="458"/>
      <c r="O94" s="393"/>
      <c r="P94" s="133">
        <f t="shared" si="5"/>
        <v>999</v>
      </c>
      <c r="Q94" s="107"/>
    </row>
    <row r="95" spans="1:17" s="11" customFormat="1" ht="18.899999999999999" customHeight="1">
      <c r="A95" s="426">
        <v>89</v>
      </c>
      <c r="B95" s="105"/>
      <c r="C95" s="105"/>
      <c r="D95" s="106"/>
      <c r="E95" s="441"/>
      <c r="F95" s="132"/>
      <c r="G95" s="132"/>
      <c r="H95" s="708"/>
      <c r="I95" s="469"/>
      <c r="J95" s="423" t="e">
        <f>IF(AND(Q95="",#REF!&gt;0,#REF!&lt;5),K95,)</f>
        <v>#REF!</v>
      </c>
      <c r="K95" s="421" t="str">
        <f>IF(D95="","ZZZ9",IF(AND(#REF!&gt;0,#REF!&lt;5),D95&amp;#REF!,D95&amp;"9"))</f>
        <v>ZZZ9</v>
      </c>
      <c r="L95" s="425">
        <f t="shared" si="3"/>
        <v>999</v>
      </c>
      <c r="M95" s="466">
        <f t="shared" si="4"/>
        <v>999</v>
      </c>
      <c r="N95" s="458"/>
      <c r="O95" s="393"/>
      <c r="P95" s="133">
        <f t="shared" si="5"/>
        <v>999</v>
      </c>
      <c r="Q95" s="107"/>
    </row>
    <row r="96" spans="1:17" s="11" customFormat="1" ht="18.899999999999999" customHeight="1">
      <c r="A96" s="426">
        <v>90</v>
      </c>
      <c r="B96" s="105"/>
      <c r="C96" s="105"/>
      <c r="D96" s="106"/>
      <c r="E96" s="441"/>
      <c r="F96" s="132"/>
      <c r="G96" s="132"/>
      <c r="H96" s="708"/>
      <c r="I96" s="469"/>
      <c r="J96" s="423" t="e">
        <f>IF(AND(Q96="",#REF!&gt;0,#REF!&lt;5),K96,)</f>
        <v>#REF!</v>
      </c>
      <c r="K96" s="421" t="str">
        <f>IF(D96="","ZZZ9",IF(AND(#REF!&gt;0,#REF!&lt;5),D96&amp;#REF!,D96&amp;"9"))</f>
        <v>ZZZ9</v>
      </c>
      <c r="L96" s="425">
        <f t="shared" si="3"/>
        <v>999</v>
      </c>
      <c r="M96" s="466">
        <f t="shared" si="4"/>
        <v>999</v>
      </c>
      <c r="N96" s="458"/>
      <c r="O96" s="393"/>
      <c r="P96" s="133">
        <f t="shared" si="5"/>
        <v>999</v>
      </c>
      <c r="Q96" s="107"/>
    </row>
    <row r="97" spans="1:17" s="11" customFormat="1" ht="18.899999999999999" customHeight="1">
      <c r="A97" s="426">
        <v>91</v>
      </c>
      <c r="B97" s="105"/>
      <c r="C97" s="105"/>
      <c r="D97" s="106"/>
      <c r="E97" s="441"/>
      <c r="F97" s="132"/>
      <c r="G97" s="132"/>
      <c r="H97" s="708"/>
      <c r="I97" s="469"/>
      <c r="J97" s="423" t="e">
        <f>IF(AND(Q97="",#REF!&gt;0,#REF!&lt;5),K97,)</f>
        <v>#REF!</v>
      </c>
      <c r="K97" s="421" t="str">
        <f>IF(D97="","ZZZ9",IF(AND(#REF!&gt;0,#REF!&lt;5),D97&amp;#REF!,D97&amp;"9"))</f>
        <v>ZZZ9</v>
      </c>
      <c r="L97" s="425">
        <f t="shared" si="3"/>
        <v>999</v>
      </c>
      <c r="M97" s="466">
        <f t="shared" si="4"/>
        <v>999</v>
      </c>
      <c r="N97" s="458"/>
      <c r="O97" s="393"/>
      <c r="P97" s="133">
        <f t="shared" si="5"/>
        <v>999</v>
      </c>
      <c r="Q97" s="107"/>
    </row>
    <row r="98" spans="1:17" s="11" customFormat="1" ht="18.899999999999999" customHeight="1">
      <c r="A98" s="426">
        <v>92</v>
      </c>
      <c r="B98" s="105"/>
      <c r="C98" s="105"/>
      <c r="D98" s="106"/>
      <c r="E98" s="441"/>
      <c r="F98" s="132"/>
      <c r="G98" s="132"/>
      <c r="H98" s="708"/>
      <c r="I98" s="469"/>
      <c r="J98" s="423" t="e">
        <f>IF(AND(Q98="",#REF!&gt;0,#REF!&lt;5),K98,)</f>
        <v>#REF!</v>
      </c>
      <c r="K98" s="421" t="str">
        <f>IF(D98="","ZZZ9",IF(AND(#REF!&gt;0,#REF!&lt;5),D98&amp;#REF!,D98&amp;"9"))</f>
        <v>ZZZ9</v>
      </c>
      <c r="L98" s="425">
        <f t="shared" si="3"/>
        <v>999</v>
      </c>
      <c r="M98" s="466">
        <f t="shared" si="4"/>
        <v>999</v>
      </c>
      <c r="N98" s="458"/>
      <c r="O98" s="393"/>
      <c r="P98" s="133">
        <f t="shared" si="5"/>
        <v>999</v>
      </c>
      <c r="Q98" s="107"/>
    </row>
    <row r="99" spans="1:17" s="11" customFormat="1" ht="18.899999999999999" customHeight="1">
      <c r="A99" s="426">
        <v>93</v>
      </c>
      <c r="B99" s="105"/>
      <c r="C99" s="105"/>
      <c r="D99" s="106"/>
      <c r="E99" s="441"/>
      <c r="F99" s="132"/>
      <c r="G99" s="132"/>
      <c r="H99" s="708"/>
      <c r="I99" s="469"/>
      <c r="J99" s="423" t="e">
        <f>IF(AND(Q99="",#REF!&gt;0,#REF!&lt;5),K99,)</f>
        <v>#REF!</v>
      </c>
      <c r="K99" s="421" t="str">
        <f>IF(D99="","ZZZ9",IF(AND(#REF!&gt;0,#REF!&lt;5),D99&amp;#REF!,D99&amp;"9"))</f>
        <v>ZZZ9</v>
      </c>
      <c r="L99" s="425">
        <f t="shared" si="3"/>
        <v>999</v>
      </c>
      <c r="M99" s="466">
        <f t="shared" si="4"/>
        <v>999</v>
      </c>
      <c r="N99" s="458"/>
      <c r="O99" s="393"/>
      <c r="P99" s="133">
        <f t="shared" si="5"/>
        <v>999</v>
      </c>
      <c r="Q99" s="107"/>
    </row>
    <row r="100" spans="1:17" s="11" customFormat="1" ht="18.899999999999999" customHeight="1">
      <c r="A100" s="426">
        <v>94</v>
      </c>
      <c r="B100" s="105"/>
      <c r="C100" s="105"/>
      <c r="D100" s="106"/>
      <c r="E100" s="441"/>
      <c r="F100" s="132"/>
      <c r="G100" s="132"/>
      <c r="H100" s="708"/>
      <c r="I100" s="469"/>
      <c r="J100" s="423" t="e">
        <f>IF(AND(Q100="",#REF!&gt;0,#REF!&lt;5),K100,)</f>
        <v>#REF!</v>
      </c>
      <c r="K100" s="421" t="str">
        <f>IF(D100="","ZZZ9",IF(AND(#REF!&gt;0,#REF!&lt;5),D100&amp;#REF!,D100&amp;"9"))</f>
        <v>ZZZ9</v>
      </c>
      <c r="L100" s="425">
        <f t="shared" si="3"/>
        <v>999</v>
      </c>
      <c r="M100" s="466">
        <f t="shared" si="4"/>
        <v>999</v>
      </c>
      <c r="N100" s="458"/>
      <c r="O100" s="393"/>
      <c r="P100" s="133">
        <f t="shared" si="5"/>
        <v>999</v>
      </c>
      <c r="Q100" s="107"/>
    </row>
    <row r="101" spans="1:17" s="11" customFormat="1" ht="18.899999999999999" customHeight="1">
      <c r="A101" s="426">
        <v>95</v>
      </c>
      <c r="B101" s="105"/>
      <c r="C101" s="105"/>
      <c r="D101" s="106"/>
      <c r="E101" s="441"/>
      <c r="F101" s="132"/>
      <c r="G101" s="132"/>
      <c r="H101" s="708"/>
      <c r="I101" s="469"/>
      <c r="J101" s="423" t="e">
        <f>IF(AND(Q101="",#REF!&gt;0,#REF!&lt;5),K101,)</f>
        <v>#REF!</v>
      </c>
      <c r="K101" s="421" t="str">
        <f>IF(D101="","ZZZ9",IF(AND(#REF!&gt;0,#REF!&lt;5),D101&amp;#REF!,D101&amp;"9"))</f>
        <v>ZZZ9</v>
      </c>
      <c r="L101" s="425">
        <f t="shared" ref="L101:L134" si="6">IF(Q101="",999,Q101)</f>
        <v>999</v>
      </c>
      <c r="M101" s="466">
        <f t="shared" ref="M101:M134" si="7">IF(P101=999,999,1)</f>
        <v>999</v>
      </c>
      <c r="N101" s="458"/>
      <c r="O101" s="393"/>
      <c r="P101" s="133">
        <f t="shared" ref="P101:P134" si="8">IF(N101="DA",1,IF(N101="WC",2,IF(N101="SE",3,IF(N101="Q",4,IF(N101="LL",5,999)))))</f>
        <v>999</v>
      </c>
      <c r="Q101" s="107"/>
    </row>
    <row r="102" spans="1:17" s="11" customFormat="1" ht="18.899999999999999" customHeight="1">
      <c r="A102" s="426">
        <v>96</v>
      </c>
      <c r="B102" s="105"/>
      <c r="C102" s="105"/>
      <c r="D102" s="106"/>
      <c r="E102" s="441"/>
      <c r="F102" s="132"/>
      <c r="G102" s="132"/>
      <c r="H102" s="708"/>
      <c r="I102" s="469"/>
      <c r="J102" s="423" t="e">
        <f>IF(AND(Q102="",#REF!&gt;0,#REF!&lt;5),K102,)</f>
        <v>#REF!</v>
      </c>
      <c r="K102" s="421" t="str">
        <f>IF(D102="","ZZZ9",IF(AND(#REF!&gt;0,#REF!&lt;5),D102&amp;#REF!,D102&amp;"9"))</f>
        <v>ZZZ9</v>
      </c>
      <c r="L102" s="425">
        <f t="shared" si="6"/>
        <v>999</v>
      </c>
      <c r="M102" s="466">
        <f t="shared" si="7"/>
        <v>999</v>
      </c>
      <c r="N102" s="458"/>
      <c r="O102" s="393"/>
      <c r="P102" s="133">
        <f t="shared" si="8"/>
        <v>999</v>
      </c>
      <c r="Q102" s="107"/>
    </row>
    <row r="103" spans="1:17" s="11" customFormat="1" ht="18.899999999999999" customHeight="1">
      <c r="A103" s="426">
        <v>97</v>
      </c>
      <c r="B103" s="105"/>
      <c r="C103" s="105"/>
      <c r="D103" s="106"/>
      <c r="E103" s="441"/>
      <c r="F103" s="132"/>
      <c r="G103" s="132"/>
      <c r="H103" s="708"/>
      <c r="I103" s="469"/>
      <c r="J103" s="423" t="e">
        <f>IF(AND(Q103="",#REF!&gt;0,#REF!&lt;5),K103,)</f>
        <v>#REF!</v>
      </c>
      <c r="K103" s="421" t="str">
        <f>IF(D103="","ZZZ9",IF(AND(#REF!&gt;0,#REF!&lt;5),D103&amp;#REF!,D103&amp;"9"))</f>
        <v>ZZZ9</v>
      </c>
      <c r="L103" s="425">
        <f t="shared" si="6"/>
        <v>999</v>
      </c>
      <c r="M103" s="466">
        <f t="shared" si="7"/>
        <v>999</v>
      </c>
      <c r="N103" s="458"/>
      <c r="O103" s="393"/>
      <c r="P103" s="133">
        <f t="shared" si="8"/>
        <v>999</v>
      </c>
      <c r="Q103" s="107"/>
    </row>
    <row r="104" spans="1:17" s="11" customFormat="1" ht="18.899999999999999" customHeight="1">
      <c r="A104" s="426">
        <v>98</v>
      </c>
      <c r="B104" s="105"/>
      <c r="C104" s="105"/>
      <c r="D104" s="106"/>
      <c r="E104" s="441"/>
      <c r="F104" s="132"/>
      <c r="G104" s="132"/>
      <c r="H104" s="708"/>
      <c r="I104" s="469"/>
      <c r="J104" s="423" t="e">
        <f>IF(AND(Q104="",#REF!&gt;0,#REF!&lt;5),K104,)</f>
        <v>#REF!</v>
      </c>
      <c r="K104" s="421" t="str">
        <f>IF(D104="","ZZZ9",IF(AND(#REF!&gt;0,#REF!&lt;5),D104&amp;#REF!,D104&amp;"9"))</f>
        <v>ZZZ9</v>
      </c>
      <c r="L104" s="425">
        <f t="shared" si="6"/>
        <v>999</v>
      </c>
      <c r="M104" s="466">
        <f t="shared" si="7"/>
        <v>999</v>
      </c>
      <c r="N104" s="458"/>
      <c r="O104" s="393"/>
      <c r="P104" s="133">
        <f t="shared" si="8"/>
        <v>999</v>
      </c>
      <c r="Q104" s="107"/>
    </row>
    <row r="105" spans="1:17" s="11" customFormat="1" ht="18.899999999999999" customHeight="1">
      <c r="A105" s="426">
        <v>99</v>
      </c>
      <c r="B105" s="105"/>
      <c r="C105" s="105"/>
      <c r="D105" s="106"/>
      <c r="E105" s="441"/>
      <c r="F105" s="132"/>
      <c r="G105" s="132"/>
      <c r="H105" s="708"/>
      <c r="I105" s="469"/>
      <c r="J105" s="423" t="e">
        <f>IF(AND(Q105="",#REF!&gt;0,#REF!&lt;5),K105,)</f>
        <v>#REF!</v>
      </c>
      <c r="K105" s="421" t="str">
        <f>IF(D105="","ZZZ9",IF(AND(#REF!&gt;0,#REF!&lt;5),D105&amp;#REF!,D105&amp;"9"))</f>
        <v>ZZZ9</v>
      </c>
      <c r="L105" s="425">
        <f t="shared" si="6"/>
        <v>999</v>
      </c>
      <c r="M105" s="466">
        <f t="shared" si="7"/>
        <v>999</v>
      </c>
      <c r="N105" s="458"/>
      <c r="O105" s="393"/>
      <c r="P105" s="133">
        <f t="shared" si="8"/>
        <v>999</v>
      </c>
      <c r="Q105" s="107"/>
    </row>
    <row r="106" spans="1:17" s="11" customFormat="1" ht="18.899999999999999" customHeight="1">
      <c r="A106" s="426">
        <v>100</v>
      </c>
      <c r="B106" s="105"/>
      <c r="C106" s="105"/>
      <c r="D106" s="106"/>
      <c r="E106" s="441"/>
      <c r="F106" s="132"/>
      <c r="G106" s="132"/>
      <c r="H106" s="708"/>
      <c r="I106" s="469"/>
      <c r="J106" s="423" t="e">
        <f>IF(AND(Q106="",#REF!&gt;0,#REF!&lt;5),K106,)</f>
        <v>#REF!</v>
      </c>
      <c r="K106" s="421" t="str">
        <f>IF(D106="","ZZZ9",IF(AND(#REF!&gt;0,#REF!&lt;5),D106&amp;#REF!,D106&amp;"9"))</f>
        <v>ZZZ9</v>
      </c>
      <c r="L106" s="425">
        <f t="shared" si="6"/>
        <v>999</v>
      </c>
      <c r="M106" s="466">
        <f t="shared" si="7"/>
        <v>999</v>
      </c>
      <c r="N106" s="458"/>
      <c r="O106" s="393"/>
      <c r="P106" s="133">
        <f t="shared" si="8"/>
        <v>999</v>
      </c>
      <c r="Q106" s="107"/>
    </row>
    <row r="107" spans="1:17" s="11" customFormat="1" ht="18.899999999999999" customHeight="1">
      <c r="A107" s="426">
        <v>101</v>
      </c>
      <c r="B107" s="105"/>
      <c r="C107" s="105"/>
      <c r="D107" s="106"/>
      <c r="E107" s="441"/>
      <c r="F107" s="132"/>
      <c r="G107" s="132"/>
      <c r="H107" s="708"/>
      <c r="I107" s="469"/>
      <c r="J107" s="423" t="e">
        <f>IF(AND(Q107="",#REF!&gt;0,#REF!&lt;5),K107,)</f>
        <v>#REF!</v>
      </c>
      <c r="K107" s="421" t="str">
        <f>IF(D107="","ZZZ9",IF(AND(#REF!&gt;0,#REF!&lt;5),D107&amp;#REF!,D107&amp;"9"))</f>
        <v>ZZZ9</v>
      </c>
      <c r="L107" s="425">
        <f t="shared" si="6"/>
        <v>999</v>
      </c>
      <c r="M107" s="466">
        <f t="shared" si="7"/>
        <v>999</v>
      </c>
      <c r="N107" s="458"/>
      <c r="O107" s="393"/>
      <c r="P107" s="133">
        <f t="shared" si="8"/>
        <v>999</v>
      </c>
      <c r="Q107" s="107"/>
    </row>
    <row r="108" spans="1:17" s="11" customFormat="1" ht="18.899999999999999" customHeight="1">
      <c r="A108" s="426">
        <v>102</v>
      </c>
      <c r="B108" s="105"/>
      <c r="C108" s="105"/>
      <c r="D108" s="106"/>
      <c r="E108" s="441"/>
      <c r="F108" s="132"/>
      <c r="G108" s="132"/>
      <c r="H108" s="708"/>
      <c r="I108" s="469"/>
      <c r="J108" s="423" t="e">
        <f>IF(AND(Q108="",#REF!&gt;0,#REF!&lt;5),K108,)</f>
        <v>#REF!</v>
      </c>
      <c r="K108" s="421" t="str">
        <f>IF(D108="","ZZZ9",IF(AND(#REF!&gt;0,#REF!&lt;5),D108&amp;#REF!,D108&amp;"9"))</f>
        <v>ZZZ9</v>
      </c>
      <c r="L108" s="425">
        <f t="shared" si="6"/>
        <v>999</v>
      </c>
      <c r="M108" s="466">
        <f t="shared" si="7"/>
        <v>999</v>
      </c>
      <c r="N108" s="458"/>
      <c r="O108" s="393"/>
      <c r="P108" s="133">
        <f t="shared" si="8"/>
        <v>999</v>
      </c>
      <c r="Q108" s="107"/>
    </row>
    <row r="109" spans="1:17" s="11" customFormat="1" ht="18.899999999999999" customHeight="1">
      <c r="A109" s="426">
        <v>103</v>
      </c>
      <c r="B109" s="105"/>
      <c r="C109" s="105"/>
      <c r="D109" s="106"/>
      <c r="E109" s="441"/>
      <c r="F109" s="132"/>
      <c r="G109" s="132"/>
      <c r="H109" s="708"/>
      <c r="I109" s="469"/>
      <c r="J109" s="423" t="e">
        <f>IF(AND(Q109="",#REF!&gt;0,#REF!&lt;5),K109,)</f>
        <v>#REF!</v>
      </c>
      <c r="K109" s="421" t="str">
        <f>IF(D109="","ZZZ9",IF(AND(#REF!&gt;0,#REF!&lt;5),D109&amp;#REF!,D109&amp;"9"))</f>
        <v>ZZZ9</v>
      </c>
      <c r="L109" s="425">
        <f t="shared" si="6"/>
        <v>999</v>
      </c>
      <c r="M109" s="466">
        <f t="shared" si="7"/>
        <v>999</v>
      </c>
      <c r="N109" s="458"/>
      <c r="O109" s="393"/>
      <c r="P109" s="133">
        <f t="shared" si="8"/>
        <v>999</v>
      </c>
      <c r="Q109" s="107"/>
    </row>
    <row r="110" spans="1:17" s="11" customFormat="1" ht="18.899999999999999" customHeight="1">
      <c r="A110" s="426">
        <v>104</v>
      </c>
      <c r="B110" s="105"/>
      <c r="C110" s="105"/>
      <c r="D110" s="106"/>
      <c r="E110" s="441"/>
      <c r="F110" s="132"/>
      <c r="G110" s="132"/>
      <c r="H110" s="708"/>
      <c r="I110" s="469"/>
      <c r="J110" s="423" t="e">
        <f>IF(AND(Q110="",#REF!&gt;0,#REF!&lt;5),K110,)</f>
        <v>#REF!</v>
      </c>
      <c r="K110" s="421" t="str">
        <f>IF(D110="","ZZZ9",IF(AND(#REF!&gt;0,#REF!&lt;5),D110&amp;#REF!,D110&amp;"9"))</f>
        <v>ZZZ9</v>
      </c>
      <c r="L110" s="425">
        <f t="shared" si="6"/>
        <v>999</v>
      </c>
      <c r="M110" s="466">
        <f t="shared" si="7"/>
        <v>999</v>
      </c>
      <c r="N110" s="458"/>
      <c r="O110" s="393"/>
      <c r="P110" s="133">
        <f t="shared" si="8"/>
        <v>999</v>
      </c>
      <c r="Q110" s="107"/>
    </row>
    <row r="111" spans="1:17" s="11" customFormat="1" ht="18.899999999999999" customHeight="1">
      <c r="A111" s="426">
        <v>105</v>
      </c>
      <c r="B111" s="105"/>
      <c r="C111" s="105"/>
      <c r="D111" s="106"/>
      <c r="E111" s="441"/>
      <c r="F111" s="132"/>
      <c r="G111" s="132"/>
      <c r="H111" s="708"/>
      <c r="I111" s="469"/>
      <c r="J111" s="423" t="e">
        <f>IF(AND(Q111="",#REF!&gt;0,#REF!&lt;5),K111,)</f>
        <v>#REF!</v>
      </c>
      <c r="K111" s="421" t="str">
        <f>IF(D111="","ZZZ9",IF(AND(#REF!&gt;0,#REF!&lt;5),D111&amp;#REF!,D111&amp;"9"))</f>
        <v>ZZZ9</v>
      </c>
      <c r="L111" s="425">
        <f t="shared" si="6"/>
        <v>999</v>
      </c>
      <c r="M111" s="466">
        <f t="shared" si="7"/>
        <v>999</v>
      </c>
      <c r="N111" s="458"/>
      <c r="O111" s="393"/>
      <c r="P111" s="133">
        <f t="shared" si="8"/>
        <v>999</v>
      </c>
      <c r="Q111" s="107"/>
    </row>
    <row r="112" spans="1:17" s="11" customFormat="1" ht="18.899999999999999" customHeight="1">
      <c r="A112" s="426">
        <v>106</v>
      </c>
      <c r="B112" s="105"/>
      <c r="C112" s="105"/>
      <c r="D112" s="106"/>
      <c r="E112" s="441"/>
      <c r="F112" s="132"/>
      <c r="G112" s="132"/>
      <c r="H112" s="708"/>
      <c r="I112" s="469"/>
      <c r="J112" s="423" t="e">
        <f>IF(AND(Q112="",#REF!&gt;0,#REF!&lt;5),K112,)</f>
        <v>#REF!</v>
      </c>
      <c r="K112" s="421" t="str">
        <f>IF(D112="","ZZZ9",IF(AND(#REF!&gt;0,#REF!&lt;5),D112&amp;#REF!,D112&amp;"9"))</f>
        <v>ZZZ9</v>
      </c>
      <c r="L112" s="425">
        <f t="shared" si="6"/>
        <v>999</v>
      </c>
      <c r="M112" s="466">
        <f t="shared" si="7"/>
        <v>999</v>
      </c>
      <c r="N112" s="458"/>
      <c r="O112" s="393"/>
      <c r="P112" s="133">
        <f t="shared" si="8"/>
        <v>999</v>
      </c>
      <c r="Q112" s="107"/>
    </row>
    <row r="113" spans="1:17" s="11" customFormat="1" ht="18.899999999999999" customHeight="1">
      <c r="A113" s="426">
        <v>107</v>
      </c>
      <c r="B113" s="105"/>
      <c r="C113" s="105"/>
      <c r="D113" s="106"/>
      <c r="E113" s="441"/>
      <c r="F113" s="132"/>
      <c r="G113" s="132"/>
      <c r="H113" s="708"/>
      <c r="I113" s="469"/>
      <c r="J113" s="423" t="e">
        <f>IF(AND(Q113="",#REF!&gt;0,#REF!&lt;5),K113,)</f>
        <v>#REF!</v>
      </c>
      <c r="K113" s="421" t="str">
        <f>IF(D113="","ZZZ9",IF(AND(#REF!&gt;0,#REF!&lt;5),D113&amp;#REF!,D113&amp;"9"))</f>
        <v>ZZZ9</v>
      </c>
      <c r="L113" s="425">
        <f t="shared" si="6"/>
        <v>999</v>
      </c>
      <c r="M113" s="466">
        <f t="shared" si="7"/>
        <v>999</v>
      </c>
      <c r="N113" s="458"/>
      <c r="O113" s="393"/>
      <c r="P113" s="133">
        <f t="shared" si="8"/>
        <v>999</v>
      </c>
      <c r="Q113" s="107"/>
    </row>
    <row r="114" spans="1:17" s="11" customFormat="1" ht="18.899999999999999" customHeight="1">
      <c r="A114" s="426">
        <v>108</v>
      </c>
      <c r="B114" s="105"/>
      <c r="C114" s="105"/>
      <c r="D114" s="106"/>
      <c r="E114" s="441"/>
      <c r="F114" s="132"/>
      <c r="G114" s="132"/>
      <c r="H114" s="708"/>
      <c r="I114" s="469"/>
      <c r="J114" s="423" t="e">
        <f>IF(AND(Q114="",#REF!&gt;0,#REF!&lt;5),K114,)</f>
        <v>#REF!</v>
      </c>
      <c r="K114" s="421" t="str">
        <f>IF(D114="","ZZZ9",IF(AND(#REF!&gt;0,#REF!&lt;5),D114&amp;#REF!,D114&amp;"9"))</f>
        <v>ZZZ9</v>
      </c>
      <c r="L114" s="425">
        <f t="shared" si="6"/>
        <v>999</v>
      </c>
      <c r="M114" s="466">
        <f t="shared" si="7"/>
        <v>999</v>
      </c>
      <c r="N114" s="458"/>
      <c r="O114" s="393"/>
      <c r="P114" s="133">
        <f t="shared" si="8"/>
        <v>999</v>
      </c>
      <c r="Q114" s="107"/>
    </row>
    <row r="115" spans="1:17" s="11" customFormat="1" ht="18.899999999999999" customHeight="1">
      <c r="A115" s="426">
        <v>109</v>
      </c>
      <c r="B115" s="105"/>
      <c r="C115" s="105"/>
      <c r="D115" s="106"/>
      <c r="E115" s="441"/>
      <c r="F115" s="132"/>
      <c r="G115" s="132"/>
      <c r="H115" s="708"/>
      <c r="I115" s="469"/>
      <c r="J115" s="423" t="e">
        <f>IF(AND(Q115="",#REF!&gt;0,#REF!&lt;5),K115,)</f>
        <v>#REF!</v>
      </c>
      <c r="K115" s="421" t="str">
        <f>IF(D115="","ZZZ9",IF(AND(#REF!&gt;0,#REF!&lt;5),D115&amp;#REF!,D115&amp;"9"))</f>
        <v>ZZZ9</v>
      </c>
      <c r="L115" s="425">
        <f t="shared" si="6"/>
        <v>999</v>
      </c>
      <c r="M115" s="466">
        <f t="shared" si="7"/>
        <v>999</v>
      </c>
      <c r="N115" s="458"/>
      <c r="O115" s="393"/>
      <c r="P115" s="133">
        <f t="shared" si="8"/>
        <v>999</v>
      </c>
      <c r="Q115" s="107"/>
    </row>
    <row r="116" spans="1:17" s="11" customFormat="1" ht="18.899999999999999" customHeight="1">
      <c r="A116" s="426">
        <v>110</v>
      </c>
      <c r="B116" s="105"/>
      <c r="C116" s="105"/>
      <c r="D116" s="106"/>
      <c r="E116" s="441"/>
      <c r="F116" s="132"/>
      <c r="G116" s="132"/>
      <c r="H116" s="708"/>
      <c r="I116" s="469"/>
      <c r="J116" s="423" t="e">
        <f>IF(AND(Q116="",#REF!&gt;0,#REF!&lt;5),K116,)</f>
        <v>#REF!</v>
      </c>
      <c r="K116" s="421" t="str">
        <f>IF(D116="","ZZZ9",IF(AND(#REF!&gt;0,#REF!&lt;5),D116&amp;#REF!,D116&amp;"9"))</f>
        <v>ZZZ9</v>
      </c>
      <c r="L116" s="425">
        <f t="shared" si="6"/>
        <v>999</v>
      </c>
      <c r="M116" s="466">
        <f t="shared" si="7"/>
        <v>999</v>
      </c>
      <c r="N116" s="458"/>
      <c r="O116" s="393"/>
      <c r="P116" s="133">
        <f t="shared" si="8"/>
        <v>999</v>
      </c>
      <c r="Q116" s="107"/>
    </row>
    <row r="117" spans="1:17" s="11" customFormat="1" ht="18.899999999999999" customHeight="1">
      <c r="A117" s="426">
        <v>111</v>
      </c>
      <c r="B117" s="105"/>
      <c r="C117" s="105"/>
      <c r="D117" s="106"/>
      <c r="E117" s="441"/>
      <c r="F117" s="132"/>
      <c r="G117" s="132"/>
      <c r="H117" s="708"/>
      <c r="I117" s="469"/>
      <c r="J117" s="423" t="e">
        <f>IF(AND(Q117="",#REF!&gt;0,#REF!&lt;5),K117,)</f>
        <v>#REF!</v>
      </c>
      <c r="K117" s="421" t="str">
        <f>IF(D117="","ZZZ9",IF(AND(#REF!&gt;0,#REF!&lt;5),D117&amp;#REF!,D117&amp;"9"))</f>
        <v>ZZZ9</v>
      </c>
      <c r="L117" s="425">
        <f t="shared" si="6"/>
        <v>999</v>
      </c>
      <c r="M117" s="466">
        <f t="shared" si="7"/>
        <v>999</v>
      </c>
      <c r="N117" s="458"/>
      <c r="O117" s="393"/>
      <c r="P117" s="133">
        <f t="shared" si="8"/>
        <v>999</v>
      </c>
      <c r="Q117" s="107"/>
    </row>
    <row r="118" spans="1:17" s="11" customFormat="1" ht="18.899999999999999" customHeight="1">
      <c r="A118" s="426">
        <v>112</v>
      </c>
      <c r="B118" s="105"/>
      <c r="C118" s="105"/>
      <c r="D118" s="106"/>
      <c r="E118" s="441"/>
      <c r="F118" s="132"/>
      <c r="G118" s="132"/>
      <c r="H118" s="708"/>
      <c r="I118" s="469"/>
      <c r="J118" s="423" t="e">
        <f>IF(AND(Q118="",#REF!&gt;0,#REF!&lt;5),K118,)</f>
        <v>#REF!</v>
      </c>
      <c r="K118" s="421" t="str">
        <f>IF(D118="","ZZZ9",IF(AND(#REF!&gt;0,#REF!&lt;5),D118&amp;#REF!,D118&amp;"9"))</f>
        <v>ZZZ9</v>
      </c>
      <c r="L118" s="425">
        <f t="shared" si="6"/>
        <v>999</v>
      </c>
      <c r="M118" s="466">
        <f t="shared" si="7"/>
        <v>999</v>
      </c>
      <c r="N118" s="458"/>
      <c r="O118" s="393"/>
      <c r="P118" s="133">
        <f t="shared" si="8"/>
        <v>999</v>
      </c>
      <c r="Q118" s="107"/>
    </row>
    <row r="119" spans="1:17" s="11" customFormat="1" ht="18.899999999999999" customHeight="1">
      <c r="A119" s="426">
        <v>113</v>
      </c>
      <c r="B119" s="105"/>
      <c r="C119" s="105"/>
      <c r="D119" s="106"/>
      <c r="E119" s="441"/>
      <c r="F119" s="132"/>
      <c r="G119" s="132"/>
      <c r="H119" s="708"/>
      <c r="I119" s="469"/>
      <c r="J119" s="423" t="e">
        <f>IF(AND(Q119="",#REF!&gt;0,#REF!&lt;5),K119,)</f>
        <v>#REF!</v>
      </c>
      <c r="K119" s="421" t="str">
        <f>IF(D119="","ZZZ9",IF(AND(#REF!&gt;0,#REF!&lt;5),D119&amp;#REF!,D119&amp;"9"))</f>
        <v>ZZZ9</v>
      </c>
      <c r="L119" s="425">
        <f t="shared" si="6"/>
        <v>999</v>
      </c>
      <c r="M119" s="466">
        <f t="shared" si="7"/>
        <v>999</v>
      </c>
      <c r="N119" s="458"/>
      <c r="O119" s="393"/>
      <c r="P119" s="133">
        <f t="shared" si="8"/>
        <v>999</v>
      </c>
      <c r="Q119" s="107"/>
    </row>
    <row r="120" spans="1:17" s="11" customFormat="1" ht="18.899999999999999" customHeight="1">
      <c r="A120" s="426">
        <v>114</v>
      </c>
      <c r="B120" s="105"/>
      <c r="C120" s="105"/>
      <c r="D120" s="106"/>
      <c r="E120" s="441"/>
      <c r="F120" s="132"/>
      <c r="G120" s="132"/>
      <c r="H120" s="708"/>
      <c r="I120" s="469"/>
      <c r="J120" s="423" t="e">
        <f>IF(AND(Q120="",#REF!&gt;0,#REF!&lt;5),K120,)</f>
        <v>#REF!</v>
      </c>
      <c r="K120" s="421" t="str">
        <f>IF(D120="","ZZZ9",IF(AND(#REF!&gt;0,#REF!&lt;5),D120&amp;#REF!,D120&amp;"9"))</f>
        <v>ZZZ9</v>
      </c>
      <c r="L120" s="425">
        <f t="shared" si="6"/>
        <v>999</v>
      </c>
      <c r="M120" s="466">
        <f t="shared" si="7"/>
        <v>999</v>
      </c>
      <c r="N120" s="458"/>
      <c r="O120" s="393"/>
      <c r="P120" s="133">
        <f t="shared" si="8"/>
        <v>999</v>
      </c>
      <c r="Q120" s="107"/>
    </row>
    <row r="121" spans="1:17" s="11" customFormat="1" ht="18.899999999999999" customHeight="1">
      <c r="A121" s="426">
        <v>115</v>
      </c>
      <c r="B121" s="105"/>
      <c r="C121" s="105"/>
      <c r="D121" s="106"/>
      <c r="E121" s="441"/>
      <c r="F121" s="132"/>
      <c r="G121" s="132"/>
      <c r="H121" s="708"/>
      <c r="I121" s="469"/>
      <c r="J121" s="423" t="e">
        <f>IF(AND(Q121="",#REF!&gt;0,#REF!&lt;5),K121,)</f>
        <v>#REF!</v>
      </c>
      <c r="K121" s="421" t="str">
        <f>IF(D121="","ZZZ9",IF(AND(#REF!&gt;0,#REF!&lt;5),D121&amp;#REF!,D121&amp;"9"))</f>
        <v>ZZZ9</v>
      </c>
      <c r="L121" s="425">
        <f t="shared" si="6"/>
        <v>999</v>
      </c>
      <c r="M121" s="466">
        <f t="shared" si="7"/>
        <v>999</v>
      </c>
      <c r="N121" s="458"/>
      <c r="O121" s="393"/>
      <c r="P121" s="133">
        <f t="shared" si="8"/>
        <v>999</v>
      </c>
      <c r="Q121" s="107"/>
    </row>
    <row r="122" spans="1:17" s="11" customFormat="1" ht="18.899999999999999" customHeight="1">
      <c r="A122" s="426">
        <v>116</v>
      </c>
      <c r="B122" s="105"/>
      <c r="C122" s="105"/>
      <c r="D122" s="106"/>
      <c r="E122" s="441"/>
      <c r="F122" s="132"/>
      <c r="G122" s="132"/>
      <c r="H122" s="708"/>
      <c r="I122" s="469"/>
      <c r="J122" s="423" t="e">
        <f>IF(AND(Q122="",#REF!&gt;0,#REF!&lt;5),K122,)</f>
        <v>#REF!</v>
      </c>
      <c r="K122" s="421" t="str">
        <f>IF(D122="","ZZZ9",IF(AND(#REF!&gt;0,#REF!&lt;5),D122&amp;#REF!,D122&amp;"9"))</f>
        <v>ZZZ9</v>
      </c>
      <c r="L122" s="425">
        <f t="shared" si="6"/>
        <v>999</v>
      </c>
      <c r="M122" s="466">
        <f t="shared" si="7"/>
        <v>999</v>
      </c>
      <c r="N122" s="458"/>
      <c r="O122" s="393"/>
      <c r="P122" s="133">
        <f t="shared" si="8"/>
        <v>999</v>
      </c>
      <c r="Q122" s="107"/>
    </row>
    <row r="123" spans="1:17" s="11" customFormat="1" ht="18.899999999999999" customHeight="1">
      <c r="A123" s="426">
        <v>117</v>
      </c>
      <c r="B123" s="105"/>
      <c r="C123" s="105"/>
      <c r="D123" s="106"/>
      <c r="E123" s="441"/>
      <c r="F123" s="132"/>
      <c r="G123" s="132"/>
      <c r="H123" s="708"/>
      <c r="I123" s="469"/>
      <c r="J123" s="423" t="e">
        <f>IF(AND(Q123="",#REF!&gt;0,#REF!&lt;5),K123,)</f>
        <v>#REF!</v>
      </c>
      <c r="K123" s="421" t="str">
        <f>IF(D123="","ZZZ9",IF(AND(#REF!&gt;0,#REF!&lt;5),D123&amp;#REF!,D123&amp;"9"))</f>
        <v>ZZZ9</v>
      </c>
      <c r="L123" s="425">
        <f t="shared" si="6"/>
        <v>999</v>
      </c>
      <c r="M123" s="466">
        <f t="shared" si="7"/>
        <v>999</v>
      </c>
      <c r="N123" s="458"/>
      <c r="O123" s="393"/>
      <c r="P123" s="133">
        <f t="shared" si="8"/>
        <v>999</v>
      </c>
      <c r="Q123" s="107"/>
    </row>
    <row r="124" spans="1:17" s="11" customFormat="1" ht="18.899999999999999" customHeight="1">
      <c r="A124" s="426">
        <v>118</v>
      </c>
      <c r="B124" s="105"/>
      <c r="C124" s="105"/>
      <c r="D124" s="106"/>
      <c r="E124" s="441"/>
      <c r="F124" s="132"/>
      <c r="G124" s="132"/>
      <c r="H124" s="708"/>
      <c r="I124" s="469"/>
      <c r="J124" s="423" t="e">
        <f>IF(AND(Q124="",#REF!&gt;0,#REF!&lt;5),K124,)</f>
        <v>#REF!</v>
      </c>
      <c r="K124" s="421" t="str">
        <f>IF(D124="","ZZZ9",IF(AND(#REF!&gt;0,#REF!&lt;5),D124&amp;#REF!,D124&amp;"9"))</f>
        <v>ZZZ9</v>
      </c>
      <c r="L124" s="425">
        <f t="shared" si="6"/>
        <v>999</v>
      </c>
      <c r="M124" s="466">
        <f t="shared" si="7"/>
        <v>999</v>
      </c>
      <c r="N124" s="458"/>
      <c r="O124" s="393"/>
      <c r="P124" s="133">
        <f t="shared" si="8"/>
        <v>999</v>
      </c>
      <c r="Q124" s="107"/>
    </row>
    <row r="125" spans="1:17" s="11" customFormat="1" ht="18.899999999999999" customHeight="1">
      <c r="A125" s="426">
        <v>119</v>
      </c>
      <c r="B125" s="105"/>
      <c r="C125" s="105"/>
      <c r="D125" s="106"/>
      <c r="E125" s="441"/>
      <c r="F125" s="132"/>
      <c r="G125" s="132"/>
      <c r="H125" s="708"/>
      <c r="I125" s="469"/>
      <c r="J125" s="423" t="e">
        <f>IF(AND(Q125="",#REF!&gt;0,#REF!&lt;5),K125,)</f>
        <v>#REF!</v>
      </c>
      <c r="K125" s="421" t="str">
        <f>IF(D125="","ZZZ9",IF(AND(#REF!&gt;0,#REF!&lt;5),D125&amp;#REF!,D125&amp;"9"))</f>
        <v>ZZZ9</v>
      </c>
      <c r="L125" s="425">
        <f t="shared" si="6"/>
        <v>999</v>
      </c>
      <c r="M125" s="466">
        <f t="shared" si="7"/>
        <v>999</v>
      </c>
      <c r="N125" s="458"/>
      <c r="O125" s="393"/>
      <c r="P125" s="133">
        <f t="shared" si="8"/>
        <v>999</v>
      </c>
      <c r="Q125" s="107"/>
    </row>
    <row r="126" spans="1:17" s="11" customFormat="1" ht="18.899999999999999" customHeight="1">
      <c r="A126" s="426">
        <v>120</v>
      </c>
      <c r="B126" s="105"/>
      <c r="C126" s="105"/>
      <c r="D126" s="106"/>
      <c r="E126" s="441"/>
      <c r="F126" s="132"/>
      <c r="G126" s="132"/>
      <c r="H126" s="708"/>
      <c r="I126" s="469"/>
      <c r="J126" s="423" t="e">
        <f>IF(AND(Q126="",#REF!&gt;0,#REF!&lt;5),K126,)</f>
        <v>#REF!</v>
      </c>
      <c r="K126" s="421" t="str">
        <f>IF(D126="","ZZZ9",IF(AND(#REF!&gt;0,#REF!&lt;5),D126&amp;#REF!,D126&amp;"9"))</f>
        <v>ZZZ9</v>
      </c>
      <c r="L126" s="425">
        <f t="shared" si="6"/>
        <v>999</v>
      </c>
      <c r="M126" s="466">
        <f t="shared" si="7"/>
        <v>999</v>
      </c>
      <c r="N126" s="458"/>
      <c r="O126" s="393"/>
      <c r="P126" s="133">
        <f t="shared" si="8"/>
        <v>999</v>
      </c>
      <c r="Q126" s="107"/>
    </row>
    <row r="127" spans="1:17" s="11" customFormat="1" ht="18.899999999999999" customHeight="1">
      <c r="A127" s="426">
        <v>121</v>
      </c>
      <c r="B127" s="105"/>
      <c r="C127" s="105"/>
      <c r="D127" s="106"/>
      <c r="E127" s="441"/>
      <c r="F127" s="132"/>
      <c r="G127" s="132"/>
      <c r="H127" s="708"/>
      <c r="I127" s="469"/>
      <c r="J127" s="423" t="e">
        <f>IF(AND(Q127="",#REF!&gt;0,#REF!&lt;5),K127,)</f>
        <v>#REF!</v>
      </c>
      <c r="K127" s="421" t="str">
        <f>IF(D127="","ZZZ9",IF(AND(#REF!&gt;0,#REF!&lt;5),D127&amp;#REF!,D127&amp;"9"))</f>
        <v>ZZZ9</v>
      </c>
      <c r="L127" s="425">
        <f t="shared" si="6"/>
        <v>999</v>
      </c>
      <c r="M127" s="466">
        <f t="shared" si="7"/>
        <v>999</v>
      </c>
      <c r="N127" s="458"/>
      <c r="O127" s="393"/>
      <c r="P127" s="133">
        <f t="shared" si="8"/>
        <v>999</v>
      </c>
      <c r="Q127" s="107"/>
    </row>
    <row r="128" spans="1:17" s="11" customFormat="1" ht="18.899999999999999" customHeight="1">
      <c r="A128" s="426">
        <v>122</v>
      </c>
      <c r="B128" s="105"/>
      <c r="C128" s="105"/>
      <c r="D128" s="106"/>
      <c r="E128" s="441"/>
      <c r="F128" s="132"/>
      <c r="G128" s="132"/>
      <c r="H128" s="708"/>
      <c r="I128" s="469"/>
      <c r="J128" s="423" t="e">
        <f>IF(AND(Q128="",#REF!&gt;0,#REF!&lt;5),K128,)</f>
        <v>#REF!</v>
      </c>
      <c r="K128" s="421" t="str">
        <f>IF(D128="","ZZZ9",IF(AND(#REF!&gt;0,#REF!&lt;5),D128&amp;#REF!,D128&amp;"9"))</f>
        <v>ZZZ9</v>
      </c>
      <c r="L128" s="425">
        <f t="shared" si="6"/>
        <v>999</v>
      </c>
      <c r="M128" s="466">
        <f t="shared" si="7"/>
        <v>999</v>
      </c>
      <c r="N128" s="458"/>
      <c r="O128" s="393"/>
      <c r="P128" s="133">
        <f t="shared" si="8"/>
        <v>999</v>
      </c>
      <c r="Q128" s="107"/>
    </row>
    <row r="129" spans="1:17" s="11" customFormat="1" ht="18.899999999999999" customHeight="1">
      <c r="A129" s="426">
        <v>123</v>
      </c>
      <c r="B129" s="105"/>
      <c r="C129" s="105"/>
      <c r="D129" s="106"/>
      <c r="E129" s="441"/>
      <c r="F129" s="132"/>
      <c r="G129" s="132"/>
      <c r="H129" s="708"/>
      <c r="I129" s="469"/>
      <c r="J129" s="423" t="e">
        <f>IF(AND(Q129="",#REF!&gt;0,#REF!&lt;5),K129,)</f>
        <v>#REF!</v>
      </c>
      <c r="K129" s="421" t="str">
        <f>IF(D129="","ZZZ9",IF(AND(#REF!&gt;0,#REF!&lt;5),D129&amp;#REF!,D129&amp;"9"))</f>
        <v>ZZZ9</v>
      </c>
      <c r="L129" s="425">
        <f t="shared" si="6"/>
        <v>999</v>
      </c>
      <c r="M129" s="466">
        <f t="shared" si="7"/>
        <v>999</v>
      </c>
      <c r="N129" s="458"/>
      <c r="O129" s="393"/>
      <c r="P129" s="133">
        <f t="shared" si="8"/>
        <v>999</v>
      </c>
      <c r="Q129" s="107"/>
    </row>
    <row r="130" spans="1:17" s="11" customFormat="1" ht="18.899999999999999" customHeight="1">
      <c r="A130" s="426">
        <v>124</v>
      </c>
      <c r="B130" s="105"/>
      <c r="C130" s="105"/>
      <c r="D130" s="106"/>
      <c r="E130" s="441"/>
      <c r="F130" s="132"/>
      <c r="G130" s="132"/>
      <c r="H130" s="708"/>
      <c r="I130" s="469"/>
      <c r="J130" s="423" t="e">
        <f>IF(AND(Q130="",#REF!&gt;0,#REF!&lt;5),K130,)</f>
        <v>#REF!</v>
      </c>
      <c r="K130" s="421" t="str">
        <f>IF(D130="","ZZZ9",IF(AND(#REF!&gt;0,#REF!&lt;5),D130&amp;#REF!,D130&amp;"9"))</f>
        <v>ZZZ9</v>
      </c>
      <c r="L130" s="425">
        <f t="shared" si="6"/>
        <v>999</v>
      </c>
      <c r="M130" s="466">
        <f t="shared" si="7"/>
        <v>999</v>
      </c>
      <c r="N130" s="458"/>
      <c r="O130" s="393"/>
      <c r="P130" s="133">
        <f t="shared" si="8"/>
        <v>999</v>
      </c>
      <c r="Q130" s="107"/>
    </row>
    <row r="131" spans="1:17" s="11" customFormat="1" ht="18.899999999999999" customHeight="1">
      <c r="A131" s="426">
        <v>125</v>
      </c>
      <c r="B131" s="105"/>
      <c r="C131" s="105"/>
      <c r="D131" s="106"/>
      <c r="E131" s="441"/>
      <c r="F131" s="132"/>
      <c r="G131" s="132"/>
      <c r="H131" s="708"/>
      <c r="I131" s="469"/>
      <c r="J131" s="423" t="e">
        <f>IF(AND(Q131="",#REF!&gt;0,#REF!&lt;5),K131,)</f>
        <v>#REF!</v>
      </c>
      <c r="K131" s="421" t="str">
        <f>IF(D131="","ZZZ9",IF(AND(#REF!&gt;0,#REF!&lt;5),D131&amp;#REF!,D131&amp;"9"))</f>
        <v>ZZZ9</v>
      </c>
      <c r="L131" s="425">
        <f t="shared" si="6"/>
        <v>999</v>
      </c>
      <c r="M131" s="466">
        <f t="shared" si="7"/>
        <v>999</v>
      </c>
      <c r="N131" s="458"/>
      <c r="O131" s="393"/>
      <c r="P131" s="133">
        <f t="shared" si="8"/>
        <v>999</v>
      </c>
      <c r="Q131" s="107"/>
    </row>
    <row r="132" spans="1:17" s="11" customFormat="1" ht="18.899999999999999" customHeight="1">
      <c r="A132" s="426">
        <v>126</v>
      </c>
      <c r="B132" s="105"/>
      <c r="C132" s="105"/>
      <c r="D132" s="106"/>
      <c r="E132" s="441"/>
      <c r="F132" s="132"/>
      <c r="G132" s="132"/>
      <c r="H132" s="708"/>
      <c r="I132" s="469"/>
      <c r="J132" s="423" t="e">
        <f>IF(AND(Q132="",#REF!&gt;0,#REF!&lt;5),K132,)</f>
        <v>#REF!</v>
      </c>
      <c r="K132" s="421" t="str">
        <f>IF(D132="","ZZZ9",IF(AND(#REF!&gt;0,#REF!&lt;5),D132&amp;#REF!,D132&amp;"9"))</f>
        <v>ZZZ9</v>
      </c>
      <c r="L132" s="425">
        <f t="shared" si="6"/>
        <v>999</v>
      </c>
      <c r="M132" s="466">
        <f t="shared" si="7"/>
        <v>999</v>
      </c>
      <c r="N132" s="458"/>
      <c r="O132" s="393"/>
      <c r="P132" s="133">
        <f t="shared" si="8"/>
        <v>999</v>
      </c>
      <c r="Q132" s="107"/>
    </row>
    <row r="133" spans="1:17" s="11" customFormat="1" ht="18.899999999999999" customHeight="1">
      <c r="A133" s="426">
        <v>127</v>
      </c>
      <c r="B133" s="105"/>
      <c r="C133" s="105"/>
      <c r="D133" s="106"/>
      <c r="E133" s="441"/>
      <c r="F133" s="132"/>
      <c r="G133" s="132"/>
      <c r="H133" s="708"/>
      <c r="I133" s="469"/>
      <c r="J133" s="423" t="e">
        <f>IF(AND(Q133="",#REF!&gt;0,#REF!&lt;5),K133,)</f>
        <v>#REF!</v>
      </c>
      <c r="K133" s="421" t="str">
        <f>IF(D133="","ZZZ9",IF(AND(#REF!&gt;0,#REF!&lt;5),D133&amp;#REF!,D133&amp;"9"))</f>
        <v>ZZZ9</v>
      </c>
      <c r="L133" s="425">
        <f t="shared" si="6"/>
        <v>999</v>
      </c>
      <c r="M133" s="466">
        <f t="shared" si="7"/>
        <v>999</v>
      </c>
      <c r="N133" s="458"/>
      <c r="O133" s="393"/>
      <c r="P133" s="133">
        <f t="shared" si="8"/>
        <v>999</v>
      </c>
      <c r="Q133" s="107"/>
    </row>
    <row r="134" spans="1:17" s="11" customFormat="1" ht="18.899999999999999" customHeight="1">
      <c r="A134" s="426">
        <v>128</v>
      </c>
      <c r="B134" s="105"/>
      <c r="C134" s="105"/>
      <c r="D134" s="106"/>
      <c r="E134" s="441"/>
      <c r="F134" s="132"/>
      <c r="G134" s="132"/>
      <c r="H134" s="708"/>
      <c r="I134" s="469"/>
      <c r="J134" s="423" t="e">
        <f>IF(AND(Q134="",#REF!&gt;0,#REF!&lt;5),K134,)</f>
        <v>#REF!</v>
      </c>
      <c r="K134" s="421" t="str">
        <f>IF(D134="","ZZZ9",IF(AND(#REF!&gt;0,#REF!&lt;5),D134&amp;#REF!,D134&amp;"9"))</f>
        <v>ZZZ9</v>
      </c>
      <c r="L134" s="425">
        <f t="shared" si="6"/>
        <v>999</v>
      </c>
      <c r="M134" s="466">
        <f t="shared" si="7"/>
        <v>999</v>
      </c>
      <c r="N134" s="458"/>
      <c r="O134" s="467"/>
      <c r="P134" s="468">
        <f t="shared" si="8"/>
        <v>999</v>
      </c>
      <c r="Q134" s="469"/>
    </row>
    <row r="135" spans="1:17">
      <c r="A135" s="426">
        <v>129</v>
      </c>
      <c r="B135" s="105"/>
      <c r="C135" s="105"/>
      <c r="D135" s="106"/>
      <c r="E135" s="441"/>
      <c r="F135" s="132"/>
      <c r="G135" s="132"/>
      <c r="H135" s="708"/>
      <c r="I135" s="469"/>
      <c r="J135" s="423" t="e">
        <f>IF(AND(Q135="",#REF!&gt;0,#REF!&lt;5),K135,)</f>
        <v>#REF!</v>
      </c>
      <c r="K135" s="421" t="str">
        <f>IF(D135="","ZZZ9",IF(AND(#REF!&gt;0,#REF!&lt;5),D135&amp;#REF!,D135&amp;"9"))</f>
        <v>ZZZ9</v>
      </c>
      <c r="L135" s="425">
        <f t="shared" ref="L135:L156" si="9">IF(Q135="",999,Q135)</f>
        <v>999</v>
      </c>
      <c r="M135" s="466">
        <f t="shared" ref="M135:M156" si="10">IF(P135=999,999,1)</f>
        <v>999</v>
      </c>
      <c r="N135" s="458"/>
      <c r="O135" s="393"/>
      <c r="P135" s="133">
        <f t="shared" ref="P135:P156" si="11">IF(N135="DA",1,IF(N135="WC",2,IF(N135="SE",3,IF(N135="Q",4,IF(N135="LL",5,999)))))</f>
        <v>999</v>
      </c>
      <c r="Q135" s="107"/>
    </row>
    <row r="136" spans="1:17">
      <c r="A136" s="426">
        <v>130</v>
      </c>
      <c r="B136" s="105"/>
      <c r="C136" s="105"/>
      <c r="D136" s="106"/>
      <c r="E136" s="441"/>
      <c r="F136" s="132"/>
      <c r="G136" s="132"/>
      <c r="H136" s="708"/>
      <c r="I136" s="469"/>
      <c r="J136" s="423" t="e">
        <f>IF(AND(Q136="",#REF!&gt;0,#REF!&lt;5),K136,)</f>
        <v>#REF!</v>
      </c>
      <c r="K136" s="421" t="str">
        <f>IF(D136="","ZZZ9",IF(AND(#REF!&gt;0,#REF!&lt;5),D136&amp;#REF!,D136&amp;"9"))</f>
        <v>ZZZ9</v>
      </c>
      <c r="L136" s="425">
        <f t="shared" si="9"/>
        <v>999</v>
      </c>
      <c r="M136" s="466">
        <f t="shared" si="10"/>
        <v>999</v>
      </c>
      <c r="N136" s="458"/>
      <c r="O136" s="393"/>
      <c r="P136" s="133">
        <f t="shared" si="11"/>
        <v>999</v>
      </c>
      <c r="Q136" s="107"/>
    </row>
    <row r="137" spans="1:17">
      <c r="A137" s="426">
        <v>131</v>
      </c>
      <c r="B137" s="105"/>
      <c r="C137" s="105"/>
      <c r="D137" s="106"/>
      <c r="E137" s="441"/>
      <c r="F137" s="132"/>
      <c r="G137" s="132"/>
      <c r="H137" s="708"/>
      <c r="I137" s="469"/>
      <c r="J137" s="423" t="e">
        <f>IF(AND(Q137="",#REF!&gt;0,#REF!&lt;5),K137,)</f>
        <v>#REF!</v>
      </c>
      <c r="K137" s="421" t="str">
        <f>IF(D137="","ZZZ9",IF(AND(#REF!&gt;0,#REF!&lt;5),D137&amp;#REF!,D137&amp;"9"))</f>
        <v>ZZZ9</v>
      </c>
      <c r="L137" s="425">
        <f t="shared" si="9"/>
        <v>999</v>
      </c>
      <c r="M137" s="466">
        <f t="shared" si="10"/>
        <v>999</v>
      </c>
      <c r="N137" s="458"/>
      <c r="O137" s="393"/>
      <c r="P137" s="133">
        <f t="shared" si="11"/>
        <v>999</v>
      </c>
      <c r="Q137" s="107"/>
    </row>
    <row r="138" spans="1:17">
      <c r="A138" s="426">
        <v>132</v>
      </c>
      <c r="B138" s="105"/>
      <c r="C138" s="105"/>
      <c r="D138" s="106"/>
      <c r="E138" s="441"/>
      <c r="F138" s="132"/>
      <c r="G138" s="132"/>
      <c r="H138" s="708"/>
      <c r="I138" s="469"/>
      <c r="J138" s="423" t="e">
        <f>IF(AND(Q138="",#REF!&gt;0,#REF!&lt;5),K138,)</f>
        <v>#REF!</v>
      </c>
      <c r="K138" s="421" t="str">
        <f>IF(D138="","ZZZ9",IF(AND(#REF!&gt;0,#REF!&lt;5),D138&amp;#REF!,D138&amp;"9"))</f>
        <v>ZZZ9</v>
      </c>
      <c r="L138" s="425">
        <f t="shared" si="9"/>
        <v>999</v>
      </c>
      <c r="M138" s="466">
        <f t="shared" si="10"/>
        <v>999</v>
      </c>
      <c r="N138" s="458"/>
      <c r="O138" s="393"/>
      <c r="P138" s="133">
        <f t="shared" si="11"/>
        <v>999</v>
      </c>
      <c r="Q138" s="107"/>
    </row>
    <row r="139" spans="1:17">
      <c r="A139" s="426">
        <v>133</v>
      </c>
      <c r="B139" s="105"/>
      <c r="C139" s="105"/>
      <c r="D139" s="106"/>
      <c r="E139" s="441"/>
      <c r="F139" s="132"/>
      <c r="G139" s="132"/>
      <c r="H139" s="708"/>
      <c r="I139" s="469"/>
      <c r="J139" s="423" t="e">
        <f>IF(AND(Q139="",#REF!&gt;0,#REF!&lt;5),K139,)</f>
        <v>#REF!</v>
      </c>
      <c r="K139" s="421" t="str">
        <f>IF(D139="","ZZZ9",IF(AND(#REF!&gt;0,#REF!&lt;5),D139&amp;#REF!,D139&amp;"9"))</f>
        <v>ZZZ9</v>
      </c>
      <c r="L139" s="425">
        <f t="shared" si="9"/>
        <v>999</v>
      </c>
      <c r="M139" s="466">
        <f t="shared" si="10"/>
        <v>999</v>
      </c>
      <c r="N139" s="458"/>
      <c r="O139" s="393"/>
      <c r="P139" s="133">
        <f t="shared" si="11"/>
        <v>999</v>
      </c>
      <c r="Q139" s="107"/>
    </row>
    <row r="140" spans="1:17">
      <c r="A140" s="426">
        <v>134</v>
      </c>
      <c r="B140" s="105"/>
      <c r="C140" s="105"/>
      <c r="D140" s="106"/>
      <c r="E140" s="441"/>
      <c r="F140" s="132"/>
      <c r="G140" s="132"/>
      <c r="H140" s="708"/>
      <c r="I140" s="469"/>
      <c r="J140" s="423" t="e">
        <f>IF(AND(Q140="",#REF!&gt;0,#REF!&lt;5),K140,)</f>
        <v>#REF!</v>
      </c>
      <c r="K140" s="421" t="str">
        <f>IF(D140="","ZZZ9",IF(AND(#REF!&gt;0,#REF!&lt;5),D140&amp;#REF!,D140&amp;"9"))</f>
        <v>ZZZ9</v>
      </c>
      <c r="L140" s="425">
        <f t="shared" si="9"/>
        <v>999</v>
      </c>
      <c r="M140" s="466">
        <f t="shared" si="10"/>
        <v>999</v>
      </c>
      <c r="N140" s="458"/>
      <c r="O140" s="393"/>
      <c r="P140" s="133">
        <f t="shared" si="11"/>
        <v>999</v>
      </c>
      <c r="Q140" s="107"/>
    </row>
    <row r="141" spans="1:17">
      <c r="A141" s="426">
        <v>135</v>
      </c>
      <c r="B141" s="105"/>
      <c r="C141" s="105"/>
      <c r="D141" s="106"/>
      <c r="E141" s="441"/>
      <c r="F141" s="132"/>
      <c r="G141" s="132"/>
      <c r="H141" s="708"/>
      <c r="I141" s="469"/>
      <c r="J141" s="423" t="e">
        <f>IF(AND(Q141="",#REF!&gt;0,#REF!&lt;5),K141,)</f>
        <v>#REF!</v>
      </c>
      <c r="K141" s="421" t="str">
        <f>IF(D141="","ZZZ9",IF(AND(#REF!&gt;0,#REF!&lt;5),D141&amp;#REF!,D141&amp;"9"))</f>
        <v>ZZZ9</v>
      </c>
      <c r="L141" s="425">
        <f t="shared" si="9"/>
        <v>999</v>
      </c>
      <c r="M141" s="466">
        <f t="shared" si="10"/>
        <v>999</v>
      </c>
      <c r="N141" s="458"/>
      <c r="O141" s="467"/>
      <c r="P141" s="468">
        <f t="shared" si="11"/>
        <v>999</v>
      </c>
      <c r="Q141" s="469"/>
    </row>
    <row r="142" spans="1:17">
      <c r="A142" s="426">
        <v>136</v>
      </c>
      <c r="B142" s="105"/>
      <c r="C142" s="105"/>
      <c r="D142" s="106"/>
      <c r="E142" s="441"/>
      <c r="F142" s="132"/>
      <c r="G142" s="132"/>
      <c r="H142" s="708"/>
      <c r="I142" s="469"/>
      <c r="J142" s="423" t="e">
        <f>IF(AND(Q142="",#REF!&gt;0,#REF!&lt;5),K142,)</f>
        <v>#REF!</v>
      </c>
      <c r="K142" s="421" t="str">
        <f>IF(D142="","ZZZ9",IF(AND(#REF!&gt;0,#REF!&lt;5),D142&amp;#REF!,D142&amp;"9"))</f>
        <v>ZZZ9</v>
      </c>
      <c r="L142" s="425">
        <f t="shared" si="9"/>
        <v>999</v>
      </c>
      <c r="M142" s="466">
        <f t="shared" si="10"/>
        <v>999</v>
      </c>
      <c r="N142" s="458"/>
      <c r="O142" s="393"/>
      <c r="P142" s="133">
        <f t="shared" si="11"/>
        <v>999</v>
      </c>
      <c r="Q142" s="107"/>
    </row>
    <row r="143" spans="1:17">
      <c r="A143" s="426">
        <v>137</v>
      </c>
      <c r="B143" s="105"/>
      <c r="C143" s="105"/>
      <c r="D143" s="106"/>
      <c r="E143" s="441"/>
      <c r="F143" s="132"/>
      <c r="G143" s="132"/>
      <c r="H143" s="708"/>
      <c r="I143" s="469"/>
      <c r="J143" s="423" t="e">
        <f>IF(AND(Q143="",#REF!&gt;0,#REF!&lt;5),K143,)</f>
        <v>#REF!</v>
      </c>
      <c r="K143" s="421" t="str">
        <f>IF(D143="","ZZZ9",IF(AND(#REF!&gt;0,#REF!&lt;5),D143&amp;#REF!,D143&amp;"9"))</f>
        <v>ZZZ9</v>
      </c>
      <c r="L143" s="425">
        <f t="shared" si="9"/>
        <v>999</v>
      </c>
      <c r="M143" s="466">
        <f t="shared" si="10"/>
        <v>999</v>
      </c>
      <c r="N143" s="458"/>
      <c r="O143" s="393"/>
      <c r="P143" s="133">
        <f t="shared" si="11"/>
        <v>999</v>
      </c>
      <c r="Q143" s="107"/>
    </row>
    <row r="144" spans="1:17">
      <c r="A144" s="426">
        <v>138</v>
      </c>
      <c r="B144" s="105"/>
      <c r="C144" s="105"/>
      <c r="D144" s="106"/>
      <c r="E144" s="441"/>
      <c r="F144" s="132"/>
      <c r="G144" s="132"/>
      <c r="H144" s="708"/>
      <c r="I144" s="469"/>
      <c r="J144" s="423" t="e">
        <f>IF(AND(Q144="",#REF!&gt;0,#REF!&lt;5),K144,)</f>
        <v>#REF!</v>
      </c>
      <c r="K144" s="421" t="str">
        <f>IF(D144="","ZZZ9",IF(AND(#REF!&gt;0,#REF!&lt;5),D144&amp;#REF!,D144&amp;"9"))</f>
        <v>ZZZ9</v>
      </c>
      <c r="L144" s="425">
        <f t="shared" si="9"/>
        <v>999</v>
      </c>
      <c r="M144" s="466">
        <f t="shared" si="10"/>
        <v>999</v>
      </c>
      <c r="N144" s="458"/>
      <c r="O144" s="393"/>
      <c r="P144" s="133">
        <f t="shared" si="11"/>
        <v>999</v>
      </c>
      <c r="Q144" s="107"/>
    </row>
    <row r="145" spans="1:17">
      <c r="A145" s="426">
        <v>139</v>
      </c>
      <c r="B145" s="105"/>
      <c r="C145" s="105"/>
      <c r="D145" s="106"/>
      <c r="E145" s="441"/>
      <c r="F145" s="132"/>
      <c r="G145" s="132"/>
      <c r="H145" s="708"/>
      <c r="I145" s="469"/>
      <c r="J145" s="423" t="e">
        <f>IF(AND(Q145="",#REF!&gt;0,#REF!&lt;5),K145,)</f>
        <v>#REF!</v>
      </c>
      <c r="K145" s="421" t="str">
        <f>IF(D145="","ZZZ9",IF(AND(#REF!&gt;0,#REF!&lt;5),D145&amp;#REF!,D145&amp;"9"))</f>
        <v>ZZZ9</v>
      </c>
      <c r="L145" s="425">
        <f t="shared" si="9"/>
        <v>999</v>
      </c>
      <c r="M145" s="466">
        <f t="shared" si="10"/>
        <v>999</v>
      </c>
      <c r="N145" s="458"/>
      <c r="O145" s="393"/>
      <c r="P145" s="133">
        <f t="shared" si="11"/>
        <v>999</v>
      </c>
      <c r="Q145" s="107"/>
    </row>
    <row r="146" spans="1:17">
      <c r="A146" s="426">
        <v>140</v>
      </c>
      <c r="B146" s="105"/>
      <c r="C146" s="105"/>
      <c r="D146" s="106"/>
      <c r="E146" s="441"/>
      <c r="F146" s="132"/>
      <c r="G146" s="132"/>
      <c r="H146" s="708"/>
      <c r="I146" s="469"/>
      <c r="J146" s="423" t="e">
        <f>IF(AND(Q146="",#REF!&gt;0,#REF!&lt;5),K146,)</f>
        <v>#REF!</v>
      </c>
      <c r="K146" s="421" t="str">
        <f>IF(D146="","ZZZ9",IF(AND(#REF!&gt;0,#REF!&lt;5),D146&amp;#REF!,D146&amp;"9"))</f>
        <v>ZZZ9</v>
      </c>
      <c r="L146" s="425">
        <f t="shared" si="9"/>
        <v>999</v>
      </c>
      <c r="M146" s="466">
        <f t="shared" si="10"/>
        <v>999</v>
      </c>
      <c r="N146" s="458"/>
      <c r="O146" s="393"/>
      <c r="P146" s="133">
        <f t="shared" si="11"/>
        <v>999</v>
      </c>
      <c r="Q146" s="107"/>
    </row>
    <row r="147" spans="1:17">
      <c r="A147" s="426">
        <v>141</v>
      </c>
      <c r="B147" s="105"/>
      <c r="C147" s="105"/>
      <c r="D147" s="106"/>
      <c r="E147" s="441"/>
      <c r="F147" s="132"/>
      <c r="G147" s="132"/>
      <c r="H147" s="708"/>
      <c r="I147" s="469"/>
      <c r="J147" s="423" t="e">
        <f>IF(AND(Q147="",#REF!&gt;0,#REF!&lt;5),K147,)</f>
        <v>#REF!</v>
      </c>
      <c r="K147" s="421" t="str">
        <f>IF(D147="","ZZZ9",IF(AND(#REF!&gt;0,#REF!&lt;5),D147&amp;#REF!,D147&amp;"9"))</f>
        <v>ZZZ9</v>
      </c>
      <c r="L147" s="425">
        <f t="shared" si="9"/>
        <v>999</v>
      </c>
      <c r="M147" s="466">
        <f t="shared" si="10"/>
        <v>999</v>
      </c>
      <c r="N147" s="458"/>
      <c r="O147" s="393"/>
      <c r="P147" s="133">
        <f t="shared" si="11"/>
        <v>999</v>
      </c>
      <c r="Q147" s="107"/>
    </row>
    <row r="148" spans="1:17">
      <c r="A148" s="426">
        <v>142</v>
      </c>
      <c r="B148" s="105"/>
      <c r="C148" s="105"/>
      <c r="D148" s="106"/>
      <c r="E148" s="441"/>
      <c r="F148" s="132"/>
      <c r="G148" s="132"/>
      <c r="H148" s="708"/>
      <c r="I148" s="469"/>
      <c r="J148" s="423" t="e">
        <f>IF(AND(Q148="",#REF!&gt;0,#REF!&lt;5),K148,)</f>
        <v>#REF!</v>
      </c>
      <c r="K148" s="421" t="str">
        <f>IF(D148="","ZZZ9",IF(AND(#REF!&gt;0,#REF!&lt;5),D148&amp;#REF!,D148&amp;"9"))</f>
        <v>ZZZ9</v>
      </c>
      <c r="L148" s="425">
        <f t="shared" si="9"/>
        <v>999</v>
      </c>
      <c r="M148" s="466">
        <f t="shared" si="10"/>
        <v>999</v>
      </c>
      <c r="N148" s="458"/>
      <c r="O148" s="467"/>
      <c r="P148" s="468">
        <f t="shared" si="11"/>
        <v>999</v>
      </c>
      <c r="Q148" s="469"/>
    </row>
    <row r="149" spans="1:17">
      <c r="A149" s="426">
        <v>143</v>
      </c>
      <c r="B149" s="105"/>
      <c r="C149" s="105"/>
      <c r="D149" s="106"/>
      <c r="E149" s="441"/>
      <c r="F149" s="132"/>
      <c r="G149" s="132"/>
      <c r="H149" s="708"/>
      <c r="I149" s="469"/>
      <c r="J149" s="423" t="e">
        <f>IF(AND(Q149="",#REF!&gt;0,#REF!&lt;5),K149,)</f>
        <v>#REF!</v>
      </c>
      <c r="K149" s="421" t="str">
        <f>IF(D149="","ZZZ9",IF(AND(#REF!&gt;0,#REF!&lt;5),D149&amp;#REF!,D149&amp;"9"))</f>
        <v>ZZZ9</v>
      </c>
      <c r="L149" s="425">
        <f t="shared" si="9"/>
        <v>999</v>
      </c>
      <c r="M149" s="466">
        <f t="shared" si="10"/>
        <v>999</v>
      </c>
      <c r="N149" s="458"/>
      <c r="O149" s="393"/>
      <c r="P149" s="133">
        <f t="shared" si="11"/>
        <v>999</v>
      </c>
      <c r="Q149" s="107"/>
    </row>
    <row r="150" spans="1:17">
      <c r="A150" s="426">
        <v>144</v>
      </c>
      <c r="B150" s="105"/>
      <c r="C150" s="105"/>
      <c r="D150" s="106"/>
      <c r="E150" s="441"/>
      <c r="F150" s="132"/>
      <c r="G150" s="132"/>
      <c r="H150" s="708"/>
      <c r="I150" s="469"/>
      <c r="J150" s="423" t="e">
        <f>IF(AND(Q150="",#REF!&gt;0,#REF!&lt;5),K150,)</f>
        <v>#REF!</v>
      </c>
      <c r="K150" s="421" t="str">
        <f>IF(D150="","ZZZ9",IF(AND(#REF!&gt;0,#REF!&lt;5),D150&amp;#REF!,D150&amp;"9"))</f>
        <v>ZZZ9</v>
      </c>
      <c r="L150" s="425">
        <f t="shared" si="9"/>
        <v>999</v>
      </c>
      <c r="M150" s="466">
        <f t="shared" si="10"/>
        <v>999</v>
      </c>
      <c r="N150" s="458"/>
      <c r="O150" s="393"/>
      <c r="P150" s="133">
        <f t="shared" si="11"/>
        <v>999</v>
      </c>
      <c r="Q150" s="107"/>
    </row>
    <row r="151" spans="1:17">
      <c r="A151" s="426">
        <v>145</v>
      </c>
      <c r="B151" s="105"/>
      <c r="C151" s="105"/>
      <c r="D151" s="106"/>
      <c r="E151" s="441"/>
      <c r="F151" s="132"/>
      <c r="G151" s="132"/>
      <c r="H151" s="708"/>
      <c r="I151" s="469"/>
      <c r="J151" s="423" t="e">
        <f>IF(AND(Q151="",#REF!&gt;0,#REF!&lt;5),K151,)</f>
        <v>#REF!</v>
      </c>
      <c r="K151" s="421" t="str">
        <f>IF(D151="","ZZZ9",IF(AND(#REF!&gt;0,#REF!&lt;5),D151&amp;#REF!,D151&amp;"9"))</f>
        <v>ZZZ9</v>
      </c>
      <c r="L151" s="425">
        <f t="shared" si="9"/>
        <v>999</v>
      </c>
      <c r="M151" s="466">
        <f t="shared" si="10"/>
        <v>999</v>
      </c>
      <c r="N151" s="458"/>
      <c r="O151" s="393"/>
      <c r="P151" s="133">
        <f t="shared" si="11"/>
        <v>999</v>
      </c>
      <c r="Q151" s="107"/>
    </row>
    <row r="152" spans="1:17">
      <c r="A152" s="426">
        <v>146</v>
      </c>
      <c r="B152" s="105"/>
      <c r="C152" s="105"/>
      <c r="D152" s="106"/>
      <c r="E152" s="441"/>
      <c r="F152" s="132"/>
      <c r="G152" s="132"/>
      <c r="H152" s="708"/>
      <c r="I152" s="469"/>
      <c r="J152" s="423" t="e">
        <f>IF(AND(Q152="",#REF!&gt;0,#REF!&lt;5),K152,)</f>
        <v>#REF!</v>
      </c>
      <c r="K152" s="421" t="str">
        <f>IF(D152="","ZZZ9",IF(AND(#REF!&gt;0,#REF!&lt;5),D152&amp;#REF!,D152&amp;"9"))</f>
        <v>ZZZ9</v>
      </c>
      <c r="L152" s="425">
        <f t="shared" si="9"/>
        <v>999</v>
      </c>
      <c r="M152" s="466">
        <f t="shared" si="10"/>
        <v>999</v>
      </c>
      <c r="N152" s="458"/>
      <c r="O152" s="393"/>
      <c r="P152" s="133">
        <f t="shared" si="11"/>
        <v>999</v>
      </c>
      <c r="Q152" s="107"/>
    </row>
    <row r="153" spans="1:17">
      <c r="A153" s="426">
        <v>147</v>
      </c>
      <c r="B153" s="105"/>
      <c r="C153" s="105"/>
      <c r="D153" s="106"/>
      <c r="E153" s="441"/>
      <c r="F153" s="132"/>
      <c r="G153" s="132"/>
      <c r="H153" s="708"/>
      <c r="I153" s="469"/>
      <c r="J153" s="423" t="e">
        <f>IF(AND(Q153="",#REF!&gt;0,#REF!&lt;5),K153,)</f>
        <v>#REF!</v>
      </c>
      <c r="K153" s="421" t="str">
        <f>IF(D153="","ZZZ9",IF(AND(#REF!&gt;0,#REF!&lt;5),D153&amp;#REF!,D153&amp;"9"))</f>
        <v>ZZZ9</v>
      </c>
      <c r="L153" s="425">
        <f t="shared" si="9"/>
        <v>999</v>
      </c>
      <c r="M153" s="466">
        <f t="shared" si="10"/>
        <v>999</v>
      </c>
      <c r="N153" s="458"/>
      <c r="O153" s="393"/>
      <c r="P153" s="133">
        <f t="shared" si="11"/>
        <v>999</v>
      </c>
      <c r="Q153" s="107"/>
    </row>
    <row r="154" spans="1:17">
      <c r="A154" s="426">
        <v>148</v>
      </c>
      <c r="B154" s="105"/>
      <c r="C154" s="105"/>
      <c r="D154" s="106"/>
      <c r="E154" s="441"/>
      <c r="F154" s="132"/>
      <c r="G154" s="132"/>
      <c r="H154" s="708"/>
      <c r="I154" s="469"/>
      <c r="J154" s="423" t="e">
        <f>IF(AND(Q154="",#REF!&gt;0,#REF!&lt;5),K154,)</f>
        <v>#REF!</v>
      </c>
      <c r="K154" s="421" t="str">
        <f>IF(D154="","ZZZ9",IF(AND(#REF!&gt;0,#REF!&lt;5),D154&amp;#REF!,D154&amp;"9"))</f>
        <v>ZZZ9</v>
      </c>
      <c r="L154" s="425">
        <f t="shared" si="9"/>
        <v>999</v>
      </c>
      <c r="M154" s="466">
        <f t="shared" si="10"/>
        <v>999</v>
      </c>
      <c r="N154" s="458"/>
      <c r="O154" s="393"/>
      <c r="P154" s="133">
        <f t="shared" si="11"/>
        <v>999</v>
      </c>
      <c r="Q154" s="107"/>
    </row>
    <row r="155" spans="1:17">
      <c r="A155" s="426">
        <v>149</v>
      </c>
      <c r="B155" s="105"/>
      <c r="C155" s="105"/>
      <c r="D155" s="106"/>
      <c r="E155" s="441"/>
      <c r="F155" s="132"/>
      <c r="G155" s="132"/>
      <c r="H155" s="708"/>
      <c r="I155" s="469"/>
      <c r="J155" s="423" t="e">
        <f>IF(AND(Q155="",#REF!&gt;0,#REF!&lt;5),K155,)</f>
        <v>#REF!</v>
      </c>
      <c r="K155" s="421" t="str">
        <f>IF(D155="","ZZZ9",IF(AND(#REF!&gt;0,#REF!&lt;5),D155&amp;#REF!,D155&amp;"9"))</f>
        <v>ZZZ9</v>
      </c>
      <c r="L155" s="425">
        <f t="shared" si="9"/>
        <v>999</v>
      </c>
      <c r="M155" s="466">
        <f t="shared" si="10"/>
        <v>999</v>
      </c>
      <c r="N155" s="458"/>
      <c r="O155" s="393"/>
      <c r="P155" s="133">
        <f t="shared" si="11"/>
        <v>999</v>
      </c>
      <c r="Q155" s="107"/>
    </row>
    <row r="156" spans="1:17">
      <c r="A156" s="426">
        <v>150</v>
      </c>
      <c r="B156" s="105"/>
      <c r="C156" s="105"/>
      <c r="D156" s="106"/>
      <c r="E156" s="441"/>
      <c r="F156" s="132"/>
      <c r="G156" s="132"/>
      <c r="H156" s="708"/>
      <c r="I156" s="469"/>
      <c r="J156" s="423" t="e">
        <f>IF(AND(Q156="",#REF!&gt;0,#REF!&lt;5),K156,)</f>
        <v>#REF!</v>
      </c>
      <c r="K156" s="421" t="str">
        <f>IF(D156="","ZZZ9",IF(AND(#REF!&gt;0,#REF!&lt;5),D156&amp;#REF!,D156&amp;"9"))</f>
        <v>ZZZ9</v>
      </c>
      <c r="L156" s="425">
        <f t="shared" si="9"/>
        <v>999</v>
      </c>
      <c r="M156" s="466">
        <f t="shared" si="10"/>
        <v>999</v>
      </c>
      <c r="N156" s="458"/>
      <c r="O156" s="393"/>
      <c r="P156" s="133">
        <f t="shared" si="11"/>
        <v>999</v>
      </c>
      <c r="Q156" s="107"/>
    </row>
  </sheetData>
  <phoneticPr fontId="71" type="noConversion"/>
  <conditionalFormatting sqref="E7:E156">
    <cfRule type="expression" dxfId="840" priority="14" stopIfTrue="1">
      <formula>AND(ROUNDDOWN(($A$4-E7)/365.25,0)&lt;=13,G7&lt;&gt;"OK")</formula>
    </cfRule>
    <cfRule type="expression" dxfId="839" priority="15" stopIfTrue="1">
      <formula>AND(ROUNDDOWN(($A$4-E7)/365.25,0)&lt;=14,G7&lt;&gt;"OK")</formula>
    </cfRule>
    <cfRule type="expression" dxfId="838" priority="16" stopIfTrue="1">
      <formula>AND(ROUNDDOWN(($A$4-E7)/365.25,0)&lt;=17,G7&lt;&gt;"OK")</formula>
    </cfRule>
  </conditionalFormatting>
  <conditionalFormatting sqref="J7:J156">
    <cfRule type="cellIs" dxfId="837" priority="17" stopIfTrue="1" operator="equal">
      <formula>"Z"</formula>
    </cfRule>
  </conditionalFormatting>
  <conditionalFormatting sqref="A7:D156">
    <cfRule type="expression" dxfId="836" priority="18" stopIfTrue="1">
      <formula>$Q7&gt;=1</formula>
    </cfRule>
  </conditionalFormatting>
  <conditionalFormatting sqref="E7:E14">
    <cfRule type="expression" dxfId="835" priority="11" stopIfTrue="1">
      <formula>AND(ROUNDDOWN(($A$4-E7)/365.25,0)&lt;=13,G7&lt;&gt;"OK")</formula>
    </cfRule>
    <cfRule type="expression" dxfId="834" priority="12" stopIfTrue="1">
      <formula>AND(ROUNDDOWN(($A$4-E7)/365.25,0)&lt;=14,G7&lt;&gt;"OK")</formula>
    </cfRule>
    <cfRule type="expression" dxfId="833" priority="13" stopIfTrue="1">
      <formula>AND(ROUNDDOWN(($A$4-E7)/365.25,0)&lt;=17,G7&lt;&gt;"OK")</formula>
    </cfRule>
  </conditionalFormatting>
  <conditionalFormatting sqref="J7:J14">
    <cfRule type="cellIs" dxfId="832" priority="10" stopIfTrue="1" operator="equal">
      <formula>"Z"</formula>
    </cfRule>
  </conditionalFormatting>
  <conditionalFormatting sqref="B7:D14">
    <cfRule type="expression" dxfId="831" priority="9" stopIfTrue="1">
      <formula>$Q7&gt;=1</formula>
    </cfRule>
  </conditionalFormatting>
  <conditionalFormatting sqref="E7:E14">
    <cfRule type="expression" dxfId="830" priority="6" stopIfTrue="1">
      <formula>AND(ROUNDDOWN(($A$4-E7)/365.25,0)&lt;=13,G7&lt;&gt;"OK")</formula>
    </cfRule>
    <cfRule type="expression" dxfId="829" priority="7" stopIfTrue="1">
      <formula>AND(ROUNDDOWN(($A$4-E7)/365.25,0)&lt;=14,G7&lt;&gt;"OK")</formula>
    </cfRule>
    <cfRule type="expression" dxfId="828" priority="8" stopIfTrue="1">
      <formula>AND(ROUNDDOWN(($A$4-E7)/365.25,0)&lt;=17,G7&lt;&gt;"OK")</formula>
    </cfRule>
  </conditionalFormatting>
  <conditionalFormatting sqref="B7:D14">
    <cfRule type="expression" dxfId="827" priority="5" stopIfTrue="1">
      <formula>$Q7&gt;=1</formula>
    </cfRule>
  </conditionalFormatting>
  <conditionalFormatting sqref="E7:E27 E29:E37">
    <cfRule type="expression" dxfId="826" priority="2" stopIfTrue="1">
      <formula>AND(ROUNDDOWN(($A$4-E7)/365.25,0)&lt;=13,G7&lt;&gt;"OK")</formula>
    </cfRule>
    <cfRule type="expression" dxfId="825" priority="3" stopIfTrue="1">
      <formula>AND(ROUNDDOWN(($A$4-E7)/365.25,0)&lt;=14,G7&lt;&gt;"OK")</formula>
    </cfRule>
    <cfRule type="expression" dxfId="824" priority="4" stopIfTrue="1">
      <formula>AND(ROUNDDOWN(($A$4-E7)/365.25,0)&lt;=17,G7&lt;&gt;"OK")</formula>
    </cfRule>
  </conditionalFormatting>
  <conditionalFormatting sqref="B7:D37">
    <cfRule type="expression" dxfId="823"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worksheet>
</file>

<file path=xl/worksheets/sheet14.xml><?xml version="1.0" encoding="utf-8"?>
<worksheet xmlns="http://schemas.openxmlformats.org/spreadsheetml/2006/main" xmlns:r="http://schemas.openxmlformats.org/officeDocument/2006/relationships">
  <sheetPr codeName="Munka2">
    <tabColor indexed="11"/>
  </sheetPr>
  <dimension ref="A1:AK43"/>
  <sheetViews>
    <sheetView workbookViewId="0">
      <selection activeCell="P10" sqref="P10"/>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659"/>
      <c r="M4" s="525">
        <f>Altalanos!$E$10</f>
        <v>0</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ELO'!$A$7:$O$22,5))</f>
        <v/>
      </c>
      <c r="D7" s="631" t="str">
        <f>IF($B7="","",VLOOKUP($B7,'1MD ELO'!$A$7:$O$22,15))</f>
        <v/>
      </c>
      <c r="E7" s="840" t="str">
        <f>UPPER(IF($B7="","",VLOOKUP($B7,'1MD ELO'!$A$7:$O$22,2)))</f>
        <v/>
      </c>
      <c r="F7" s="840"/>
      <c r="G7" s="840" t="str">
        <f>IF($B7="","",VLOOKUP($B7,'1MD ELO'!$A$7:$O$22,3))</f>
        <v/>
      </c>
      <c r="H7" s="840"/>
      <c r="I7" s="632" t="str">
        <f>IF($B7="","",VLOOKUP($B7,'1MD ELO'!$A$7:$O$22,4))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ELO'!$A$7:$O$22,5))</f>
        <v/>
      </c>
      <c r="D9" s="631" t="str">
        <f>IF($B9="","",VLOOKUP($B9,'1MD ELO'!$A$7:$O$22,15))</f>
        <v/>
      </c>
      <c r="E9" s="840" t="str">
        <f>UPPER(IF($B9="","",VLOOKUP($B9,'1MD ELO'!$A$7:$O$22,2)))</f>
        <v/>
      </c>
      <c r="F9" s="840"/>
      <c r="G9" s="840" t="str">
        <f>IF($B9="","",VLOOKUP($B9,'1MD ELO'!$A$7:$O$22,3))</f>
        <v/>
      </c>
      <c r="H9" s="840"/>
      <c r="I9" s="632" t="str">
        <f>IF($B9="","",VLOOKUP($B9,'1MD ELO'!$A$7:$O$22,4))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ELO'!$A$7:$O$22,5))</f>
        <v/>
      </c>
      <c r="D11" s="631" t="str">
        <f>IF($B11="","",VLOOKUP($B11,'1MD ELO'!$A$7:$O$22,15))</f>
        <v/>
      </c>
      <c r="E11" s="840" t="str">
        <f>UPPER(IF($B11="","",VLOOKUP($B11,'1MD ELO'!$A$7:$O$22,2)))</f>
        <v/>
      </c>
      <c r="F11" s="840"/>
      <c r="G11" s="840" t="str">
        <f>IF($B11="","",VLOOKUP($B11,'1MD ELO'!$A$7:$O$22,3))</f>
        <v/>
      </c>
      <c r="H11" s="840"/>
      <c r="I11" s="632" t="str">
        <f>IF($B11="","",VLOOKUP($B11,'1MD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ELO'!$A$7:$O$22,5))</f>
        <v/>
      </c>
      <c r="D13" s="631" t="str">
        <f>IF($B13="","",VLOOKUP($B13,'1MD ELO'!$A$7:$O$22,15))</f>
        <v/>
      </c>
      <c r="E13" s="840" t="str">
        <f>UPPER(IF($B13="","",VLOOKUP($B13,'1MD ELO'!$A$7:$O$22,2)))</f>
        <v/>
      </c>
      <c r="F13" s="840"/>
      <c r="G13" s="840" t="str">
        <f>IF($B13="","",VLOOKUP($B13,'1MD ELO'!$A$7:$O$22,3))</f>
        <v/>
      </c>
      <c r="H13" s="840"/>
      <c r="I13" s="632" t="str">
        <f>IF($B13="","",VLOOKUP($B13,'1MD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835" t="str">
        <f>E13</f>
        <v/>
      </c>
      <c r="K18" s="835"/>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835"/>
      <c r="K19" s="835"/>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830"/>
      <c r="K20" s="830"/>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830"/>
      <c r="K21" s="830"/>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44" t="str">
        <f>E13</f>
        <v/>
      </c>
      <c r="C22" s="844"/>
      <c r="D22" s="830"/>
      <c r="E22" s="830"/>
      <c r="F22" s="830"/>
      <c r="G22" s="830"/>
      <c r="H22" s="835"/>
      <c r="I22" s="835"/>
      <c r="J22" s="836"/>
      <c r="K22" s="836"/>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M4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37">
    <mergeCell ref="A1:F1"/>
    <mergeCell ref="A4:C4"/>
    <mergeCell ref="B18:C18"/>
    <mergeCell ref="D18:E18"/>
    <mergeCell ref="F18:G18"/>
    <mergeCell ref="G7:H7"/>
    <mergeCell ref="G9:H9"/>
    <mergeCell ref="G11:H11"/>
    <mergeCell ref="G13:H13"/>
    <mergeCell ref="H18:I18"/>
    <mergeCell ref="B19:C19"/>
    <mergeCell ref="D19:E19"/>
    <mergeCell ref="F19:G19"/>
    <mergeCell ref="H19:I19"/>
    <mergeCell ref="E34:F34"/>
    <mergeCell ref="B22:C22"/>
    <mergeCell ref="B21:C21"/>
    <mergeCell ref="H21:I21"/>
    <mergeCell ref="B20:C20"/>
    <mergeCell ref="D20:E20"/>
    <mergeCell ref="F20:G20"/>
    <mergeCell ref="H20:I20"/>
    <mergeCell ref="E35:F35"/>
    <mergeCell ref="E7:F7"/>
    <mergeCell ref="E9:F9"/>
    <mergeCell ref="E11:F11"/>
    <mergeCell ref="E13:F13"/>
    <mergeCell ref="D21:E21"/>
    <mergeCell ref="F21:G21"/>
    <mergeCell ref="J18:K18"/>
    <mergeCell ref="D22:E22"/>
    <mergeCell ref="F22:G22"/>
    <mergeCell ref="H22:I22"/>
    <mergeCell ref="J19:K19"/>
    <mergeCell ref="J20:K20"/>
    <mergeCell ref="J21:K21"/>
    <mergeCell ref="J22:K22"/>
  </mergeCells>
  <phoneticPr fontId="71" type="noConversion"/>
  <conditionalFormatting sqref="E7 E9 E11 E13">
    <cfRule type="cellIs" dxfId="822" priority="1" stopIfTrue="1" operator="equal">
      <formula>"Bye"</formula>
    </cfRule>
  </conditionalFormatting>
  <conditionalFormatting sqref="R41">
    <cfRule type="expression" dxfId="82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sheetPr codeName="Munka3">
    <tabColor indexed="11"/>
  </sheetPr>
  <dimension ref="A1:AK43"/>
  <sheetViews>
    <sheetView workbookViewId="0">
      <selection activeCell="P11" sqref="P11"/>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ELO'!$A$7:$O$22,5))</f>
        <v/>
      </c>
      <c r="D7" s="631" t="str">
        <f>IF($B7="","",VLOOKUP($B7,'1MD ELO'!$A$7:$O$22,15))</f>
        <v/>
      </c>
      <c r="E7" s="840" t="str">
        <f>UPPER(IF($B7="","",VLOOKUP($B7,'1MD ELO'!$A$7:$O$22,2)))</f>
        <v/>
      </c>
      <c r="F7" s="840"/>
      <c r="G7" s="840" t="str">
        <f>IF($B7="","",VLOOKUP($B7,'1MD ELO'!$A$7:$O$22,3))</f>
        <v/>
      </c>
      <c r="H7" s="840"/>
      <c r="I7" s="632" t="str">
        <f>IF($B7="","",VLOOKUP($B7,'1MD ELO'!$A$7:$O$22,4))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ELO'!$A$7:$O$22,5))</f>
        <v/>
      </c>
      <c r="D9" s="631" t="str">
        <f>IF($B9="","",VLOOKUP($B9,'1MD ELO'!$A$7:$O$22,15))</f>
        <v/>
      </c>
      <c r="E9" s="840" t="str">
        <f>UPPER(IF($B9="","",VLOOKUP($B9,'1MD ELO'!$A$7:$O$22,2)))</f>
        <v/>
      </c>
      <c r="F9" s="840"/>
      <c r="G9" s="840" t="str">
        <f>IF($B9="","",VLOOKUP($B9,'1MD ELO'!$A$7:$O$22,3))</f>
        <v/>
      </c>
      <c r="H9" s="840"/>
      <c r="I9" s="632" t="str">
        <f>IF($B9="","",VLOOKUP($B9,'1MD ELO'!$A$7:$O$22,4))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ELO'!$A$7:$O$22,5))</f>
        <v/>
      </c>
      <c r="D11" s="631" t="str">
        <f>IF($B11="","",VLOOKUP($B11,'1MD ELO'!$A$7:$O$22,15))</f>
        <v/>
      </c>
      <c r="E11" s="840" t="str">
        <f>UPPER(IF($B11="","",VLOOKUP($B11,'1MD ELO'!$A$7:$O$22,2)))</f>
        <v/>
      </c>
      <c r="F11" s="840"/>
      <c r="G11" s="840" t="str">
        <f>IF($B11="","",VLOOKUP($B11,'1MD ELO'!$A$7:$O$22,3))</f>
        <v/>
      </c>
      <c r="H11" s="840"/>
      <c r="I11" s="632" t="str">
        <f>IF($B11="","",VLOOKUP($B11,'1MD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ELO'!$A$7:$O$22,5))</f>
        <v/>
      </c>
      <c r="D13" s="631" t="str">
        <f>IF($B13="","",VLOOKUP($B13,'1MD ELO'!$A$7:$O$22,15))</f>
        <v/>
      </c>
      <c r="E13" s="840" t="str">
        <f>UPPER(IF($B13="","",VLOOKUP($B13,'1MD ELO'!$A$7:$O$22,2)))</f>
        <v/>
      </c>
      <c r="F13" s="840"/>
      <c r="G13" s="840" t="str">
        <f>IF($B13="","",VLOOKUP($B13,'1MD ELO'!$A$7:$O$22,3))</f>
        <v/>
      </c>
      <c r="H13" s="840"/>
      <c r="I13" s="632" t="str">
        <f>IF($B13="","",VLOOKUP($B13,'1MD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c r="A15" s="598" t="s">
        <v>172</v>
      </c>
      <c r="B15" s="629"/>
      <c r="C15" s="631" t="str">
        <f>IF($B15="","",VLOOKUP($B15,'1MD ELO'!$A$7:$O$22,5))</f>
        <v/>
      </c>
      <c r="D15" s="631" t="str">
        <f>IF($B15="","",VLOOKUP($B15,'1MD ELO'!$A$7:$O$22,15))</f>
        <v/>
      </c>
      <c r="E15" s="840" t="str">
        <f>UPPER(IF($B15="","",VLOOKUP($B15,'1MD ELO'!$A$7:$O$22,2)))</f>
        <v/>
      </c>
      <c r="F15" s="840"/>
      <c r="G15" s="840" t="str">
        <f>IF($B15="","",VLOOKUP($B15,'1MD ELO'!$A$7:$O$22,3))</f>
        <v/>
      </c>
      <c r="H15" s="840"/>
      <c r="I15" s="632" t="str">
        <f>IF($B15="","",VLOOKUP($B15,'1MD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835" t="str">
        <f>E13</f>
        <v/>
      </c>
      <c r="K18" s="835"/>
      <c r="L18" s="835" t="str">
        <f>E15</f>
        <v/>
      </c>
      <c r="M18" s="835"/>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835"/>
      <c r="K19" s="835"/>
      <c r="L19" s="835"/>
      <c r="M19" s="835"/>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830"/>
      <c r="K20" s="830"/>
      <c r="L20" s="835"/>
      <c r="M20" s="835"/>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830"/>
      <c r="K21" s="830"/>
      <c r="L21" s="830"/>
      <c r="M21" s="830"/>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44" t="str">
        <f>E13</f>
        <v/>
      </c>
      <c r="C22" s="844"/>
      <c r="D22" s="830"/>
      <c r="E22" s="830"/>
      <c r="F22" s="830"/>
      <c r="G22" s="830"/>
      <c r="H22" s="835"/>
      <c r="I22" s="835"/>
      <c r="J22" s="836"/>
      <c r="K22" s="836"/>
      <c r="L22" s="830"/>
      <c r="M22" s="830"/>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172</v>
      </c>
      <c r="B23" s="844" t="str">
        <f>E15</f>
        <v/>
      </c>
      <c r="C23" s="844"/>
      <c r="D23" s="830"/>
      <c r="E23" s="830"/>
      <c r="F23" s="830"/>
      <c r="G23" s="830"/>
      <c r="H23" s="835"/>
      <c r="I23" s="835"/>
      <c r="J23" s="835"/>
      <c r="K23" s="835"/>
      <c r="L23" s="836"/>
      <c r="M23" s="836"/>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50">
    <mergeCell ref="E9:F9"/>
    <mergeCell ref="G9:H9"/>
    <mergeCell ref="E11:F11"/>
    <mergeCell ref="G11:H11"/>
    <mergeCell ref="A1:F1"/>
    <mergeCell ref="A4:C4"/>
    <mergeCell ref="E7:F7"/>
    <mergeCell ref="G7:H7"/>
    <mergeCell ref="B19:C19"/>
    <mergeCell ref="D19:E19"/>
    <mergeCell ref="F19:G19"/>
    <mergeCell ref="H19:I19"/>
    <mergeCell ref="E13:F13"/>
    <mergeCell ref="G13:H13"/>
    <mergeCell ref="B18:C18"/>
    <mergeCell ref="D18:E18"/>
    <mergeCell ref="F18:G18"/>
    <mergeCell ref="H18:I18"/>
    <mergeCell ref="B21:C21"/>
    <mergeCell ref="D21:E21"/>
    <mergeCell ref="F21:G21"/>
    <mergeCell ref="H21:I21"/>
    <mergeCell ref="B20:C20"/>
    <mergeCell ref="D20:E20"/>
    <mergeCell ref="F20:G20"/>
    <mergeCell ref="H20:I20"/>
    <mergeCell ref="E35:F35"/>
    <mergeCell ref="E15:F15"/>
    <mergeCell ref="G15:H15"/>
    <mergeCell ref="J23:K23"/>
    <mergeCell ref="J20:K20"/>
    <mergeCell ref="J21:K21"/>
    <mergeCell ref="J18:K18"/>
    <mergeCell ref="J19:K19"/>
    <mergeCell ref="D22:E22"/>
    <mergeCell ref="F22:G22"/>
    <mergeCell ref="E34:F34"/>
    <mergeCell ref="B23:C23"/>
    <mergeCell ref="D23:E23"/>
    <mergeCell ref="F23:G23"/>
    <mergeCell ref="H23:I23"/>
    <mergeCell ref="J22:K22"/>
    <mergeCell ref="B22:C22"/>
    <mergeCell ref="H22:I22"/>
    <mergeCell ref="L18:M18"/>
    <mergeCell ref="L23:M23"/>
    <mergeCell ref="L19:M19"/>
    <mergeCell ref="L20:M20"/>
    <mergeCell ref="L21:M21"/>
    <mergeCell ref="L22:M22"/>
  </mergeCells>
  <phoneticPr fontId="71" type="noConversion"/>
  <conditionalFormatting sqref="E7 E9 E11 E13 E15">
    <cfRule type="cellIs" dxfId="820" priority="1" stopIfTrue="1" operator="equal">
      <formula>"Bye"</formula>
    </cfRule>
  </conditionalFormatting>
  <conditionalFormatting sqref="R41">
    <cfRule type="expression" dxfId="81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6.xml><?xml version="1.0" encoding="utf-8"?>
<worksheet xmlns="http://schemas.openxmlformats.org/spreadsheetml/2006/main" xmlns:r="http://schemas.openxmlformats.org/officeDocument/2006/relationships">
  <sheetPr codeName="Munka4">
    <tabColor indexed="11"/>
  </sheetPr>
  <dimension ref="A1:AK49"/>
  <sheetViews>
    <sheetView workbookViewId="0">
      <selection activeCell="O13" sqref="O13"/>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ELO'!$A$7:$O$22,5))</f>
        <v/>
      </c>
      <c r="D7" s="584" t="str">
        <f>IF($B7="","",VLOOKUP($B7,'1MD ELO'!$A$7:$O$22,15))</f>
        <v/>
      </c>
      <c r="E7" s="580" t="str">
        <f>UPPER(IF($B7="","",VLOOKUP($B7,'1MD ELO'!$A$7:$O$22,2)))</f>
        <v/>
      </c>
      <c r="F7" s="583"/>
      <c r="G7" s="580" t="str">
        <f>IF($B7="","",VLOOKUP($B7,'1MD ELO'!$A$7:$O$22,3))</f>
        <v/>
      </c>
      <c r="H7" s="583"/>
      <c r="I7" s="580" t="str">
        <f>IF($B7="","",VLOOKUP($B7,'1MD ELO'!$A$7:$O$22,4))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ELO'!$A$7:$O$22,5))</f>
        <v/>
      </c>
      <c r="D9" s="584" t="str">
        <f>IF($B9="","",VLOOKUP($B9,'1MD ELO'!$A$7:$O$22,15))</f>
        <v/>
      </c>
      <c r="E9" s="579" t="str">
        <f>UPPER(IF($B9="","",VLOOKUP($B9,'1MD ELO'!$A$7:$O$22,2)))</f>
        <v/>
      </c>
      <c r="F9" s="585"/>
      <c r="G9" s="579" t="str">
        <f>IF($B9="","",VLOOKUP($B9,'1MD ELO'!$A$7:$O$22,3))</f>
        <v/>
      </c>
      <c r="H9" s="585"/>
      <c r="I9" s="579" t="str">
        <f>IF($B9="","",VLOOKUP($B9,'1MD ELO'!$A$7:$O$22,4))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ELO'!$A$7:$O$22,5))</f>
        <v/>
      </c>
      <c r="D11" s="584" t="str">
        <f>IF($B11="","",VLOOKUP($B11,'1MD ELO'!$A$7:$O$22,15))</f>
        <v/>
      </c>
      <c r="E11" s="579" t="str">
        <f>UPPER(IF($B11="","",VLOOKUP($B11,'1MD ELO'!$A$7:$O$22,2)))</f>
        <v/>
      </c>
      <c r="F11" s="585"/>
      <c r="G11" s="579" t="str">
        <f>IF($B11="","",VLOOKUP($B11,'1MD ELO'!$A$7:$O$22,3))</f>
        <v/>
      </c>
      <c r="H11" s="585"/>
      <c r="I11" s="579" t="str">
        <f>IF($B11="","",VLOOKUP($B11,'1MD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ELO'!$A$7:$O$22,5))</f>
        <v/>
      </c>
      <c r="D13" s="584" t="str">
        <f>IF($B13="","",VLOOKUP($B13,'1MD ELO'!$A$7:$O$22,15))</f>
        <v/>
      </c>
      <c r="E13" s="580" t="str">
        <f>UPPER(IF($B13="","",VLOOKUP($B13,'1MD ELO'!$A$7:$O$22,2)))</f>
        <v/>
      </c>
      <c r="F13" s="583"/>
      <c r="G13" s="580" t="str">
        <f>IF($B13="","",VLOOKUP($B13,'1MD ELO'!$A$7:$O$22,3))</f>
        <v/>
      </c>
      <c r="H13" s="583"/>
      <c r="I13" s="580" t="str">
        <f>IF($B13="","",VLOOKUP($B13,'1MD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ELO'!$A$7:$O$22,5))</f>
        <v/>
      </c>
      <c r="D15" s="584" t="str">
        <f>IF($B15="","",VLOOKUP($B15,'1MD ELO'!$A$7:$O$22,15))</f>
        <v/>
      </c>
      <c r="E15" s="579" t="str">
        <f>UPPER(IF($B15="","",VLOOKUP($B15,'1MD ELO'!$A$7:$O$22,2)))</f>
        <v/>
      </c>
      <c r="F15" s="585"/>
      <c r="G15" s="579" t="str">
        <f>IF($B15="","",VLOOKUP($B15,'1MD ELO'!$A$7:$O$22,3))</f>
        <v/>
      </c>
      <c r="H15" s="585"/>
      <c r="I15" s="579" t="str">
        <f>IF($B15="","",VLOOKUP($B15,'1MD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ELO'!$A$7:$O$22,5))</f>
        <v/>
      </c>
      <c r="D17" s="584" t="str">
        <f>IF($B17="","",VLOOKUP($B17,'1MD ELO'!$A$7:$O$22,15))</f>
        <v/>
      </c>
      <c r="E17" s="579" t="str">
        <f>UPPER(IF($B17="","",VLOOKUP($B17,'1MD ELO'!$A$7:$O$22,2)))</f>
        <v/>
      </c>
      <c r="F17" s="585"/>
      <c r="G17" s="579" t="str">
        <f>IF($B17="","",VLOOKUP($B17,'1MD ELO'!$A$7:$O$22,3))</f>
        <v/>
      </c>
      <c r="H17" s="585"/>
      <c r="I17" s="579" t="str">
        <f>IF($B17="","",VLOOKUP($B17,'1MD ELO'!$A$7:$O$22,4))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c>
      <c r="E22" s="835"/>
      <c r="F22" s="835" t="str">
        <f>E9</f>
        <v/>
      </c>
      <c r="G22" s="835"/>
      <c r="H22" s="835" t="str">
        <f>E11</f>
        <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44" t="str">
        <f>E7</f>
        <v/>
      </c>
      <c r="C23" s="844"/>
      <c r="D23" s="836"/>
      <c r="E23" s="836"/>
      <c r="F23" s="830"/>
      <c r="G23" s="830"/>
      <c r="H23" s="830"/>
      <c r="I23" s="830"/>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44" t="str">
        <f>E9</f>
        <v/>
      </c>
      <c r="C24" s="844"/>
      <c r="D24" s="830"/>
      <c r="E24" s="830"/>
      <c r="F24" s="836"/>
      <c r="G24" s="836"/>
      <c r="H24" s="830"/>
      <c r="I24" s="830"/>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44" t="str">
        <f>E11</f>
        <v/>
      </c>
      <c r="C25" s="844"/>
      <c r="D25" s="830"/>
      <c r="E25" s="830"/>
      <c r="F25" s="830"/>
      <c r="G25" s="830"/>
      <c r="H25" s="836"/>
      <c r="I25" s="836"/>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28"/>
      <c r="C27" s="828"/>
      <c r="D27" s="835" t="str">
        <f>E13</f>
        <v/>
      </c>
      <c r="E27" s="835"/>
      <c r="F27" s="835" t="str">
        <f>E15</f>
        <v/>
      </c>
      <c r="G27" s="835"/>
      <c r="H27" s="835" t="str">
        <f>E17</f>
        <v/>
      </c>
      <c r="I27" s="835"/>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44" t="str">
        <f>E13</f>
        <v/>
      </c>
      <c r="C28" s="844"/>
      <c r="D28" s="836"/>
      <c r="E28" s="836"/>
      <c r="F28" s="830"/>
      <c r="G28" s="830"/>
      <c r="H28" s="830"/>
      <c r="I28" s="830"/>
      <c r="J28" s="559"/>
      <c r="K28" s="559"/>
      <c r="L28" s="559"/>
      <c r="M28" s="638"/>
    </row>
    <row r="29" spans="1:37" ht="18.75" customHeight="1">
      <c r="A29" s="634" t="s">
        <v>172</v>
      </c>
      <c r="B29" s="844" t="str">
        <f>E15</f>
        <v/>
      </c>
      <c r="C29" s="844"/>
      <c r="D29" s="830"/>
      <c r="E29" s="830"/>
      <c r="F29" s="836"/>
      <c r="G29" s="836"/>
      <c r="H29" s="830"/>
      <c r="I29" s="830"/>
      <c r="J29" s="559"/>
      <c r="K29" s="559"/>
      <c r="L29" s="559"/>
      <c r="M29" s="638"/>
    </row>
    <row r="30" spans="1:37" ht="18.75" customHeight="1">
      <c r="A30" s="634" t="s">
        <v>173</v>
      </c>
      <c r="B30" s="844" t="str">
        <f>E17</f>
        <v/>
      </c>
      <c r="C30" s="844"/>
      <c r="D30" s="830"/>
      <c r="E30" s="830"/>
      <c r="F30" s="830"/>
      <c r="G30" s="830"/>
      <c r="H30" s="836"/>
      <c r="I30" s="836"/>
      <c r="J30" s="559"/>
      <c r="K30" s="559"/>
      <c r="L30" s="559"/>
      <c r="M30" s="638"/>
    </row>
    <row r="31" spans="1:37">
      <c r="A31" s="559"/>
      <c r="B31" s="559"/>
      <c r="C31" s="559"/>
      <c r="D31" s="559"/>
      <c r="E31" s="559"/>
      <c r="F31" s="559"/>
      <c r="G31" s="559"/>
      <c r="H31" s="559"/>
      <c r="I31" s="559"/>
      <c r="J31" s="559"/>
      <c r="K31" s="559"/>
      <c r="L31" s="559"/>
      <c r="M31" s="559"/>
    </row>
    <row r="32" spans="1:37">
      <c r="A32" s="559" t="s">
        <v>129</v>
      </c>
      <c r="B32" s="559"/>
      <c r="C32" s="841" t="str">
        <f>IF(M23=1,B23,IF(M24=1,B24,IF(M25=1,B25,"")))</f>
        <v/>
      </c>
      <c r="D32" s="841"/>
      <c r="E32" s="598" t="s">
        <v>175</v>
      </c>
      <c r="F32" s="841" t="str">
        <f>IF(M28=1,B28,IF(M29=1,B29,IF(M30=1,B30,"")))</f>
        <v/>
      </c>
      <c r="G32" s="841"/>
      <c r="H32" s="559"/>
      <c r="I32" s="537"/>
      <c r="J32" s="559"/>
      <c r="K32" s="559"/>
      <c r="L32" s="559"/>
      <c r="M32" s="559"/>
    </row>
    <row r="33" spans="1:19">
      <c r="A33" s="559"/>
      <c r="B33" s="559"/>
      <c r="C33" s="559"/>
      <c r="D33" s="559"/>
      <c r="E33" s="559"/>
      <c r="F33" s="598"/>
      <c r="G33" s="598"/>
      <c r="H33" s="559"/>
      <c r="I33" s="559"/>
      <c r="J33" s="559"/>
      <c r="K33" s="559"/>
      <c r="L33" s="559"/>
      <c r="M33" s="559"/>
    </row>
    <row r="34" spans="1:19">
      <c r="A34" s="559" t="s">
        <v>174</v>
      </c>
      <c r="B34" s="559"/>
      <c r="C34" s="841" t="str">
        <f>IF(M23=2,B23,IF(M24=2,B24,IF(M25=2,B25,"")))</f>
        <v/>
      </c>
      <c r="D34" s="841"/>
      <c r="E34" s="598" t="s">
        <v>175</v>
      </c>
      <c r="F34" s="841" t="str">
        <f>IF(M28=2,B28,IF(M29=2,B29,IF(M30=2,B30,"")))</f>
        <v/>
      </c>
      <c r="G34" s="841"/>
      <c r="H34" s="559"/>
      <c r="I34" s="537"/>
      <c r="J34" s="559"/>
      <c r="K34" s="559"/>
      <c r="L34" s="559"/>
      <c r="M34" s="559"/>
    </row>
    <row r="35" spans="1:19">
      <c r="A35" s="559"/>
      <c r="B35" s="559"/>
      <c r="C35" s="637"/>
      <c r="D35" s="637"/>
      <c r="E35" s="598"/>
      <c r="F35" s="637"/>
      <c r="G35" s="637"/>
      <c r="H35" s="559"/>
      <c r="I35" s="559"/>
      <c r="J35" s="559"/>
      <c r="K35" s="559"/>
      <c r="L35" s="559"/>
      <c r="M35" s="559"/>
    </row>
    <row r="36" spans="1:19">
      <c r="A36" s="559" t="s">
        <v>176</v>
      </c>
      <c r="B36" s="559"/>
      <c r="C36" s="841" t="str">
        <f>IF(M23=3,B23,IF(M24=3,B24,IF(M25=3,B25,"")))</f>
        <v/>
      </c>
      <c r="D36" s="841"/>
      <c r="E36" s="598" t="s">
        <v>175</v>
      </c>
      <c r="F36" s="841" t="str">
        <f>IF(M28=3,B28,IF(M29=3,B29,IF(M30=3,B30,"")))</f>
        <v/>
      </c>
      <c r="G36" s="841"/>
      <c r="H36" s="559"/>
      <c r="I36" s="537"/>
      <c r="J36" s="559"/>
      <c r="K36" s="559"/>
      <c r="L36" s="559"/>
      <c r="M36" s="559"/>
    </row>
    <row r="37" spans="1:19">
      <c r="A37" s="559"/>
      <c r="B37" s="559"/>
      <c r="C37" s="559"/>
      <c r="D37" s="559"/>
      <c r="E37" s="559"/>
      <c r="F37" s="559"/>
      <c r="G37" s="559"/>
      <c r="H37" s="559"/>
      <c r="I37" s="559"/>
      <c r="J37" s="559"/>
      <c r="K37" s="559"/>
      <c r="L37" s="559"/>
      <c r="M37" s="559"/>
    </row>
    <row r="38" spans="1:19">
      <c r="A38" s="559"/>
      <c r="B38" s="559"/>
      <c r="C38" s="559"/>
      <c r="D38" s="559"/>
      <c r="E38" s="559"/>
      <c r="F38" s="559"/>
      <c r="G38" s="559"/>
      <c r="H38" s="559"/>
      <c r="I38" s="559"/>
      <c r="J38" s="559"/>
      <c r="K38" s="559"/>
      <c r="L38" s="537"/>
      <c r="M38" s="559"/>
      <c r="O38" s="590"/>
      <c r="P38" s="590"/>
      <c r="Q38" s="590"/>
      <c r="R38" s="590"/>
      <c r="S38" s="590"/>
    </row>
    <row r="39" spans="1:19">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c r="A40" s="570" t="s">
        <v>106</v>
      </c>
      <c r="B40" s="571"/>
      <c r="C40" s="573"/>
      <c r="D40" s="608">
        <v>1</v>
      </c>
      <c r="E40" s="832" t="str">
        <f>IF(D40&gt;$R$47,,UPPER(VLOOKUP(D40,'1MD ELO'!$A$7:$Q$134,2)))</f>
        <v/>
      </c>
      <c r="F40" s="832"/>
      <c r="G40" s="619" t="s">
        <v>7</v>
      </c>
      <c r="H40" s="571"/>
      <c r="I40" s="609"/>
      <c r="J40" s="620"/>
      <c r="K40" s="565" t="s">
        <v>111</v>
      </c>
      <c r="L40" s="626"/>
      <c r="M40" s="610"/>
      <c r="O40" s="590"/>
      <c r="P40" s="602"/>
      <c r="Q40" s="602"/>
      <c r="R40" s="603"/>
      <c r="S40" s="590"/>
    </row>
    <row r="41" spans="1:19">
      <c r="A41" s="574" t="s">
        <v>124</v>
      </c>
      <c r="B41" s="335"/>
      <c r="C41" s="576"/>
      <c r="D41" s="611">
        <v>2</v>
      </c>
      <c r="E41" s="838" t="str">
        <f>IF(D41&gt;$R$47,,UPPER(VLOOKUP(D41,'1MD ELO'!$A$7:$Q$134,2)))</f>
        <v/>
      </c>
      <c r="F41" s="838"/>
      <c r="G41" s="621" t="s">
        <v>8</v>
      </c>
      <c r="H41" s="612"/>
      <c r="I41" s="613"/>
      <c r="J41" s="91"/>
      <c r="K41" s="623"/>
      <c r="L41" s="537"/>
      <c r="M41" s="618"/>
      <c r="O41" s="590"/>
      <c r="P41" s="603"/>
      <c r="Q41" s="604"/>
      <c r="R41" s="603"/>
      <c r="S41" s="590"/>
    </row>
    <row r="42" spans="1:19">
      <c r="A42" s="379"/>
      <c r="B42" s="380"/>
      <c r="C42" s="381"/>
      <c r="D42" s="611"/>
      <c r="E42" s="615"/>
      <c r="F42" s="616"/>
      <c r="G42" s="621" t="s">
        <v>9</v>
      </c>
      <c r="H42" s="612"/>
      <c r="I42" s="613"/>
      <c r="J42" s="91"/>
      <c r="K42" s="565" t="s">
        <v>112</v>
      </c>
      <c r="L42" s="626"/>
      <c r="M42" s="610"/>
      <c r="O42" s="590"/>
      <c r="P42" s="602"/>
      <c r="Q42" s="602"/>
      <c r="R42" s="603"/>
      <c r="S42" s="590"/>
    </row>
    <row r="43" spans="1:19">
      <c r="A43" s="238"/>
      <c r="B43" s="443"/>
      <c r="C43" s="239"/>
      <c r="D43" s="611"/>
      <c r="E43" s="615"/>
      <c r="F43" s="616"/>
      <c r="G43" s="621" t="s">
        <v>10</v>
      </c>
      <c r="H43" s="612"/>
      <c r="I43" s="613"/>
      <c r="J43" s="91"/>
      <c r="K43" s="624"/>
      <c r="L43" s="616"/>
      <c r="M43" s="614"/>
      <c r="O43" s="590"/>
      <c r="P43" s="603"/>
      <c r="Q43" s="604"/>
      <c r="R43" s="603"/>
      <c r="S43" s="590"/>
    </row>
    <row r="44" spans="1:19">
      <c r="A44" s="366"/>
      <c r="B44" s="382"/>
      <c r="C44" s="450"/>
      <c r="D44" s="611"/>
      <c r="E44" s="615"/>
      <c r="F44" s="616"/>
      <c r="G44" s="621" t="s">
        <v>11</v>
      </c>
      <c r="H44" s="612"/>
      <c r="I44" s="613"/>
      <c r="J44" s="91"/>
      <c r="K44" s="574"/>
      <c r="L44" s="537"/>
      <c r="M44" s="618"/>
      <c r="O44" s="590"/>
      <c r="P44" s="603"/>
      <c r="Q44" s="604"/>
      <c r="R44" s="603"/>
      <c r="S44" s="590"/>
    </row>
    <row r="45" spans="1:19">
      <c r="A45" s="367"/>
      <c r="B45" s="388"/>
      <c r="C45" s="239"/>
      <c r="D45" s="611"/>
      <c r="E45" s="615"/>
      <c r="F45" s="616"/>
      <c r="G45" s="621" t="s">
        <v>12</v>
      </c>
      <c r="H45" s="612"/>
      <c r="I45" s="613"/>
      <c r="J45" s="91"/>
      <c r="K45" s="565" t="s">
        <v>92</v>
      </c>
      <c r="L45" s="626"/>
      <c r="M45" s="610"/>
      <c r="O45" s="590"/>
      <c r="P45" s="602"/>
      <c r="Q45" s="602"/>
      <c r="R45" s="603"/>
      <c r="S45" s="590"/>
    </row>
    <row r="46" spans="1:19">
      <c r="A46" s="367"/>
      <c r="B46" s="388"/>
      <c r="C46" s="377"/>
      <c r="D46" s="611"/>
      <c r="E46" s="615"/>
      <c r="F46" s="616"/>
      <c r="G46" s="621" t="s">
        <v>13</v>
      </c>
      <c r="H46" s="612"/>
      <c r="I46" s="613"/>
      <c r="J46" s="91"/>
      <c r="K46" s="624"/>
      <c r="L46" s="616"/>
      <c r="M46" s="614"/>
      <c r="O46" s="590"/>
      <c r="P46" s="603"/>
      <c r="Q46" s="604"/>
      <c r="R46" s="603"/>
      <c r="S46" s="590"/>
    </row>
    <row r="47" spans="1:19">
      <c r="A47" s="368"/>
      <c r="B47" s="365"/>
      <c r="C47" s="378"/>
      <c r="D47" s="617"/>
      <c r="E47" s="241"/>
      <c r="F47" s="537"/>
      <c r="G47" s="622" t="s">
        <v>14</v>
      </c>
      <c r="H47" s="335"/>
      <c r="I47" s="567"/>
      <c r="J47" s="243"/>
      <c r="K47" s="574">
        <f>L4</f>
        <v>0</v>
      </c>
      <c r="L47" s="537"/>
      <c r="M47" s="618"/>
      <c r="O47" s="590"/>
      <c r="P47" s="603"/>
      <c r="Q47" s="604"/>
      <c r="R47" s="605">
        <f>MIN(4,'1MD ELO'!Q5)</f>
        <v>4</v>
      </c>
      <c r="S47" s="590"/>
    </row>
    <row r="48" spans="1:19">
      <c r="O48" s="590"/>
      <c r="P48" s="590"/>
      <c r="Q48" s="590"/>
      <c r="R48" s="590"/>
      <c r="S48" s="590"/>
    </row>
    <row r="49" spans="15:19">
      <c r="O49" s="590"/>
      <c r="P49" s="590"/>
      <c r="Q49" s="590"/>
      <c r="R49" s="590"/>
      <c r="S49" s="590"/>
    </row>
  </sheetData>
  <mergeCells count="42">
    <mergeCell ref="A1:F1"/>
    <mergeCell ref="A4:C4"/>
    <mergeCell ref="B22:C22"/>
    <mergeCell ref="D22:E22"/>
    <mergeCell ref="F22:G22"/>
    <mergeCell ref="H22:I22"/>
    <mergeCell ref="B23:C23"/>
    <mergeCell ref="D23:E23"/>
    <mergeCell ref="F23:G23"/>
    <mergeCell ref="H23:I23"/>
    <mergeCell ref="B28:C28"/>
    <mergeCell ref="D28:E28"/>
    <mergeCell ref="B24:C24"/>
    <mergeCell ref="D24:E24"/>
    <mergeCell ref="F24:G24"/>
    <mergeCell ref="H24:I24"/>
    <mergeCell ref="F28:G28"/>
    <mergeCell ref="H28:I28"/>
    <mergeCell ref="C32:D32"/>
    <mergeCell ref="F32:G32"/>
    <mergeCell ref="H25:I25"/>
    <mergeCell ref="B27:C27"/>
    <mergeCell ref="D27:E27"/>
    <mergeCell ref="F27:G27"/>
    <mergeCell ref="H30:I30"/>
    <mergeCell ref="D29:E29"/>
    <mergeCell ref="F29:G29"/>
    <mergeCell ref="H27:I27"/>
    <mergeCell ref="B25:C25"/>
    <mergeCell ref="D25:E25"/>
    <mergeCell ref="F25:G25"/>
    <mergeCell ref="E41:F41"/>
    <mergeCell ref="H29:I29"/>
    <mergeCell ref="B30:C30"/>
    <mergeCell ref="D30:E30"/>
    <mergeCell ref="F30:G30"/>
    <mergeCell ref="E40:F40"/>
    <mergeCell ref="F34:G34"/>
    <mergeCell ref="C34:D34"/>
    <mergeCell ref="C36:D36"/>
    <mergeCell ref="F36:G36"/>
    <mergeCell ref="B29:C29"/>
  </mergeCells>
  <phoneticPr fontId="71" type="noConversion"/>
  <conditionalFormatting sqref="R47">
    <cfRule type="expression" dxfId="818" priority="1" stopIfTrue="1">
      <formula>$O$1="CU"</formula>
    </cfRule>
  </conditionalFormatting>
  <conditionalFormatting sqref="E7 E9 E11 E13 E15 E17">
    <cfRule type="cellIs" dxfId="817"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sheetPr codeName="Munka5">
    <tabColor indexed="11"/>
  </sheetPr>
  <dimension ref="A1:AK51"/>
  <sheetViews>
    <sheetView topLeftCell="A13" workbookViewId="0">
      <selection activeCell="Q22" sqref="Q22"/>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ELO'!$A$7:$O$22,5))</f>
        <v/>
      </c>
      <c r="D7" s="584" t="str">
        <f>IF($B7="","",VLOOKUP($B7,'1MD ELO'!$A$7:$O$22,15))</f>
        <v/>
      </c>
      <c r="E7" s="580" t="str">
        <f>UPPER(IF($B7="","",VLOOKUP($B7,'1MD ELO'!$A$7:$O$22,2)))</f>
        <v/>
      </c>
      <c r="F7" s="583"/>
      <c r="G7" s="580" t="str">
        <f>IF($B7="","",VLOOKUP($B7,'1MD ELO'!$A$7:$O$22,3))</f>
        <v/>
      </c>
      <c r="H7" s="583"/>
      <c r="I7" s="580" t="str">
        <f>IF($B7="","",VLOOKUP($B7,'1MD ELO'!$A$7:$O$22,4))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ELO'!$A$7:$O$22,5))</f>
        <v/>
      </c>
      <c r="D9" s="584" t="str">
        <f>IF($B9="","",VLOOKUP($B9,'1MD ELO'!$A$7:$O$22,15))</f>
        <v/>
      </c>
      <c r="E9" s="579" t="str">
        <f>UPPER(IF($B9="","",VLOOKUP($B9,'1MD ELO'!$A$7:$O$22,2)))</f>
        <v/>
      </c>
      <c r="F9" s="585"/>
      <c r="G9" s="579" t="str">
        <f>IF($B9="","",VLOOKUP($B9,'1MD ELO'!$A$7:$O$22,3))</f>
        <v/>
      </c>
      <c r="H9" s="585"/>
      <c r="I9" s="579" t="str">
        <f>IF($B9="","",VLOOKUP($B9,'1MD ELO'!$A$7:$O$22,4))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ELO'!$A$7:$O$22,5))</f>
        <v/>
      </c>
      <c r="D11" s="584" t="str">
        <f>IF($B11="","",VLOOKUP($B11,'1MD ELO'!$A$7:$O$22,15))</f>
        <v/>
      </c>
      <c r="E11" s="579" t="str">
        <f>UPPER(IF($B11="","",VLOOKUP($B11,'1MD ELO'!$A$7:$O$22,2)))</f>
        <v/>
      </c>
      <c r="F11" s="585"/>
      <c r="G11" s="579" t="str">
        <f>IF($B11="","",VLOOKUP($B11,'1MD ELO'!$A$7:$O$22,3))</f>
        <v/>
      </c>
      <c r="H11" s="585"/>
      <c r="I11" s="579" t="str">
        <f>IF($B11="","",VLOOKUP($B11,'1MD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ELO'!$A$7:$O$22,5))</f>
        <v/>
      </c>
      <c r="D13" s="584" t="str">
        <f>IF($B13="","",VLOOKUP($B13,'1MD ELO'!$A$7:$O$22,15))</f>
        <v/>
      </c>
      <c r="E13" s="580" t="str">
        <f>UPPER(IF($B13="","",VLOOKUP($B13,'1MD ELO'!$A$7:$O$22,2)))</f>
        <v/>
      </c>
      <c r="F13" s="583"/>
      <c r="G13" s="580" t="str">
        <f>IF($B13="","",VLOOKUP($B13,'1MD ELO'!$A$7:$O$22,3))</f>
        <v/>
      </c>
      <c r="H13" s="583"/>
      <c r="I13" s="580" t="str">
        <f>IF($B13="","",VLOOKUP($B13,'1MD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ELO'!$A$7:$O$22,5))</f>
        <v/>
      </c>
      <c r="D15" s="584" t="str">
        <f>IF($B15="","",VLOOKUP($B15,'1MD ELO'!$A$7:$O$22,15))</f>
        <v/>
      </c>
      <c r="E15" s="579" t="str">
        <f>UPPER(IF($B15="","",VLOOKUP($B15,'1MD ELO'!$A$7:$O$22,2)))</f>
        <v/>
      </c>
      <c r="F15" s="585"/>
      <c r="G15" s="579" t="str">
        <f>IF($B15="","",VLOOKUP($B15,'1MD ELO'!$A$7:$O$22,3))</f>
        <v/>
      </c>
      <c r="H15" s="585"/>
      <c r="I15" s="579" t="str">
        <f>IF($B15="","",VLOOKUP($B15,'1MD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ELO'!$A$7:$O$22,5))</f>
        <v/>
      </c>
      <c r="D17" s="584" t="str">
        <f>IF($B17="","",VLOOKUP($B17,'1MD ELO'!$A$7:$O$22,15))</f>
        <v/>
      </c>
      <c r="E17" s="579" t="str">
        <f>UPPER(IF($B17="","",VLOOKUP($B17,'1MD ELO'!$A$7:$O$22,2)))</f>
        <v/>
      </c>
      <c r="F17" s="585"/>
      <c r="G17" s="579" t="str">
        <f>IF($B17="","",VLOOKUP($B17,'1MD ELO'!$A$7:$O$22,3))</f>
        <v/>
      </c>
      <c r="H17" s="585"/>
      <c r="I17" s="579" t="str">
        <f>IF($B17="","",VLOOKUP($B17,'1MD ELO'!$A$7:$O$22,4))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598" t="s">
        <v>173</v>
      </c>
      <c r="B19" s="652"/>
      <c r="C19" s="584" t="str">
        <f>IF($B19="","",VLOOKUP($B19,'1MD ELO'!$A$7:$O$22,5))</f>
        <v/>
      </c>
      <c r="D19" s="584" t="str">
        <f>IF($B19="","",VLOOKUP($B19,'1MD ELO'!$A$7:$O$22,15))</f>
        <v/>
      </c>
      <c r="E19" s="579" t="str">
        <f>UPPER(IF($B19="","",VLOOKUP($B19,'1MD ELO'!$A$7:$O$22,2)))</f>
        <v/>
      </c>
      <c r="F19" s="585"/>
      <c r="G19" s="579" t="str">
        <f>IF($B19="","",VLOOKUP($B19,'1MD ELO'!$A$7:$O$22,3))</f>
        <v/>
      </c>
      <c r="H19" s="585"/>
      <c r="I19" s="579" t="str">
        <f>IF($B19="","",VLOOKUP($B19,'1MD ELO'!$A$7:$O$22,4))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c>
      <c r="E22" s="835"/>
      <c r="F22" s="835" t="str">
        <f>E9</f>
        <v/>
      </c>
      <c r="G22" s="835"/>
      <c r="H22" s="835" t="str">
        <f>E11</f>
        <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44" t="str">
        <f>E7</f>
        <v/>
      </c>
      <c r="C23" s="844"/>
      <c r="D23" s="836"/>
      <c r="E23" s="836"/>
      <c r="F23" s="830"/>
      <c r="G23" s="830"/>
      <c r="H23" s="830"/>
      <c r="I23" s="830"/>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44" t="str">
        <f>E9</f>
        <v/>
      </c>
      <c r="C24" s="844"/>
      <c r="D24" s="830"/>
      <c r="E24" s="830"/>
      <c r="F24" s="836"/>
      <c r="G24" s="836"/>
      <c r="H24" s="830"/>
      <c r="I24" s="830"/>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44" t="str">
        <f>E11</f>
        <v/>
      </c>
      <c r="C25" s="844"/>
      <c r="D25" s="830"/>
      <c r="E25" s="830"/>
      <c r="F25" s="830"/>
      <c r="G25" s="830"/>
      <c r="H25" s="836"/>
      <c r="I25" s="836"/>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28"/>
      <c r="C27" s="828"/>
      <c r="D27" s="835" t="str">
        <f>E13</f>
        <v/>
      </c>
      <c r="E27" s="835"/>
      <c r="F27" s="835" t="str">
        <f>E15</f>
        <v/>
      </c>
      <c r="G27" s="835"/>
      <c r="H27" s="835" t="str">
        <f>E17</f>
        <v/>
      </c>
      <c r="I27" s="835"/>
      <c r="J27" s="835" t="str">
        <f>E19</f>
        <v/>
      </c>
      <c r="K27" s="835"/>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44" t="str">
        <f>E13</f>
        <v/>
      </c>
      <c r="C28" s="844"/>
      <c r="D28" s="836"/>
      <c r="E28" s="836"/>
      <c r="F28" s="830"/>
      <c r="G28" s="830"/>
      <c r="H28" s="830"/>
      <c r="I28" s="830"/>
      <c r="J28" s="835"/>
      <c r="K28" s="835"/>
      <c r="L28" s="559"/>
      <c r="M28" s="638"/>
    </row>
    <row r="29" spans="1:37" ht="18.75" customHeight="1">
      <c r="A29" s="634" t="s">
        <v>172</v>
      </c>
      <c r="B29" s="844" t="str">
        <f>E15</f>
        <v/>
      </c>
      <c r="C29" s="844"/>
      <c r="D29" s="830"/>
      <c r="E29" s="830"/>
      <c r="F29" s="836"/>
      <c r="G29" s="836"/>
      <c r="H29" s="830"/>
      <c r="I29" s="830"/>
      <c r="J29" s="830"/>
      <c r="K29" s="830"/>
      <c r="L29" s="559"/>
      <c r="M29" s="638"/>
    </row>
    <row r="30" spans="1:37" ht="18.75" customHeight="1">
      <c r="A30" s="634" t="s">
        <v>173</v>
      </c>
      <c r="B30" s="844" t="str">
        <f>E17</f>
        <v/>
      </c>
      <c r="C30" s="844"/>
      <c r="D30" s="830"/>
      <c r="E30" s="830"/>
      <c r="F30" s="830"/>
      <c r="G30" s="830"/>
      <c r="H30" s="836"/>
      <c r="I30" s="836"/>
      <c r="J30" s="830"/>
      <c r="K30" s="830"/>
      <c r="L30" s="559"/>
      <c r="M30" s="638"/>
    </row>
    <row r="31" spans="1:37" ht="18.75" customHeight="1">
      <c r="A31" s="634" t="s">
        <v>177</v>
      </c>
      <c r="B31" s="844" t="str">
        <f>E19</f>
        <v/>
      </c>
      <c r="C31" s="844"/>
      <c r="D31" s="830"/>
      <c r="E31" s="830"/>
      <c r="F31" s="830"/>
      <c r="G31" s="830"/>
      <c r="H31" s="835"/>
      <c r="I31" s="835"/>
      <c r="J31" s="836"/>
      <c r="K31" s="836"/>
      <c r="L31" s="559"/>
      <c r="M31" s="638"/>
    </row>
    <row r="32" spans="1:37" ht="18.75" customHeight="1">
      <c r="A32" s="640"/>
      <c r="B32" s="641"/>
      <c r="C32" s="641"/>
      <c r="D32" s="640"/>
      <c r="E32" s="640"/>
      <c r="F32" s="640"/>
      <c r="G32" s="640"/>
      <c r="H32" s="640"/>
      <c r="I32" s="640"/>
      <c r="J32" s="559"/>
      <c r="K32" s="559"/>
      <c r="L32" s="559"/>
      <c r="M32" s="642"/>
    </row>
    <row r="33" spans="1:19">
      <c r="A33" s="559"/>
      <c r="B33" s="559"/>
      <c r="C33" s="559"/>
      <c r="D33" s="559"/>
      <c r="E33" s="559"/>
      <c r="F33" s="559"/>
      <c r="G33" s="559"/>
      <c r="H33" s="559"/>
      <c r="I33" s="559"/>
      <c r="J33" s="559"/>
      <c r="K33" s="559"/>
      <c r="L33" s="559"/>
      <c r="M33" s="559"/>
    </row>
    <row r="34" spans="1:19">
      <c r="A34" s="559" t="s">
        <v>129</v>
      </c>
      <c r="B34" s="559"/>
      <c r="C34" s="841" t="str">
        <f>IF(M23=1,B23,IF(M24=1,B24,IF(M25=1,B25,"")))</f>
        <v/>
      </c>
      <c r="D34" s="841"/>
      <c r="E34" s="598" t="s">
        <v>175</v>
      </c>
      <c r="F34" s="841" t="str">
        <f>IF(M28=1,B28,IF(M29=1,B29,IF(M30=1,B30,IF(M31=1,B31,""))))</f>
        <v/>
      </c>
      <c r="G34" s="841"/>
      <c r="H34" s="559"/>
      <c r="I34" s="537"/>
      <c r="J34" s="559"/>
      <c r="K34" s="559"/>
      <c r="L34" s="559"/>
      <c r="M34" s="559"/>
    </row>
    <row r="35" spans="1:19">
      <c r="A35" s="559"/>
      <c r="B35" s="559"/>
      <c r="C35" s="559"/>
      <c r="D35" s="559"/>
      <c r="E35" s="559"/>
      <c r="F35" s="598"/>
      <c r="G35" s="598"/>
      <c r="H35" s="559"/>
      <c r="I35" s="559"/>
      <c r="J35" s="559"/>
      <c r="K35" s="559"/>
      <c r="L35" s="559"/>
      <c r="M35" s="559"/>
    </row>
    <row r="36" spans="1:19">
      <c r="A36" s="559" t="s">
        <v>174</v>
      </c>
      <c r="B36" s="559"/>
      <c r="C36" s="841" t="str">
        <f>IF(M23=2,B23,IF(M24=2,B24,IF(M25=2,B25,"")))</f>
        <v/>
      </c>
      <c r="D36" s="841"/>
      <c r="E36" s="598" t="s">
        <v>175</v>
      </c>
      <c r="F36" s="841" t="str">
        <f>IF(M28=2,B28,IF(M29=2,B29,IF(M30=2,B30,IF(M31=2,B31,""))))</f>
        <v/>
      </c>
      <c r="G36" s="841"/>
      <c r="H36" s="559"/>
      <c r="I36" s="537"/>
      <c r="J36" s="559"/>
      <c r="K36" s="559"/>
      <c r="L36" s="559"/>
      <c r="M36" s="559"/>
    </row>
    <row r="37" spans="1:19">
      <c r="A37" s="559"/>
      <c r="B37" s="559"/>
      <c r="C37" s="637"/>
      <c r="D37" s="637"/>
      <c r="E37" s="598"/>
      <c r="F37" s="637"/>
      <c r="G37" s="637"/>
      <c r="H37" s="559"/>
      <c r="I37" s="559"/>
      <c r="J37" s="559"/>
      <c r="K37" s="559"/>
      <c r="L37" s="559"/>
      <c r="M37" s="559"/>
    </row>
    <row r="38" spans="1:19">
      <c r="A38" s="559" t="s">
        <v>176</v>
      </c>
      <c r="B38" s="559"/>
      <c r="C38" s="841" t="str">
        <f>IF(M23=3,B23,IF(M24=3,B24,IF(M25=3,B25,"")))</f>
        <v/>
      </c>
      <c r="D38" s="841"/>
      <c r="E38" s="598" t="s">
        <v>175</v>
      </c>
      <c r="F38" s="841" t="str">
        <f>IF(M28=3,B28,IF(M29=3,B29,IF(M30=3,B30,IF(M31=3,B31,""))))</f>
        <v/>
      </c>
      <c r="G38" s="841"/>
      <c r="H38" s="559"/>
      <c r="I38" s="537"/>
      <c r="J38" s="559"/>
      <c r="K38" s="559"/>
      <c r="L38" s="559"/>
      <c r="M38" s="559"/>
    </row>
    <row r="39" spans="1:19">
      <c r="A39" s="559"/>
      <c r="B39" s="559"/>
      <c r="C39" s="559"/>
      <c r="D39" s="559"/>
      <c r="E39" s="559"/>
      <c r="F39" s="559"/>
      <c r="G39" s="559"/>
      <c r="H39" s="559"/>
      <c r="I39" s="559"/>
      <c r="J39" s="559"/>
      <c r="K39" s="559"/>
      <c r="L39" s="559"/>
      <c r="M39" s="559"/>
    </row>
    <row r="40" spans="1:19">
      <c r="A40" s="559"/>
      <c r="B40" s="559"/>
      <c r="C40" s="559"/>
      <c r="D40" s="559"/>
      <c r="E40" s="559"/>
      <c r="F40" s="559"/>
      <c r="G40" s="559"/>
      <c r="H40" s="559"/>
      <c r="I40" s="559"/>
      <c r="J40" s="559"/>
      <c r="K40" s="559"/>
      <c r="L40" s="537"/>
      <c r="M40" s="559"/>
      <c r="O40" s="590"/>
      <c r="P40" s="590"/>
      <c r="Q40" s="590"/>
      <c r="R40" s="590"/>
      <c r="S40" s="590"/>
    </row>
    <row r="41" spans="1:19">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c r="A42" s="570" t="s">
        <v>106</v>
      </c>
      <c r="B42" s="571"/>
      <c r="C42" s="573"/>
      <c r="D42" s="608">
        <v>1</v>
      </c>
      <c r="E42" s="832" t="str">
        <f>IF(D42&gt;$R$44,,UPPER(VLOOKUP(D42,'1MD ELO'!$A$7:$Q$134,2)))</f>
        <v/>
      </c>
      <c r="F42" s="832"/>
      <c r="G42" s="619" t="s">
        <v>7</v>
      </c>
      <c r="H42" s="571"/>
      <c r="I42" s="609"/>
      <c r="J42" s="620"/>
      <c r="K42" s="565" t="s">
        <v>111</v>
      </c>
      <c r="L42" s="626"/>
      <c r="M42" s="610"/>
      <c r="O42" s="590"/>
      <c r="P42" s="602"/>
      <c r="Q42" s="602"/>
      <c r="R42" s="603"/>
      <c r="S42" s="590"/>
    </row>
    <row r="43" spans="1:19">
      <c r="A43" s="574" t="s">
        <v>124</v>
      </c>
      <c r="B43" s="335"/>
      <c r="C43" s="576"/>
      <c r="D43" s="611">
        <v>2</v>
      </c>
      <c r="E43" s="838" t="str">
        <f>IF(D43&gt;$R$44,,UPPER(VLOOKUP(D43,'1MD ELO'!$A$7:$Q$134,2)))</f>
        <v/>
      </c>
      <c r="F43" s="838"/>
      <c r="G43" s="621" t="s">
        <v>8</v>
      </c>
      <c r="H43" s="612"/>
      <c r="I43" s="613"/>
      <c r="J43" s="91"/>
      <c r="K43" s="623"/>
      <c r="L43" s="537"/>
      <c r="M43" s="618"/>
      <c r="O43" s="590"/>
      <c r="P43" s="603"/>
      <c r="Q43" s="604"/>
      <c r="R43" s="603"/>
      <c r="S43" s="590"/>
    </row>
    <row r="44" spans="1:19">
      <c r="A44" s="379"/>
      <c r="B44" s="380"/>
      <c r="C44" s="381"/>
      <c r="D44" s="611"/>
      <c r="E44" s="615"/>
      <c r="F44" s="616"/>
      <c r="G44" s="621" t="s">
        <v>9</v>
      </c>
      <c r="H44" s="612"/>
      <c r="I44" s="613"/>
      <c r="J44" s="91"/>
      <c r="K44" s="565" t="s">
        <v>112</v>
      </c>
      <c r="L44" s="626"/>
      <c r="M44" s="610"/>
      <c r="O44" s="590"/>
      <c r="P44" s="602"/>
      <c r="Q44" s="602"/>
      <c r="R44" s="605">
        <f>MIN(4,'1MD ELO'!Q2)</f>
        <v>4</v>
      </c>
      <c r="S44" s="590"/>
    </row>
    <row r="45" spans="1:19">
      <c r="A45" s="238"/>
      <c r="B45" s="443"/>
      <c r="C45" s="239"/>
      <c r="D45" s="611"/>
      <c r="E45" s="615"/>
      <c r="F45" s="616"/>
      <c r="G45" s="621" t="s">
        <v>10</v>
      </c>
      <c r="H45" s="612"/>
      <c r="I45" s="613"/>
      <c r="J45" s="91"/>
      <c r="K45" s="624"/>
      <c r="L45" s="616"/>
      <c r="M45" s="614"/>
      <c r="O45" s="590"/>
      <c r="P45" s="603"/>
      <c r="Q45" s="604"/>
      <c r="R45" s="603"/>
      <c r="S45" s="590"/>
    </row>
    <row r="46" spans="1:19">
      <c r="A46" s="366"/>
      <c r="B46" s="382"/>
      <c r="C46" s="450"/>
      <c r="D46" s="611"/>
      <c r="E46" s="615"/>
      <c r="F46" s="616"/>
      <c r="G46" s="621" t="s">
        <v>11</v>
      </c>
      <c r="H46" s="612"/>
      <c r="I46" s="613"/>
      <c r="J46" s="91"/>
      <c r="K46" s="574"/>
      <c r="L46" s="537"/>
      <c r="M46" s="618"/>
      <c r="O46" s="590"/>
      <c r="P46" s="603"/>
      <c r="Q46" s="604"/>
      <c r="R46" s="603"/>
      <c r="S46" s="590"/>
    </row>
    <row r="47" spans="1:19">
      <c r="A47" s="367"/>
      <c r="B47" s="388"/>
      <c r="C47" s="239"/>
      <c r="D47" s="611"/>
      <c r="E47" s="615"/>
      <c r="F47" s="616"/>
      <c r="G47" s="621" t="s">
        <v>12</v>
      </c>
      <c r="H47" s="612"/>
      <c r="I47" s="613"/>
      <c r="J47" s="91"/>
      <c r="K47" s="565" t="s">
        <v>92</v>
      </c>
      <c r="L47" s="626"/>
      <c r="M47" s="610"/>
      <c r="O47" s="590"/>
      <c r="P47" s="602"/>
      <c r="Q47" s="602"/>
      <c r="R47" s="603"/>
      <c r="S47" s="590"/>
    </row>
    <row r="48" spans="1:19">
      <c r="A48" s="367"/>
      <c r="B48" s="388"/>
      <c r="C48" s="377"/>
      <c r="D48" s="611"/>
      <c r="E48" s="615"/>
      <c r="F48" s="616"/>
      <c r="G48" s="621" t="s">
        <v>13</v>
      </c>
      <c r="H48" s="612"/>
      <c r="I48" s="613"/>
      <c r="J48" s="91"/>
      <c r="K48" s="624"/>
      <c r="L48" s="616"/>
      <c r="M48" s="614"/>
      <c r="O48" s="590"/>
      <c r="P48" s="603"/>
      <c r="Q48" s="604"/>
      <c r="R48" s="603"/>
      <c r="S48" s="590"/>
    </row>
    <row r="49" spans="1:19">
      <c r="A49" s="368"/>
      <c r="B49" s="365"/>
      <c r="C49" s="378"/>
      <c r="D49" s="617"/>
      <c r="E49" s="241"/>
      <c r="F49" s="537"/>
      <c r="G49" s="622" t="s">
        <v>14</v>
      </c>
      <c r="H49" s="335"/>
      <c r="I49" s="567"/>
      <c r="J49" s="243"/>
      <c r="K49" s="574">
        <f>L4</f>
        <v>0</v>
      </c>
      <c r="L49" s="537"/>
      <c r="M49" s="618"/>
      <c r="O49" s="590"/>
      <c r="P49" s="603"/>
      <c r="Q49" s="604"/>
      <c r="R49" s="605"/>
      <c r="S49" s="590"/>
    </row>
    <row r="50" spans="1:19">
      <c r="O50" s="590"/>
      <c r="P50" s="590"/>
      <c r="Q50" s="590"/>
      <c r="R50" s="590"/>
      <c r="S50" s="590"/>
    </row>
    <row r="51" spans="1:19">
      <c r="O51" s="590"/>
      <c r="P51" s="590"/>
      <c r="Q51" s="590"/>
      <c r="R51" s="590"/>
      <c r="S51" s="590"/>
    </row>
  </sheetData>
  <mergeCells count="51">
    <mergeCell ref="B24:C24"/>
    <mergeCell ref="D24:E24"/>
    <mergeCell ref="F24:G24"/>
    <mergeCell ref="H24:I24"/>
    <mergeCell ref="A1:F1"/>
    <mergeCell ref="A4:C4"/>
    <mergeCell ref="B22:C22"/>
    <mergeCell ref="D22:E22"/>
    <mergeCell ref="F22:G22"/>
    <mergeCell ref="H22:I22"/>
    <mergeCell ref="B23:C23"/>
    <mergeCell ref="D23:E23"/>
    <mergeCell ref="F23:G23"/>
    <mergeCell ref="H23:I23"/>
    <mergeCell ref="B27:C27"/>
    <mergeCell ref="D27:E27"/>
    <mergeCell ref="F27:G27"/>
    <mergeCell ref="H27:I27"/>
    <mergeCell ref="B25:C25"/>
    <mergeCell ref="D25:E25"/>
    <mergeCell ref="F25:G25"/>
    <mergeCell ref="H25:I25"/>
    <mergeCell ref="C38:D38"/>
    <mergeCell ref="F38:G38"/>
    <mergeCell ref="E42:F42"/>
    <mergeCell ref="E43:F43"/>
    <mergeCell ref="C34:D34"/>
    <mergeCell ref="F34:G34"/>
    <mergeCell ref="C36:D36"/>
    <mergeCell ref="F36:G36"/>
    <mergeCell ref="J31:K31"/>
    <mergeCell ref="B31:C31"/>
    <mergeCell ref="D31:E31"/>
    <mergeCell ref="F31:G31"/>
    <mergeCell ref="H31:I31"/>
    <mergeCell ref="J27:K27"/>
    <mergeCell ref="J28:K28"/>
    <mergeCell ref="J29:K29"/>
    <mergeCell ref="J30:K30"/>
    <mergeCell ref="B30:C30"/>
    <mergeCell ref="D30:E30"/>
    <mergeCell ref="F30:G30"/>
    <mergeCell ref="H30:I30"/>
    <mergeCell ref="B29:C29"/>
    <mergeCell ref="D29:E29"/>
    <mergeCell ref="F29:G29"/>
    <mergeCell ref="H29:I29"/>
    <mergeCell ref="B28:C28"/>
    <mergeCell ref="D28:E28"/>
    <mergeCell ref="F28:G28"/>
    <mergeCell ref="H28:I28"/>
  </mergeCells>
  <phoneticPr fontId="71" type="noConversion"/>
  <conditionalFormatting sqref="R49 R44">
    <cfRule type="expression" dxfId="816" priority="1" stopIfTrue="1">
      <formula>$O$1="CU"</formula>
    </cfRule>
  </conditionalFormatting>
  <conditionalFormatting sqref="E7 E9 E11 E13 E15 E17 E19">
    <cfRule type="cellIs" dxfId="815"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8.xml><?xml version="1.0" encoding="utf-8"?>
<worksheet xmlns="http://schemas.openxmlformats.org/spreadsheetml/2006/main" xmlns:r="http://schemas.openxmlformats.org/officeDocument/2006/relationships">
  <sheetPr codeName="Munka56">
    <tabColor indexed="11"/>
  </sheetPr>
  <dimension ref="A1:AK54"/>
  <sheetViews>
    <sheetView workbookViewId="0">
      <selection activeCell="O10" sqref="O10"/>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ELO'!$A$7:$O$22,5))</f>
        <v/>
      </c>
      <c r="D7" s="584" t="str">
        <f>IF($B7="","",VLOOKUP($B7,'1MD ELO'!$A$7:$O$22,15))</f>
        <v/>
      </c>
      <c r="E7" s="580" t="str">
        <f>UPPER(IF($B7="","",VLOOKUP($B7,'1MD ELO'!$A$7:$O$22,2)))</f>
        <v/>
      </c>
      <c r="F7" s="583"/>
      <c r="G7" s="580" t="str">
        <f>IF($B7="","",VLOOKUP($B7,'1MD ELO'!$A$7:$O$22,3))</f>
        <v/>
      </c>
      <c r="H7" s="583"/>
      <c r="I7" s="580" t="str">
        <f>IF($B7="","",VLOOKUP($B7,'1MD ELO'!$A$7:$O$22,4))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ELO'!$A$7:$O$22,5))</f>
        <v/>
      </c>
      <c r="D9" s="584" t="str">
        <f>IF($B9="","",VLOOKUP($B9,'1MD ELO'!$A$7:$O$22,15))</f>
        <v/>
      </c>
      <c r="E9" s="579" t="str">
        <f>UPPER(IF($B9="","",VLOOKUP($B9,'1MD ELO'!$A$7:$O$22,2)))</f>
        <v/>
      </c>
      <c r="F9" s="585"/>
      <c r="G9" s="579" t="str">
        <f>IF($B9="","",VLOOKUP($B9,'1MD ELO'!$A$7:$O$22,3))</f>
        <v/>
      </c>
      <c r="H9" s="585"/>
      <c r="I9" s="579" t="str">
        <f>IF($B9="","",VLOOKUP($B9,'1MD ELO'!$A$7:$O$22,4))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ELO'!$A$7:$O$22,5))</f>
        <v/>
      </c>
      <c r="D11" s="584" t="str">
        <f>IF($B11="","",VLOOKUP($B11,'1MD ELO'!$A$7:$O$22,15))</f>
        <v/>
      </c>
      <c r="E11" s="579" t="str">
        <f>UPPER(IF($B11="","",VLOOKUP($B11,'1MD ELO'!$A$7:$O$22,2)))</f>
        <v/>
      </c>
      <c r="F11" s="585"/>
      <c r="G11" s="579" t="str">
        <f>IF($B11="","",VLOOKUP($B11,'1MD ELO'!$A$7:$O$22,3))</f>
        <v/>
      </c>
      <c r="H11" s="585"/>
      <c r="I11" s="579" t="str">
        <f>IF($B11="","",VLOOKUP($B11,'1MD ELO'!$A$7:$O$22,4))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747" t="s">
        <v>171</v>
      </c>
      <c r="B13" s="750"/>
      <c r="C13" s="584" t="str">
        <f>IF($B13="","",VLOOKUP($B13,'1MD ELO'!$A$7:$O$22,5))</f>
        <v/>
      </c>
      <c r="D13" s="584" t="str">
        <f>IF($B13="","",VLOOKUP($B13,'1MD ELO'!$A$7:$O$22,15))</f>
        <v/>
      </c>
      <c r="E13" s="579" t="str">
        <f>UPPER(IF($B13="","",VLOOKUP($B13,'1MD ELO'!$A$7:$O$22,2)))</f>
        <v/>
      </c>
      <c r="F13" s="585"/>
      <c r="G13" s="579" t="str">
        <f>IF($B13="","",VLOOKUP($B13,'1MD ELO'!$A$7:$O$22,3))</f>
        <v/>
      </c>
      <c r="H13" s="585"/>
      <c r="I13" s="579" t="str">
        <f>IF($B13="","",VLOOKUP($B13,'1MD ELO'!$A$7:$O$22,4))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635" t="s">
        <v>172</v>
      </c>
      <c r="B15" s="749"/>
      <c r="C15" s="584" t="str">
        <f>IF($B15="","",VLOOKUP($B15,'1MD ELO'!$A$7:$O$22,5))</f>
        <v/>
      </c>
      <c r="D15" s="748" t="str">
        <f>IF($B15="","",VLOOKUP($B15,'1MD ELO'!$A$7:$O$22,15))</f>
        <v/>
      </c>
      <c r="E15" s="580" t="str">
        <f>UPPER(IF($B15="","",VLOOKUP($B15,'1MD ELO'!$A$7:$O$22,2)))</f>
        <v/>
      </c>
      <c r="F15" s="583"/>
      <c r="G15" s="580" t="str">
        <f>IF($B15="","",VLOOKUP($B15,'1MD ELO'!$A$7:$O$22,3))</f>
        <v/>
      </c>
      <c r="H15" s="583"/>
      <c r="I15" s="580" t="str">
        <f>IF($B15="","",VLOOKUP($B15,'1MD ELO'!$A$7:$O$22,4))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ELO'!$A$7:$O$22,5))</f>
        <v/>
      </c>
      <c r="D17" s="584" t="str">
        <f>IF($B17="","",VLOOKUP($B17,'1MD ELO'!$A$7:$O$22,15))</f>
        <v/>
      </c>
      <c r="E17" s="579" t="str">
        <f>UPPER(IF($B17="","",VLOOKUP($B17,'1MD ELO'!$A$7:$O$22,2)))</f>
        <v/>
      </c>
      <c r="F17" s="585"/>
      <c r="G17" s="579" t="str">
        <f>IF($B17="","",VLOOKUP($B17,'1MD ELO'!$A$7:$O$22,3))</f>
        <v/>
      </c>
      <c r="H17" s="585"/>
      <c r="I17" s="579" t="str">
        <f>IF($B17="","",VLOOKUP($B17,'1MD ELO'!$A$7:$O$22,4))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747" t="s">
        <v>177</v>
      </c>
      <c r="B19" s="652"/>
      <c r="C19" s="584" t="str">
        <f>IF($B19="","",VLOOKUP($B19,'1MD ELO'!$A$7:$O$22,5))</f>
        <v/>
      </c>
      <c r="D19" s="584" t="str">
        <f>IF($B19="","",VLOOKUP($B19,'1MD ELO'!$A$7:$O$22,15))</f>
        <v/>
      </c>
      <c r="E19" s="579" t="str">
        <f>UPPER(IF($B19="","",VLOOKUP($B19,'1MD ELO'!$A$7:$O$22,2)))</f>
        <v/>
      </c>
      <c r="F19" s="585"/>
      <c r="G19" s="579" t="str">
        <f>IF($B19="","",VLOOKUP($B19,'1MD ELO'!$A$7:$O$22,3))</f>
        <v/>
      </c>
      <c r="H19" s="585"/>
      <c r="I19" s="579" t="str">
        <f>IF($B19="","",VLOOKUP($B19,'1MD ELO'!$A$7:$O$22,4))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c r="A21" s="747" t="s">
        <v>216</v>
      </c>
      <c r="B21" s="652"/>
      <c r="C21" s="584" t="str">
        <f>IF($B21="","",VLOOKUP($B21,'1MD ELO'!$A$7:$O$22,5))</f>
        <v/>
      </c>
      <c r="D21" s="584" t="str">
        <f>IF($B21="","",VLOOKUP($B21,'1MD ELO'!$A$7:$O$22,15))</f>
        <v/>
      </c>
      <c r="E21" s="579" t="str">
        <f>UPPER(IF($B21="","",VLOOKUP($B21,'1MD ELO'!$A$7:$O$22,2)))</f>
        <v/>
      </c>
      <c r="F21" s="585"/>
      <c r="G21" s="579" t="str">
        <f>IF($B21="","",VLOOKUP($B21,'1MD ELO'!$A$7:$O$22,3))</f>
        <v/>
      </c>
      <c r="H21" s="585"/>
      <c r="I21" s="579" t="str">
        <f>IF($B21="","",VLOOKUP($B21,'1MD ELO'!$A$7:$O$22,4))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c r="A24" s="559"/>
      <c r="B24" s="828"/>
      <c r="C24" s="828"/>
      <c r="D24" s="835" t="str">
        <f>E7</f>
        <v/>
      </c>
      <c r="E24" s="835"/>
      <c r="F24" s="835" t="str">
        <f>E9</f>
        <v/>
      </c>
      <c r="G24" s="835"/>
      <c r="H24" s="835" t="str">
        <f>E11</f>
        <v/>
      </c>
      <c r="I24" s="835"/>
      <c r="J24" s="835" t="str">
        <f>E13</f>
        <v/>
      </c>
      <c r="K24" s="835"/>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c r="A25" s="634" t="s">
        <v>164</v>
      </c>
      <c r="B25" s="844" t="str">
        <f>E7</f>
        <v/>
      </c>
      <c r="C25" s="844"/>
      <c r="D25" s="836"/>
      <c r="E25" s="836"/>
      <c r="F25" s="830"/>
      <c r="G25" s="830"/>
      <c r="H25" s="830"/>
      <c r="I25" s="830"/>
      <c r="J25" s="835"/>
      <c r="K25" s="835"/>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c r="A26" s="634" t="s">
        <v>165</v>
      </c>
      <c r="B26" s="844" t="str">
        <f>E9</f>
        <v/>
      </c>
      <c r="C26" s="844"/>
      <c r="D26" s="830"/>
      <c r="E26" s="830"/>
      <c r="F26" s="836"/>
      <c r="G26" s="836"/>
      <c r="H26" s="830"/>
      <c r="I26" s="830"/>
      <c r="J26" s="830"/>
      <c r="K26" s="830"/>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c r="A27" s="634" t="s">
        <v>166</v>
      </c>
      <c r="B27" s="844" t="str">
        <f>E11</f>
        <v/>
      </c>
      <c r="C27" s="844"/>
      <c r="D27" s="830"/>
      <c r="E27" s="830"/>
      <c r="F27" s="830"/>
      <c r="G27" s="830"/>
      <c r="H27" s="836"/>
      <c r="I27" s="836"/>
      <c r="J27" s="830"/>
      <c r="K27" s="830"/>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c r="A28" s="746" t="s">
        <v>171</v>
      </c>
      <c r="B28" s="844" t="str">
        <f>E13</f>
        <v/>
      </c>
      <c r="C28" s="844"/>
      <c r="D28" s="830"/>
      <c r="E28" s="830"/>
      <c r="F28" s="830"/>
      <c r="G28" s="830"/>
      <c r="H28" s="835"/>
      <c r="I28" s="835"/>
      <c r="J28" s="836"/>
      <c r="K28" s="836"/>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c r="A30" s="559"/>
      <c r="B30" s="828"/>
      <c r="C30" s="828"/>
      <c r="D30" s="835" t="str">
        <f>E15</f>
        <v/>
      </c>
      <c r="E30" s="835"/>
      <c r="F30" s="835" t="str">
        <f>E17</f>
        <v/>
      </c>
      <c r="G30" s="835"/>
      <c r="H30" s="833" t="str">
        <f>E19</f>
        <v/>
      </c>
      <c r="I30" s="834"/>
      <c r="J30" s="835" t="str">
        <f>E21</f>
        <v/>
      </c>
      <c r="K30" s="835"/>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c r="A31" s="746" t="s">
        <v>172</v>
      </c>
      <c r="B31" s="845" t="str">
        <f>E15</f>
        <v/>
      </c>
      <c r="C31" s="846"/>
      <c r="D31" s="836"/>
      <c r="E31" s="836"/>
      <c r="F31" s="830"/>
      <c r="G31" s="830"/>
      <c r="H31" s="830"/>
      <c r="I31" s="830"/>
      <c r="J31" s="835"/>
      <c r="K31" s="835"/>
      <c r="L31" s="559"/>
      <c r="M31" s="638"/>
    </row>
    <row r="32" spans="1:37" ht="18.75" customHeight="1">
      <c r="A32" s="746" t="s">
        <v>173</v>
      </c>
      <c r="B32" s="844" t="str">
        <f>E17</f>
        <v/>
      </c>
      <c r="C32" s="844"/>
      <c r="D32" s="830"/>
      <c r="E32" s="830"/>
      <c r="F32" s="836"/>
      <c r="G32" s="836"/>
      <c r="H32" s="830"/>
      <c r="I32" s="830"/>
      <c r="J32" s="830"/>
      <c r="K32" s="830"/>
      <c r="L32" s="559"/>
      <c r="M32" s="638"/>
    </row>
    <row r="33" spans="1:19" ht="18.75" customHeight="1">
      <c r="A33" s="746" t="s">
        <v>177</v>
      </c>
      <c r="B33" s="844" t="str">
        <f>E19</f>
        <v/>
      </c>
      <c r="C33" s="844"/>
      <c r="D33" s="830"/>
      <c r="E33" s="830"/>
      <c r="F33" s="830"/>
      <c r="G33" s="830"/>
      <c r="H33" s="836"/>
      <c r="I33" s="836"/>
      <c r="J33" s="830"/>
      <c r="K33" s="830"/>
      <c r="L33" s="559"/>
      <c r="M33" s="638"/>
    </row>
    <row r="34" spans="1:19" ht="18.75" customHeight="1">
      <c r="A34" s="746" t="s">
        <v>216</v>
      </c>
      <c r="B34" s="844" t="str">
        <f>E21</f>
        <v/>
      </c>
      <c r="C34" s="844"/>
      <c r="D34" s="830"/>
      <c r="E34" s="830"/>
      <c r="F34" s="830"/>
      <c r="G34" s="830"/>
      <c r="H34" s="835"/>
      <c r="I34" s="835"/>
      <c r="J34" s="836"/>
      <c r="K34" s="836"/>
      <c r="L34" s="559"/>
      <c r="M34" s="638"/>
    </row>
    <row r="35" spans="1:19" ht="18.75" customHeight="1">
      <c r="A35" s="640"/>
      <c r="B35" s="641"/>
      <c r="C35" s="641"/>
      <c r="D35" s="640"/>
      <c r="E35" s="640"/>
      <c r="F35" s="640"/>
      <c r="G35" s="640"/>
      <c r="H35" s="640"/>
      <c r="I35" s="640"/>
      <c r="J35" s="559"/>
      <c r="K35" s="559"/>
      <c r="L35" s="559"/>
      <c r="M35" s="642"/>
    </row>
    <row r="36" spans="1:19">
      <c r="A36" s="559"/>
      <c r="B36" s="559"/>
      <c r="C36" s="559"/>
      <c r="D36" s="559"/>
      <c r="E36" s="559"/>
      <c r="F36" s="559"/>
      <c r="G36" s="559"/>
      <c r="H36" s="559"/>
      <c r="I36" s="559"/>
      <c r="J36" s="559"/>
      <c r="K36" s="559"/>
      <c r="L36" s="559"/>
      <c r="M36" s="559"/>
    </row>
    <row r="37" spans="1:19">
      <c r="A37" s="559" t="s">
        <v>129</v>
      </c>
      <c r="B37" s="559"/>
      <c r="C37" s="841" t="str">
        <f>IF(M25=1,B25,IF(M26=1,B26,IF(M27=1,B27,IF(M28=1,B28,""))))</f>
        <v/>
      </c>
      <c r="D37" s="841"/>
      <c r="E37" s="598" t="s">
        <v>175</v>
      </c>
      <c r="F37" s="841" t="str">
        <f>IF(M31=1,B31,IF(M32=1,B32,IF(M33=1,B33,IF(M34=1,B34,""))))</f>
        <v/>
      </c>
      <c r="G37" s="841"/>
      <c r="H37" s="559"/>
      <c r="I37" s="537"/>
      <c r="J37" s="559"/>
      <c r="K37" s="559"/>
      <c r="L37" s="559"/>
      <c r="M37" s="559"/>
    </row>
    <row r="38" spans="1:19">
      <c r="A38" s="559"/>
      <c r="B38" s="559"/>
      <c r="C38" s="559"/>
      <c r="D38" s="559"/>
      <c r="E38" s="559"/>
      <c r="F38" s="598"/>
      <c r="G38" s="598"/>
      <c r="H38" s="559"/>
      <c r="I38" s="559"/>
      <c r="J38" s="559"/>
      <c r="K38" s="559"/>
      <c r="L38" s="559"/>
      <c r="M38" s="559"/>
    </row>
    <row r="39" spans="1:19">
      <c r="A39" s="559" t="s">
        <v>174</v>
      </c>
      <c r="B39" s="559"/>
      <c r="C39" s="841" t="str">
        <f>IF(M25=2,B25,IF(M26=2,B26,IF(M27=2,B27,IF(M28=2,B28,""))))</f>
        <v/>
      </c>
      <c r="D39" s="841"/>
      <c r="E39" s="598" t="s">
        <v>175</v>
      </c>
      <c r="F39" s="841" t="str">
        <f>IF(M31=2,B31,IF(M32=2,B32,IF(M33=2,B33,IF(M34=2,B34,""))))</f>
        <v/>
      </c>
      <c r="G39" s="841"/>
      <c r="H39" s="559"/>
      <c r="I39" s="537"/>
      <c r="J39" s="559"/>
      <c r="K39" s="559"/>
      <c r="L39" s="559"/>
      <c r="M39" s="559"/>
    </row>
    <row r="40" spans="1:19">
      <c r="A40" s="559"/>
      <c r="B40" s="559"/>
      <c r="C40" s="637"/>
      <c r="D40" s="637"/>
      <c r="E40" s="598"/>
      <c r="F40" s="637"/>
      <c r="G40" s="637"/>
      <c r="H40" s="559"/>
      <c r="I40" s="559"/>
      <c r="J40" s="559"/>
      <c r="K40" s="559"/>
      <c r="L40" s="559"/>
      <c r="M40" s="559"/>
    </row>
    <row r="41" spans="1:19">
      <c r="A41" s="559" t="s">
        <v>176</v>
      </c>
      <c r="B41" s="559"/>
      <c r="C41" s="841" t="str">
        <f>IF(M25=3,B25,IF(M26=3,B26,IF(M27=3,B27,IF(M28=3,B28,""))))</f>
        <v/>
      </c>
      <c r="D41" s="841"/>
      <c r="E41" s="598" t="s">
        <v>175</v>
      </c>
      <c r="F41" s="841" t="str">
        <f>IF(M31=3,B31,IF(M32=3,B32,IF(M33=3,B33,IF(M34=3,B34,""))))</f>
        <v/>
      </c>
      <c r="G41" s="841"/>
      <c r="H41" s="559"/>
      <c r="I41" s="537"/>
      <c r="J41" s="559"/>
      <c r="K41" s="559"/>
      <c r="L41" s="559"/>
      <c r="M41" s="559"/>
    </row>
    <row r="42" spans="1:19">
      <c r="A42" s="559"/>
      <c r="B42" s="559"/>
      <c r="C42" s="559"/>
      <c r="D42" s="559"/>
      <c r="E42" s="559"/>
      <c r="F42" s="559"/>
      <c r="G42" s="559"/>
      <c r="H42" s="559"/>
      <c r="I42" s="559"/>
      <c r="J42" s="559"/>
      <c r="K42" s="559"/>
      <c r="L42" s="559"/>
      <c r="M42" s="559"/>
    </row>
    <row r="43" spans="1:19">
      <c r="A43" s="599" t="s">
        <v>217</v>
      </c>
      <c r="B43" s="559"/>
      <c r="C43" s="841">
        <f>IF(M25=4,B25,IF(M26=4,B26,IF(M27=4,B27,IF(M28=4,B28,))))</f>
        <v>0</v>
      </c>
      <c r="D43" s="841"/>
      <c r="E43" s="598" t="s">
        <v>175</v>
      </c>
      <c r="F43" s="841" t="str">
        <f>IF(M31=3,B31,IF(M32=3,B32,IF(M33=4,B33,IF(M34=4,B34,""))))</f>
        <v/>
      </c>
      <c r="G43" s="841"/>
      <c r="H43" s="559"/>
      <c r="I43" s="537"/>
      <c r="J43" s="559"/>
      <c r="K43" s="559"/>
      <c r="L43" s="559"/>
      <c r="M43" s="559"/>
      <c r="O43" s="590"/>
      <c r="P43" s="590"/>
      <c r="Q43" s="590"/>
      <c r="R43" s="590"/>
      <c r="S43" s="590"/>
    </row>
    <row r="44" spans="1:19">
      <c r="A44" s="559"/>
      <c r="B44" s="559"/>
      <c r="C44" s="559"/>
      <c r="D44" s="559"/>
      <c r="E44" s="559"/>
      <c r="F44" s="559"/>
      <c r="G44" s="559"/>
      <c r="H44" s="559"/>
      <c r="I44" s="559"/>
      <c r="J44" s="559"/>
      <c r="K44" s="559"/>
      <c r="L44" s="537"/>
      <c r="M44" s="559"/>
      <c r="O44" s="590"/>
      <c r="P44" s="600"/>
      <c r="Q44" s="600"/>
      <c r="R44" s="601"/>
      <c r="S44" s="590"/>
    </row>
    <row r="45" spans="1:19">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c r="A46" s="570" t="s">
        <v>106</v>
      </c>
      <c r="B46" s="571"/>
      <c r="C46" s="573"/>
      <c r="D46" s="608">
        <v>1</v>
      </c>
      <c r="E46" s="832" t="str">
        <f>IF(D46&gt;$R$47,,UPPER(VLOOKUP(D46,'1MD ELO'!$A$7:$Q$134,2)))</f>
        <v/>
      </c>
      <c r="F46" s="832"/>
      <c r="G46" s="619" t="s">
        <v>7</v>
      </c>
      <c r="H46" s="571"/>
      <c r="I46" s="609"/>
      <c r="J46" s="620"/>
      <c r="K46" s="565" t="s">
        <v>111</v>
      </c>
      <c r="L46" s="626"/>
      <c r="M46" s="610"/>
      <c r="O46" s="590"/>
      <c r="P46" s="603"/>
      <c r="Q46" s="604"/>
      <c r="R46" s="603"/>
      <c r="S46" s="590"/>
    </row>
    <row r="47" spans="1:19">
      <c r="A47" s="574" t="s">
        <v>124</v>
      </c>
      <c r="B47" s="335"/>
      <c r="C47" s="576"/>
      <c r="D47" s="611">
        <v>2</v>
      </c>
      <c r="E47" s="838" t="str">
        <f>IF(D47&gt;$R$47,,UPPER(VLOOKUP(D47,'1MD ELO'!$A$7:$Q$134,2)))</f>
        <v/>
      </c>
      <c r="F47" s="838"/>
      <c r="G47" s="621" t="s">
        <v>8</v>
      </c>
      <c r="H47" s="612"/>
      <c r="I47" s="613"/>
      <c r="J47" s="91"/>
      <c r="K47" s="623"/>
      <c r="L47" s="537"/>
      <c r="M47" s="618"/>
      <c r="O47" s="590"/>
      <c r="P47" s="602"/>
      <c r="Q47" s="602"/>
      <c r="R47" s="605">
        <f>MIN(4,'1MD ELO'!Q2)</f>
        <v>4</v>
      </c>
      <c r="S47" s="590"/>
    </row>
    <row r="48" spans="1:19">
      <c r="A48" s="379"/>
      <c r="B48" s="380"/>
      <c r="C48" s="381"/>
      <c r="D48" s="611"/>
      <c r="E48" s="615"/>
      <c r="F48" s="616"/>
      <c r="G48" s="621" t="s">
        <v>9</v>
      </c>
      <c r="H48" s="612"/>
      <c r="I48" s="613"/>
      <c r="J48" s="91"/>
      <c r="K48" s="565" t="s">
        <v>112</v>
      </c>
      <c r="L48" s="626"/>
      <c r="M48" s="610"/>
      <c r="O48" s="590"/>
      <c r="P48" s="603"/>
      <c r="Q48" s="604"/>
      <c r="R48" s="603"/>
      <c r="S48" s="590"/>
    </row>
    <row r="49" spans="1:19">
      <c r="A49" s="238"/>
      <c r="B49" s="443"/>
      <c r="C49" s="239"/>
      <c r="D49" s="611"/>
      <c r="E49" s="615"/>
      <c r="F49" s="616"/>
      <c r="G49" s="621" t="s">
        <v>10</v>
      </c>
      <c r="H49" s="612"/>
      <c r="I49" s="613"/>
      <c r="J49" s="91"/>
      <c r="K49" s="624"/>
      <c r="L49" s="616"/>
      <c r="M49" s="614"/>
      <c r="O49" s="590"/>
      <c r="P49" s="603"/>
      <c r="Q49" s="604"/>
      <c r="R49" s="603"/>
      <c r="S49" s="590"/>
    </row>
    <row r="50" spans="1:19">
      <c r="A50" s="366"/>
      <c r="B50" s="382"/>
      <c r="C50" s="450"/>
      <c r="D50" s="611"/>
      <c r="E50" s="615"/>
      <c r="F50" s="616"/>
      <c r="G50" s="621" t="s">
        <v>11</v>
      </c>
      <c r="H50" s="612"/>
      <c r="I50" s="613"/>
      <c r="J50" s="91"/>
      <c r="K50" s="574"/>
      <c r="L50" s="537"/>
      <c r="M50" s="618"/>
      <c r="O50" s="590"/>
      <c r="P50" s="602"/>
      <c r="Q50" s="602"/>
      <c r="R50" s="603"/>
      <c r="S50" s="590"/>
    </row>
    <row r="51" spans="1:19">
      <c r="A51" s="367"/>
      <c r="B51" s="388"/>
      <c r="C51" s="239"/>
      <c r="D51" s="611"/>
      <c r="E51" s="615"/>
      <c r="F51" s="616"/>
      <c r="G51" s="621" t="s">
        <v>12</v>
      </c>
      <c r="H51" s="612"/>
      <c r="I51" s="613"/>
      <c r="J51" s="91"/>
      <c r="K51" s="565" t="s">
        <v>92</v>
      </c>
      <c r="L51" s="626"/>
      <c r="M51" s="610"/>
      <c r="O51" s="590"/>
      <c r="P51" s="603"/>
      <c r="Q51" s="604"/>
      <c r="R51" s="603"/>
      <c r="S51" s="590"/>
    </row>
    <row r="52" spans="1:19">
      <c r="A52" s="367"/>
      <c r="B52" s="388"/>
      <c r="C52" s="377"/>
      <c r="D52" s="611"/>
      <c r="E52" s="615"/>
      <c r="F52" s="616"/>
      <c r="G52" s="621" t="s">
        <v>13</v>
      </c>
      <c r="H52" s="612"/>
      <c r="I52" s="613"/>
      <c r="J52" s="91"/>
      <c r="K52" s="624"/>
      <c r="L52" s="616"/>
      <c r="M52" s="614"/>
      <c r="O52" s="590"/>
      <c r="P52" s="603"/>
      <c r="Q52" s="604"/>
      <c r="R52" s="605"/>
      <c r="S52" s="590"/>
    </row>
    <row r="53" spans="1:19">
      <c r="A53" s="368"/>
      <c r="B53" s="365"/>
      <c r="C53" s="378"/>
      <c r="D53" s="617"/>
      <c r="E53" s="241"/>
      <c r="F53" s="537"/>
      <c r="G53" s="622" t="s">
        <v>14</v>
      </c>
      <c r="H53" s="335"/>
      <c r="I53" s="567"/>
      <c r="J53" s="243"/>
      <c r="K53" s="574">
        <f>L4</f>
        <v>0</v>
      </c>
      <c r="L53" s="537"/>
      <c r="M53" s="618"/>
      <c r="O53" s="590"/>
      <c r="P53" s="590"/>
      <c r="Q53" s="590"/>
      <c r="R53" s="590"/>
      <c r="S53" s="590"/>
    </row>
    <row r="54" spans="1:19">
      <c r="O54" s="590"/>
      <c r="P54" s="590"/>
      <c r="Q54" s="590"/>
      <c r="R54" s="590"/>
      <c r="S54" s="590"/>
    </row>
  </sheetData>
  <mergeCells count="62">
    <mergeCell ref="H24:I24"/>
    <mergeCell ref="J24:K24"/>
    <mergeCell ref="J25:K25"/>
    <mergeCell ref="J26:K26"/>
    <mergeCell ref="J27:K27"/>
    <mergeCell ref="J28:K28"/>
    <mergeCell ref="E47:F47"/>
    <mergeCell ref="C43:D43"/>
    <mergeCell ref="F43:G43"/>
    <mergeCell ref="B34:C34"/>
    <mergeCell ref="D34:E34"/>
    <mergeCell ref="F34:G34"/>
    <mergeCell ref="C39:D39"/>
    <mergeCell ref="F39:G39"/>
    <mergeCell ref="C41:D41"/>
    <mergeCell ref="F41:G41"/>
    <mergeCell ref="E46:F46"/>
    <mergeCell ref="H34:I34"/>
    <mergeCell ref="J34:K34"/>
    <mergeCell ref="C37:D37"/>
    <mergeCell ref="F37:G37"/>
    <mergeCell ref="B32:C32"/>
    <mergeCell ref="D32:E32"/>
    <mergeCell ref="F32:G32"/>
    <mergeCell ref="H32:I32"/>
    <mergeCell ref="J32:K32"/>
    <mergeCell ref="B33:C33"/>
    <mergeCell ref="D33:E33"/>
    <mergeCell ref="F33:G33"/>
    <mergeCell ref="H33:I33"/>
    <mergeCell ref="J33:K33"/>
    <mergeCell ref="J30:K30"/>
    <mergeCell ref="B31:C31"/>
    <mergeCell ref="D31:E31"/>
    <mergeCell ref="F31:G31"/>
    <mergeCell ref="H31:I31"/>
    <mergeCell ref="J31:K31"/>
    <mergeCell ref="B27:C27"/>
    <mergeCell ref="D27:E27"/>
    <mergeCell ref="F27:G27"/>
    <mergeCell ref="H27:I27"/>
    <mergeCell ref="B30:C30"/>
    <mergeCell ref="D30:E30"/>
    <mergeCell ref="F30:G30"/>
    <mergeCell ref="H30:I30"/>
    <mergeCell ref="B28:C28"/>
    <mergeCell ref="D28:E28"/>
    <mergeCell ref="F28:G28"/>
    <mergeCell ref="H28:I28"/>
    <mergeCell ref="B25:C25"/>
    <mergeCell ref="D25:E25"/>
    <mergeCell ref="F25:G25"/>
    <mergeCell ref="H25:I25"/>
    <mergeCell ref="B26:C26"/>
    <mergeCell ref="D26:E26"/>
    <mergeCell ref="F26:G26"/>
    <mergeCell ref="H26:I26"/>
    <mergeCell ref="A1:F1"/>
    <mergeCell ref="A4:C4"/>
    <mergeCell ref="B24:C24"/>
    <mergeCell ref="D24:E24"/>
    <mergeCell ref="F24:G24"/>
  </mergeCells>
  <conditionalFormatting sqref="R52 R47">
    <cfRule type="expression" dxfId="814" priority="2" stopIfTrue="1">
      <formula>$O$1="CU"</formula>
    </cfRule>
  </conditionalFormatting>
  <conditionalFormatting sqref="E7 E9 E11 E13 E15 E17 E19:E21">
    <cfRule type="cellIs" dxfId="81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sheetPr codeName="Munka6">
    <tabColor indexed="11"/>
  </sheetPr>
  <dimension ref="A1:AS140"/>
  <sheetViews>
    <sheetView workbookViewId="0">
      <selection activeCell="A6" sqref="A6:IV6"/>
    </sheetView>
  </sheetViews>
  <sheetFormatPr defaultRowHeight="13.2"/>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c r="A1" s="507" t="str">
        <f>Altalanos!$A$6</f>
        <v>Diákolimpia Bács-Kiskun</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c r="A2" s="514" t="s">
        <v>122</v>
      </c>
      <c r="B2" s="515"/>
      <c r="C2" s="515"/>
      <c r="D2" s="515"/>
      <c r="E2" s="515">
        <f>Altalanos!$A$8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c r="A3" s="55" t="s">
        <v>82</v>
      </c>
      <c r="B3" s="55"/>
      <c r="C3" s="55"/>
      <c r="D3" s="55"/>
      <c r="E3" s="55"/>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c r="A4" s="837">
        <f>Altalanos!$A$10</f>
        <v>45408</v>
      </c>
      <c r="B4" s="837"/>
      <c r="C4" s="837"/>
      <c r="D4" s="519"/>
      <c r="E4" s="520"/>
      <c r="F4" s="520"/>
      <c r="G4" s="520" t="str">
        <f>Altalanos!$C$10</f>
        <v>Baja</v>
      </c>
      <c r="H4" s="521"/>
      <c r="I4" s="520"/>
      <c r="J4" s="522"/>
      <c r="K4" s="523"/>
      <c r="L4" s="522"/>
      <c r="M4" s="524"/>
      <c r="N4" s="522"/>
      <c r="O4" s="520"/>
      <c r="P4" s="522"/>
      <c r="Q4" s="520"/>
      <c r="R4" s="525">
        <f>Altalanos!$E$10</f>
        <v>0</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2" customFormat="1" ht="11.1" customHeight="1" thickBot="1">
      <c r="A6" s="793"/>
      <c r="B6" s="794"/>
      <c r="C6" s="794"/>
      <c r="D6" s="794"/>
      <c r="E6" s="794"/>
      <c r="F6" s="793" t="str">
        <f>IF(Y3="","",CONCATENATE(VLOOKUP(Y3,AB1:AH1,4)," pont"))</f>
        <v/>
      </c>
      <c r="G6" s="795"/>
      <c r="H6" s="796"/>
      <c r="I6" s="795"/>
      <c r="J6" s="797"/>
      <c r="K6" s="794" t="str">
        <f>IF(Y3="","",CONCATENATE(VLOOKUP(Y3,AB1:AH1,3)," pont"))</f>
        <v/>
      </c>
      <c r="L6" s="797"/>
      <c r="M6" s="794" t="str">
        <f>IF(Y3="","",CONCATENATE(VLOOKUP(Y3,AB1:AH1,2)," pont"))</f>
        <v/>
      </c>
      <c r="N6" s="797"/>
      <c r="O6" s="794" t="str">
        <f>IF(Y3="","",CONCATENATE(VLOOKUP(Y3,AB1:AH1,1)," pont"))</f>
        <v/>
      </c>
      <c r="P6" s="797"/>
      <c r="Q6" s="794"/>
      <c r="R6" s="798"/>
      <c r="T6" s="799"/>
      <c r="U6" s="799"/>
      <c r="V6" s="799"/>
      <c r="W6" s="799"/>
      <c r="X6" s="799"/>
      <c r="Y6" s="800"/>
      <c r="Z6" s="800"/>
      <c r="AA6" s="800" t="s">
        <v>196</v>
      </c>
      <c r="AB6" s="801">
        <v>150</v>
      </c>
      <c r="AC6" s="801">
        <v>120</v>
      </c>
      <c r="AD6" s="801">
        <v>90</v>
      </c>
      <c r="AE6" s="801">
        <v>60</v>
      </c>
      <c r="AF6" s="801">
        <v>40</v>
      </c>
      <c r="AG6" s="801">
        <v>25</v>
      </c>
      <c r="AH6" s="801">
        <v>10</v>
      </c>
      <c r="AI6" s="802"/>
      <c r="AJ6" s="802"/>
      <c r="AK6" s="802"/>
      <c r="AL6" s="799"/>
      <c r="AM6" s="799"/>
      <c r="AN6" s="799"/>
      <c r="AO6" s="799"/>
      <c r="AP6" s="799"/>
      <c r="AQ6" s="799"/>
      <c r="AR6" s="799"/>
      <c r="AS6" s="799"/>
    </row>
    <row r="7" spans="1:45" s="38" customFormat="1" ht="12.9" customHeight="1">
      <c r="A7" s="157">
        <v>1</v>
      </c>
      <c r="B7" s="526" t="str">
        <f>IF($E7="","",VLOOKUP($E7,'1MD ELO'!$A$7:$O$22,14))</f>
        <v/>
      </c>
      <c r="C7" s="527" t="str">
        <f>IF($E7="","",VLOOKUP($E7,'1MD ELO'!$A$7:$O$22,15))</f>
        <v/>
      </c>
      <c r="D7" s="527" t="str">
        <f>IF($E7="","",VLOOKUP($E7,'1MD ELO'!$A$7:$O$22,5))</f>
        <v/>
      </c>
      <c r="E7" s="528"/>
      <c r="F7" s="529" t="str">
        <f>UPPER(IF($E7="","",VLOOKUP($E7,'1MD ELO'!$A$7:$O$22,2)))</f>
        <v/>
      </c>
      <c r="G7" s="529" t="str">
        <f>IF($E7="","",VLOOKUP($E7,'1MD ELO'!$A$7:$O$22,3))</f>
        <v/>
      </c>
      <c r="H7" s="529"/>
      <c r="I7" s="529" t="str">
        <f>IF($E7="","",VLOOKUP($E7,'1MD ELO'!$A$7:$O$22,4))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c r="A9" s="171">
        <v>2</v>
      </c>
      <c r="B9" s="526" t="str">
        <f>IF($E9="","",VLOOKUP($E9,'1MD ELO'!$A$7:$O$22,14))</f>
        <v/>
      </c>
      <c r="C9" s="527" t="str">
        <f>IF($E9="","",VLOOKUP($E9,'1MD ELO'!$A$7:$O$22,15))</f>
        <v/>
      </c>
      <c r="D9" s="527" t="str">
        <f>IF($E9="","",VLOOKUP($E9,'1MD ELO'!$A$7:$O$22,5))</f>
        <v/>
      </c>
      <c r="E9" s="722"/>
      <c r="F9" s="579" t="str">
        <f>UPPER(IF($E9="","",VLOOKUP($E9,'1MD ELO'!$A$7:$O$22,2)))</f>
        <v/>
      </c>
      <c r="G9" s="579" t="str">
        <f>IF($E9="","",VLOOKUP($E9,'1MD ELO'!$A$7:$O$22,3))</f>
        <v/>
      </c>
      <c r="H9" s="579"/>
      <c r="I9" s="579" t="str">
        <f>IF($E9="","",VLOOKUP($E9,'1MD ELO'!$A$7:$O$22,4))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c r="A11" s="171">
        <v>3</v>
      </c>
      <c r="B11" s="526" t="str">
        <f>IF($E11="","",VLOOKUP($E11,'1MD ELO'!$A$7:$O$22,14))</f>
        <v/>
      </c>
      <c r="C11" s="527" t="str">
        <f>IF($E11="","",VLOOKUP($E11,'1MD ELO'!$A$7:$O$22,15))</f>
        <v/>
      </c>
      <c r="D11" s="527" t="str">
        <f>IF($E11="","",VLOOKUP($E11,'1MD ELO'!$A$7:$O$22,5))</f>
        <v/>
      </c>
      <c r="E11" s="722"/>
      <c r="F11" s="579" t="str">
        <f>UPPER(IF($E11="","",VLOOKUP($E11,'1MD ELO'!$A$7:$O$22,2)))</f>
        <v/>
      </c>
      <c r="G11" s="579" t="str">
        <f>IF($E11="","",VLOOKUP($E11,'1MD ELO'!$A$7:$O$22,3))</f>
        <v/>
      </c>
      <c r="H11" s="579"/>
      <c r="I11" s="579" t="str">
        <f>IF($E11="","",VLOOKUP($E11,'1MD ELO'!$A$7:$O$22,4))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c r="A13" s="171">
        <v>4</v>
      </c>
      <c r="B13" s="526" t="str">
        <f>IF($E13="","",VLOOKUP($E13,'1MD ELO'!$A$7:$O$22,14))</f>
        <v/>
      </c>
      <c r="C13" s="527" t="str">
        <f>IF($E13="","",VLOOKUP($E13,'1MD ELO'!$A$7:$O$22,15))</f>
        <v/>
      </c>
      <c r="D13" s="527" t="str">
        <f>IF($E13="","",VLOOKUP($E13,'1MD ELO'!$A$7:$O$22,5))</f>
        <v/>
      </c>
      <c r="E13" s="722"/>
      <c r="F13" s="579" t="str">
        <f>UPPER(IF($E13="","",VLOOKUP($E13,'1MD ELO'!$A$7:$O$22,2)))</f>
        <v/>
      </c>
      <c r="G13" s="579" t="str">
        <f>IF($E13="","",VLOOKUP($E13,'1MD ELO'!$A$7:$O$22,3))</f>
        <v/>
      </c>
      <c r="H13" s="579"/>
      <c r="I13" s="579" t="str">
        <f>IF($E13="","",VLOOKUP($E13,'1MD ELO'!$A$7:$O$22,4))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c r="A15" s="578">
        <v>5</v>
      </c>
      <c r="B15" s="526" t="str">
        <f>IF($E15="","",VLOOKUP($E15,'1MD ELO'!$A$7:$O$22,14))</f>
        <v/>
      </c>
      <c r="C15" s="527" t="str">
        <f>IF($E15="","",VLOOKUP($E15,'1MD ELO'!$A$7:$O$22,15))</f>
        <v/>
      </c>
      <c r="D15" s="527" t="str">
        <f>IF($E15="","",VLOOKUP($E15,'1MD ELO'!$A$7:$O$22,5))</f>
        <v/>
      </c>
      <c r="E15" s="722"/>
      <c r="F15" s="579" t="str">
        <f>UPPER(IF($E15="","",VLOOKUP($E15,'1MD ELO'!$A$7:$O$22,2)))</f>
        <v/>
      </c>
      <c r="G15" s="579" t="str">
        <f>IF($E15="","",VLOOKUP($E15,'1MD ELO'!$A$7:$O$22,3))</f>
        <v/>
      </c>
      <c r="H15" s="579"/>
      <c r="I15" s="579" t="str">
        <f>IF($E15="","",VLOOKUP($E15,'1MD ELO'!$A$7:$O$22,4))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c r="A17" s="171">
        <v>6</v>
      </c>
      <c r="B17" s="526" t="str">
        <f>IF($E17="","",VLOOKUP($E17,'1MD ELO'!$A$7:$O$22,14))</f>
        <v/>
      </c>
      <c r="C17" s="527" t="str">
        <f>IF($E17="","",VLOOKUP($E17,'1MD ELO'!$A$7:$O$22,15))</f>
        <v/>
      </c>
      <c r="D17" s="527" t="str">
        <f>IF($E17="","",VLOOKUP($E17,'1MD ELO'!$A$7:$O$22,5))</f>
        <v/>
      </c>
      <c r="E17" s="722"/>
      <c r="F17" s="579" t="str">
        <f>UPPER(IF($E17="","",VLOOKUP($E17,'1MD ELO'!$A$7:$O$22,2)))</f>
        <v/>
      </c>
      <c r="G17" s="579" t="str">
        <f>IF($E17="","",VLOOKUP($E17,'1MD ELO'!$A$7:$O$22,3))</f>
        <v/>
      </c>
      <c r="H17" s="579"/>
      <c r="I17" s="579" t="str">
        <f>IF($E17="","",VLOOKUP($E17,'1MD ELO'!$A$7:$O$22,4))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c r="A19" s="171">
        <v>7</v>
      </c>
      <c r="B19" s="526" t="str">
        <f>IF($E19="","",VLOOKUP($E19,'1MD ELO'!$A$7:$O$22,14))</f>
        <v/>
      </c>
      <c r="C19" s="527" t="str">
        <f>IF($E19="","",VLOOKUP($E19,'1MD ELO'!$A$7:$O$22,15))</f>
        <v/>
      </c>
      <c r="D19" s="527" t="str">
        <f>IF($E19="","",VLOOKUP($E19,'1MD ELO'!$A$7:$O$22,5))</f>
        <v/>
      </c>
      <c r="E19" s="722"/>
      <c r="F19" s="579" t="str">
        <f>UPPER(IF($E19="","",VLOOKUP($E19,'1MD ELO'!$A$7:$O$22,2)))</f>
        <v/>
      </c>
      <c r="G19" s="579" t="str">
        <f>IF($E19="","",VLOOKUP($E19,'1MD ELO'!$A$7:$O$22,3))</f>
        <v/>
      </c>
      <c r="H19" s="579"/>
      <c r="I19" s="579" t="str">
        <f>IF($E19="","",VLOOKUP($E19,'1MD ELO'!$A$7:$O$22,4))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c r="A21" s="581">
        <v>8</v>
      </c>
      <c r="B21" s="526" t="str">
        <f>IF($E21="","",VLOOKUP($E21,'1MD ELO'!$A$7:$O$22,14))</f>
        <v/>
      </c>
      <c r="C21" s="527" t="str">
        <f>IF($E21="","",VLOOKUP($E21,'1MD ELO'!$A$7:$O$22,15))</f>
        <v/>
      </c>
      <c r="D21" s="527" t="str">
        <f>IF($E21="","",VLOOKUP($E21,'1MD ELO'!$A$7:$O$22,5))</f>
        <v/>
      </c>
      <c r="E21" s="528"/>
      <c r="F21" s="580" t="str">
        <f>UPPER(IF($E21="","",VLOOKUP($E21,'1MD ELO'!$A$7:$O$22,2)))</f>
        <v/>
      </c>
      <c r="G21" s="580" t="str">
        <f>IF($E21="","",VLOOKUP($E21,'1MD ELO'!$A$7:$O$22,3))</f>
        <v/>
      </c>
      <c r="H21" s="580"/>
      <c r="I21" s="580" t="str">
        <f>IF($E21="","",VLOOKUP($E21,'1MD ELO'!$A$7:$O$22,4))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c r="A55" s="570" t="s">
        <v>106</v>
      </c>
      <c r="B55" s="571"/>
      <c r="C55" s="572"/>
      <c r="D55" s="573"/>
      <c r="E55" s="225">
        <v>1</v>
      </c>
      <c r="F55" s="92" t="str">
        <f>IF(E55&gt;$R$62,,UPPER(VLOOKUP(E55,'1MD ELO'!$A$7:$Q$134,2)))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c r="A56" s="574" t="s">
        <v>124</v>
      </c>
      <c r="B56" s="335"/>
      <c r="C56" s="575"/>
      <c r="D56" s="576"/>
      <c r="E56" s="225">
        <v>2</v>
      </c>
      <c r="F56" s="92" t="str">
        <f>IF(E56&gt;$R$62,,UPPER(VLOOKUP(E56,'1MD ELO'!$A$7:$Q$134,2)))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c r="A62" s="368"/>
      <c r="B62" s="365"/>
      <c r="C62" s="445"/>
      <c r="D62" s="378"/>
      <c r="E62" s="242"/>
      <c r="F62" s="241"/>
      <c r="G62" s="242"/>
      <c r="H62" s="241"/>
      <c r="I62" s="243"/>
      <c r="J62" s="569" t="s">
        <v>14</v>
      </c>
      <c r="K62" s="335"/>
      <c r="L62" s="567"/>
      <c r="M62" s="335"/>
      <c r="N62" s="568"/>
      <c r="O62" s="335">
        <f>R4</f>
        <v>0</v>
      </c>
      <c r="P62" s="567"/>
      <c r="Q62" s="335"/>
      <c r="R62" s="245">
        <f>MIN(4,'1MD ELO'!Q5)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phoneticPr fontId="71" type="noConversion"/>
  <conditionalFormatting sqref="G50:I50 G34:I34 G36:I36 G22:I22 G24:I24 G26:I26 G28:I28 G30:I30 G32:I32 H21 G38:I38 G40:I40 G42:I42 G44:I44 G46:I46 G48:I48 H7 H9 H11 H13 H15 H17 H19">
    <cfRule type="expression" dxfId="812" priority="4" stopIfTrue="1">
      <formula>AND($E7&lt;9,$C7&gt;0)</formula>
    </cfRule>
  </conditionalFormatting>
  <conditionalFormatting sqref="I23 I43 K33 I31 K41 I51 I39 K49 I47 K10 M29 M45 I27 K25 I35 I8 I12 I16 I20 K18 M14">
    <cfRule type="expression" dxfId="811" priority="5" stopIfTrue="1">
      <formula>AND($O$1="CU",I8="Umpire")</formula>
    </cfRule>
    <cfRule type="expression" dxfId="810" priority="6" stopIfTrue="1">
      <formula>AND($O$1="CU",I8&lt;&gt;"Umpire",J8&lt;&gt;"")</formula>
    </cfRule>
    <cfRule type="expression" dxfId="809" priority="7" stopIfTrue="1">
      <formula>AND($O$1="CU",I8&lt;&gt;"Umpire")</formula>
    </cfRule>
  </conditionalFormatting>
  <conditionalFormatting sqref="E36 E30 E28 E26 E24 E22 E52 E50 E32 E48 E46 E44 E42 E40 E38 E34">
    <cfRule type="expression" dxfId="808" priority="8" stopIfTrue="1">
      <formula>AND($E22&lt;9,$C22&gt;0)</formula>
    </cfRule>
  </conditionalFormatting>
  <conditionalFormatting sqref="F38 F40 F42 F44 F46 F48 F50 F36 F22 F24 F26 F28 F30 F32 F34">
    <cfRule type="cellIs" dxfId="807" priority="9" stopIfTrue="1" operator="equal">
      <formula>"Bye"</formula>
    </cfRule>
    <cfRule type="expression" dxfId="806" priority="10" stopIfTrue="1">
      <formula>AND($E22&lt;9,$C22&gt;0)</formula>
    </cfRule>
  </conditionalFormatting>
  <conditionalFormatting sqref="M10 M18 O45 M41 M49 O14 O29 M25 M33 K8 K12 K16 K20 K39 K43 K47 K51 K23 K27 K31 K35">
    <cfRule type="expression" dxfId="805" priority="11" stopIfTrue="1">
      <formula>J8="as"</formula>
    </cfRule>
    <cfRule type="expression" dxfId="804" priority="12" stopIfTrue="1">
      <formula>J8="bs"</formula>
    </cfRule>
  </conditionalFormatting>
  <conditionalFormatting sqref="B40 B42 B44 B46 B48 B50 B52 B24 B26 B28 B30 B32 B34 B36 B38 B22">
    <cfRule type="cellIs" dxfId="803" priority="13" stopIfTrue="1" operator="equal">
      <formula>"QA"</formula>
    </cfRule>
    <cfRule type="cellIs" dxfId="802" priority="14" stopIfTrue="1" operator="equal">
      <formula>"DA"</formula>
    </cfRule>
  </conditionalFormatting>
  <conditionalFormatting sqref="R62 J8 J12 J16 J20 N14 L10 L18">
    <cfRule type="expression" dxfId="801" priority="15" stopIfTrue="1">
      <formula>$O$1="CU"</formula>
    </cfRule>
  </conditionalFormatting>
  <conditionalFormatting sqref="E21 E7">
    <cfRule type="expression" dxfId="800" priority="16" stopIfTrue="1">
      <formula>$E7&lt;5</formula>
    </cfRule>
  </conditionalFormatting>
  <conditionalFormatting sqref="F19 F21 F9 F17 F15 F13 F11 F7">
    <cfRule type="cellIs" dxfId="799" priority="17" stopIfTrue="1" operator="equal">
      <formula>"Bye"</formula>
    </cfRule>
  </conditionalFormatting>
  <conditionalFormatting sqref="O16">
    <cfRule type="expression" dxfId="798" priority="1" stopIfTrue="1">
      <formula>AND($O$1="CU",O16="Umpire")</formula>
    </cfRule>
    <cfRule type="expression" dxfId="797" priority="2" stopIfTrue="1">
      <formula>AND($O$1="CU",O16&lt;&gt;"Umpire",P16&lt;&gt;"")</formula>
    </cfRule>
    <cfRule type="expression" dxfId="796"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sheetPr codeName="Sheet38">
    <pageSetUpPr fitToPage="1"/>
  </sheetPr>
  <dimension ref="A1:P42"/>
  <sheetViews>
    <sheetView showGridLines="0" showZeros="0" workbookViewId="0">
      <selection activeCell="A22" sqref="A22:B23"/>
    </sheetView>
  </sheetViews>
  <sheetFormatPr defaultRowHeight="13.2"/>
  <cols>
    <col min="1" max="1" width="27.88671875" customWidth="1"/>
    <col min="2" max="2" width="22.44140625" customWidth="1"/>
    <col min="3" max="12" width="4.33203125" hidden="1" customWidth="1"/>
    <col min="13" max="13" width="7.6640625" hidden="1" customWidth="1"/>
    <col min="14" max="14" width="7.6640625" style="45" customWidth="1"/>
    <col min="15" max="15" width="8.5546875" customWidth="1"/>
    <col min="16" max="16" width="11.5546875" hidden="1" customWidth="1"/>
  </cols>
  <sheetData>
    <row r="1" spans="1:14" ht="24.6">
      <c r="A1" s="46" t="str">
        <f>Altalanos!$A$6</f>
        <v>Diákolimpia Bács-Kiskun</v>
      </c>
      <c r="B1" s="47"/>
      <c r="C1" s="47"/>
      <c r="D1" s="37"/>
      <c r="E1" s="37"/>
      <c r="F1" s="48"/>
      <c r="G1" s="37"/>
      <c r="H1" s="37"/>
      <c r="I1" s="37"/>
      <c r="J1" s="37"/>
      <c r="K1" s="37"/>
      <c r="L1" s="37"/>
      <c r="M1" s="37"/>
      <c r="N1" s="49"/>
    </row>
    <row r="2" spans="1:14">
      <c r="A2" s="50"/>
      <c r="B2" s="29"/>
      <c r="C2" s="29"/>
      <c r="D2" s="37"/>
      <c r="E2" s="37"/>
      <c r="F2" s="37"/>
      <c r="G2" s="37"/>
      <c r="H2" s="37"/>
      <c r="I2" s="37"/>
      <c r="J2" s="37"/>
      <c r="K2" s="37"/>
      <c r="L2" s="37"/>
      <c r="M2" s="37"/>
      <c r="N2" s="48"/>
    </row>
    <row r="3" spans="1:14" s="2" customFormat="1" ht="39.75" customHeight="1" thickBot="1">
      <c r="A3" s="51"/>
      <c r="B3" s="52" t="s">
        <v>81</v>
      </c>
      <c r="C3" s="53"/>
      <c r="D3" s="54"/>
      <c r="E3" s="54"/>
      <c r="F3" s="55"/>
      <c r="G3" s="54"/>
      <c r="H3" s="56"/>
      <c r="I3" s="55"/>
      <c r="J3" s="54"/>
      <c r="K3" s="54"/>
      <c r="L3" s="54"/>
      <c r="M3" s="54"/>
      <c r="N3" s="56"/>
    </row>
    <row r="4" spans="1:14" s="18" customFormat="1" ht="9.6">
      <c r="A4" s="55" t="s">
        <v>82</v>
      </c>
      <c r="B4" s="53" t="s">
        <v>79</v>
      </c>
      <c r="C4" s="57"/>
      <c r="D4" s="57"/>
      <c r="E4" s="57"/>
      <c r="F4" s="57"/>
      <c r="G4" s="57"/>
      <c r="H4" s="57"/>
      <c r="I4" s="57"/>
      <c r="J4" s="57"/>
      <c r="K4" s="57"/>
      <c r="L4" s="57"/>
      <c r="M4" s="57"/>
      <c r="N4" s="57"/>
    </row>
    <row r="5" spans="1:14" s="38" customFormat="1" ht="12.75" customHeight="1">
      <c r="A5" s="58">
        <f>Altalanos!$A$10</f>
        <v>45408</v>
      </c>
      <c r="B5" s="59" t="str">
        <f>Altalanos!$C$10</f>
        <v>Baja</v>
      </c>
      <c r="C5" s="60"/>
      <c r="D5" s="60"/>
      <c r="E5" s="60"/>
      <c r="F5" s="60"/>
      <c r="G5" s="60"/>
      <c r="H5" s="60"/>
      <c r="I5" s="60"/>
      <c r="J5" s="60"/>
      <c r="K5" s="60"/>
      <c r="L5" s="60"/>
      <c r="M5" s="61"/>
      <c r="N5" s="61"/>
    </row>
    <row r="6" spans="1:14" s="2" customFormat="1" ht="60" customHeight="1" thickBot="1">
      <c r="A6" s="827" t="s">
        <v>83</v>
      </c>
      <c r="B6" s="827"/>
      <c r="C6" s="62"/>
      <c r="D6" s="62"/>
      <c r="E6" s="62"/>
      <c r="F6" s="63"/>
      <c r="G6" s="64"/>
      <c r="H6" s="62"/>
      <c r="I6" s="63"/>
      <c r="J6" s="62"/>
      <c r="K6" s="62"/>
      <c r="L6" s="62"/>
      <c r="M6" s="62"/>
      <c r="N6" s="65"/>
    </row>
    <row r="7" spans="1:14" s="18" customFormat="1" ht="13.5" hidden="1" customHeight="1">
      <c r="A7" s="66"/>
      <c r="B7" s="67"/>
      <c r="C7" s="67"/>
      <c r="D7" s="67"/>
      <c r="E7" s="67"/>
      <c r="F7" s="67"/>
      <c r="G7" s="67"/>
      <c r="H7" s="67"/>
      <c r="I7" s="67"/>
      <c r="J7" s="67"/>
      <c r="K7" s="67"/>
      <c r="L7" s="67"/>
      <c r="M7" s="67"/>
      <c r="N7" s="57"/>
    </row>
    <row r="8" spans="1:14" s="11" customFormat="1" ht="12.75" hidden="1" customHeight="1">
      <c r="A8" s="68"/>
      <c r="B8" s="40"/>
      <c r="C8" s="40"/>
      <c r="D8" s="40"/>
      <c r="E8" s="40"/>
      <c r="F8" s="40"/>
      <c r="G8" s="40"/>
      <c r="H8" s="40"/>
      <c r="I8" s="40"/>
      <c r="J8" s="40"/>
      <c r="K8" s="40"/>
      <c r="L8" s="40"/>
      <c r="M8" s="40"/>
      <c r="N8" s="60"/>
    </row>
    <row r="9" spans="1:14" s="18" customFormat="1" hidden="1">
      <c r="A9" s="69"/>
      <c r="B9" s="71"/>
      <c r="C9" s="72"/>
      <c r="D9" s="71"/>
      <c r="E9" s="71"/>
      <c r="F9" s="71"/>
      <c r="G9" s="71"/>
      <c r="H9" s="71"/>
      <c r="I9" s="71"/>
      <c r="J9" s="71"/>
      <c r="K9" s="71"/>
      <c r="L9" s="71"/>
      <c r="M9" s="71"/>
      <c r="N9" s="73"/>
    </row>
    <row r="10" spans="1:14" s="18" customFormat="1" ht="9.6" hidden="1">
      <c r="A10" s="66"/>
      <c r="B10" s="67"/>
      <c r="C10" s="57"/>
      <c r="D10" s="57"/>
      <c r="E10" s="57"/>
      <c r="F10" s="57"/>
      <c r="G10" s="57"/>
      <c r="H10" s="57"/>
      <c r="I10" s="57"/>
      <c r="J10" s="57"/>
      <c r="K10" s="57"/>
      <c r="L10" s="57"/>
      <c r="M10" s="57"/>
      <c r="N10" s="57"/>
    </row>
    <row r="11" spans="1:14" s="38" customFormat="1" ht="12.75" hidden="1" customHeight="1">
      <c r="A11" s="74"/>
      <c r="B11" s="39"/>
      <c r="C11" s="60"/>
      <c r="D11" s="60"/>
      <c r="E11" s="60"/>
      <c r="F11" s="60"/>
      <c r="G11" s="60"/>
      <c r="H11" s="60"/>
      <c r="I11" s="60"/>
      <c r="J11" s="60"/>
      <c r="K11" s="60"/>
      <c r="L11" s="60"/>
      <c r="M11" s="61"/>
      <c r="N11" s="57"/>
    </row>
    <row r="12" spans="1:14" s="18" customFormat="1" ht="9.6" hidden="1">
      <c r="A12" s="66"/>
      <c r="B12" s="67"/>
      <c r="C12" s="67"/>
      <c r="D12" s="67"/>
      <c r="E12" s="67"/>
      <c r="F12" s="67"/>
      <c r="G12" s="67"/>
      <c r="H12" s="67"/>
      <c r="I12" s="67"/>
      <c r="J12" s="67"/>
      <c r="K12" s="67"/>
      <c r="L12" s="67"/>
      <c r="M12" s="67"/>
      <c r="N12" s="57"/>
    </row>
    <row r="13" spans="1:14" s="11" customFormat="1" ht="12.75" hidden="1" customHeight="1">
      <c r="A13" s="68"/>
      <c r="B13" s="40"/>
      <c r="C13" s="40"/>
      <c r="D13" s="40"/>
      <c r="E13" s="40"/>
      <c r="F13" s="40"/>
      <c r="G13" s="40"/>
      <c r="H13" s="40"/>
      <c r="I13" s="40"/>
      <c r="J13" s="40"/>
      <c r="K13" s="40"/>
      <c r="L13" s="40"/>
      <c r="M13" s="40"/>
      <c r="N13" s="12"/>
    </row>
    <row r="14" spans="1:14" s="18" customFormat="1" hidden="1">
      <c r="A14" s="69"/>
      <c r="B14" s="71"/>
      <c r="C14" s="72"/>
      <c r="D14" s="71"/>
      <c r="E14" s="71"/>
      <c r="F14" s="71"/>
      <c r="G14" s="71"/>
      <c r="H14" s="71"/>
      <c r="I14" s="71"/>
      <c r="J14" s="71"/>
      <c r="K14" s="71"/>
      <c r="L14" s="71"/>
      <c r="M14" s="71"/>
      <c r="N14" s="73"/>
    </row>
    <row r="15" spans="1:14" s="18" customFormat="1" ht="9.6" hidden="1">
      <c r="A15" s="66"/>
      <c r="B15" s="67"/>
      <c r="C15" s="57"/>
      <c r="D15" s="57"/>
      <c r="E15" s="57"/>
      <c r="F15" s="57"/>
      <c r="G15" s="57"/>
      <c r="H15" s="57"/>
      <c r="I15" s="57"/>
      <c r="J15" s="57"/>
      <c r="K15" s="57"/>
      <c r="L15" s="57"/>
      <c r="M15" s="57"/>
      <c r="N15" s="57"/>
    </row>
    <row r="16" spans="1:14" s="18" customFormat="1" hidden="1">
      <c r="A16" s="74"/>
      <c r="B16" s="39"/>
      <c r="C16" s="60"/>
      <c r="D16" s="60"/>
      <c r="E16" s="60"/>
      <c r="F16" s="60"/>
      <c r="G16" s="60"/>
      <c r="H16" s="60"/>
      <c r="I16" s="60"/>
      <c r="J16" s="60"/>
      <c r="K16" s="60"/>
      <c r="L16" s="60"/>
      <c r="M16" s="61"/>
      <c r="N16" s="57"/>
    </row>
    <row r="17" spans="1:16" s="18" customFormat="1" ht="9.6" hidden="1">
      <c r="A17" s="66"/>
      <c r="B17" s="67"/>
      <c r="C17" s="67"/>
      <c r="D17" s="67"/>
      <c r="E17" s="67"/>
      <c r="F17" s="67"/>
      <c r="G17" s="67"/>
      <c r="H17" s="67"/>
      <c r="I17" s="67"/>
      <c r="J17" s="67"/>
      <c r="K17" s="67"/>
      <c r="L17" s="67"/>
      <c r="M17" s="67"/>
      <c r="N17" s="57"/>
    </row>
    <row r="18" spans="1:16" s="11" customFormat="1" ht="12.75" hidden="1" customHeight="1">
      <c r="A18" s="68"/>
      <c r="B18" s="40"/>
      <c r="C18" s="40"/>
      <c r="D18" s="40"/>
      <c r="E18" s="40"/>
      <c r="F18" s="40"/>
      <c r="G18" s="40"/>
      <c r="H18" s="40"/>
      <c r="I18" s="40"/>
      <c r="J18" s="40"/>
      <c r="K18" s="40"/>
      <c r="L18" s="40"/>
      <c r="M18" s="40"/>
      <c r="N18" s="12"/>
    </row>
    <row r="19" spans="1:16" s="11" customFormat="1" ht="7.5" hidden="1" customHeight="1">
      <c r="A19" s="75"/>
      <c r="B19" s="75"/>
      <c r="C19" s="14"/>
      <c r="D19" s="14"/>
      <c r="E19" s="14"/>
      <c r="F19" s="14"/>
      <c r="G19" s="14"/>
      <c r="H19" s="14"/>
      <c r="I19" s="14"/>
      <c r="J19" s="14"/>
      <c r="K19" s="14"/>
      <c r="L19" s="14"/>
      <c r="M19" s="14"/>
      <c r="N19" s="12"/>
    </row>
    <row r="20" spans="1:16" s="18" customFormat="1" ht="13.8" thickBot="1">
      <c r="A20" s="374" t="s">
        <v>84</v>
      </c>
      <c r="B20" s="375"/>
      <c r="C20" s="72"/>
      <c r="D20" s="71"/>
      <c r="E20" s="71"/>
      <c r="F20" s="71"/>
      <c r="G20" s="71"/>
      <c r="H20" s="71"/>
      <c r="I20" s="71"/>
      <c r="J20" s="71"/>
      <c r="K20" s="71"/>
      <c r="L20" s="71"/>
      <c r="M20" s="71"/>
      <c r="N20" s="73"/>
    </row>
    <row r="21" spans="1:16" s="18" customFormat="1" ht="9.6">
      <c r="A21" s="76" t="s">
        <v>85</v>
      </c>
      <c r="B21" s="77" t="s">
        <v>86</v>
      </c>
      <c r="C21" s="57"/>
      <c r="D21" s="57"/>
      <c r="E21" s="57"/>
      <c r="F21" s="57"/>
      <c r="G21" s="57"/>
      <c r="H21" s="57"/>
      <c r="I21" s="57"/>
      <c r="J21" s="57"/>
      <c r="K21" s="57"/>
      <c r="L21" s="57"/>
      <c r="M21" s="57"/>
      <c r="N21" s="57"/>
      <c r="P21" s="78" t="s">
        <v>133</v>
      </c>
    </row>
    <row r="22" spans="1:16" s="18" customFormat="1" ht="19.5" customHeight="1">
      <c r="A22" s="79"/>
      <c r="B22" s="80"/>
      <c r="C22" s="60"/>
      <c r="D22" s="60"/>
      <c r="E22" s="60"/>
      <c r="F22" s="60"/>
      <c r="G22" s="60"/>
      <c r="H22" s="60"/>
      <c r="I22" s="60"/>
      <c r="J22" s="60"/>
      <c r="K22" s="60"/>
      <c r="L22" s="60"/>
      <c r="M22" s="61"/>
      <c r="N22" s="57"/>
      <c r="P22" s="81" t="str">
        <f t="shared" ref="P22:P29" si="0">LEFT(B22,1)&amp;" "&amp;A22</f>
        <v xml:space="preserve"> </v>
      </c>
    </row>
    <row r="23" spans="1:16" s="18" customFormat="1" ht="19.5" customHeight="1">
      <c r="A23" s="79"/>
      <c r="B23" s="80"/>
      <c r="C23" s="60"/>
      <c r="D23" s="60"/>
      <c r="E23" s="60"/>
      <c r="F23" s="60"/>
      <c r="G23" s="60"/>
      <c r="H23" s="60"/>
      <c r="I23" s="60"/>
      <c r="J23" s="60"/>
      <c r="K23" s="60"/>
      <c r="L23" s="60"/>
      <c r="M23" s="61"/>
      <c r="N23" s="57"/>
      <c r="P23" s="81" t="str">
        <f t="shared" si="0"/>
        <v xml:space="preserve"> </v>
      </c>
    </row>
    <row r="24" spans="1:16" s="18" customFormat="1" ht="19.5" customHeight="1">
      <c r="A24" s="79"/>
      <c r="B24" s="80"/>
      <c r="C24" s="60"/>
      <c r="D24" s="60"/>
      <c r="E24" s="60"/>
      <c r="F24" s="60"/>
      <c r="G24" s="60"/>
      <c r="H24" s="60"/>
      <c r="I24" s="60"/>
      <c r="J24" s="60"/>
      <c r="K24" s="60"/>
      <c r="L24" s="60"/>
      <c r="M24" s="61"/>
      <c r="N24" s="57"/>
      <c r="P24" s="81" t="str">
        <f t="shared" si="0"/>
        <v xml:space="preserve"> </v>
      </c>
    </row>
    <row r="25" spans="1:16" s="2" customFormat="1" ht="19.5" customHeight="1">
      <c r="A25" s="79"/>
      <c r="B25" s="80"/>
      <c r="C25" s="60"/>
      <c r="D25" s="60"/>
      <c r="E25" s="60"/>
      <c r="F25" s="60"/>
      <c r="G25" s="60"/>
      <c r="H25" s="60"/>
      <c r="I25" s="60"/>
      <c r="J25" s="60"/>
      <c r="K25" s="60"/>
      <c r="L25" s="60"/>
      <c r="M25" s="61"/>
      <c r="N25" s="57"/>
      <c r="P25" s="81" t="str">
        <f t="shared" si="0"/>
        <v xml:space="preserve"> </v>
      </c>
    </row>
    <row r="26" spans="1:16" s="2" customFormat="1" ht="19.5" customHeight="1">
      <c r="A26" s="79"/>
      <c r="B26" s="80"/>
      <c r="C26" s="60"/>
      <c r="D26" s="60"/>
      <c r="E26" s="60"/>
      <c r="F26" s="60"/>
      <c r="G26" s="60"/>
      <c r="H26" s="60"/>
      <c r="I26" s="60"/>
      <c r="J26" s="60"/>
      <c r="K26" s="60"/>
      <c r="L26" s="60"/>
      <c r="M26" s="61"/>
      <c r="N26" s="57"/>
      <c r="P26" s="81" t="str">
        <f t="shared" si="0"/>
        <v xml:space="preserve"> </v>
      </c>
    </row>
    <row r="27" spans="1:16" s="2" customFormat="1" ht="19.5" customHeight="1">
      <c r="A27" s="79"/>
      <c r="B27" s="80"/>
      <c r="C27" s="60"/>
      <c r="D27" s="60"/>
      <c r="E27" s="60"/>
      <c r="F27" s="60"/>
      <c r="G27" s="60"/>
      <c r="H27" s="60"/>
      <c r="I27" s="60"/>
      <c r="J27" s="60"/>
      <c r="K27" s="60"/>
      <c r="L27" s="60"/>
      <c r="M27" s="61"/>
      <c r="N27" s="57"/>
      <c r="P27" s="81" t="str">
        <f t="shared" si="0"/>
        <v xml:space="preserve"> </v>
      </c>
    </row>
    <row r="28" spans="1:16" s="2" customFormat="1" ht="19.5" customHeight="1">
      <c r="A28" s="79"/>
      <c r="B28" s="80"/>
      <c r="C28" s="60"/>
      <c r="D28" s="60"/>
      <c r="E28" s="60"/>
      <c r="F28" s="60"/>
      <c r="G28" s="60"/>
      <c r="H28" s="60"/>
      <c r="I28" s="60"/>
      <c r="J28" s="60"/>
      <c r="K28" s="60"/>
      <c r="L28" s="60"/>
      <c r="M28" s="61"/>
      <c r="N28" s="57"/>
      <c r="P28" s="81" t="str">
        <f t="shared" si="0"/>
        <v xml:space="preserve"> </v>
      </c>
    </row>
    <row r="29" spans="1:16" s="2" customFormat="1" ht="19.5" customHeight="1" thickBot="1">
      <c r="A29" s="82"/>
      <c r="B29" s="83"/>
      <c r="C29" s="60"/>
      <c r="D29" s="60"/>
      <c r="E29" s="60"/>
      <c r="F29" s="60"/>
      <c r="G29" s="60"/>
      <c r="H29" s="60"/>
      <c r="I29" s="60"/>
      <c r="J29" s="60"/>
      <c r="K29" s="60"/>
      <c r="L29" s="60"/>
      <c r="M29" s="61"/>
      <c r="N29" s="57"/>
      <c r="P29" s="81" t="str">
        <f t="shared" si="0"/>
        <v xml:space="preserve"> </v>
      </c>
    </row>
    <row r="30" spans="1:16" ht="13.8" thickBot="1">
      <c r="A30" s="37"/>
      <c r="B30" s="37"/>
      <c r="C30" s="37"/>
      <c r="D30" s="37"/>
      <c r="E30" s="37"/>
      <c r="F30" s="37"/>
      <c r="G30" s="37"/>
      <c r="H30" s="37"/>
      <c r="I30" s="37"/>
      <c r="J30" s="37"/>
      <c r="K30" s="37"/>
      <c r="L30" s="37"/>
      <c r="M30" s="37"/>
      <c r="N30" s="84"/>
      <c r="P30" s="85" t="s">
        <v>134</v>
      </c>
    </row>
    <row r="31" spans="1:16">
      <c r="A31" s="37"/>
      <c r="B31" s="37"/>
      <c r="C31" s="37"/>
      <c r="D31" s="37"/>
      <c r="E31" s="37"/>
      <c r="F31" s="37"/>
      <c r="G31" s="37"/>
      <c r="H31" s="37"/>
      <c r="I31" s="37"/>
      <c r="J31" s="37"/>
      <c r="K31" s="37"/>
      <c r="L31" s="37"/>
      <c r="M31" s="37"/>
      <c r="N31" s="84"/>
    </row>
    <row r="32" spans="1:16">
      <c r="A32" s="37"/>
      <c r="B32" s="37"/>
      <c r="C32" s="37"/>
      <c r="D32" s="37"/>
      <c r="E32" s="37"/>
      <c r="F32" s="37"/>
      <c r="G32" s="37"/>
      <c r="H32" s="37"/>
      <c r="I32" s="37"/>
      <c r="J32" s="37"/>
      <c r="K32" s="37"/>
      <c r="L32" s="37"/>
      <c r="M32" s="37"/>
      <c r="N32" s="84"/>
    </row>
    <row r="33" spans="1:14">
      <c r="A33" s="37"/>
      <c r="B33" s="37"/>
      <c r="C33" s="37"/>
      <c r="D33" s="37"/>
      <c r="E33" s="37"/>
      <c r="F33" s="37"/>
      <c r="G33" s="37"/>
      <c r="H33" s="37"/>
      <c r="I33" s="37"/>
      <c r="J33" s="37"/>
      <c r="K33" s="37"/>
      <c r="L33" s="37"/>
      <c r="M33" s="37"/>
      <c r="N33" s="84"/>
    </row>
    <row r="34" spans="1:14">
      <c r="A34" s="37"/>
      <c r="B34" s="37"/>
      <c r="C34" s="37"/>
      <c r="D34" s="37"/>
      <c r="E34" s="37"/>
      <c r="F34" s="37"/>
      <c r="G34" s="37"/>
      <c r="H34" s="37"/>
      <c r="I34" s="37"/>
      <c r="J34" s="37"/>
      <c r="K34" s="37"/>
      <c r="L34" s="37"/>
      <c r="M34" s="37"/>
      <c r="N34" s="84"/>
    </row>
    <row r="35" spans="1:14">
      <c r="A35" s="37"/>
      <c r="B35" s="37"/>
      <c r="C35" s="37"/>
      <c r="D35" s="37"/>
      <c r="E35" s="37"/>
      <c r="F35" s="37"/>
      <c r="G35" s="37"/>
      <c r="H35" s="37"/>
      <c r="I35" s="37"/>
      <c r="J35" s="37"/>
      <c r="K35" s="37"/>
      <c r="L35" s="37"/>
      <c r="M35" s="37"/>
      <c r="N35" s="84"/>
    </row>
    <row r="36" spans="1:14">
      <c r="A36" s="37"/>
      <c r="B36" s="37"/>
      <c r="C36" s="37"/>
      <c r="D36" s="37"/>
      <c r="E36" s="37"/>
      <c r="F36" s="37"/>
      <c r="G36" s="37"/>
      <c r="H36" s="37"/>
      <c r="I36" s="37"/>
      <c r="J36" s="37"/>
      <c r="K36" s="37"/>
      <c r="L36" s="37"/>
      <c r="M36" s="37"/>
      <c r="N36" s="84"/>
    </row>
    <row r="37" spans="1:14">
      <c r="A37" s="37"/>
      <c r="B37" s="37"/>
      <c r="C37" s="37"/>
      <c r="D37" s="37"/>
      <c r="E37" s="37"/>
      <c r="F37" s="37"/>
      <c r="G37" s="37"/>
      <c r="H37" s="37"/>
      <c r="I37" s="37"/>
      <c r="J37" s="37"/>
      <c r="K37" s="37"/>
      <c r="L37" s="37"/>
      <c r="M37" s="37"/>
      <c r="N37" s="84"/>
    </row>
    <row r="38" spans="1:14">
      <c r="A38" s="37"/>
      <c r="B38" s="37"/>
      <c r="C38" s="37"/>
      <c r="D38" s="37"/>
      <c r="E38" s="37"/>
      <c r="F38" s="37"/>
      <c r="G38" s="37"/>
      <c r="H38" s="37"/>
      <c r="I38" s="37"/>
      <c r="J38" s="37"/>
      <c r="K38" s="37"/>
      <c r="L38" s="37"/>
      <c r="M38" s="37"/>
      <c r="N38" s="84"/>
    </row>
    <row r="39" spans="1:14">
      <c r="A39" s="37"/>
      <c r="B39" s="37"/>
      <c r="C39" s="37"/>
      <c r="D39" s="37"/>
      <c r="E39" s="37"/>
      <c r="F39" s="37"/>
      <c r="G39" s="37"/>
      <c r="H39" s="37"/>
      <c r="I39" s="37"/>
      <c r="J39" s="37"/>
      <c r="K39" s="37"/>
      <c r="L39" s="37"/>
      <c r="M39" s="37"/>
      <c r="N39" s="84"/>
    </row>
    <row r="40" spans="1:14">
      <c r="A40" s="37"/>
      <c r="B40" s="37"/>
      <c r="C40" s="37"/>
      <c r="D40" s="37"/>
      <c r="E40" s="37"/>
      <c r="F40" s="37"/>
      <c r="G40" s="37"/>
      <c r="H40" s="37"/>
      <c r="I40" s="37"/>
      <c r="J40" s="37"/>
      <c r="K40" s="37"/>
      <c r="L40" s="37"/>
      <c r="M40" s="37"/>
      <c r="N40" s="84"/>
    </row>
    <row r="41" spans="1:14">
      <c r="A41" s="37"/>
      <c r="B41" s="37"/>
      <c r="C41" s="37"/>
      <c r="D41" s="37"/>
      <c r="E41" s="37"/>
      <c r="F41" s="37"/>
      <c r="G41" s="37"/>
      <c r="H41" s="37"/>
      <c r="I41" s="37"/>
      <c r="J41" s="37"/>
      <c r="K41" s="37"/>
      <c r="L41" s="37"/>
      <c r="M41" s="37"/>
      <c r="N41" s="84"/>
    </row>
    <row r="42" spans="1:14">
      <c r="A42" s="37"/>
      <c r="B42" s="37"/>
      <c r="C42" s="37"/>
      <c r="D42" s="37"/>
      <c r="E42" s="37"/>
      <c r="F42" s="37"/>
      <c r="G42" s="37"/>
      <c r="H42" s="37"/>
      <c r="I42" s="37"/>
      <c r="J42" s="37"/>
      <c r="K42" s="37"/>
      <c r="L42" s="37"/>
      <c r="M42" s="37"/>
      <c r="N42" s="84"/>
    </row>
  </sheetData>
  <mergeCells count="1">
    <mergeCell ref="A6:B6"/>
  </mergeCells>
  <phoneticPr fontId="71" type="noConversion"/>
  <printOptions horizontalCentered="1"/>
  <pageMargins left="0.35" right="0.35" top="0.39" bottom="0.39" header="0" footer="0"/>
  <pageSetup paperSize="9" orientation="portrait" horizontalDpi="200" verticalDpi="200"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sheetPr codeName="Sheet137">
    <tabColor indexed="11"/>
    <pageSetUpPr fitToPage="1"/>
  </sheetPr>
  <dimension ref="A1:AO57"/>
  <sheetViews>
    <sheetView showGridLines="0" showZeros="0" workbookViewId="0">
      <selection activeCell="A6" sqref="A6:IV6"/>
    </sheetView>
  </sheetViews>
  <sheetFormatPr defaultRowHeight="13.2"/>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96">
        <f>Altalanos!$A$8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49"/>
      <c r="N4" s="147"/>
      <c r="O4" s="146"/>
      <c r="P4" s="147"/>
      <c r="Q4" s="146"/>
      <c r="R4" s="89">
        <f>Altalanos!$E$10</f>
        <v>0</v>
      </c>
      <c r="Y4" s="656"/>
      <c r="Z4" s="656"/>
      <c r="AA4" s="672" t="s">
        <v>194</v>
      </c>
      <c r="AB4" s="673">
        <v>250</v>
      </c>
      <c r="AC4" s="673">
        <v>200</v>
      </c>
      <c r="AD4" s="673">
        <v>150</v>
      </c>
      <c r="AE4" s="673">
        <v>120</v>
      </c>
      <c r="AF4" s="673">
        <v>90</v>
      </c>
      <c r="AG4" s="673">
        <v>60</v>
      </c>
      <c r="AH4" s="673">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1.1" customHeight="1" thickBot="1">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 customHeight="1">
      <c r="A7" s="157">
        <v>1</v>
      </c>
      <c r="B7" s="390" t="str">
        <f>IF($E7="","",VLOOKUP($E7,'1MD ELO'!$A$7:$O$22,14))</f>
        <v/>
      </c>
      <c r="C7" s="446" t="str">
        <f>IF($E7="","",VLOOKUP($E7,'1MD ELO'!$A$7:$O$22,15))</f>
        <v/>
      </c>
      <c r="D7" s="446" t="str">
        <f>IF($E7="","",VLOOKUP($E7,'1MD ELO'!$A$7:$O$22,5))</f>
        <v/>
      </c>
      <c r="E7" s="159"/>
      <c r="F7" s="160" t="str">
        <f>UPPER(IF($E7="","",VLOOKUP($E7,'1MD ELO'!$A$7:$O$22,2)))</f>
        <v/>
      </c>
      <c r="G7" s="160" t="str">
        <f>IF($E7="","",VLOOKUP($E7,'1MD ELO'!$A$7:$O$22,3))</f>
        <v/>
      </c>
      <c r="H7" s="160"/>
      <c r="I7" s="160" t="str">
        <f>IF($E7="","",VLOOKUP($E7,'1MD ELO'!$A$7:$O$22,4))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c r="A9" s="171">
        <v>2</v>
      </c>
      <c r="B9" s="390" t="str">
        <f>IF($E9="","",VLOOKUP($E9,'1MD ELO'!$A$7:$O$22,14))</f>
        <v/>
      </c>
      <c r="C9" s="446" t="str">
        <f>IF($E9="","",VLOOKUP($E9,'1MD ELO'!$A$7:$O$22,15))</f>
        <v/>
      </c>
      <c r="D9" s="446" t="str">
        <f>IF($E9="","",VLOOKUP($E9,'1MD ELO'!$A$7:$O$22,5))</f>
        <v/>
      </c>
      <c r="E9" s="159"/>
      <c r="F9" s="179" t="str">
        <f>UPPER(IF($E9="","",VLOOKUP($E9,'1MD ELO'!$A$7:$O$22,2)))</f>
        <v/>
      </c>
      <c r="G9" s="179" t="str">
        <f>IF($E9="","",VLOOKUP($E9,'1MD ELO'!$A$7:$O$22,3))</f>
        <v/>
      </c>
      <c r="H9" s="179"/>
      <c r="I9" s="160" t="str">
        <f>IF($E9="","",VLOOKUP($E9,'1MD ELO'!$A$7:$O$22,4))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c r="A11" s="171">
        <v>3</v>
      </c>
      <c r="B11" s="390" t="str">
        <f>IF($E11="","",VLOOKUP($E11,'1MD ELO'!$A$7:$O$22,14))</f>
        <v/>
      </c>
      <c r="C11" s="446" t="str">
        <f>IF($E11="","",VLOOKUP($E11,'1MD ELO'!$A$7:$O$22,15))</f>
        <v/>
      </c>
      <c r="D11" s="446" t="str">
        <f>IF($E11="","",VLOOKUP($E11,'1MD ELO'!$A$7:$O$22,5))</f>
        <v/>
      </c>
      <c r="E11" s="159"/>
      <c r="F11" s="179" t="str">
        <f>UPPER(IF($E11="","",VLOOKUP($E11,'1MD ELO'!$A$7:$O$22,2)))</f>
        <v/>
      </c>
      <c r="G11" s="179" t="str">
        <f>IF($E11="","",VLOOKUP($E11,'1MD ELO'!$A$7:$O$22,3))</f>
        <v/>
      </c>
      <c r="H11" s="179"/>
      <c r="I11" s="179" t="str">
        <f>IF($E11="","",VLOOKUP($E11,'1MD ELO'!$A$7:$O$22,4))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c r="A13" s="171">
        <v>4</v>
      </c>
      <c r="B13" s="390" t="str">
        <f>IF($E13="","",VLOOKUP($E13,'1MD ELO'!$A$7:$O$22,14))</f>
        <v/>
      </c>
      <c r="C13" s="446" t="str">
        <f>IF($E13="","",VLOOKUP($E13,'1MD ELO'!$A$7:$O$22,15))</f>
        <v/>
      </c>
      <c r="D13" s="446" t="str">
        <f>IF($E13="","",VLOOKUP($E13,'1MD ELO'!$A$7:$O$22,5))</f>
        <v/>
      </c>
      <c r="E13" s="159"/>
      <c r="F13" s="179" t="str">
        <f>UPPER(IF($E13="","",VLOOKUP($E13,'1MD ELO'!$A$7:$O$22,2)))</f>
        <v/>
      </c>
      <c r="G13" s="179" t="str">
        <f>IF($E13="","",VLOOKUP($E13,'1MD ELO'!$A$7:$O$22,3))</f>
        <v/>
      </c>
      <c r="H13" s="179"/>
      <c r="I13" s="179" t="str">
        <f>IF($E13="","",VLOOKUP($E13,'1MD ELO'!$A$7:$O$22,4))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c r="A15" s="157">
        <v>5</v>
      </c>
      <c r="B15" s="390" t="str">
        <f>IF($E15="","",VLOOKUP($E15,'1MD ELO'!$A$7:$O$22,14))</f>
        <v/>
      </c>
      <c r="C15" s="446" t="str">
        <f>IF($E15="","",VLOOKUP($E15,'1MD ELO'!$A$7:$O$22,15))</f>
        <v/>
      </c>
      <c r="D15" s="446" t="str">
        <f>IF($E15="","",VLOOKUP($E15,'1MD ELO'!$A$7:$O$22,5))</f>
        <v/>
      </c>
      <c r="E15" s="159"/>
      <c r="F15" s="160" t="str">
        <f>UPPER(IF($E15="","",VLOOKUP($E15,'1MD ELO'!$A$7:$O$22,2)))</f>
        <v/>
      </c>
      <c r="G15" s="160" t="str">
        <f>IF($E15="","",VLOOKUP($E15,'1MD ELO'!$A$7:$O$22,3))</f>
        <v/>
      </c>
      <c r="H15" s="160"/>
      <c r="I15" s="160" t="str">
        <f>IF($E15="","",VLOOKUP($E15,'1MD ELO'!$A$7:$O$22,4))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c r="A17" s="171">
        <v>6</v>
      </c>
      <c r="B17" s="390" t="str">
        <f>IF($E17="","",VLOOKUP($E17,'1MD ELO'!$A$7:$O$22,14))</f>
        <v/>
      </c>
      <c r="C17" s="446" t="str">
        <f>IF($E17="","",VLOOKUP($E17,'1MD ELO'!$A$7:$O$22,15))</f>
        <v/>
      </c>
      <c r="D17" s="446" t="str">
        <f>IF($E17="","",VLOOKUP($E17,'1MD ELO'!$A$7:$O$22,5))</f>
        <v/>
      </c>
      <c r="E17" s="159"/>
      <c r="F17" s="179" t="str">
        <f>UPPER(IF($E17="","",VLOOKUP($E17,'1MD ELO'!$A$7:$O$22,2)))</f>
        <v/>
      </c>
      <c r="G17" s="179" t="str">
        <f>IF($E17="","",VLOOKUP($E17,'1MD ELO'!$A$7:$O$22,3))</f>
        <v/>
      </c>
      <c r="H17" s="179"/>
      <c r="I17" s="179" t="str">
        <f>IF($E17="","",VLOOKUP($E17,'1MD ELO'!$A$7:$O$22,4))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c r="A19" s="171">
        <v>7</v>
      </c>
      <c r="B19" s="390" t="str">
        <f>IF($E19="","",VLOOKUP($E19,'1MD ELO'!$A$7:$O$22,14))</f>
        <v/>
      </c>
      <c r="C19" s="446" t="str">
        <f>IF($E19="","",VLOOKUP($E19,'1MD ELO'!$A$7:$O$22,15))</f>
        <v/>
      </c>
      <c r="D19" s="446" t="str">
        <f>IF($E19="","",VLOOKUP($E19,'1MD ELO'!$A$7:$O$22,5))</f>
        <v/>
      </c>
      <c r="E19" s="159"/>
      <c r="F19" s="179" t="str">
        <f>UPPER(IF($E19="","",VLOOKUP($E19,'1MD ELO'!$A$7:$O$22,2)))</f>
        <v/>
      </c>
      <c r="G19" s="179" t="str">
        <f>IF($E19="","",VLOOKUP($E19,'1MD ELO'!$A$7:$O$22,3))</f>
        <v/>
      </c>
      <c r="H19" s="179"/>
      <c r="I19" s="179" t="str">
        <f>IF($E19="","",VLOOKUP($E19,'1MD ELO'!$A$7:$O$22,4))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c r="A21" s="171">
        <v>8</v>
      </c>
      <c r="B21" s="390" t="str">
        <f>IF($E21="","",VLOOKUP($E21,'1MD ELO'!$A$7:$O$22,14))</f>
        <v/>
      </c>
      <c r="C21" s="446" t="str">
        <f>IF($E21="","",VLOOKUP($E21,'1MD ELO'!$A$7:$O$22,15))</f>
        <v/>
      </c>
      <c r="D21" s="446" t="str">
        <f>IF($E21="","",VLOOKUP($E21,'1MD ELO'!$A$7:$O$22,5))</f>
        <v/>
      </c>
      <c r="E21" s="159"/>
      <c r="F21" s="179" t="str">
        <f>UPPER(IF($E21="","",VLOOKUP($E21,'1MD ELO'!$A$7:$O$22,2)))</f>
        <v/>
      </c>
      <c r="G21" s="179" t="str">
        <f>IF($E21="","",VLOOKUP($E21,'1MD ELO'!$A$7:$O$22,3))</f>
        <v/>
      </c>
      <c r="H21" s="179"/>
      <c r="I21" s="179" t="str">
        <f>IF($E21="","",VLOOKUP($E21,'1MD ELO'!$A$7:$O$22,4))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c r="A23" s="171">
        <v>9</v>
      </c>
      <c r="B23" s="390" t="str">
        <f>IF($E23="","",VLOOKUP($E23,'1MD ELO'!$A$7:$O$22,14))</f>
        <v/>
      </c>
      <c r="C23" s="446" t="str">
        <f>IF($E23="","",VLOOKUP($E23,'1MD ELO'!$A$7:$O$22,15))</f>
        <v/>
      </c>
      <c r="D23" s="446" t="str">
        <f>IF($E23="","",VLOOKUP($E23,'1MD ELO'!$A$7:$O$22,5))</f>
        <v/>
      </c>
      <c r="E23" s="159"/>
      <c r="F23" s="179" t="str">
        <f>UPPER(IF($E23="","",VLOOKUP($E23,'1MD ELO'!$A$7:$O$22,2)))</f>
        <v/>
      </c>
      <c r="G23" s="179" t="str">
        <f>IF($E23="","",VLOOKUP($E23,'1MD ELO'!$A$7:$O$22,3))</f>
        <v/>
      </c>
      <c r="H23" s="179"/>
      <c r="I23" s="179" t="str">
        <f>IF($E23="","",VLOOKUP($E23,'1MD ELO'!$A$7:$O$22,4))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c r="A25" s="171">
        <v>10</v>
      </c>
      <c r="B25" s="390" t="str">
        <f>IF($E25="","",VLOOKUP($E25,'1MD ELO'!$A$7:$O$22,14))</f>
        <v/>
      </c>
      <c r="C25" s="446" t="str">
        <f>IF($E25="","",VLOOKUP($E25,'1MD ELO'!$A$7:$O$22,15))</f>
        <v/>
      </c>
      <c r="D25" s="446" t="str">
        <f>IF($E25="","",VLOOKUP($E25,'1MD ELO'!$A$7:$O$22,5))</f>
        <v/>
      </c>
      <c r="E25" s="159"/>
      <c r="F25" s="179" t="str">
        <f>UPPER(IF($E25="","",VLOOKUP($E25,'1MD ELO'!$A$7:$O$22,2)))</f>
        <v/>
      </c>
      <c r="G25" s="179" t="str">
        <f>IF($E25="","",VLOOKUP($E25,'1MD ELO'!$A$7:$O$22,3))</f>
        <v/>
      </c>
      <c r="H25" s="179"/>
      <c r="I25" s="179" t="str">
        <f>IF($E25="","",VLOOKUP($E25,'1MD ELO'!$A$7:$O$22,4))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c r="A27" s="171">
        <v>11</v>
      </c>
      <c r="B27" s="390" t="str">
        <f>IF($E27="","",VLOOKUP($E27,'1MD ELO'!$A$7:$O$22,14))</f>
        <v/>
      </c>
      <c r="C27" s="446" t="str">
        <f>IF($E27="","",VLOOKUP($E27,'1MD ELO'!$A$7:$O$22,15))</f>
        <v/>
      </c>
      <c r="D27" s="446" t="str">
        <f>IF($E27="","",VLOOKUP($E27,'1MD ELO'!$A$7:$O$22,5))</f>
        <v/>
      </c>
      <c r="E27" s="159"/>
      <c r="F27" s="179" t="str">
        <f>UPPER(IF($E27="","",VLOOKUP($E27,'1MD ELO'!$A$7:$O$22,2)))</f>
        <v/>
      </c>
      <c r="G27" s="179" t="str">
        <f>IF($E27="","",VLOOKUP($E27,'1MD ELO'!$A$7:$O$22,3))</f>
        <v/>
      </c>
      <c r="H27" s="179"/>
      <c r="I27" s="179" t="str">
        <f>IF($E27="","",VLOOKUP($E27,'1MD ELO'!$A$7:$O$22,4))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c r="A29" s="157">
        <v>12</v>
      </c>
      <c r="B29" s="390" t="str">
        <f>IF($E29="","",VLOOKUP($E29,'1MD ELO'!$A$7:$O$22,14))</f>
        <v/>
      </c>
      <c r="C29" s="446" t="str">
        <f>IF($E29="","",VLOOKUP($E29,'1MD ELO'!$A$7:$O$22,15))</f>
        <v/>
      </c>
      <c r="D29" s="446" t="str">
        <f>IF($E29="","",VLOOKUP($E29,'1MD ELO'!$A$7:$O$22,5))</f>
        <v/>
      </c>
      <c r="E29" s="159"/>
      <c r="F29" s="160" t="str">
        <f>UPPER(IF($E29="","",VLOOKUP($E29,'1MD ELO'!$A$7:$O$22,2)))</f>
        <v/>
      </c>
      <c r="G29" s="160" t="str">
        <f>IF($E29="","",VLOOKUP($E29,'1MD ELO'!$A$7:$O$22,3))</f>
        <v/>
      </c>
      <c r="H29" s="160"/>
      <c r="I29" s="160" t="str">
        <f>IF($E29="","",VLOOKUP($E29,'1MD ELO'!$A$7:$O$22,4))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c r="A31" s="171">
        <v>13</v>
      </c>
      <c r="B31" s="390" t="str">
        <f>IF($E31="","",VLOOKUP($E31,'1MD ELO'!$A$7:$O$22,14))</f>
        <v/>
      </c>
      <c r="C31" s="446" t="str">
        <f>IF($E31="","",VLOOKUP($E31,'1MD ELO'!$A$7:$O$22,15))</f>
        <v/>
      </c>
      <c r="D31" s="446" t="str">
        <f>IF($E31="","",VLOOKUP($E31,'1MD ELO'!$A$7:$O$22,5))</f>
        <v/>
      </c>
      <c r="E31" s="159"/>
      <c r="F31" s="179" t="str">
        <f>UPPER(IF($E31="","",VLOOKUP($E31,'1MD ELO'!$A$7:$O$22,2)))</f>
        <v/>
      </c>
      <c r="G31" s="179" t="str">
        <f>IF($E31="","",VLOOKUP($E31,'1MD ELO'!$A$7:$O$22,3))</f>
        <v/>
      </c>
      <c r="H31" s="179"/>
      <c r="I31" s="179" t="str">
        <f>IF($E31="","",VLOOKUP($E31,'1MD ELO'!$A$7:$O$22,4))</f>
        <v/>
      </c>
      <c r="J31" s="192"/>
      <c r="K31" s="161"/>
      <c r="L31" s="161"/>
      <c r="M31" s="161"/>
      <c r="N31" s="188"/>
      <c r="O31" s="161"/>
      <c r="P31" s="186"/>
      <c r="Q31" s="167"/>
      <c r="R31" s="168"/>
      <c r="S31" s="169"/>
      <c r="AI31" s="668"/>
      <c r="AJ31" s="668"/>
      <c r="AK31" s="668"/>
    </row>
    <row r="32" spans="1:41" s="38" customFormat="1" ht="12.9" customHeight="1">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c r="A33" s="171">
        <v>14</v>
      </c>
      <c r="B33" s="390" t="str">
        <f>IF($E33="","",VLOOKUP($E33,'1MD ELO'!$A$7:$O$22,14))</f>
        <v/>
      </c>
      <c r="C33" s="446" t="str">
        <f>IF($E33="","",VLOOKUP($E33,'1MD ELO'!$A$7:$O$22,15))</f>
        <v/>
      </c>
      <c r="D33" s="446" t="str">
        <f>IF($E33="","",VLOOKUP($E33,'1MD ELO'!$A$7:$O$22,5))</f>
        <v/>
      </c>
      <c r="E33" s="159"/>
      <c r="F33" s="179" t="str">
        <f>UPPER(IF($E33="","",VLOOKUP($E33,'1MD ELO'!$A$7:$O$22,2)))</f>
        <v/>
      </c>
      <c r="G33" s="179" t="str">
        <f>IF($E33="","",VLOOKUP($E33,'1MD ELO'!$A$7:$O$22,3))</f>
        <v/>
      </c>
      <c r="H33" s="179"/>
      <c r="I33" s="179" t="str">
        <f>IF($E33="","",VLOOKUP($E33,'1MD ELO'!$A$7:$O$22,4))</f>
        <v/>
      </c>
      <c r="J33" s="180"/>
      <c r="K33" s="161"/>
      <c r="L33" s="181"/>
      <c r="M33" s="161"/>
      <c r="N33" s="188"/>
      <c r="O33" s="186"/>
      <c r="P33" s="186"/>
      <c r="Q33" s="167"/>
      <c r="R33" s="168"/>
      <c r="S33" s="169"/>
      <c r="AI33" s="668"/>
      <c r="AJ33" s="668"/>
      <c r="AK33" s="668"/>
    </row>
    <row r="34" spans="1:37" s="38" customFormat="1" ht="12.9" customHeight="1">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c r="A35" s="171">
        <v>15</v>
      </c>
      <c r="B35" s="390" t="str">
        <f>IF($E35="","",VLOOKUP($E35,'1MD ELO'!$A$7:$O$22,14))</f>
        <v/>
      </c>
      <c r="C35" s="446" t="str">
        <f>IF($E35="","",VLOOKUP($E35,'1MD ELO'!$A$7:$O$22,15))</f>
        <v/>
      </c>
      <c r="D35" s="446" t="str">
        <f>IF($E35="","",VLOOKUP($E35,'1MD ELO'!$A$7:$O$22,5))</f>
        <v/>
      </c>
      <c r="E35" s="159"/>
      <c r="F35" s="179" t="str">
        <f>UPPER(IF($E35="","",VLOOKUP($E35,'1MD ELO'!$A$7:$O$22,2)))</f>
        <v/>
      </c>
      <c r="G35" s="179" t="str">
        <f>IF($E35="","",VLOOKUP($E35,'1MD ELO'!$A$7:$O$22,3))</f>
        <v/>
      </c>
      <c r="H35" s="179"/>
      <c r="I35" s="179" t="str">
        <f>IF($E35="","",VLOOKUP($E35,'1MD ELO'!$A$7:$O$22,4))</f>
        <v/>
      </c>
      <c r="J35" s="162"/>
      <c r="K35" s="161"/>
      <c r="L35" s="187"/>
      <c r="M35" s="161"/>
      <c r="N35" s="186"/>
      <c r="O35" s="186"/>
      <c r="P35" s="186"/>
      <c r="Q35" s="167"/>
      <c r="R35" s="168"/>
      <c r="S35" s="169"/>
      <c r="AI35" s="668"/>
      <c r="AJ35" s="668"/>
      <c r="AK35" s="668"/>
    </row>
    <row r="36" spans="1:37" s="38" customFormat="1" ht="12.9" customHeight="1">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c r="A37" s="157">
        <v>16</v>
      </c>
      <c r="B37" s="390" t="str">
        <f>IF($E37="","",VLOOKUP($E37,'1MD ELO'!$A$7:$O$22,14))</f>
        <v/>
      </c>
      <c r="C37" s="446" t="str">
        <f>IF($E37="","",VLOOKUP($E37,'1MD ELO'!$A$7:$O$22,15))</f>
        <v/>
      </c>
      <c r="D37" s="446" t="str">
        <f>IF($E37="","",VLOOKUP($E37,'1MD ELO'!$A$7:$O$22,5))</f>
        <v/>
      </c>
      <c r="E37" s="159"/>
      <c r="F37" s="160" t="str">
        <f>UPPER(IF($E37="","",VLOOKUP($E37,'1MD ELO'!$A$7:$O$22,2)))</f>
        <v/>
      </c>
      <c r="G37" s="160" t="str">
        <f>IF($E37="","",VLOOKUP($E37,'1MD ELO'!$A$7:$O$22,3))</f>
        <v/>
      </c>
      <c r="H37" s="179"/>
      <c r="I37" s="160" t="str">
        <f>IF($E37="","",VLOOKUP($E37,'1MD ELO'!$A$7:$O$22,4))</f>
        <v/>
      </c>
      <c r="J37" s="190"/>
      <c r="K37" s="161"/>
      <c r="L37" s="161"/>
      <c r="M37" s="161"/>
      <c r="N37" s="186"/>
      <c r="O37" s="186"/>
      <c r="P37" s="186"/>
      <c r="Q37" s="167"/>
      <c r="R37" s="168"/>
      <c r="S37" s="169"/>
      <c r="AI37" s="668"/>
      <c r="AJ37" s="668"/>
      <c r="AK37" s="668"/>
    </row>
    <row r="38" spans="1:37" s="38" customFormat="1" ht="9.6" customHeight="1">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c r="A50" s="452" t="s">
        <v>106</v>
      </c>
      <c r="B50" s="453"/>
      <c r="C50" s="454"/>
      <c r="D50" s="455"/>
      <c r="E50" s="224">
        <v>1</v>
      </c>
      <c r="F50" s="92" t="str">
        <f>IF(E50&gt;$R$57,,UPPER(VLOOKUP(E50,'1MD ELO'!$A$7:$Q$134,2)))</f>
        <v/>
      </c>
      <c r="G50" s="225"/>
      <c r="H50" s="92"/>
      <c r="I50" s="91"/>
      <c r="J50" s="226" t="s">
        <v>7</v>
      </c>
      <c r="K50" s="221"/>
      <c r="L50" s="227"/>
      <c r="M50" s="221"/>
      <c r="N50" s="228"/>
      <c r="O50" s="229" t="s">
        <v>111</v>
      </c>
      <c r="P50" s="230"/>
      <c r="Q50" s="230"/>
      <c r="R50" s="231"/>
      <c r="AI50" s="670"/>
      <c r="AJ50" s="670"/>
      <c r="AK50" s="670"/>
    </row>
    <row r="51" spans="1:37" s="18" customFormat="1" ht="9" customHeight="1">
      <c r="A51" s="236" t="s">
        <v>124</v>
      </c>
      <c r="B51" s="234"/>
      <c r="C51" s="448"/>
      <c r="D51" s="237"/>
      <c r="E51" s="224">
        <v>2</v>
      </c>
      <c r="F51" s="92" t="str">
        <f>IF(E51&gt;$R$57,,UPPER(VLOOKUP(E51,'1MD ELO'!$A$7:$Q$134,2)))</f>
        <v/>
      </c>
      <c r="G51" s="225"/>
      <c r="H51" s="92"/>
      <c r="I51" s="91"/>
      <c r="J51" s="226" t="s">
        <v>8</v>
      </c>
      <c r="K51" s="221"/>
      <c r="L51" s="227"/>
      <c r="M51" s="221"/>
      <c r="N51" s="228"/>
      <c r="O51" s="232"/>
      <c r="P51" s="233"/>
      <c r="Q51" s="234"/>
      <c r="R51" s="235"/>
      <c r="AI51" s="670"/>
      <c r="AJ51" s="670"/>
      <c r="AK51" s="670"/>
    </row>
    <row r="52" spans="1:37" s="18" customFormat="1" ht="9" customHeight="1">
      <c r="A52" s="379"/>
      <c r="B52" s="380"/>
      <c r="C52" s="449"/>
      <c r="D52" s="381"/>
      <c r="E52" s="224">
        <v>3</v>
      </c>
      <c r="F52" s="92" t="str">
        <f>IF(E52&gt;$R$57,,UPPER(VLOOKUP(E52,'1MD ELO'!$A$7:$Q$134,2)))</f>
        <v/>
      </c>
      <c r="G52" s="225"/>
      <c r="H52" s="92"/>
      <c r="I52" s="91"/>
      <c r="J52" s="226" t="s">
        <v>9</v>
      </c>
      <c r="K52" s="221"/>
      <c r="L52" s="227"/>
      <c r="M52" s="221"/>
      <c r="N52" s="228"/>
      <c r="O52" s="229" t="s">
        <v>112</v>
      </c>
      <c r="P52" s="230"/>
      <c r="Q52" s="230"/>
      <c r="R52" s="231"/>
      <c r="AI52" s="670"/>
      <c r="AJ52" s="670"/>
      <c r="AK52" s="670"/>
    </row>
    <row r="53" spans="1:37" s="18" customFormat="1" ht="9" customHeight="1">
      <c r="A53" s="238"/>
      <c r="B53" s="443"/>
      <c r="C53" s="443"/>
      <c r="D53" s="239"/>
      <c r="E53" s="224">
        <v>4</v>
      </c>
      <c r="F53" s="92" t="str">
        <f>IF(E53&gt;$R$57,,UPPER(VLOOKUP(E53,'1MD ELO'!$A$7:$Q$134,2)))</f>
        <v/>
      </c>
      <c r="G53" s="225"/>
      <c r="H53" s="92"/>
      <c r="I53" s="91"/>
      <c r="J53" s="226" t="s">
        <v>10</v>
      </c>
      <c r="K53" s="221"/>
      <c r="L53" s="227"/>
      <c r="M53" s="221"/>
      <c r="N53" s="228"/>
      <c r="O53" s="221"/>
      <c r="P53" s="227"/>
      <c r="Q53" s="221"/>
      <c r="R53" s="228"/>
      <c r="AI53" s="670"/>
      <c r="AJ53" s="670"/>
      <c r="AK53" s="670"/>
    </row>
    <row r="54" spans="1:37" s="18" customFormat="1" ht="9" customHeight="1">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c r="A57" s="368"/>
      <c r="B57" s="365"/>
      <c r="C57" s="445"/>
      <c r="D57" s="378"/>
      <c r="E57" s="240"/>
      <c r="F57" s="241"/>
      <c r="G57" s="242"/>
      <c r="H57" s="241"/>
      <c r="I57" s="243"/>
      <c r="J57" s="244" t="s">
        <v>14</v>
      </c>
      <c r="K57" s="234"/>
      <c r="L57" s="233"/>
      <c r="M57" s="234"/>
      <c r="N57" s="235"/>
      <c r="O57" s="234">
        <f>R4</f>
        <v>0</v>
      </c>
      <c r="P57" s="233"/>
      <c r="Q57" s="234"/>
      <c r="R57" s="245">
        <f>MIN(4,'1MD ELO'!Q5)</f>
        <v>4</v>
      </c>
      <c r="AI57" s="670"/>
      <c r="AJ57" s="670"/>
      <c r="AK57" s="670"/>
    </row>
  </sheetData>
  <mergeCells count="1">
    <mergeCell ref="A4:C4"/>
  </mergeCells>
  <phoneticPr fontId="71" type="noConversion"/>
  <conditionalFormatting sqref="G45:I45 G39:I39 H23 H25 H27 H29 H31 H33 H35 H37 G47:I47 G41:I41 G43:I43 H7 H9 H11 H13 H15 H17 H19 H21">
    <cfRule type="expression" dxfId="795" priority="1" stopIfTrue="1">
      <formula>AND($E7&lt;9,$C7&gt;0)</formula>
    </cfRule>
  </conditionalFormatting>
  <conditionalFormatting sqref="I32 I46 I36 K44 I42 K10 M14 K18 K26 K34 M30 M40 O22 I8 I12 I16 I20 I24 I28">
    <cfRule type="expression" dxfId="794" priority="2" stopIfTrue="1">
      <formula>AND($O$1="CU",I8="Umpire")</formula>
    </cfRule>
    <cfRule type="expression" dxfId="793" priority="3" stopIfTrue="1">
      <formula>AND($O$1="CU",I8&lt;&gt;"Umpire",J8&lt;&gt;"")</formula>
    </cfRule>
    <cfRule type="expression" dxfId="792" priority="4" stopIfTrue="1">
      <formula>AND($O$1="CU",I8&lt;&gt;"Umpire")</formula>
    </cfRule>
  </conditionalFormatting>
  <conditionalFormatting sqref="E39 E47 E45 E43 E41">
    <cfRule type="expression" dxfId="791" priority="5" stopIfTrue="1">
      <formula>AND($E39&lt;9,$C39&gt;0)</formula>
    </cfRule>
  </conditionalFormatting>
  <conditionalFormatting sqref="F41 F43 F45 F47 F39">
    <cfRule type="cellIs" dxfId="790" priority="6" stopIfTrue="1" operator="equal">
      <formula>"Bye"</formula>
    </cfRule>
    <cfRule type="expression" dxfId="789" priority="7" stopIfTrue="1">
      <formula>AND($E39&lt;9,$C39&gt;0)</formula>
    </cfRule>
  </conditionalFormatting>
  <conditionalFormatting sqref="M10 M18 M26 M34 O30 O40 M44 O14 Q22 K8 K12 K16 K20 K24 K28 K32 K36 K42 K46">
    <cfRule type="expression" dxfId="788" priority="8" stopIfTrue="1">
      <formula>J8="as"</formula>
    </cfRule>
    <cfRule type="expression" dxfId="787" priority="9" stopIfTrue="1">
      <formula>J8="bs"</formula>
    </cfRule>
  </conditionalFormatting>
  <conditionalFormatting sqref="B41 B43 B45 B47 B39">
    <cfRule type="cellIs" dxfId="786" priority="10" stopIfTrue="1" operator="equal">
      <formula>"QA"</formula>
    </cfRule>
    <cfRule type="cellIs" dxfId="785" priority="11" stopIfTrue="1" operator="equal">
      <formula>"DA"</formula>
    </cfRule>
  </conditionalFormatting>
  <conditionalFormatting sqref="R57 J8 J12 J16 J20 J24 J28 J32 J36 N30 N14 L10 L34 L18 L26 P22">
    <cfRule type="expression" dxfId="784" priority="12" stopIfTrue="1">
      <formula>$O$1="CU"</formula>
    </cfRule>
  </conditionalFormatting>
  <conditionalFormatting sqref="E9 E7 E11 E13 E15 E17 E19 E21 E23 E25 E27 E29 E31 E33 E35 E37">
    <cfRule type="expression" dxfId="783" priority="13" stopIfTrue="1">
      <formula>$E7&lt;5</formula>
    </cfRule>
  </conditionalFormatting>
  <conditionalFormatting sqref="F35 F37 F25 F33 F31 F29 F27 F23 F19 F21 F9 F17 F15 F13 F11 F7">
    <cfRule type="cellIs" dxfId="782" priority="14"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sheetPr codeName="Sheet139">
    <tabColor indexed="11"/>
    <pageSetUpPr fitToPage="1"/>
  </sheetPr>
  <dimension ref="A1:AM79"/>
  <sheetViews>
    <sheetView showGridLines="0" showZeros="0" workbookViewId="0">
      <selection activeCell="A6" sqref="A6:IV6"/>
    </sheetView>
  </sheetViews>
  <sheetFormatPr defaultRowHeight="13.2"/>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E2" s="96">
        <f>Altalanos!$A$8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49"/>
      <c r="N4" s="147"/>
      <c r="O4" s="146"/>
      <c r="P4" s="147"/>
      <c r="Q4" s="146"/>
      <c r="R4" s="89">
        <f>Altalanos!$E$10</f>
        <v>0</v>
      </c>
      <c r="Y4" s="656"/>
      <c r="Z4" s="656"/>
      <c r="AA4" s="656" t="s">
        <v>194</v>
      </c>
      <c r="AB4" s="661">
        <v>250</v>
      </c>
      <c r="AC4" s="661">
        <v>200</v>
      </c>
      <c r="AD4" s="661">
        <v>150</v>
      </c>
      <c r="AE4" s="661">
        <v>120</v>
      </c>
      <c r="AF4" s="661">
        <v>90</v>
      </c>
      <c r="AG4" s="661">
        <v>60</v>
      </c>
      <c r="AH4" s="661">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c r="A6" s="785"/>
      <c r="B6" s="794"/>
      <c r="C6" s="794"/>
      <c r="D6" s="794"/>
      <c r="E6" s="794"/>
      <c r="F6" s="793" t="str">
        <f>IF(Y3="","",CONCATENATE(AH1," / ",AG1," pont"))</f>
        <v/>
      </c>
      <c r="G6" s="795"/>
      <c r="H6" s="796"/>
      <c r="I6" s="795"/>
      <c r="J6" s="797"/>
      <c r="K6" s="794" t="str">
        <f>IF(Y3="","",CONCATENATE(AF1," pont"))</f>
        <v/>
      </c>
      <c r="L6" s="797"/>
      <c r="M6" s="794" t="str">
        <f>IF(Y3="","",CONCATENATE(AE1," pont"))</f>
        <v/>
      </c>
      <c r="N6" s="797"/>
      <c r="O6" s="794" t="str">
        <f>IF(Y3="","",CONCATENATE(AD1," pont"))</f>
        <v/>
      </c>
      <c r="P6" s="797"/>
      <c r="Q6" s="794" t="str">
        <f>IF(Y3="","",CONCATENATE(AC1," pont"))</f>
        <v/>
      </c>
      <c r="R6" s="804"/>
      <c r="Y6" s="800"/>
      <c r="Z6" s="800"/>
      <c r="AA6" s="800" t="s">
        <v>196</v>
      </c>
      <c r="AB6" s="801">
        <v>150</v>
      </c>
      <c r="AC6" s="801">
        <v>120</v>
      </c>
      <c r="AD6" s="801">
        <v>90</v>
      </c>
      <c r="AE6" s="801">
        <v>60</v>
      </c>
      <c r="AF6" s="801">
        <v>40</v>
      </c>
      <c r="AG6" s="801">
        <v>25</v>
      </c>
      <c r="AH6" s="801">
        <v>10</v>
      </c>
      <c r="AI6" s="803"/>
      <c r="AJ6" s="803"/>
      <c r="AK6" s="803"/>
    </row>
    <row r="7" spans="1:37" s="38" customFormat="1" ht="10.5" customHeight="1">
      <c r="A7" s="157">
        <v>1</v>
      </c>
      <c r="B7" s="390" t="str">
        <f>IF($E7="","",VLOOKUP($E7,'1MD ELO'!$A$7:$O$48,14))</f>
        <v/>
      </c>
      <c r="C7" s="390" t="str">
        <f>IF($E7="","",VLOOKUP($E7,'1MD ELO'!$A$7:$O$48,15))</f>
        <v/>
      </c>
      <c r="D7" s="471" t="str">
        <f>IF($E7="","",VLOOKUP($E7,'1MD ELO'!$A$7:$O$48,5))</f>
        <v/>
      </c>
      <c r="E7" s="159"/>
      <c r="F7" s="160" t="str">
        <f>UPPER(IF($E7="","",VLOOKUP($E7,'1MD ELO'!$A$7:$O$48,2)))</f>
        <v/>
      </c>
      <c r="G7" s="160" t="str">
        <f>IF($E7="","",VLOOKUP($E7,'1MD ELO'!$A$7:$O$48,3))</f>
        <v/>
      </c>
      <c r="H7" s="160"/>
      <c r="I7" s="160" t="str">
        <f>IF($E7="","",VLOOKUP($E7,'1MD ELO'!$A$7:$O$48,4))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c r="A9" s="171">
        <v>2</v>
      </c>
      <c r="B9" s="390" t="str">
        <f>IF($E9="","",VLOOKUP($E9,'1MD ELO'!$A$7:$O$48,14))</f>
        <v/>
      </c>
      <c r="C9" s="390" t="str">
        <f>IF($E9="","",VLOOKUP($E9,'1MD ELO'!$A$7:$O$48,15))</f>
        <v/>
      </c>
      <c r="D9" s="471" t="str">
        <f>IF($E9="","",VLOOKUP($E9,'1MD ELO'!$A$7:$O$48,5))</f>
        <v/>
      </c>
      <c r="E9" s="159"/>
      <c r="F9" s="487" t="str">
        <f>UPPER(IF($E9="","",VLOOKUP($E9,'1MD ELO'!$A$7:$O$48,2)))</f>
        <v/>
      </c>
      <c r="G9" s="487" t="str">
        <f>IF($E9="","",VLOOKUP($E9,'1MD ELO'!$A$7:$O$48,3))</f>
        <v/>
      </c>
      <c r="H9" s="487"/>
      <c r="I9" s="487" t="str">
        <f>IF($E9="","",VLOOKUP($E9,'1MD ELO'!$A$7:$O$48,4))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c r="A11" s="171">
        <v>3</v>
      </c>
      <c r="B11" s="390" t="str">
        <f>IF($E11="","",VLOOKUP($E11,'1MD ELO'!$A$7:$O$48,14))</f>
        <v/>
      </c>
      <c r="C11" s="390" t="str">
        <f>IF($E11="","",VLOOKUP($E11,'1MD ELO'!$A$7:$O$48,15))</f>
        <v/>
      </c>
      <c r="D11" s="471" t="str">
        <f>IF($E11="","",VLOOKUP($E11,'1MD ELO'!$A$7:$O$48,5))</f>
        <v/>
      </c>
      <c r="E11" s="159"/>
      <c r="F11" s="487" t="str">
        <f>UPPER(IF($E11="","",VLOOKUP($E11,'1MD ELO'!$A$7:$O$48,2)))</f>
        <v/>
      </c>
      <c r="G11" s="487" t="str">
        <f>IF($E11="","",VLOOKUP($E11,'1MD ELO'!$A$7:$O$48,3))</f>
        <v/>
      </c>
      <c r="H11" s="487"/>
      <c r="I11" s="487" t="str">
        <f>IF($E11="","",VLOOKUP($E11,'1MD ELO'!$A$7:$O$48,4))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c r="A13" s="171">
        <v>4</v>
      </c>
      <c r="B13" s="390" t="str">
        <f>IF($E13="","",VLOOKUP($E13,'1MD ELO'!$A$7:$O$48,14))</f>
        <v/>
      </c>
      <c r="C13" s="390" t="str">
        <f>IF($E13="","",VLOOKUP($E13,'1MD ELO'!$A$7:$O$48,15))</f>
        <v/>
      </c>
      <c r="D13" s="471" t="str">
        <f>IF($E13="","",VLOOKUP($E13,'1MD ELO'!$A$7:$O$48,5))</f>
        <v/>
      </c>
      <c r="E13" s="159"/>
      <c r="F13" s="487" t="str">
        <f>UPPER(IF($E13="","",VLOOKUP($E13,'1MD ELO'!$A$7:$O$48,2)))</f>
        <v/>
      </c>
      <c r="G13" s="487" t="str">
        <f>IF($E13="","",VLOOKUP($E13,'1MD ELO'!$A$7:$O$48,3))</f>
        <v/>
      </c>
      <c r="H13" s="487"/>
      <c r="I13" s="487" t="str">
        <f>IF($E13="","",VLOOKUP($E13,'1MD ELO'!$A$7:$O$48,4))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c r="A15" s="171">
        <v>5</v>
      </c>
      <c r="B15" s="390" t="str">
        <f>IF($E15="","",VLOOKUP($E15,'1MD ELO'!$A$7:$O$48,14))</f>
        <v/>
      </c>
      <c r="C15" s="390" t="str">
        <f>IF($E15="","",VLOOKUP($E15,'1MD ELO'!$A$7:$O$48,15))</f>
        <v/>
      </c>
      <c r="D15" s="471" t="str">
        <f>IF($E15="","",VLOOKUP($E15,'1MD ELO'!$A$7:$O$48,5))</f>
        <v/>
      </c>
      <c r="E15" s="159"/>
      <c r="F15" s="487" t="str">
        <f>UPPER(IF($E15="","",VLOOKUP($E15,'1MD ELO'!$A$7:$O$48,2)))</f>
        <v/>
      </c>
      <c r="G15" s="487" t="str">
        <f>IF($E15="","",VLOOKUP($E15,'1MD ELO'!$A$7:$O$48,3))</f>
        <v/>
      </c>
      <c r="H15" s="487"/>
      <c r="I15" s="487" t="str">
        <f>IF($E15="","",VLOOKUP($E15,'1MD ELO'!$A$7:$O$48,4))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c r="A17" s="171">
        <v>6</v>
      </c>
      <c r="B17" s="390" t="str">
        <f>IF($E17="","",VLOOKUP($E17,'1MD ELO'!$A$7:$O$48,14))</f>
        <v/>
      </c>
      <c r="C17" s="390" t="str">
        <f>IF($E17="","",VLOOKUP($E17,'1MD ELO'!$A$7:$O$48,15))</f>
        <v/>
      </c>
      <c r="D17" s="471" t="str">
        <f>IF($E17="","",VLOOKUP($E17,'1MD ELO'!$A$7:$O$48,5))</f>
        <v/>
      </c>
      <c r="E17" s="159"/>
      <c r="F17" s="487" t="str">
        <f>UPPER(IF($E17="","",VLOOKUP($E17,'1MD ELO'!$A$7:$O$48,2)))</f>
        <v/>
      </c>
      <c r="G17" s="487" t="str">
        <f>IF($E17="","",VLOOKUP($E17,'1MD ELO'!$A$7:$O$48,3))</f>
        <v/>
      </c>
      <c r="H17" s="487"/>
      <c r="I17" s="487" t="str">
        <f>IF($E17="","",VLOOKUP($E17,'1MD ELO'!$A$7:$O$48,4))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c r="A19" s="171">
        <v>7</v>
      </c>
      <c r="B19" s="390" t="str">
        <f>IF($E19="","",VLOOKUP($E19,'1MD ELO'!$A$7:$O$48,14))</f>
        <v/>
      </c>
      <c r="C19" s="390" t="str">
        <f>IF($E19="","",VLOOKUP($E19,'1MD ELO'!$A$7:$O$48,15))</f>
        <v/>
      </c>
      <c r="D19" s="471" t="str">
        <f>IF($E19="","",VLOOKUP($E19,'1MD ELO'!$A$7:$O$48,5))</f>
        <v/>
      </c>
      <c r="E19" s="159"/>
      <c r="F19" s="487" t="str">
        <f>UPPER(IF($E19="","",VLOOKUP($E19,'1MD ELO'!$A$7:$O$48,2)))</f>
        <v/>
      </c>
      <c r="G19" s="487" t="str">
        <f>IF($E19="","",VLOOKUP($E19,'1MD ELO'!$A$7:$O$48,3))</f>
        <v/>
      </c>
      <c r="H19" s="487"/>
      <c r="I19" s="487" t="str">
        <f>IF($E19="","",VLOOKUP($E19,'1MD ELO'!$A$7:$O$48,4))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c r="A21" s="157">
        <v>8</v>
      </c>
      <c r="B21" s="390" t="str">
        <f>IF($E21="","",VLOOKUP($E21,'1MD ELO'!$A$7:$O$48,14))</f>
        <v/>
      </c>
      <c r="C21" s="390" t="str">
        <f>IF($E21="","",VLOOKUP($E21,'1MD ELO'!$A$7:$O$48,15))</f>
        <v/>
      </c>
      <c r="D21" s="471" t="str">
        <f>IF($E21="","",VLOOKUP($E21,'1MD ELO'!$A$7:$O$48,5))</f>
        <v/>
      </c>
      <c r="E21" s="159"/>
      <c r="F21" s="160" t="str">
        <f>UPPER(IF($E21="","",VLOOKUP($E21,'1MD ELO'!$A$7:$O$48,2)))</f>
        <v/>
      </c>
      <c r="G21" s="160" t="str">
        <f>IF($E21="","",VLOOKUP($E21,'1MD ELO'!$A$7:$O$48,3))</f>
        <v/>
      </c>
      <c r="H21" s="160"/>
      <c r="I21" s="160" t="str">
        <f>IF($E21="","",VLOOKUP($E21,'1MD ELO'!$A$7:$O$48,4))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c r="A23" s="157">
        <v>9</v>
      </c>
      <c r="B23" s="390" t="str">
        <f>IF($E23="","",VLOOKUP($E23,'1MD ELO'!$A$7:$O$48,14))</f>
        <v/>
      </c>
      <c r="C23" s="390" t="str">
        <f>IF($E23="","",VLOOKUP($E23,'1MD ELO'!$A$7:$O$48,15))</f>
        <v/>
      </c>
      <c r="D23" s="471" t="str">
        <f>IF($E23="","",VLOOKUP($E23,'1MD ELO'!$A$7:$O$48,5))</f>
        <v/>
      </c>
      <c r="E23" s="159"/>
      <c r="F23" s="160" t="str">
        <f>UPPER(IF($E23="","",VLOOKUP($E23,'1MD ELO'!$A$7:$O$48,2)))</f>
        <v/>
      </c>
      <c r="G23" s="160" t="str">
        <f>IF($E23="","",VLOOKUP($E23,'1MD ELO'!$A$7:$O$48,3))</f>
        <v/>
      </c>
      <c r="H23" s="160"/>
      <c r="I23" s="160" t="str">
        <f>IF($E23="","",VLOOKUP($E23,'1MD ELO'!$A$7:$O$48,4))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c r="A25" s="171">
        <v>10</v>
      </c>
      <c r="B25" s="390" t="str">
        <f>IF($E25="","",VLOOKUP($E25,'1MD ELO'!$A$7:$O$48,14))</f>
        <v/>
      </c>
      <c r="C25" s="390" t="str">
        <f>IF($E25="","",VLOOKUP($E25,'1MD ELO'!$A$7:$O$48,15))</f>
        <v/>
      </c>
      <c r="D25" s="471" t="str">
        <f>IF($E25="","",VLOOKUP($E25,'1MD ELO'!$A$7:$O$48,5))</f>
        <v/>
      </c>
      <c r="E25" s="159"/>
      <c r="F25" s="487" t="str">
        <f>UPPER(IF($E25="","",VLOOKUP($E25,'1MD ELO'!$A$7:$O$48,2)))</f>
        <v/>
      </c>
      <c r="G25" s="487" t="str">
        <f>IF($E25="","",VLOOKUP($E25,'1MD ELO'!$A$7:$O$48,3))</f>
        <v/>
      </c>
      <c r="H25" s="487"/>
      <c r="I25" s="487" t="str">
        <f>IF($E25="","",VLOOKUP($E25,'1MD ELO'!$A$7:$O$48,4))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c r="A27" s="171">
        <v>11</v>
      </c>
      <c r="B27" s="390" t="str">
        <f>IF($E27="","",VLOOKUP($E27,'1MD ELO'!$A$7:$O$48,14))</f>
        <v/>
      </c>
      <c r="C27" s="390" t="str">
        <f>IF($E27="","",VLOOKUP($E27,'1MD ELO'!$A$7:$O$48,15))</f>
        <v/>
      </c>
      <c r="D27" s="471" t="str">
        <f>IF($E27="","",VLOOKUP($E27,'1MD ELO'!$A$7:$O$48,5))</f>
        <v/>
      </c>
      <c r="E27" s="159"/>
      <c r="F27" s="487" t="str">
        <f>UPPER(IF($E27="","",VLOOKUP($E27,'1MD ELO'!$A$7:$O$48,2)))</f>
        <v/>
      </c>
      <c r="G27" s="487" t="str">
        <f>IF($E27="","",VLOOKUP($E27,'1MD ELO'!$A$7:$O$48,3))</f>
        <v/>
      </c>
      <c r="H27" s="487"/>
      <c r="I27" s="487" t="str">
        <f>IF($E27="","",VLOOKUP($E27,'1MD ELO'!$A$7:$O$48,4))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c r="A29" s="171">
        <v>12</v>
      </c>
      <c r="B29" s="390" t="str">
        <f>IF($E29="","",VLOOKUP($E29,'1MD ELO'!$A$7:$O$48,14))</f>
        <v/>
      </c>
      <c r="C29" s="390" t="str">
        <f>IF($E29="","",VLOOKUP($E29,'1MD ELO'!$A$7:$O$48,15))</f>
        <v/>
      </c>
      <c r="D29" s="471" t="str">
        <f>IF($E29="","",VLOOKUP($E29,'1MD ELO'!$A$7:$O$48,5))</f>
        <v/>
      </c>
      <c r="E29" s="159"/>
      <c r="F29" s="487" t="str">
        <f>UPPER(IF($E29="","",VLOOKUP($E29,'1MD ELO'!$A$7:$O$48,2)))</f>
        <v/>
      </c>
      <c r="G29" s="487" t="str">
        <f>IF($E29="","",VLOOKUP($E29,'1MD ELO'!$A$7:$O$48,3))</f>
        <v/>
      </c>
      <c r="H29" s="487"/>
      <c r="I29" s="487" t="str">
        <f>IF($E29="","",VLOOKUP($E29,'1MD ELO'!$A$7:$O$48,4))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c r="A31" s="171">
        <v>13</v>
      </c>
      <c r="B31" s="390" t="str">
        <f>IF($E31="","",VLOOKUP($E31,'1MD ELO'!$A$7:$O$48,14))</f>
        <v/>
      </c>
      <c r="C31" s="390" t="str">
        <f>IF($E31="","",VLOOKUP($E31,'1MD ELO'!$A$7:$O$48,15))</f>
        <v/>
      </c>
      <c r="D31" s="471" t="str">
        <f>IF($E31="","",VLOOKUP($E31,'1MD ELO'!$A$7:$O$48,5))</f>
        <v/>
      </c>
      <c r="E31" s="159"/>
      <c r="F31" s="487" t="str">
        <f>UPPER(IF($E31="","",VLOOKUP($E31,'1MD ELO'!$A$7:$O$48,2)))</f>
        <v/>
      </c>
      <c r="G31" s="487" t="str">
        <f>IF($E31="","",VLOOKUP($E31,'1MD ELO'!$A$7:$O$48,3))</f>
        <v/>
      </c>
      <c r="H31" s="487"/>
      <c r="I31" s="487" t="str">
        <f>IF($E31="","",VLOOKUP($E31,'1MD ELO'!$A$7:$O$48,4))</f>
        <v/>
      </c>
      <c r="J31" s="192"/>
      <c r="K31" s="161"/>
      <c r="L31" s="161"/>
      <c r="M31" s="161"/>
      <c r="N31" s="188"/>
      <c r="O31" s="161"/>
      <c r="P31" s="166"/>
      <c r="Q31" s="164"/>
      <c r="R31" s="246"/>
      <c r="S31" s="169"/>
      <c r="AI31" s="668"/>
      <c r="AJ31" s="668"/>
      <c r="AK31" s="668"/>
    </row>
    <row r="32" spans="1:39" s="38" customFormat="1" ht="9.6" customHeight="1">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c r="A33" s="171">
        <v>14</v>
      </c>
      <c r="B33" s="390" t="str">
        <f>IF($E33="","",VLOOKUP($E33,'1MD ELO'!$A$7:$O$48,14))</f>
        <v/>
      </c>
      <c r="C33" s="390" t="str">
        <f>IF($E33="","",VLOOKUP($E33,'1MD ELO'!$A$7:$O$48,15))</f>
        <v/>
      </c>
      <c r="D33" s="471" t="str">
        <f>IF($E33="","",VLOOKUP($E33,'1MD ELO'!$A$7:$O$48,5))</f>
        <v/>
      </c>
      <c r="E33" s="159"/>
      <c r="F33" s="487" t="str">
        <f>UPPER(IF($E33="","",VLOOKUP($E33,'1MD ELO'!$A$7:$O$48,2)))</f>
        <v/>
      </c>
      <c r="G33" s="487" t="str">
        <f>IF($E33="","",VLOOKUP($E33,'1MD ELO'!$A$7:$O$48,3))</f>
        <v/>
      </c>
      <c r="H33" s="487"/>
      <c r="I33" s="487" t="str">
        <f>IF($E33="","",VLOOKUP($E33,'1MD ELO'!$A$7:$O$48,4))</f>
        <v/>
      </c>
      <c r="J33" s="180"/>
      <c r="K33" s="161"/>
      <c r="L33" s="181"/>
      <c r="M33" s="161"/>
      <c r="N33" s="188"/>
      <c r="O33" s="164"/>
      <c r="P33" s="166"/>
      <c r="Q33" s="164"/>
      <c r="R33" s="246"/>
      <c r="S33" s="169"/>
      <c r="AI33" s="668"/>
      <c r="AJ33" s="668"/>
      <c r="AK33" s="668"/>
    </row>
    <row r="34" spans="1:37" s="38" customFormat="1" ht="9.6" customHeight="1">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c r="A35" s="171">
        <v>15</v>
      </c>
      <c r="B35" s="390" t="str">
        <f>IF($E35="","",VLOOKUP($E35,'1MD ELO'!$A$7:$O$48,14))</f>
        <v/>
      </c>
      <c r="C35" s="390" t="str">
        <f>IF($E35="","",VLOOKUP($E35,'1MD ELO'!$A$7:$O$48,15))</f>
        <v/>
      </c>
      <c r="D35" s="471" t="str">
        <f>IF($E35="","",VLOOKUP($E35,'1MD ELO'!$A$7:$O$48,5))</f>
        <v/>
      </c>
      <c r="E35" s="159"/>
      <c r="F35" s="487" t="str">
        <f>UPPER(IF($E35="","",VLOOKUP($E35,'1MD ELO'!$A$7:$O$48,2)))</f>
        <v/>
      </c>
      <c r="G35" s="487" t="str">
        <f>IF($E35="","",VLOOKUP($E35,'1MD ELO'!$A$7:$O$48,3))</f>
        <v/>
      </c>
      <c r="H35" s="487"/>
      <c r="I35" s="487" t="str">
        <f>IF($E35="","",VLOOKUP($E35,'1MD ELO'!$A$7:$O$48,4))</f>
        <v/>
      </c>
      <c r="J35" s="162"/>
      <c r="K35" s="161"/>
      <c r="L35" s="187"/>
      <c r="M35" s="161"/>
      <c r="N35" s="186"/>
      <c r="O35" s="164"/>
      <c r="P35" s="166"/>
      <c r="Q35" s="164"/>
      <c r="R35" s="246"/>
      <c r="S35" s="169"/>
      <c r="AI35" s="668"/>
      <c r="AJ35" s="668"/>
      <c r="AK35" s="668"/>
    </row>
    <row r="36" spans="1:37" s="38" customFormat="1" ht="9.6" customHeight="1">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c r="A37" s="157">
        <v>16</v>
      </c>
      <c r="B37" s="390" t="str">
        <f>IF($E37="","",VLOOKUP($E37,'1MD ELO'!$A$7:$O$48,14))</f>
        <v/>
      </c>
      <c r="C37" s="390" t="str">
        <f>IF($E37="","",VLOOKUP($E37,'1MD ELO'!$A$7:$O$48,15))</f>
        <v/>
      </c>
      <c r="D37" s="471" t="str">
        <f>IF($E37="","",VLOOKUP($E37,'1MD ELO'!$A$7:$O$48,5))</f>
        <v/>
      </c>
      <c r="E37" s="159"/>
      <c r="F37" s="160" t="str">
        <f>UPPER(IF($E37="","",VLOOKUP($E37,'1MD ELO'!$A$7:$O$48,2)))</f>
        <v/>
      </c>
      <c r="G37" s="160" t="str">
        <f>IF($E37="","",VLOOKUP($E37,'1MD ELO'!$A$7:$O$48,3))</f>
        <v/>
      </c>
      <c r="H37" s="160"/>
      <c r="I37" s="160" t="str">
        <f>IF($E37="","",VLOOKUP($E37,'1MD ELO'!$A$7:$O$48,4))</f>
        <v/>
      </c>
      <c r="J37" s="190"/>
      <c r="K37" s="161"/>
      <c r="L37" s="161"/>
      <c r="M37" s="161"/>
      <c r="N37" s="186"/>
      <c r="O37" s="166"/>
      <c r="P37" s="166"/>
      <c r="Q37" s="164"/>
      <c r="R37" s="246"/>
      <c r="S37" s="169"/>
      <c r="AI37" s="668"/>
      <c r="AJ37" s="668"/>
      <c r="AK37" s="668"/>
    </row>
    <row r="38" spans="1:37" s="38" customFormat="1" ht="9.6" customHeight="1">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c r="A39" s="157">
        <v>17</v>
      </c>
      <c r="B39" s="390" t="str">
        <f>IF($E39="","",VLOOKUP($E39,'1MD ELO'!$A$7:$O$48,14))</f>
        <v/>
      </c>
      <c r="C39" s="390" t="str">
        <f>IF($E39="","",VLOOKUP($E39,'1MD ELO'!$A$7:$O$48,15))</f>
        <v/>
      </c>
      <c r="D39" s="471" t="str">
        <f>IF($E39="","",VLOOKUP($E39,'1MD ELO'!$A$7:$O$48,5))</f>
        <v/>
      </c>
      <c r="E39" s="159"/>
      <c r="F39" s="160" t="str">
        <f>UPPER(IF($E39="","",VLOOKUP($E39,'1MD ELO'!$A$7:$O$48,2)))</f>
        <v/>
      </c>
      <c r="G39" s="160" t="str">
        <f>IF($E39="","",VLOOKUP($E39,'1MD ELO'!$A$7:$O$48,3))</f>
        <v/>
      </c>
      <c r="H39" s="160"/>
      <c r="I39" s="160" t="str">
        <f>IF($E39="","",VLOOKUP($E39,'1MD ELO'!$A$7:$O$48,4))</f>
        <v/>
      </c>
      <c r="J39" s="162"/>
      <c r="K39" s="161"/>
      <c r="L39" s="161"/>
      <c r="M39" s="161"/>
      <c r="N39" s="186"/>
      <c r="O39" s="175" t="s">
        <v>0</v>
      </c>
      <c r="P39" s="252"/>
      <c r="Q39" s="161"/>
      <c r="R39" s="246"/>
      <c r="S39" s="169"/>
      <c r="AI39" s="668"/>
      <c r="AJ39" s="668"/>
      <c r="AK39" s="668"/>
    </row>
    <row r="40" spans="1:37" s="38" customFormat="1" ht="9.6" customHeight="1">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c r="A41" s="171">
        <v>18</v>
      </c>
      <c r="B41" s="390" t="str">
        <f>IF($E41="","",VLOOKUP($E41,'1MD ELO'!$A$7:$O$48,14))</f>
        <v/>
      </c>
      <c r="C41" s="390" t="str">
        <f>IF($E41="","",VLOOKUP($E41,'1MD ELO'!$A$7:$O$48,15))</f>
        <v/>
      </c>
      <c r="D41" s="471" t="str">
        <f>IF($E41="","",VLOOKUP($E41,'1MD ELO'!$A$7:$O$48,5))</f>
        <v/>
      </c>
      <c r="E41" s="159"/>
      <c r="F41" s="487" t="str">
        <f>UPPER(IF($E41="","",VLOOKUP($E41,'1MD ELO'!$A$7:$O$48,2)))</f>
        <v/>
      </c>
      <c r="G41" s="487" t="str">
        <f>IF($E41="","",VLOOKUP($E41,'1MD ELO'!$A$7:$O$48,3))</f>
        <v/>
      </c>
      <c r="H41" s="487"/>
      <c r="I41" s="487" t="str">
        <f>IF($E41="","",VLOOKUP($E41,'1MD ELO'!$A$7:$O$48,4))</f>
        <v/>
      </c>
      <c r="J41" s="180"/>
      <c r="K41" s="161"/>
      <c r="L41" s="181"/>
      <c r="M41" s="161"/>
      <c r="N41" s="186"/>
      <c r="O41" s="164"/>
      <c r="P41" s="166"/>
      <c r="Q41" s="847" t="str">
        <f>IF(Y3="","",CONCATENATE(AB1," pont"))</f>
        <v/>
      </c>
      <c r="R41" s="848"/>
      <c r="S41" s="169"/>
      <c r="AI41" s="668"/>
      <c r="AJ41" s="668"/>
      <c r="AK41" s="668"/>
    </row>
    <row r="42" spans="1:37" s="38" customFormat="1" ht="9.6" customHeight="1">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c r="A43" s="171">
        <v>19</v>
      </c>
      <c r="B43" s="390" t="str">
        <f>IF($E43="","",VLOOKUP($E43,'1MD ELO'!$A$7:$O$48,14))</f>
        <v/>
      </c>
      <c r="C43" s="390" t="str">
        <f>IF($E43="","",VLOOKUP($E43,'1MD ELO'!$A$7:$O$48,15))</f>
        <v/>
      </c>
      <c r="D43" s="471" t="str">
        <f>IF($E43="","",VLOOKUP($E43,'1MD ELO'!$A$7:$O$48,5))</f>
        <v/>
      </c>
      <c r="E43" s="159"/>
      <c r="F43" s="487" t="str">
        <f>UPPER(IF($E43="","",VLOOKUP($E43,'1MD ELO'!$A$7:$O$48,2)))</f>
        <v/>
      </c>
      <c r="G43" s="487" t="str">
        <f>IF($E43="","",VLOOKUP($E43,'1MD ELO'!$A$7:$O$48,3))</f>
        <v/>
      </c>
      <c r="H43" s="487"/>
      <c r="I43" s="487" t="str">
        <f>IF($E43="","",VLOOKUP($E43,'1MD ELO'!$A$7:$O$48,4))</f>
        <v/>
      </c>
      <c r="J43" s="162"/>
      <c r="K43" s="161"/>
      <c r="L43" s="187"/>
      <c r="M43" s="161"/>
      <c r="N43" s="188"/>
      <c r="O43" s="164"/>
      <c r="P43" s="166"/>
      <c r="Q43" s="164"/>
      <c r="R43" s="246"/>
      <c r="S43" s="169"/>
      <c r="AI43" s="668"/>
      <c r="AJ43" s="668"/>
      <c r="AK43" s="668"/>
    </row>
    <row r="44" spans="1:37" s="38" customFormat="1" ht="9.6" customHeight="1">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c r="A45" s="171">
        <v>20</v>
      </c>
      <c r="B45" s="390" t="str">
        <f>IF($E45="","",VLOOKUP($E45,'1MD ELO'!$A$7:$O$48,14))</f>
        <v/>
      </c>
      <c r="C45" s="390" t="str">
        <f>IF($E45="","",VLOOKUP($E45,'1MD ELO'!$A$7:$O$48,15))</f>
        <v/>
      </c>
      <c r="D45" s="471" t="str">
        <f>IF($E45="","",VLOOKUP($E45,'1MD ELO'!$A$7:$O$48,5))</f>
        <v/>
      </c>
      <c r="E45" s="159"/>
      <c r="F45" s="487" t="str">
        <f>UPPER(IF($E45="","",VLOOKUP($E45,'1MD ELO'!$A$7:$O$48,2)))</f>
        <v/>
      </c>
      <c r="G45" s="487" t="str">
        <f>IF($E45="","",VLOOKUP($E45,'1MD ELO'!$A$7:$O$48,3))</f>
        <v/>
      </c>
      <c r="H45" s="487"/>
      <c r="I45" s="487" t="str">
        <f>IF($E45="","",VLOOKUP($E45,'1MD ELO'!$A$7:$O$48,4))</f>
        <v/>
      </c>
      <c r="J45" s="190"/>
      <c r="K45" s="161"/>
      <c r="L45" s="161"/>
      <c r="M45" s="161"/>
      <c r="N45" s="188"/>
      <c r="O45" s="164"/>
      <c r="P45" s="166"/>
      <c r="Q45" s="164"/>
      <c r="R45" s="246"/>
      <c r="S45" s="169"/>
      <c r="AI45" s="668"/>
      <c r="AJ45" s="668"/>
      <c r="AK45" s="668"/>
    </row>
    <row r="46" spans="1:37" s="38" customFormat="1" ht="9.6" customHeight="1">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c r="A47" s="171">
        <v>21</v>
      </c>
      <c r="B47" s="390" t="str">
        <f>IF($E47="","",VLOOKUP($E47,'1MD ELO'!$A$7:$O$48,14))</f>
        <v/>
      </c>
      <c r="C47" s="390" t="str">
        <f>IF($E47="","",VLOOKUP($E47,'1MD ELO'!$A$7:$O$48,15))</f>
        <v/>
      </c>
      <c r="D47" s="471" t="str">
        <f>IF($E47="","",VLOOKUP($E47,'1MD ELO'!$A$7:$O$48,5))</f>
        <v/>
      </c>
      <c r="E47" s="159"/>
      <c r="F47" s="487" t="str">
        <f>UPPER(IF($E47="","",VLOOKUP($E47,'1MD ELO'!$A$7:$O$48,2)))</f>
        <v/>
      </c>
      <c r="G47" s="487" t="str">
        <f>IF($E47="","",VLOOKUP($E47,'1MD ELO'!$A$7:$O$48,3))</f>
        <v/>
      </c>
      <c r="H47" s="487"/>
      <c r="I47" s="487" t="str">
        <f>IF($E47="","",VLOOKUP($E47,'1MD ELO'!$A$7:$O$48,4))</f>
        <v/>
      </c>
      <c r="J47" s="192"/>
      <c r="K47" s="161"/>
      <c r="L47" s="161"/>
      <c r="M47" s="161"/>
      <c r="N47" s="188"/>
      <c r="O47" s="161"/>
      <c r="P47" s="246"/>
      <c r="Q47" s="164"/>
      <c r="R47" s="246"/>
      <c r="S47" s="169"/>
      <c r="AI47" s="668"/>
      <c r="AJ47" s="668"/>
      <c r="AK47" s="668"/>
    </row>
    <row r="48" spans="1:37" s="38" customFormat="1" ht="9.6" customHeight="1">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c r="A49" s="171">
        <v>22</v>
      </c>
      <c r="B49" s="390" t="str">
        <f>IF($E49="","",VLOOKUP($E49,'1MD ELO'!$A$7:$O$48,14))</f>
        <v/>
      </c>
      <c r="C49" s="390" t="str">
        <f>IF($E49="","",VLOOKUP($E49,'1MD ELO'!$A$7:$O$48,15))</f>
        <v/>
      </c>
      <c r="D49" s="471" t="str">
        <f>IF($E49="","",VLOOKUP($E49,'1MD ELO'!$A$7:$O$48,5))</f>
        <v/>
      </c>
      <c r="E49" s="159"/>
      <c r="F49" s="487" t="str">
        <f>UPPER(IF($E49="","",VLOOKUP($E49,'1MD ELO'!$A$7:$O$48,2)))</f>
        <v/>
      </c>
      <c r="G49" s="487" t="str">
        <f>IF($E49="","",VLOOKUP($E49,'1MD ELO'!$A$7:$O$48,3))</f>
        <v/>
      </c>
      <c r="H49" s="487"/>
      <c r="I49" s="487" t="str">
        <f>IF($E49="","",VLOOKUP($E49,'1MD ELO'!$A$7:$O$48,4))</f>
        <v/>
      </c>
      <c r="J49" s="180"/>
      <c r="K49" s="161"/>
      <c r="L49" s="181"/>
      <c r="M49" s="161"/>
      <c r="N49" s="188"/>
      <c r="O49" s="164"/>
      <c r="P49" s="246"/>
      <c r="Q49" s="164"/>
      <c r="R49" s="246"/>
      <c r="S49" s="169"/>
      <c r="AI49" s="668"/>
      <c r="AJ49" s="668"/>
      <c r="AK49" s="668"/>
    </row>
    <row r="50" spans="1:37" s="38" customFormat="1" ht="9.6" customHeight="1">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c r="A51" s="171">
        <v>23</v>
      </c>
      <c r="B51" s="390" t="str">
        <f>IF($E51="","",VLOOKUP($E51,'1MD ELO'!$A$7:$O$48,14))</f>
        <v/>
      </c>
      <c r="C51" s="390" t="str">
        <f>IF($E51="","",VLOOKUP($E51,'1MD ELO'!$A$7:$O$48,15))</f>
        <v/>
      </c>
      <c r="D51" s="471" t="str">
        <f>IF($E51="","",VLOOKUP($E51,'1MD ELO'!$A$7:$O$48,5))</f>
        <v/>
      </c>
      <c r="E51" s="159"/>
      <c r="F51" s="487" t="str">
        <f>UPPER(IF($E51="","",VLOOKUP($E51,'1MD ELO'!$A$7:$O$48,2)))</f>
        <v/>
      </c>
      <c r="G51" s="487" t="str">
        <f>IF($E51="","",VLOOKUP($E51,'1MD ELO'!$A$7:$O$48,3))</f>
        <v/>
      </c>
      <c r="H51" s="487"/>
      <c r="I51" s="487" t="str">
        <f>IF($E51="","",VLOOKUP($E51,'1MD ELO'!$A$7:$O$48,4))</f>
        <v/>
      </c>
      <c r="J51" s="162"/>
      <c r="K51" s="161"/>
      <c r="L51" s="187"/>
      <c r="M51" s="161"/>
      <c r="N51" s="186"/>
      <c r="O51" s="164"/>
      <c r="P51" s="246"/>
      <c r="Q51" s="164"/>
      <c r="R51" s="246"/>
      <c r="S51" s="169"/>
      <c r="AI51" s="668"/>
      <c r="AJ51" s="668"/>
      <c r="AK51" s="668"/>
    </row>
    <row r="52" spans="1:37" s="38" customFormat="1" ht="9.6" customHeight="1">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c r="A53" s="157">
        <v>24</v>
      </c>
      <c r="B53" s="390" t="str">
        <f>IF($E53="","",VLOOKUP($E53,'1MD ELO'!$A$7:$O$48,14))</f>
        <v/>
      </c>
      <c r="C53" s="390" t="str">
        <f>IF($E53="","",VLOOKUP($E53,'1MD ELO'!$A$7:$O$48,15))</f>
        <v/>
      </c>
      <c r="D53" s="471" t="str">
        <f>IF($E53="","",VLOOKUP($E53,'1MD ELO'!$A$7:$O$48,5))</f>
        <v/>
      </c>
      <c r="E53" s="159"/>
      <c r="F53" s="160" t="str">
        <f>UPPER(IF($E53="","",VLOOKUP($E53,'1MD ELO'!$A$7:$O$48,2)))</f>
        <v/>
      </c>
      <c r="G53" s="160" t="str">
        <f>IF($E53="","",VLOOKUP($E53,'1MD ELO'!$A$7:$O$48,3))</f>
        <v/>
      </c>
      <c r="H53" s="160"/>
      <c r="I53" s="160" t="str">
        <f>IF($E53="","",VLOOKUP($E53,'1MD ELO'!$A$7:$O$48,4))</f>
        <v/>
      </c>
      <c r="J53" s="190"/>
      <c r="K53" s="161"/>
      <c r="L53" s="161"/>
      <c r="M53" s="161"/>
      <c r="N53" s="186"/>
      <c r="O53" s="164"/>
      <c r="P53" s="246"/>
      <c r="Q53" s="164"/>
      <c r="R53" s="246"/>
      <c r="S53" s="169"/>
      <c r="AI53" s="668"/>
      <c r="AJ53" s="668"/>
      <c r="AK53" s="668"/>
    </row>
    <row r="54" spans="1:37" s="38" customFormat="1" ht="9.6" customHeight="1">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c r="A55" s="157">
        <v>25</v>
      </c>
      <c r="B55" s="390" t="str">
        <f>IF($E55="","",VLOOKUP($E55,'1MD ELO'!$A$7:$O$48,14))</f>
        <v/>
      </c>
      <c r="C55" s="390" t="str">
        <f>IF($E55="","",VLOOKUP($E55,'1MD ELO'!$A$7:$O$48,15))</f>
        <v/>
      </c>
      <c r="D55" s="471" t="str">
        <f>IF($E55="","",VLOOKUP($E55,'1MD ELO'!$A$7:$O$48,5))</f>
        <v/>
      </c>
      <c r="E55" s="159"/>
      <c r="F55" s="160" t="str">
        <f>UPPER(IF($E55="","",VLOOKUP($E55,'1MD ELO'!$A$7:$O$48,2)))</f>
        <v/>
      </c>
      <c r="G55" s="160" t="str">
        <f>IF($E55="","",VLOOKUP($E55,'1MD ELO'!$A$7:$O$48,3))</f>
        <v/>
      </c>
      <c r="H55" s="160"/>
      <c r="I55" s="160" t="str">
        <f>IF($E55="","",VLOOKUP($E55,'1MD ELO'!$A$7:$O$48,4))</f>
        <v/>
      </c>
      <c r="J55" s="162"/>
      <c r="K55" s="161"/>
      <c r="L55" s="161"/>
      <c r="M55" s="161"/>
      <c r="N55" s="186"/>
      <c r="O55" s="164"/>
      <c r="P55" s="246"/>
      <c r="Q55" s="161"/>
      <c r="R55" s="166"/>
      <c r="S55" s="169"/>
      <c r="AI55" s="668"/>
      <c r="AJ55" s="668"/>
      <c r="AK55" s="668"/>
    </row>
    <row r="56" spans="1:37" s="38" customFormat="1" ht="9.6" customHeight="1">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c r="A57" s="171">
        <v>26</v>
      </c>
      <c r="B57" s="390" t="str">
        <f>IF($E57="","",VLOOKUP($E57,'1MD ELO'!$A$7:$O$48,14))</f>
        <v/>
      </c>
      <c r="C57" s="390" t="str">
        <f>IF($E57="","",VLOOKUP($E57,'1MD ELO'!$A$7:$O$48,15))</f>
        <v/>
      </c>
      <c r="D57" s="471" t="str">
        <f>IF($E57="","",VLOOKUP($E57,'1MD ELO'!$A$7:$O$48,5))</f>
        <v/>
      </c>
      <c r="E57" s="159"/>
      <c r="F57" s="487" t="str">
        <f>UPPER(IF($E57="","",VLOOKUP($E57,'1MD ELO'!$A$7:$O$48,2)))</f>
        <v/>
      </c>
      <c r="G57" s="487" t="str">
        <f>IF($E57="","",VLOOKUP($E57,'1MD ELO'!$A$7:$O$48,3))</f>
        <v/>
      </c>
      <c r="H57" s="487"/>
      <c r="I57" s="487" t="str">
        <f>IF($E57="","",VLOOKUP($E57,'1MD ELO'!$A$7:$O$48,4))</f>
        <v/>
      </c>
      <c r="J57" s="180"/>
      <c r="K57" s="161"/>
      <c r="L57" s="181"/>
      <c r="M57" s="161"/>
      <c r="N57" s="186"/>
      <c r="O57" s="164"/>
      <c r="P57" s="246"/>
      <c r="Q57" s="164"/>
      <c r="R57" s="166"/>
      <c r="S57" s="169"/>
      <c r="AI57" s="668"/>
      <c r="AJ57" s="668"/>
      <c r="AK57" s="668"/>
    </row>
    <row r="58" spans="1:37" s="38" customFormat="1" ht="9.6" customHeight="1">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c r="A59" s="171">
        <v>27</v>
      </c>
      <c r="B59" s="390" t="str">
        <f>IF($E59="","",VLOOKUP($E59,'1MD ELO'!$A$7:$O$48,14))</f>
        <v/>
      </c>
      <c r="C59" s="390" t="str">
        <f>IF($E59="","",VLOOKUP($E59,'1MD ELO'!$A$7:$O$48,15))</f>
        <v/>
      </c>
      <c r="D59" s="471" t="str">
        <f>IF($E59="","",VLOOKUP($E59,'1MD ELO'!$A$7:$O$48,5))</f>
        <v/>
      </c>
      <c r="E59" s="159"/>
      <c r="F59" s="487" t="str">
        <f>UPPER(IF($E59="","",VLOOKUP($E59,'1MD ELO'!$A$7:$O$48,2)))</f>
        <v/>
      </c>
      <c r="G59" s="487" t="str">
        <f>IF($E59="","",VLOOKUP($E59,'1MD ELO'!$A$7:$O$48,3))</f>
        <v/>
      </c>
      <c r="H59" s="487"/>
      <c r="I59" s="487" t="str">
        <f>IF($E59="","",VLOOKUP($E59,'1MD ELO'!$A$7:$O$48,4))</f>
        <v/>
      </c>
      <c r="J59" s="162"/>
      <c r="K59" s="161"/>
      <c r="L59" s="187"/>
      <c r="M59" s="161"/>
      <c r="N59" s="188"/>
      <c r="O59" s="164"/>
      <c r="P59" s="246"/>
      <c r="Q59" s="164"/>
      <c r="R59" s="166"/>
      <c r="S59" s="202"/>
      <c r="AI59" s="668"/>
      <c r="AJ59" s="668"/>
      <c r="AK59" s="668"/>
    </row>
    <row r="60" spans="1:37" s="38" customFormat="1" ht="9.6" customHeight="1">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c r="A61" s="171">
        <v>28</v>
      </c>
      <c r="B61" s="390" t="str">
        <f>IF($E61="","",VLOOKUP($E61,'1MD ELO'!$A$7:$O$48,14))</f>
        <v/>
      </c>
      <c r="C61" s="390" t="str">
        <f>IF($E61="","",VLOOKUP($E61,'1MD ELO'!$A$7:$O$48,15))</f>
        <v/>
      </c>
      <c r="D61" s="471" t="str">
        <f>IF($E61="","",VLOOKUP($E61,'1MD ELO'!$A$7:$O$48,5))</f>
        <v/>
      </c>
      <c r="E61" s="159"/>
      <c r="F61" s="487" t="str">
        <f>UPPER(IF($E61="","",VLOOKUP($E61,'1MD ELO'!$A$7:$O$48,2)))</f>
        <v/>
      </c>
      <c r="G61" s="487" t="str">
        <f>IF($E61="","",VLOOKUP($E61,'1MD ELO'!$A$7:$O$48,3))</f>
        <v/>
      </c>
      <c r="H61" s="487"/>
      <c r="I61" s="487" t="str">
        <f>IF($E61="","",VLOOKUP($E61,'1MD ELO'!$A$7:$O$48,4))</f>
        <v/>
      </c>
      <c r="J61" s="190"/>
      <c r="K61" s="161"/>
      <c r="L61" s="161"/>
      <c r="M61" s="161"/>
      <c r="N61" s="188"/>
      <c r="O61" s="164"/>
      <c r="P61" s="246"/>
      <c r="Q61" s="164"/>
      <c r="R61" s="166"/>
      <c r="S61" s="169"/>
      <c r="AI61" s="668"/>
      <c r="AJ61" s="668"/>
      <c r="AK61" s="668"/>
    </row>
    <row r="62" spans="1:37" s="38" customFormat="1" ht="9.6" customHeight="1">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c r="A63" s="171">
        <v>29</v>
      </c>
      <c r="B63" s="390" t="str">
        <f>IF($E63="","",VLOOKUP($E63,'1MD ELO'!$A$7:$O$48,14))</f>
        <v/>
      </c>
      <c r="C63" s="390" t="str">
        <f>IF($E63="","",VLOOKUP($E63,'1MD ELO'!$A$7:$O$48,15))</f>
        <v/>
      </c>
      <c r="D63" s="471" t="str">
        <f>IF($E63="","",VLOOKUP($E63,'1MD ELO'!$A$7:$O$48,5))</f>
        <v/>
      </c>
      <c r="E63" s="159"/>
      <c r="F63" s="487" t="str">
        <f>UPPER(IF($E63="","",VLOOKUP($E63,'1MD ELO'!$A$7:$O$48,2)))</f>
        <v/>
      </c>
      <c r="G63" s="487" t="str">
        <f>IF($E63="","",VLOOKUP($E63,'1MD ELO'!$A$7:$O$48,3))</f>
        <v/>
      </c>
      <c r="H63" s="487"/>
      <c r="I63" s="487" t="str">
        <f>IF($E63="","",VLOOKUP($E63,'1MD ELO'!$A$7:$O$48,4))</f>
        <v/>
      </c>
      <c r="J63" s="192"/>
      <c r="K63" s="161"/>
      <c r="L63" s="161"/>
      <c r="M63" s="161"/>
      <c r="N63" s="188"/>
      <c r="O63" s="161"/>
      <c r="P63" s="186"/>
      <c r="Q63" s="167"/>
      <c r="R63" s="168"/>
      <c r="S63" s="169"/>
      <c r="AI63" s="668"/>
      <c r="AJ63" s="668"/>
      <c r="AK63" s="668"/>
    </row>
    <row r="64" spans="1:37" s="38" customFormat="1" ht="9.6" customHeight="1">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c r="A65" s="171">
        <v>30</v>
      </c>
      <c r="B65" s="390" t="str">
        <f>IF($E65="","",VLOOKUP($E65,'1MD ELO'!$A$7:$O$48,14))</f>
        <v/>
      </c>
      <c r="C65" s="390" t="str">
        <f>IF($E65="","",VLOOKUP($E65,'1MD ELO'!$A$7:$O$48,15))</f>
        <v/>
      </c>
      <c r="D65" s="471" t="str">
        <f>IF($E65="","",VLOOKUP($E65,'1MD ELO'!$A$7:$O$48,5))</f>
        <v/>
      </c>
      <c r="E65" s="159"/>
      <c r="F65" s="487" t="str">
        <f>UPPER(IF($E65="","",VLOOKUP($E65,'1MD ELO'!$A$7:$O$48,2)))</f>
        <v/>
      </c>
      <c r="G65" s="487" t="str">
        <f>IF($E65="","",VLOOKUP($E65,'1MD ELO'!$A$7:$O$48,3))</f>
        <v/>
      </c>
      <c r="H65" s="487"/>
      <c r="I65" s="487" t="str">
        <f>IF($E65="","",VLOOKUP($E65,'1MD ELO'!$A$7:$O$48,4))</f>
        <v/>
      </c>
      <c r="J65" s="180"/>
      <c r="K65" s="161"/>
      <c r="L65" s="181"/>
      <c r="M65" s="161"/>
      <c r="N65" s="188"/>
      <c r="O65" s="186"/>
      <c r="P65" s="186"/>
      <c r="Q65" s="167"/>
      <c r="R65" s="168"/>
      <c r="S65" s="169"/>
      <c r="AI65" s="668"/>
      <c r="AJ65" s="668"/>
      <c r="AK65" s="668"/>
    </row>
    <row r="66" spans="1:37" s="38" customFormat="1" ht="9.6" customHeight="1">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c r="A67" s="171">
        <v>31</v>
      </c>
      <c r="B67" s="390" t="str">
        <f>IF($E67="","",VLOOKUP($E67,'1MD ELO'!$A$7:$O$48,14))</f>
        <v/>
      </c>
      <c r="C67" s="390" t="str">
        <f>IF($E67="","",VLOOKUP($E67,'1MD ELO'!$A$7:$O$48,15))</f>
        <v/>
      </c>
      <c r="D67" s="471" t="str">
        <f>IF($E67="","",VLOOKUP($E67,'1MD ELO'!$A$7:$O$48,5))</f>
        <v/>
      </c>
      <c r="E67" s="159"/>
      <c r="F67" s="487" t="str">
        <f>UPPER(IF($E67="","",VLOOKUP($E67,'1MD ELO'!$A$7:$O$48,2)))</f>
        <v/>
      </c>
      <c r="G67" s="487" t="str">
        <f>IF($E67="","",VLOOKUP($E67,'1MD ELO'!$A$7:$O$48,3))</f>
        <v/>
      </c>
      <c r="H67" s="487"/>
      <c r="I67" s="487" t="str">
        <f>IF($E67="","",VLOOKUP($E67,'1MD ELO'!$A$7:$O$48,4))</f>
        <v/>
      </c>
      <c r="J67" s="162"/>
      <c r="K67" s="161"/>
      <c r="L67" s="187"/>
      <c r="M67" s="161"/>
      <c r="N67" s="186"/>
      <c r="O67" s="186"/>
      <c r="P67" s="186"/>
      <c r="Q67" s="167"/>
      <c r="R67" s="168"/>
      <c r="S67" s="169"/>
      <c r="AI67" s="668"/>
      <c r="AJ67" s="668"/>
      <c r="AK67" s="668"/>
    </row>
    <row r="68" spans="1:37" s="38" customFormat="1" ht="9.6" customHeight="1">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c r="A69" s="157">
        <v>32</v>
      </c>
      <c r="B69" s="390" t="str">
        <f>IF($E69="","",VLOOKUP($E69,'1MD ELO'!$A$7:$O$48,14))</f>
        <v/>
      </c>
      <c r="C69" s="390" t="str">
        <f>IF($E69="","",VLOOKUP($E69,'1MD ELO'!$A$7:$O$48,15))</f>
        <v/>
      </c>
      <c r="D69" s="471" t="str">
        <f>IF($E69="","",VLOOKUP($E69,'1MD ELO'!$A$7:$O$48,5))</f>
        <v/>
      </c>
      <c r="E69" s="159"/>
      <c r="F69" s="160" t="str">
        <f>UPPER(IF($E69="","",VLOOKUP($E69,'1MD ELO'!$A$7:$O$48,2)))</f>
        <v/>
      </c>
      <c r="G69" s="160" t="str">
        <f>IF($E69="","",VLOOKUP($E69,'1MD ELO'!$A$7:$O$48,3))</f>
        <v/>
      </c>
      <c r="H69" s="160"/>
      <c r="I69" s="160" t="str">
        <f>IF($E69="","",VLOOKUP($E69,'1MD ELO'!$A$7:$O$48,4))</f>
        <v/>
      </c>
      <c r="J69" s="190"/>
      <c r="K69" s="161"/>
      <c r="L69" s="161"/>
      <c r="M69" s="161"/>
      <c r="N69" s="161"/>
      <c r="O69" s="164"/>
      <c r="P69" s="166"/>
      <c r="Q69" s="167"/>
      <c r="R69" s="168"/>
      <c r="S69" s="169"/>
      <c r="AI69" s="668"/>
      <c r="AJ69" s="668"/>
      <c r="AK69" s="668"/>
    </row>
    <row r="70" spans="1:37" s="2" customFormat="1" ht="6.75" customHeight="1">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c r="A72" s="452" t="s">
        <v>106</v>
      </c>
      <c r="B72" s="453"/>
      <c r="C72" s="454"/>
      <c r="D72" s="455"/>
      <c r="E72" s="224">
        <v>1</v>
      </c>
      <c r="F72" s="92" t="str">
        <f>IF(E72&gt;$R$79,,UPPER(VLOOKUP(E72,'1MD ELO'!$A$7:$Q$134,2)))</f>
        <v/>
      </c>
      <c r="G72" s="225"/>
      <c r="H72" s="92"/>
      <c r="I72" s="91"/>
      <c r="J72" s="226" t="s">
        <v>7</v>
      </c>
      <c r="K72" s="221"/>
      <c r="L72" s="227"/>
      <c r="M72" s="221"/>
      <c r="N72" s="228"/>
      <c r="O72" s="229" t="s">
        <v>111</v>
      </c>
      <c r="P72" s="230"/>
      <c r="Q72" s="230"/>
      <c r="R72" s="231"/>
      <c r="AI72" s="670"/>
      <c r="AJ72" s="670"/>
      <c r="AK72" s="670"/>
    </row>
    <row r="73" spans="1:37" s="18" customFormat="1" ht="9" customHeight="1">
      <c r="A73" s="236" t="s">
        <v>124</v>
      </c>
      <c r="B73" s="234"/>
      <c r="C73" s="448"/>
      <c r="D73" s="237"/>
      <c r="E73" s="224">
        <v>2</v>
      </c>
      <c r="F73" s="92" t="str">
        <f>IF(E73&gt;$R$79,,UPPER(VLOOKUP(E73,'1MD ELO'!$A$7:$Q$134,2)))</f>
        <v/>
      </c>
      <c r="G73" s="225"/>
      <c r="H73" s="92"/>
      <c r="I73" s="91"/>
      <c r="J73" s="226" t="s">
        <v>8</v>
      </c>
      <c r="K73" s="221"/>
      <c r="L73" s="227"/>
      <c r="M73" s="221"/>
      <c r="N73" s="228"/>
      <c r="O73" s="232"/>
      <c r="P73" s="233"/>
      <c r="Q73" s="234"/>
      <c r="R73" s="235"/>
      <c r="AI73" s="670"/>
      <c r="AJ73" s="670"/>
      <c r="AK73" s="670"/>
    </row>
    <row r="74" spans="1:37" s="18" customFormat="1" ht="9" customHeight="1">
      <c r="A74" s="379"/>
      <c r="B74" s="380"/>
      <c r="C74" s="449"/>
      <c r="D74" s="381"/>
      <c r="E74" s="224">
        <v>3</v>
      </c>
      <c r="F74" s="92" t="str">
        <f>IF(E74&gt;$R$79,,UPPER(VLOOKUP(E74,'1MD ELO'!$A$7:$Q$134,2)))</f>
        <v/>
      </c>
      <c r="G74" s="225"/>
      <c r="H74" s="92"/>
      <c r="I74" s="91"/>
      <c r="J74" s="226" t="s">
        <v>9</v>
      </c>
      <c r="K74" s="221"/>
      <c r="L74" s="227"/>
      <c r="M74" s="221"/>
      <c r="N74" s="228"/>
      <c r="O74" s="229" t="s">
        <v>112</v>
      </c>
      <c r="P74" s="230"/>
      <c r="Q74" s="230"/>
      <c r="R74" s="231"/>
      <c r="AI74" s="670"/>
      <c r="AJ74" s="670"/>
      <c r="AK74" s="670"/>
    </row>
    <row r="75" spans="1:37" s="18" customFormat="1" ht="9" customHeight="1">
      <c r="A75" s="238"/>
      <c r="B75" s="443"/>
      <c r="C75" s="443"/>
      <c r="D75" s="239"/>
      <c r="E75" s="224">
        <v>4</v>
      </c>
      <c r="F75" s="92" t="str">
        <f>IF(E75&gt;$R$79,,UPPER(VLOOKUP(E75,'1MD ELO'!$A$7:$Q$134,2)))</f>
        <v/>
      </c>
      <c r="G75" s="225"/>
      <c r="H75" s="92"/>
      <c r="I75" s="91"/>
      <c r="J75" s="226" t="s">
        <v>10</v>
      </c>
      <c r="K75" s="221"/>
      <c r="L75" s="227"/>
      <c r="M75" s="221"/>
      <c r="N75" s="228"/>
      <c r="O75" s="221"/>
      <c r="P75" s="227"/>
      <c r="Q75" s="221"/>
      <c r="R75" s="228"/>
      <c r="AI75" s="670"/>
      <c r="AJ75" s="670"/>
      <c r="AK75" s="670"/>
    </row>
    <row r="76" spans="1:37" s="18" customFormat="1" ht="9" customHeight="1">
      <c r="A76" s="366"/>
      <c r="B76" s="382"/>
      <c r="C76" s="382"/>
      <c r="D76" s="450"/>
      <c r="E76" s="224">
        <v>5</v>
      </c>
      <c r="F76" s="92" t="str">
        <f>IF(E76&gt;$R$79,,UPPER(VLOOKUP(E76,'1MD ELO'!$A$7:$Q$134,2)))</f>
        <v/>
      </c>
      <c r="G76" s="225"/>
      <c r="H76" s="92"/>
      <c r="I76" s="91"/>
      <c r="J76" s="226" t="s">
        <v>11</v>
      </c>
      <c r="K76" s="221"/>
      <c r="L76" s="227"/>
      <c r="M76" s="221"/>
      <c r="N76" s="228"/>
      <c r="O76" s="234"/>
      <c r="P76" s="233"/>
      <c r="Q76" s="234"/>
      <c r="R76" s="235"/>
      <c r="AI76" s="670"/>
      <c r="AJ76" s="670"/>
      <c r="AK76" s="670"/>
    </row>
    <row r="77" spans="1:37" s="18" customFormat="1" ht="9" customHeight="1">
      <c r="A77" s="367"/>
      <c r="B77" s="388"/>
      <c r="C77" s="443"/>
      <c r="D77" s="239"/>
      <c r="E77" s="224">
        <v>6</v>
      </c>
      <c r="F77" s="92" t="str">
        <f>IF(E77&gt;$R$79,,UPPER(VLOOKUP(E77,'1MD ELO'!$A$7:$Q$134,2)))</f>
        <v/>
      </c>
      <c r="G77" s="225"/>
      <c r="H77" s="92"/>
      <c r="I77" s="91"/>
      <c r="J77" s="226" t="s">
        <v>12</v>
      </c>
      <c r="K77" s="221"/>
      <c r="L77" s="227"/>
      <c r="M77" s="221"/>
      <c r="N77" s="228"/>
      <c r="O77" s="229" t="s">
        <v>92</v>
      </c>
      <c r="P77" s="230"/>
      <c r="Q77" s="230"/>
      <c r="R77" s="231"/>
      <c r="AI77" s="670"/>
      <c r="AJ77" s="670"/>
      <c r="AK77" s="670"/>
    </row>
    <row r="78" spans="1:37" s="18" customFormat="1" ht="9" customHeight="1">
      <c r="A78" s="367"/>
      <c r="B78" s="388"/>
      <c r="C78" s="444"/>
      <c r="D78" s="377"/>
      <c r="E78" s="224">
        <v>7</v>
      </c>
      <c r="F78" s="92" t="str">
        <f>IF(E78&gt;$R$79,,UPPER(VLOOKUP(E78,'1MD ELO'!$A$7:$Q$134,2)))</f>
        <v/>
      </c>
      <c r="G78" s="225"/>
      <c r="H78" s="92"/>
      <c r="I78" s="91"/>
      <c r="J78" s="226" t="s">
        <v>13</v>
      </c>
      <c r="K78" s="221"/>
      <c r="L78" s="227"/>
      <c r="M78" s="221"/>
      <c r="N78" s="228"/>
      <c r="O78" s="221"/>
      <c r="P78" s="227"/>
      <c r="Q78" s="221"/>
      <c r="R78" s="228"/>
      <c r="AI78" s="670"/>
      <c r="AJ78" s="670"/>
      <c r="AK78" s="670"/>
    </row>
    <row r="79" spans="1:37" s="18" customFormat="1" ht="9" customHeight="1">
      <c r="A79" s="368"/>
      <c r="B79" s="365"/>
      <c r="C79" s="445"/>
      <c r="D79" s="378"/>
      <c r="E79" s="240">
        <v>8</v>
      </c>
      <c r="F79" s="241" t="str">
        <f>IF(E79&gt;$R$79,,UPPER(VLOOKUP(E79,'1MD ELO'!$A$7:$Q$134,2)))</f>
        <v/>
      </c>
      <c r="G79" s="242"/>
      <c r="H79" s="241"/>
      <c r="I79" s="243"/>
      <c r="J79" s="244" t="s">
        <v>14</v>
      </c>
      <c r="K79" s="234"/>
      <c r="L79" s="233"/>
      <c r="M79" s="234"/>
      <c r="N79" s="235"/>
      <c r="O79" s="234">
        <f>R4</f>
        <v>0</v>
      </c>
      <c r="P79" s="233"/>
      <c r="Q79" s="234"/>
      <c r="R79" s="245">
        <f>MIN(8,'1MD ELO'!Q5)</f>
        <v>8</v>
      </c>
      <c r="AI79" s="670"/>
      <c r="AJ79" s="670"/>
      <c r="AK79" s="670"/>
    </row>
  </sheetData>
  <mergeCells count="2">
    <mergeCell ref="A4:C4"/>
    <mergeCell ref="Q41:R41"/>
  </mergeCells>
  <phoneticPr fontId="71" type="noConversion"/>
  <conditionalFormatting sqref="H37 H39 H7 H67 H9 H11 H13 H15 H17 H21 H41 H43 H45 H47 H49 H51 H19 H23 H25 H27 H29 H31 H33 H35 H53 H55 H57 H59 H61 H63 H65 H69">
    <cfRule type="expression" dxfId="781" priority="1" stopIfTrue="1">
      <formula>AND($E7&lt;9,$C7&gt;0)</formula>
    </cfRule>
  </conditionalFormatting>
  <conditionalFormatting sqref="I8 I40 I16 M14 I20 M30 I24 I48 M46 I52 I32 I44 I36 I12 M62 I28 K18 K26 K34 K42 K50 K58 K66 K10 I56 I64 I68 I60 O22 O39 O54">
    <cfRule type="expression" dxfId="780" priority="2" stopIfTrue="1">
      <formula>AND($O$1="CU",I8="Umpire")</formula>
    </cfRule>
    <cfRule type="expression" dxfId="779" priority="3" stopIfTrue="1">
      <formula>AND($O$1="CU",I8&lt;&gt;"Umpire",J8&lt;&gt;"")</formula>
    </cfRule>
    <cfRule type="expression" dxfId="778" priority="4" stopIfTrue="1">
      <formula>AND($O$1="CU",I8&lt;&gt;"Umpire")</formula>
    </cfRule>
  </conditionalFormatting>
  <conditionalFormatting sqref="E67 E65 E63 E13 E61 E15 E17 E21 E19 E23 E25 E27 E29 E31 E33 E37 E35 E39 E41 E43 E47 E49 E45 E51 E53 E55 E57 E59 E69">
    <cfRule type="expression" dxfId="777" priority="5" stopIfTrue="1">
      <formula>AND($E13&lt;9,$C13&gt;0)</formula>
    </cfRule>
  </conditionalFormatting>
  <conditionalFormatting sqref="M10 M18 M26 M34 M42 M50 M58 M66 O14 O30 O46 O62 Q22 Q54 K8 K12 K16 K20 K24 K28 K32 K36 K40 K44 K48 K52 K56 K60 K64 K68">
    <cfRule type="expression" dxfId="776" priority="6" stopIfTrue="1">
      <formula>J8="as"</formula>
    </cfRule>
    <cfRule type="expression" dxfId="775" priority="7" stopIfTrue="1">
      <formula>J8="bs"</formula>
    </cfRule>
  </conditionalFormatting>
  <conditionalFormatting sqref="J8 J12 J16 J20 J24 J28 J32 J36 J40 J44 J48 J52 J56 J60 J64 J68 L66 L58 L50 L42 L34 L26 L18 L10 N14 N30 N46 N62 R79 P54 P39 P22">
    <cfRule type="expression" dxfId="774" priority="10" stopIfTrue="1">
      <formula>$O$1="CU"</formula>
    </cfRule>
  </conditionalFormatting>
  <conditionalFormatting sqref="Q38">
    <cfRule type="expression" dxfId="773" priority="11" stopIfTrue="1">
      <formula>P39="as"</formula>
    </cfRule>
    <cfRule type="expression" dxfId="772" priority="12" stopIfTrue="1">
      <formula>P39="bs"</formula>
    </cfRule>
  </conditionalFormatting>
  <conditionalFormatting sqref="E7 E9 E11">
    <cfRule type="expression" dxfId="771" priority="13"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sheetPr codeName="Sheet156">
    <tabColor indexed="11"/>
    <pageSetUpPr fitToPage="1"/>
  </sheetPr>
  <dimension ref="A1:AK82"/>
  <sheetViews>
    <sheetView showGridLines="0" showZeros="0" workbookViewId="0">
      <selection activeCell="A6" sqref="A6:IV6"/>
    </sheetView>
  </sheetViews>
  <sheetFormatPr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c r="A1" s="93" t="str">
        <f>Altalanos!$A$6</f>
        <v>Diákolimpia Bács-Kiskun</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96">
        <f>Altalanos!$A$8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04"/>
      <c r="N4" s="147"/>
      <c r="O4" s="146"/>
      <c r="P4" s="147"/>
      <c r="Q4" s="146"/>
      <c r="R4" s="89">
        <f>Altalanos!$E$10</f>
        <v>0</v>
      </c>
      <c r="Y4" s="656"/>
      <c r="Z4" s="656"/>
      <c r="AA4" s="656" t="s">
        <v>194</v>
      </c>
      <c r="AB4" s="661">
        <v>250</v>
      </c>
      <c r="AC4" s="661">
        <v>200</v>
      </c>
      <c r="AD4" s="661">
        <v>150</v>
      </c>
      <c r="AE4" s="661">
        <v>120</v>
      </c>
      <c r="AF4" s="661">
        <v>90</v>
      </c>
      <c r="AG4" s="661">
        <v>60</v>
      </c>
      <c r="AH4" s="661">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c r="A6" s="785"/>
      <c r="B6" s="805"/>
      <c r="C6" s="806"/>
      <c r="D6" s="806"/>
      <c r="E6" s="805"/>
      <c r="F6" s="793" t="str">
        <f>IF(Y3="","",CONCATENATE(AH1," pont"))</f>
        <v/>
      </c>
      <c r="G6" s="795"/>
      <c r="H6" s="796"/>
      <c r="I6" s="795"/>
      <c r="J6" s="797"/>
      <c r="K6" s="794" t="str">
        <f>IF(Y3="","",CONCATENATE(AG1," pont"))</f>
        <v/>
      </c>
      <c r="L6" s="797"/>
      <c r="M6" s="794" t="str">
        <f>IF(Y3="","",CONCATENATE(AF1," pont"))</f>
        <v/>
      </c>
      <c r="N6" s="797"/>
      <c r="O6" s="794" t="str">
        <f>IF(Y3="","",CONCATENATE(AE1," pont"))</f>
        <v/>
      </c>
      <c r="P6" s="797"/>
      <c r="Q6" s="794" t="str">
        <f>IF(Y3="","",CONCATENATE(AD1," pont"))</f>
        <v/>
      </c>
      <c r="R6" s="798"/>
      <c r="Y6" s="800"/>
      <c r="Z6" s="800"/>
      <c r="AA6" s="800" t="s">
        <v>196</v>
      </c>
      <c r="AB6" s="801">
        <v>150</v>
      </c>
      <c r="AC6" s="801">
        <v>120</v>
      </c>
      <c r="AD6" s="801">
        <v>90</v>
      </c>
      <c r="AE6" s="801">
        <v>60</v>
      </c>
      <c r="AF6" s="801">
        <v>40</v>
      </c>
      <c r="AG6" s="801">
        <v>25</v>
      </c>
      <c r="AH6" s="801">
        <v>10</v>
      </c>
      <c r="AI6" s="803"/>
      <c r="AJ6" s="803"/>
      <c r="AK6" s="803"/>
    </row>
    <row r="7" spans="1:37" s="38" customFormat="1" ht="9" customHeight="1">
      <c r="A7" s="157" t="s">
        <v>7</v>
      </c>
      <c r="B7" s="390" t="str">
        <f>IF($E7="","",VLOOKUP($E7,'1MD ELO'!$A$7:$O$80,14))</f>
        <v/>
      </c>
      <c r="C7" s="390" t="str">
        <f>IF($E7="","",VLOOKUP($E7,'1MD ELO'!$A$7:$O$80,15))</f>
        <v/>
      </c>
      <c r="D7" s="446" t="str">
        <f>IF($E7="","",VLOOKUP($E7,'1MD ELO'!$A$7:$O$80,5))</f>
        <v/>
      </c>
      <c r="E7" s="159"/>
      <c r="F7" s="160" t="str">
        <f>UPPER(IF($E7="","",VLOOKUP($E7,'1MD ELO'!$A$7:$O$80,2)))</f>
        <v/>
      </c>
      <c r="G7" s="160" t="str">
        <f>IF($E7="","",VLOOKUP($E7,'1MD ELO'!$A$7:$O$80,3))</f>
        <v/>
      </c>
      <c r="H7" s="160"/>
      <c r="I7" s="160" t="str">
        <f>IF($E7="","",VLOOKUP($E7,'1MD ELO'!$A$7:$O$80,4))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c r="A8" s="254" t="s">
        <v>8</v>
      </c>
      <c r="B8" s="390" t="str">
        <f>IF($E8="","",VLOOKUP($E8,'1MD ELO'!$A$7:$O$80,14))</f>
        <v/>
      </c>
      <c r="C8" s="390" t="str">
        <f>IF($E8="","",VLOOKUP($E8,'1MD ELO'!$A$7:$O$80,15))</f>
        <v/>
      </c>
      <c r="D8" s="446" t="str">
        <f>IF($E8="","",VLOOKUP($E8,'1MD ELO'!$A$7:$O$80,5))</f>
        <v/>
      </c>
      <c r="E8" s="159"/>
      <c r="F8" s="487" t="str">
        <f>UPPER(IF($E8="","",VLOOKUP($E8,'1MD ELO'!$A$7:$O$80,2)))</f>
        <v/>
      </c>
      <c r="G8" s="487" t="str">
        <f>IF($E8="","",VLOOKUP($E8,'1MD ELO'!$A$7:$O$80,3))</f>
        <v/>
      </c>
      <c r="H8" s="487"/>
      <c r="I8" s="487" t="str">
        <f>IF($E8="","",VLOOKUP($E8,'1MD ELO'!$A$7:$O$80,4))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c r="A9" s="171" t="s">
        <v>9</v>
      </c>
      <c r="B9" s="390" t="str">
        <f>IF($E9="","",VLOOKUP($E9,'1MD ELO'!$A$7:$O$80,14))</f>
        <v/>
      </c>
      <c r="C9" s="390" t="str">
        <f>IF($E9="","",VLOOKUP($E9,'1MD ELO'!$A$7:$O$80,15))</f>
        <v/>
      </c>
      <c r="D9" s="446" t="str">
        <f>IF($E9="","",VLOOKUP($E9,'1MD ELO'!$A$7:$O$80,5))</f>
        <v/>
      </c>
      <c r="E9" s="159"/>
      <c r="F9" s="487" t="str">
        <f>UPPER(IF($E9="","",VLOOKUP($E9,'1MD ELO'!$A$7:$O$80,2)))</f>
        <v/>
      </c>
      <c r="G9" s="487" t="str">
        <f>IF($E9="","",VLOOKUP($E9,'1MD ELO'!$A$7:$O$80,3))</f>
        <v/>
      </c>
      <c r="H9" s="487"/>
      <c r="I9" s="487" t="str">
        <f>IF($E9="","",VLOOKUP($E9,'1MD ELO'!$A$7:$O$80,4))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c r="A10" s="171" t="s">
        <v>10</v>
      </c>
      <c r="B10" s="390" t="str">
        <f>IF($E10="","",VLOOKUP($E10,'1MD ELO'!$A$7:$O$80,14))</f>
        <v/>
      </c>
      <c r="C10" s="390" t="str">
        <f>IF($E10="","",VLOOKUP($E10,'1MD ELO'!$A$7:$O$80,15))</f>
        <v/>
      </c>
      <c r="D10" s="446" t="str">
        <f>IF($E10="","",VLOOKUP($E10,'1MD ELO'!$A$7:$O$80,5))</f>
        <v/>
      </c>
      <c r="E10" s="159"/>
      <c r="F10" s="487" t="str">
        <f>UPPER(IF($E10="","",VLOOKUP($E10,'1MD ELO'!$A$7:$O$80,2)))</f>
        <v/>
      </c>
      <c r="G10" s="487" t="str">
        <f>IF($E10="","",VLOOKUP($E10,'1MD ELO'!$A$7:$O$80,3))</f>
        <v/>
      </c>
      <c r="H10" s="487"/>
      <c r="I10" s="487" t="str">
        <f>IF($E10="","",VLOOKUP($E10,'1MD ELO'!$A$7:$O$80,4))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c r="A11" s="171" t="s">
        <v>11</v>
      </c>
      <c r="B11" s="390" t="str">
        <f>IF($E11="","",VLOOKUP($E11,'1MD ELO'!$A$7:$O$80,14))</f>
        <v/>
      </c>
      <c r="C11" s="390" t="str">
        <f>IF($E11="","",VLOOKUP($E11,'1MD ELO'!$A$7:$O$80,15))</f>
        <v/>
      </c>
      <c r="D11" s="446" t="str">
        <f>IF($E11="","",VLOOKUP($E11,'1MD ELO'!$A$7:$O$80,5))</f>
        <v/>
      </c>
      <c r="E11" s="159"/>
      <c r="F11" s="487" t="str">
        <f>UPPER(IF($E11="","",VLOOKUP($E11,'1MD ELO'!$A$7:$O$80,2)))</f>
        <v/>
      </c>
      <c r="G11" s="487" t="str">
        <f>IF($E11="","",VLOOKUP($E11,'1MD ELO'!$A$7:$O$80,3))</f>
        <v/>
      </c>
      <c r="H11" s="487"/>
      <c r="I11" s="487" t="str">
        <f>IF($E11="","",VLOOKUP($E11,'1MD ELO'!$A$7:$O$80,4))</f>
        <v/>
      </c>
      <c r="J11" s="253"/>
      <c r="K11" s="177" t="str">
        <f>UPPER(IF(OR(J12="a",J12="as"),F11,IF(OR(J12="b",J12="bs"),F12,)))</f>
        <v/>
      </c>
      <c r="L11" s="185"/>
      <c r="M11" s="257"/>
      <c r="N11" s="258"/>
      <c r="O11" s="161"/>
      <c r="P11" s="188"/>
      <c r="Q11" s="186"/>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c r="A12" s="171" t="s">
        <v>12</v>
      </c>
      <c r="B12" s="390" t="str">
        <f>IF($E12="","",VLOOKUP($E12,'1MD ELO'!$A$7:$O$80,14))</f>
        <v/>
      </c>
      <c r="C12" s="390" t="str">
        <f>IF($E12="","",VLOOKUP($E12,'1MD ELO'!$A$7:$O$80,15))</f>
        <v/>
      </c>
      <c r="D12" s="446" t="str">
        <f>IF($E12="","",VLOOKUP($E12,'1MD ELO'!$A$7:$O$80,5))</f>
        <v/>
      </c>
      <c r="E12" s="159"/>
      <c r="F12" s="487" t="str">
        <f>UPPER(IF($E12="","",VLOOKUP($E12,'1MD ELO'!$A$7:$O$80,2)))</f>
        <v/>
      </c>
      <c r="G12" s="487" t="str">
        <f>IF($E12="","",VLOOKUP($E12,'1MD ELO'!$A$7:$O$80,3))</f>
        <v/>
      </c>
      <c r="H12" s="487"/>
      <c r="I12" s="487" t="str">
        <f>IF($E12="","",VLOOKUP($E12,'1MD ELO'!$A$7:$O$80,4))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c r="A13" s="254" t="s">
        <v>13</v>
      </c>
      <c r="B13" s="390" t="str">
        <f>IF($E13="","",VLOOKUP($E13,'1MD ELO'!$A$7:$O$80,14))</f>
        <v/>
      </c>
      <c r="C13" s="390" t="str">
        <f>IF($E13="","",VLOOKUP($E13,'1MD ELO'!$A$7:$O$80,15))</f>
        <v/>
      </c>
      <c r="D13" s="446" t="str">
        <f>IF($E13="","",VLOOKUP($E13,'1MD ELO'!$A$7:$O$80,5))</f>
        <v/>
      </c>
      <c r="E13" s="159"/>
      <c r="F13" s="487" t="str">
        <f>UPPER(IF($E13="","",VLOOKUP($E13,'1MD ELO'!$A$7:$O$80,2)))</f>
        <v/>
      </c>
      <c r="G13" s="487" t="str">
        <f>IF($E13="","",VLOOKUP($E13,'1MD ELO'!$A$7:$O$80,3))</f>
        <v/>
      </c>
      <c r="H13" s="487"/>
      <c r="I13" s="487" t="str">
        <f>IF($E13="","",VLOOKUP($E13,'1MD ELO'!$A$7:$O$80,4))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c r="A14" s="196" t="s">
        <v>14</v>
      </c>
      <c r="B14" s="390" t="str">
        <f>IF($E14="","",VLOOKUP($E14,'1MD ELO'!$A$7:$O$80,14))</f>
        <v/>
      </c>
      <c r="C14" s="390" t="str">
        <f>IF($E14="","",VLOOKUP($E14,'1MD ELO'!$A$7:$O$80,15))</f>
        <v/>
      </c>
      <c r="D14" s="446" t="str">
        <f>IF($E14="","",VLOOKUP($E14,'1MD ELO'!$A$7:$O$80,5))</f>
        <v/>
      </c>
      <c r="E14" s="159"/>
      <c r="F14" s="160" t="str">
        <f>UPPER(IF($E14="","",VLOOKUP($E14,'1MD ELO'!$A$7:$O$80,2)))</f>
        <v/>
      </c>
      <c r="G14" s="160" t="str">
        <f>IF($E14="","",VLOOKUP($E14,'1MD ELO'!$A$7:$O$80,3))</f>
        <v/>
      </c>
      <c r="H14" s="160"/>
      <c r="I14" s="160" t="str">
        <f>IF($E14="","",VLOOKUP($E14,'1MD ELO'!$A$7:$O$80,4))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c r="A15" s="157" t="s">
        <v>15</v>
      </c>
      <c r="B15" s="390" t="str">
        <f>IF($E15="","",VLOOKUP($E15,'1MD ELO'!$A$7:$O$80,14))</f>
        <v/>
      </c>
      <c r="C15" s="390" t="str">
        <f>IF($E15="","",VLOOKUP($E15,'1MD ELO'!$A$7:$O$80,15))</f>
        <v/>
      </c>
      <c r="D15" s="446" t="str">
        <f>IF($E15="","",VLOOKUP($E15,'1MD ELO'!$A$7:$O$80,5))</f>
        <v/>
      </c>
      <c r="E15" s="159"/>
      <c r="F15" s="160" t="str">
        <f>UPPER(IF($E15="","",VLOOKUP($E15,'1MD ELO'!$A$7:$O$80,2)))</f>
        <v/>
      </c>
      <c r="G15" s="160" t="str">
        <f>IF($E15="","",VLOOKUP($E15,'1MD ELO'!$A$7:$O$80,3))</f>
        <v/>
      </c>
      <c r="H15" s="160"/>
      <c r="I15" s="160" t="str">
        <f>IF($E15="","",VLOOKUP($E15,'1MD ELO'!$A$7:$O$80,4))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c r="A16" s="254" t="s">
        <v>16</v>
      </c>
      <c r="B16" s="390" t="str">
        <f>IF($E16="","",VLOOKUP($E16,'1MD ELO'!$A$7:$O$80,14))</f>
        <v/>
      </c>
      <c r="C16" s="390" t="str">
        <f>IF($E16="","",VLOOKUP($E16,'1MD ELO'!$A$7:$O$80,15))</f>
        <v/>
      </c>
      <c r="D16" s="446" t="str">
        <f>IF($E16="","",VLOOKUP($E16,'1MD ELO'!$A$7:$O$80,5))</f>
        <v/>
      </c>
      <c r="E16" s="159"/>
      <c r="F16" s="487" t="str">
        <f>UPPER(IF($E16="","",VLOOKUP($E16,'1MD ELO'!$A$7:$O$80,2)))</f>
        <v/>
      </c>
      <c r="G16" s="487" t="str">
        <f>IF($E16="","",VLOOKUP($E16,'1MD ELO'!$A$7:$O$80,3))</f>
        <v/>
      </c>
      <c r="H16" s="487"/>
      <c r="I16" s="487" t="str">
        <f>IF($E16="","",VLOOKUP($E16,'1MD ELO'!$A$7:$O$80,4))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c r="A17" s="171" t="s">
        <v>17</v>
      </c>
      <c r="B17" s="390" t="str">
        <f>IF($E17="","",VLOOKUP($E17,'1MD ELO'!$A$7:$O$80,14))</f>
        <v/>
      </c>
      <c r="C17" s="390" t="str">
        <f>IF($E17="","",VLOOKUP($E17,'1MD ELO'!$A$7:$O$80,15))</f>
        <v/>
      </c>
      <c r="D17" s="446" t="str">
        <f>IF($E17="","",VLOOKUP($E17,'1MD ELO'!$A$7:$O$80,5))</f>
        <v/>
      </c>
      <c r="E17" s="159"/>
      <c r="F17" s="487" t="str">
        <f>UPPER(IF($E17="","",VLOOKUP($E17,'1MD ELO'!$A$7:$O$80,2)))</f>
        <v/>
      </c>
      <c r="G17" s="487" t="str">
        <f>IF($E17="","",VLOOKUP($E17,'1MD ELO'!$A$7:$O$80,3))</f>
        <v/>
      </c>
      <c r="H17" s="487"/>
      <c r="I17" s="487" t="str">
        <f>IF($E17="","",VLOOKUP($E17,'1MD ELO'!$A$7:$O$80,4))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c r="A18" s="171" t="s">
        <v>18</v>
      </c>
      <c r="B18" s="390" t="str">
        <f>IF($E18="","",VLOOKUP($E18,'1MD ELO'!$A$7:$O$80,14))</f>
        <v/>
      </c>
      <c r="C18" s="390" t="str">
        <f>IF($E18="","",VLOOKUP($E18,'1MD ELO'!$A$7:$O$80,15))</f>
        <v/>
      </c>
      <c r="D18" s="446" t="str">
        <f>IF($E18="","",VLOOKUP($E18,'1MD ELO'!$A$7:$O$80,5))</f>
        <v/>
      </c>
      <c r="E18" s="159"/>
      <c r="F18" s="487" t="str">
        <f>UPPER(IF($E18="","",VLOOKUP($E18,'1MD ELO'!$A$7:$O$80,2)))</f>
        <v/>
      </c>
      <c r="G18" s="487" t="str">
        <f>IF($E18="","",VLOOKUP($E18,'1MD ELO'!$A$7:$O$80,3))</f>
        <v/>
      </c>
      <c r="H18" s="487"/>
      <c r="I18" s="487" t="str">
        <f>IF($E18="","",VLOOKUP($E18,'1MD ELO'!$A$7:$O$80,4))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c r="A19" s="171" t="s">
        <v>19</v>
      </c>
      <c r="B19" s="390" t="str">
        <f>IF($E19="","",VLOOKUP($E19,'1MD ELO'!$A$7:$O$80,14))</f>
        <v/>
      </c>
      <c r="C19" s="390" t="str">
        <f>IF($E19="","",VLOOKUP($E19,'1MD ELO'!$A$7:$O$80,15))</f>
        <v/>
      </c>
      <c r="D19" s="446" t="str">
        <f>IF($E19="","",VLOOKUP($E19,'1MD ELO'!$A$7:$O$80,5))</f>
        <v/>
      </c>
      <c r="E19" s="159"/>
      <c r="F19" s="487" t="str">
        <f>UPPER(IF($E19="","",VLOOKUP($E19,'1MD ELO'!$A$7:$O$80,2)))</f>
        <v/>
      </c>
      <c r="G19" s="487" t="str">
        <f>IF($E19="","",VLOOKUP($E19,'1MD ELO'!$A$7:$O$80,3))</f>
        <v/>
      </c>
      <c r="H19" s="487"/>
      <c r="I19" s="487" t="str">
        <f>IF($E19="","",VLOOKUP($E19,'1MD ELO'!$A$7:$O$80,4))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c r="A20" s="171" t="s">
        <v>20</v>
      </c>
      <c r="B20" s="390" t="str">
        <f>IF($E20="","",VLOOKUP($E20,'1MD ELO'!$A$7:$O$80,14))</f>
        <v/>
      </c>
      <c r="C20" s="390" t="str">
        <f>IF($E20="","",VLOOKUP($E20,'1MD ELO'!$A$7:$O$80,15))</f>
        <v/>
      </c>
      <c r="D20" s="446" t="str">
        <f>IF($E20="","",VLOOKUP($E20,'1MD ELO'!$A$7:$O$80,5))</f>
        <v/>
      </c>
      <c r="E20" s="159"/>
      <c r="F20" s="487" t="str">
        <f>UPPER(IF($E20="","",VLOOKUP($E20,'1MD ELO'!$A$7:$O$80,2)))</f>
        <v/>
      </c>
      <c r="G20" s="487" t="str">
        <f>IF($E20="","",VLOOKUP($E20,'1MD ELO'!$A$7:$O$80,3))</f>
        <v/>
      </c>
      <c r="H20" s="487"/>
      <c r="I20" s="487" t="str">
        <f>IF($E20="","",VLOOKUP($E20,'1MD ELO'!$A$7:$O$80,4))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c r="A21" s="254" t="s">
        <v>21</v>
      </c>
      <c r="B21" s="390" t="str">
        <f>IF($E21="","",VLOOKUP($E21,'1MD ELO'!$A$7:$O$80,14))</f>
        <v/>
      </c>
      <c r="C21" s="390" t="str">
        <f>IF($E21="","",VLOOKUP($E21,'1MD ELO'!$A$7:$O$80,15))</f>
        <v/>
      </c>
      <c r="D21" s="446" t="str">
        <f>IF($E21="","",VLOOKUP($E21,'1MD ELO'!$A$7:$O$80,5))</f>
        <v/>
      </c>
      <c r="E21" s="159"/>
      <c r="F21" s="487" t="str">
        <f>UPPER(IF($E21="","",VLOOKUP($E21,'1MD ELO'!$A$7:$O$80,2)))</f>
        <v/>
      </c>
      <c r="G21" s="487" t="str">
        <f>IF($E21="","",VLOOKUP($E21,'1MD ELO'!$A$7:$O$80,3))</f>
        <v/>
      </c>
      <c r="H21" s="487"/>
      <c r="I21" s="487" t="str">
        <f>IF($E21="","",VLOOKUP($E21,'1MD ELO'!$A$7:$O$80,4))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c r="A22" s="196" t="s">
        <v>22</v>
      </c>
      <c r="B22" s="390" t="str">
        <f>IF($E22="","",VLOOKUP($E22,'1MD ELO'!$A$7:$O$80,14))</f>
        <v/>
      </c>
      <c r="C22" s="390" t="str">
        <f>IF($E22="","",VLOOKUP($E22,'1MD ELO'!$A$7:$O$80,15))</f>
        <v/>
      </c>
      <c r="D22" s="446" t="str">
        <f>IF($E22="","",VLOOKUP($E22,'1MD ELO'!$A$7:$O$80,5))</f>
        <v/>
      </c>
      <c r="E22" s="159"/>
      <c r="F22" s="160" t="str">
        <f>UPPER(IF($E22="","",VLOOKUP($E22,'1MD ELO'!$A$7:$O$80,2)))</f>
        <v/>
      </c>
      <c r="G22" s="160" t="str">
        <f>IF($E22="","",VLOOKUP($E22,'1MD ELO'!$A$7:$O$80,3))</f>
        <v/>
      </c>
      <c r="H22" s="160"/>
      <c r="I22" s="160" t="str">
        <f>IF($E22="","",VLOOKUP($E22,'1MD ELO'!$A$7:$O$80,4))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c r="A23" s="157" t="s">
        <v>23</v>
      </c>
      <c r="B23" s="390" t="str">
        <f>IF($E23="","",VLOOKUP($E23,'1MD ELO'!$A$7:$O$80,14))</f>
        <v/>
      </c>
      <c r="C23" s="390" t="str">
        <f>IF($E23="","",VLOOKUP($E23,'1MD ELO'!$A$7:$O$80,15))</f>
        <v/>
      </c>
      <c r="D23" s="446" t="str">
        <f>IF($E23="","",VLOOKUP($E23,'1MD ELO'!$A$7:$O$80,5))</f>
        <v/>
      </c>
      <c r="E23" s="159"/>
      <c r="F23" s="160" t="str">
        <f>UPPER(IF($E23="","",VLOOKUP($E23,'1MD ELO'!$A$7:$O$80,2)))</f>
        <v/>
      </c>
      <c r="G23" s="160" t="str">
        <f>IF($E23="","",VLOOKUP($E23,'1MD ELO'!$A$7:$O$80,3))</f>
        <v/>
      </c>
      <c r="H23" s="160"/>
      <c r="I23" s="160" t="str">
        <f>IF($E23="","",VLOOKUP($E23,'1MD ELO'!$A$7:$O$80,4))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c r="A24" s="254" t="s">
        <v>24</v>
      </c>
      <c r="B24" s="390" t="str">
        <f>IF($E24="","",VLOOKUP($E24,'1MD ELO'!$A$7:$O$80,14))</f>
        <v/>
      </c>
      <c r="C24" s="390" t="str">
        <f>IF($E24="","",VLOOKUP($E24,'1MD ELO'!$A$7:$O$80,15))</f>
        <v/>
      </c>
      <c r="D24" s="446" t="str">
        <f>IF($E24="","",VLOOKUP($E24,'1MD ELO'!$A$7:$O$80,5))</f>
        <v/>
      </c>
      <c r="E24" s="159"/>
      <c r="F24" s="487" t="str">
        <f>UPPER(IF($E24="","",VLOOKUP($E24,'1MD ELO'!$A$7:$O$80,2)))</f>
        <v/>
      </c>
      <c r="G24" s="487" t="str">
        <f>IF($E24="","",VLOOKUP($E24,'1MD ELO'!$A$7:$O$80,3))</f>
        <v/>
      </c>
      <c r="H24" s="487"/>
      <c r="I24" s="487" t="str">
        <f>IF($E24="","",VLOOKUP($E24,'1MD ELO'!$A$7:$O$80,4))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c r="A25" s="171" t="s">
        <v>25</v>
      </c>
      <c r="B25" s="390" t="str">
        <f>IF($E25="","",VLOOKUP($E25,'1MD ELO'!$A$7:$O$80,14))</f>
        <v/>
      </c>
      <c r="C25" s="390" t="str">
        <f>IF($E25="","",VLOOKUP($E25,'1MD ELO'!$A$7:$O$80,15))</f>
        <v/>
      </c>
      <c r="D25" s="446" t="str">
        <f>IF($E25="","",VLOOKUP($E25,'1MD ELO'!$A$7:$O$80,5))</f>
        <v/>
      </c>
      <c r="E25" s="159"/>
      <c r="F25" s="487" t="str">
        <f>UPPER(IF($E25="","",VLOOKUP($E25,'1MD ELO'!$A$7:$O$80,2)))</f>
        <v/>
      </c>
      <c r="G25" s="487" t="str">
        <f>IF($E25="","",VLOOKUP($E25,'1MD ELO'!$A$7:$O$80,3))</f>
        <v/>
      </c>
      <c r="H25" s="487"/>
      <c r="I25" s="487" t="str">
        <f>IF($E25="","",VLOOKUP($E25,'1MD ELO'!$A$7:$O$80,4))</f>
        <v/>
      </c>
      <c r="J25" s="253"/>
      <c r="K25" s="177" t="str">
        <f>UPPER(IF(OR(J26="a",J26="as"),F25,IF(OR(J26="b",J26="bs"),F26,)))</f>
        <v/>
      </c>
      <c r="L25" s="256"/>
      <c r="M25" s="161"/>
      <c r="N25" s="188"/>
      <c r="O25" s="186"/>
      <c r="P25" s="186"/>
      <c r="Q25" s="849" t="str">
        <f>IF(Y3="","",CONCATENATE(AC1," pont"))</f>
        <v/>
      </c>
      <c r="R25" s="85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c r="A26" s="171" t="s">
        <v>26</v>
      </c>
      <c r="B26" s="390" t="str">
        <f>IF($E26="","",VLOOKUP($E26,'1MD ELO'!$A$7:$O$80,14))</f>
        <v/>
      </c>
      <c r="C26" s="390" t="str">
        <f>IF($E26="","",VLOOKUP($E26,'1MD ELO'!$A$7:$O$80,15))</f>
        <v/>
      </c>
      <c r="D26" s="446" t="str">
        <f>IF($E26="","",VLOOKUP($E26,'1MD ELO'!$A$7:$O$80,5))</f>
        <v/>
      </c>
      <c r="E26" s="159"/>
      <c r="F26" s="487" t="str">
        <f>UPPER(IF($E26="","",VLOOKUP($E26,'1MD ELO'!$A$7:$O$80,2)))</f>
        <v/>
      </c>
      <c r="G26" s="487" t="str">
        <f>IF($E26="","",VLOOKUP($E26,'1MD ELO'!$A$7:$O$80,3))</f>
        <v/>
      </c>
      <c r="H26" s="487"/>
      <c r="I26" s="487" t="str">
        <f>IF($E26="","",VLOOKUP($E26,'1MD ELO'!$A$7:$O$80,4))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c r="A27" s="171" t="s">
        <v>27</v>
      </c>
      <c r="B27" s="390" t="str">
        <f>IF($E27="","",VLOOKUP($E27,'1MD ELO'!$A$7:$O$80,14))</f>
        <v/>
      </c>
      <c r="C27" s="390" t="str">
        <f>IF($E27="","",VLOOKUP($E27,'1MD ELO'!$A$7:$O$80,15))</f>
        <v/>
      </c>
      <c r="D27" s="446" t="str">
        <f>IF($E27="","",VLOOKUP($E27,'1MD ELO'!$A$7:$O$80,5))</f>
        <v/>
      </c>
      <c r="E27" s="159"/>
      <c r="F27" s="487" t="str">
        <f>UPPER(IF($E27="","",VLOOKUP($E27,'1MD ELO'!$A$7:$O$80,2)))</f>
        <v/>
      </c>
      <c r="G27" s="487" t="str">
        <f>IF($E27="","",VLOOKUP($E27,'1MD ELO'!$A$7:$O$80,3))</f>
        <v/>
      </c>
      <c r="H27" s="487"/>
      <c r="I27" s="487" t="str">
        <f>IF($E27="","",VLOOKUP($E27,'1MD ELO'!$A$7:$O$80,4))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c r="A28" s="171" t="s">
        <v>28</v>
      </c>
      <c r="B28" s="390" t="str">
        <f>IF($E28="","",VLOOKUP($E28,'1MD ELO'!$A$7:$O$80,14))</f>
        <v/>
      </c>
      <c r="C28" s="390" t="str">
        <f>IF($E28="","",VLOOKUP($E28,'1MD ELO'!$A$7:$O$80,15))</f>
        <v/>
      </c>
      <c r="D28" s="446" t="str">
        <f>IF($E28="","",VLOOKUP($E28,'1MD ELO'!$A$7:$O$80,5))</f>
        <v/>
      </c>
      <c r="E28" s="159"/>
      <c r="F28" s="487" t="str">
        <f>UPPER(IF($E28="","",VLOOKUP($E28,'1MD ELO'!$A$7:$O$80,2)))</f>
        <v/>
      </c>
      <c r="G28" s="487" t="str">
        <f>IF($E28="","",VLOOKUP($E28,'1MD ELO'!$A$7:$O$80,3))</f>
        <v/>
      </c>
      <c r="H28" s="487"/>
      <c r="I28" s="487" t="str">
        <f>IF($E28="","",VLOOKUP($E28,'1MD ELO'!$A$7:$O$80,4))</f>
        <v/>
      </c>
      <c r="J28" s="255"/>
      <c r="K28" s="161"/>
      <c r="L28" s="176"/>
      <c r="M28" s="177" t="str">
        <f>UPPER(IF(OR(L28="a",L28="as"),K27,IF(OR(L28="b",L28="bs"),K29,)))</f>
        <v/>
      </c>
      <c r="N28" s="259"/>
      <c r="O28" s="186"/>
      <c r="P28" s="188"/>
      <c r="Q28" s="186"/>
      <c r="R28" s="188"/>
      <c r="S28" s="169"/>
      <c r="AI28" s="668"/>
      <c r="AJ28" s="668"/>
      <c r="AK28" s="668"/>
    </row>
    <row r="29" spans="1:37" s="38" customFormat="1" ht="9.6" customHeight="1">
      <c r="A29" s="254" t="s">
        <v>29</v>
      </c>
      <c r="B29" s="390" t="str">
        <f>IF($E29="","",VLOOKUP($E29,'1MD ELO'!$A$7:$O$80,14))</f>
        <v/>
      </c>
      <c r="C29" s="390" t="str">
        <f>IF($E29="","",VLOOKUP($E29,'1MD ELO'!$A$7:$O$80,15))</f>
        <v/>
      </c>
      <c r="D29" s="446" t="str">
        <f>IF($E29="","",VLOOKUP($E29,'1MD ELO'!$A$7:$O$80,5))</f>
        <v/>
      </c>
      <c r="E29" s="159"/>
      <c r="F29" s="487" t="str">
        <f>UPPER(IF($E29="","",VLOOKUP($E29,'1MD ELO'!$A$7:$O$80,2)))</f>
        <v/>
      </c>
      <c r="G29" s="487" t="str">
        <f>IF($E29="","",VLOOKUP($E29,'1MD ELO'!$A$7:$O$80,3))</f>
        <v/>
      </c>
      <c r="H29" s="487"/>
      <c r="I29" s="487" t="str">
        <f>IF($E29="","",VLOOKUP($E29,'1MD ELO'!$A$7:$O$80,4))</f>
        <v/>
      </c>
      <c r="J29" s="253"/>
      <c r="K29" s="177" t="str">
        <f>UPPER(IF(OR(J30="a",J30="as"),F29,IF(OR(J30="b",J30="bs"),F30,)))</f>
        <v/>
      </c>
      <c r="L29" s="194"/>
      <c r="M29" s="161"/>
      <c r="N29" s="186"/>
      <c r="O29" s="186"/>
      <c r="P29" s="188"/>
      <c r="Q29" s="186"/>
      <c r="R29" s="188"/>
      <c r="S29" s="169"/>
      <c r="AI29" s="668"/>
      <c r="AJ29" s="668"/>
      <c r="AK29" s="668"/>
    </row>
    <row r="30" spans="1:37" s="38" customFormat="1" ht="9.6" customHeight="1">
      <c r="A30" s="196" t="s">
        <v>30</v>
      </c>
      <c r="B30" s="390" t="str">
        <f>IF($E30="","",VLOOKUP($E30,'1MD ELO'!$A$7:$O$80,14))</f>
        <v/>
      </c>
      <c r="C30" s="390" t="str">
        <f>IF($E30="","",VLOOKUP($E30,'1MD ELO'!$A$7:$O$80,15))</f>
        <v/>
      </c>
      <c r="D30" s="446" t="str">
        <f>IF($E30="","",VLOOKUP($E30,'1MD ELO'!$A$7:$O$80,5))</f>
        <v/>
      </c>
      <c r="E30" s="159"/>
      <c r="F30" s="160" t="str">
        <f>UPPER(IF($E30="","",VLOOKUP($E30,'1MD ELO'!$A$7:$O$80,2)))</f>
        <v/>
      </c>
      <c r="G30" s="160" t="str">
        <f>IF($E30="","",VLOOKUP($E30,'1MD ELO'!$A$7:$O$80,3))</f>
        <v/>
      </c>
      <c r="H30" s="160"/>
      <c r="I30" s="160" t="str">
        <f>IF($E30="","",VLOOKUP($E30,'1MD ELO'!$A$7:$O$80,4))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c r="A31" s="157" t="s">
        <v>31</v>
      </c>
      <c r="B31" s="390" t="str">
        <f>IF($E31="","",VLOOKUP($E31,'1MD ELO'!$A$7:$O$80,14))</f>
        <v/>
      </c>
      <c r="C31" s="390" t="str">
        <f>IF($E31="","",VLOOKUP($E31,'1MD ELO'!$A$7:$O$80,15))</f>
        <v/>
      </c>
      <c r="D31" s="446" t="str">
        <f>IF($E31="","",VLOOKUP($E31,'1MD ELO'!$A$7:$O$80,5))</f>
        <v/>
      </c>
      <c r="E31" s="159"/>
      <c r="F31" s="160" t="str">
        <f>UPPER(IF($E31="","",VLOOKUP($E31,'1MD ELO'!$A$7:$O$80,2)))</f>
        <v/>
      </c>
      <c r="G31" s="160" t="str">
        <f>IF($E31="","",VLOOKUP($E31,'1MD ELO'!$A$7:$O$80,3))</f>
        <v/>
      </c>
      <c r="H31" s="160"/>
      <c r="I31" s="160" t="str">
        <f>IF($E31="","",VLOOKUP($E31,'1MD ELO'!$A$7:$O$80,4))</f>
        <v/>
      </c>
      <c r="J31" s="253"/>
      <c r="K31" s="177" t="str">
        <f>UPPER(IF(OR(J32="a",J32="as"),F31,IF(OR(J32="b",J32="bs"),F32,)))</f>
        <v/>
      </c>
      <c r="L31" s="185"/>
      <c r="M31" s="186"/>
      <c r="N31" s="186"/>
      <c r="O31" s="186"/>
      <c r="P31" s="188"/>
      <c r="Q31" s="161"/>
      <c r="R31" s="186"/>
      <c r="S31" s="169"/>
      <c r="AI31" s="668"/>
      <c r="AJ31" s="668"/>
      <c r="AK31" s="668"/>
    </row>
    <row r="32" spans="1:37" s="38" customFormat="1" ht="9.6" customHeight="1">
      <c r="A32" s="254" t="s">
        <v>32</v>
      </c>
      <c r="B32" s="390" t="str">
        <f>IF($E32="","",VLOOKUP($E32,'1MD ELO'!$A$7:$O$80,14))</f>
        <v/>
      </c>
      <c r="C32" s="390" t="str">
        <f>IF($E32="","",VLOOKUP($E32,'1MD ELO'!$A$7:$O$80,15))</f>
        <v/>
      </c>
      <c r="D32" s="446" t="str">
        <f>IF($E32="","",VLOOKUP($E32,'1MD ELO'!$A$7:$O$80,5))</f>
        <v/>
      </c>
      <c r="E32" s="159"/>
      <c r="F32" s="487" t="str">
        <f>UPPER(IF($E32="","",VLOOKUP($E32,'1MD ELO'!$A$7:$O$80,2)))</f>
        <v/>
      </c>
      <c r="G32" s="487" t="str">
        <f>IF($E32="","",VLOOKUP($E32,'1MD ELO'!$A$7:$O$80,3))</f>
        <v/>
      </c>
      <c r="H32" s="487"/>
      <c r="I32" s="487" t="str">
        <f>IF($E32="","",VLOOKUP($E32,'1MD ELO'!$A$7:$O$80,4))</f>
        <v/>
      </c>
      <c r="J32" s="255"/>
      <c r="K32" s="161"/>
      <c r="L32" s="176"/>
      <c r="M32" s="177" t="str">
        <f>UPPER(IF(OR(L32="a",L32="as"),K31,IF(OR(L32="b",L32="bs"),K33,)))</f>
        <v/>
      </c>
      <c r="N32" s="185"/>
      <c r="O32" s="186"/>
      <c r="P32" s="188"/>
      <c r="Q32" s="186"/>
      <c r="R32" s="186"/>
      <c r="S32" s="169"/>
    </row>
    <row r="33" spans="1:19" s="38" customFormat="1" ht="9.6" customHeight="1">
      <c r="A33" s="171" t="s">
        <v>33</v>
      </c>
      <c r="B33" s="390" t="str">
        <f>IF($E33="","",VLOOKUP($E33,'1MD ELO'!$A$7:$O$80,14))</f>
        <v/>
      </c>
      <c r="C33" s="390" t="str">
        <f>IF($E33="","",VLOOKUP($E33,'1MD ELO'!$A$7:$O$80,15))</f>
        <v/>
      </c>
      <c r="D33" s="446" t="str">
        <f>IF($E33="","",VLOOKUP($E33,'1MD ELO'!$A$7:$O$80,5))</f>
        <v/>
      </c>
      <c r="E33" s="159"/>
      <c r="F33" s="487" t="str">
        <f>UPPER(IF($E33="","",VLOOKUP($E33,'1MD ELO'!$A$7:$O$80,2)))</f>
        <v/>
      </c>
      <c r="G33" s="487" t="str">
        <f>IF($E33="","",VLOOKUP($E33,'1MD ELO'!$A$7:$O$80,3))</f>
        <v/>
      </c>
      <c r="H33" s="487"/>
      <c r="I33" s="487" t="str">
        <f>IF($E33="","",VLOOKUP($E33,'1MD ELO'!$A$7:$O$80,4))</f>
        <v/>
      </c>
      <c r="J33" s="253"/>
      <c r="K33" s="177" t="str">
        <f>UPPER(IF(OR(J34="a",J34="as"),F33,IF(OR(J34="b",J34="bs"),F34,)))</f>
        <v/>
      </c>
      <c r="L33" s="256"/>
      <c r="M33" s="161"/>
      <c r="N33" s="188"/>
      <c r="O33" s="186"/>
      <c r="P33" s="188"/>
      <c r="Q33" s="186"/>
      <c r="R33" s="186"/>
      <c r="S33" s="169"/>
    </row>
    <row r="34" spans="1:19" s="38" customFormat="1" ht="9.6" customHeight="1">
      <c r="A34" s="171" t="s">
        <v>34</v>
      </c>
      <c r="B34" s="390" t="str">
        <f>IF($E34="","",VLOOKUP($E34,'1MD ELO'!$A$7:$O$80,14))</f>
        <v/>
      </c>
      <c r="C34" s="390" t="str">
        <f>IF($E34="","",VLOOKUP($E34,'1MD ELO'!$A$7:$O$80,15))</f>
        <v/>
      </c>
      <c r="D34" s="446" t="str">
        <f>IF($E34="","",VLOOKUP($E34,'1MD ELO'!$A$7:$O$80,5))</f>
        <v/>
      </c>
      <c r="E34" s="159"/>
      <c r="F34" s="487" t="str">
        <f>UPPER(IF($E34="","",VLOOKUP($E34,'1MD ELO'!$A$7:$O$80,2)))</f>
        <v/>
      </c>
      <c r="G34" s="487" t="str">
        <f>IF($E34="","",VLOOKUP($E34,'1MD ELO'!$A$7:$O$80,3))</f>
        <v/>
      </c>
      <c r="H34" s="487"/>
      <c r="I34" s="487" t="str">
        <f>IF($E34="","",VLOOKUP($E34,'1MD ELO'!$A$7:$O$80,4))</f>
        <v/>
      </c>
      <c r="J34" s="255"/>
      <c r="K34" s="161"/>
      <c r="L34" s="186"/>
      <c r="M34" s="175" t="s">
        <v>0</v>
      </c>
      <c r="N34" s="184"/>
      <c r="O34" s="177" t="str">
        <f>UPPER(IF(OR(N34="a",N34="as"),M32,IF(OR(N34="b",N34="bs"),M36,)))</f>
        <v/>
      </c>
      <c r="P34" s="194"/>
      <c r="Q34" s="186"/>
      <c r="R34" s="186"/>
      <c r="S34" s="169"/>
    </row>
    <row r="35" spans="1:19" s="38" customFormat="1" ht="9.6" customHeight="1">
      <c r="A35" s="171" t="s">
        <v>35</v>
      </c>
      <c r="B35" s="390" t="str">
        <f>IF($E35="","",VLOOKUP($E35,'1MD ELO'!$A$7:$O$80,14))</f>
        <v/>
      </c>
      <c r="C35" s="390" t="str">
        <f>IF($E35="","",VLOOKUP($E35,'1MD ELO'!$A$7:$O$80,15))</f>
        <v/>
      </c>
      <c r="D35" s="446" t="str">
        <f>IF($E35="","",VLOOKUP($E35,'1MD ELO'!$A$7:$O$80,5))</f>
        <v/>
      </c>
      <c r="E35" s="159"/>
      <c r="F35" s="487" t="str">
        <f>UPPER(IF($E35="","",VLOOKUP($E35,'1MD ELO'!$A$7:$O$80,2)))</f>
        <v/>
      </c>
      <c r="G35" s="487" t="str">
        <f>IF($E35="","",VLOOKUP($E35,'1MD ELO'!$A$7:$O$80,3))</f>
        <v/>
      </c>
      <c r="H35" s="487"/>
      <c r="I35" s="487" t="str">
        <f>IF($E35="","",VLOOKUP($E35,'1MD ELO'!$A$7:$O$80,4))</f>
        <v/>
      </c>
      <c r="J35" s="253"/>
      <c r="K35" s="177" t="str">
        <f>UPPER(IF(OR(J36="a",J36="as"),F35,IF(OR(J36="b",J36="bs"),F36,)))</f>
        <v/>
      </c>
      <c r="L35" s="185"/>
      <c r="M35" s="257"/>
      <c r="N35" s="258"/>
      <c r="O35" s="161"/>
      <c r="P35" s="186"/>
      <c r="Q35" s="186"/>
      <c r="R35" s="186"/>
      <c r="S35" s="169"/>
    </row>
    <row r="36" spans="1:19" s="38" customFormat="1" ht="9.6" customHeight="1">
      <c r="A36" s="171" t="s">
        <v>36</v>
      </c>
      <c r="B36" s="390" t="str">
        <f>IF($E36="","",VLOOKUP($E36,'1MD ELO'!$A$7:$O$80,14))</f>
        <v/>
      </c>
      <c r="C36" s="390" t="str">
        <f>IF($E36="","",VLOOKUP($E36,'1MD ELO'!$A$7:$O$80,15))</f>
        <v/>
      </c>
      <c r="D36" s="446" t="str">
        <f>IF($E36="","",VLOOKUP($E36,'1MD ELO'!$A$7:$O$80,5))</f>
        <v/>
      </c>
      <c r="E36" s="159"/>
      <c r="F36" s="487" t="str">
        <f>UPPER(IF($E36="","",VLOOKUP($E36,'1MD ELO'!$A$7:$O$80,2)))</f>
        <v/>
      </c>
      <c r="G36" s="487" t="str">
        <f>IF($E36="","",VLOOKUP($E36,'1MD ELO'!$A$7:$O$80,3))</f>
        <v/>
      </c>
      <c r="H36" s="487"/>
      <c r="I36" s="487" t="str">
        <f>IF($E36="","",VLOOKUP($E36,'1MD ELO'!$A$7:$O$80,4))</f>
        <v/>
      </c>
      <c r="J36" s="255"/>
      <c r="K36" s="161"/>
      <c r="L36" s="176"/>
      <c r="M36" s="177" t="str">
        <f>UPPER(IF(OR(L36="a",L36="as"),K35,IF(OR(L36="b",L36="bs"),K37,)))</f>
        <v/>
      </c>
      <c r="N36" s="259"/>
      <c r="O36" s="262" t="s">
        <v>129</v>
      </c>
      <c r="P36" s="263"/>
      <c r="Q36" s="262" t="s">
        <v>128</v>
      </c>
      <c r="R36" s="263"/>
      <c r="S36" s="169"/>
    </row>
    <row r="37" spans="1:19" s="38" customFormat="1" ht="9.6" customHeight="1">
      <c r="A37" s="254" t="s">
        <v>37</v>
      </c>
      <c r="B37" s="390" t="str">
        <f>IF($E37="","",VLOOKUP($E37,'1MD ELO'!$A$7:$O$80,14))</f>
        <v/>
      </c>
      <c r="C37" s="390" t="str">
        <f>IF($E37="","",VLOOKUP($E37,'1MD ELO'!$A$7:$O$80,15))</f>
        <v/>
      </c>
      <c r="D37" s="446" t="str">
        <f>IF($E37="","",VLOOKUP($E37,'1MD ELO'!$A$7:$O$80,5))</f>
        <v/>
      </c>
      <c r="E37" s="159"/>
      <c r="F37" s="487" t="str">
        <f>UPPER(IF($E37="","",VLOOKUP($E37,'1MD ELO'!$A$7:$O$80,2)))</f>
        <v/>
      </c>
      <c r="G37" s="487" t="str">
        <f>IF($E37="","",VLOOKUP($E37,'1MD ELO'!$A$7:$O$80,3))</f>
        <v/>
      </c>
      <c r="H37" s="487"/>
      <c r="I37" s="487" t="str">
        <f>IF($E37="","",VLOOKUP($E37,'1MD ELO'!$A$7:$O$80,4))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c r="A38" s="196" t="s">
        <v>38</v>
      </c>
      <c r="B38" s="390" t="str">
        <f>IF($E38="","",VLOOKUP($E38,'1MD ELO'!$A$7:$O$80,14))</f>
        <v/>
      </c>
      <c r="C38" s="390" t="str">
        <f>IF($E38="","",VLOOKUP($E38,'1MD ELO'!$A$7:$O$80,15))</f>
        <v/>
      </c>
      <c r="D38" s="446" t="str">
        <f>IF($E38="","",VLOOKUP($E38,'1MD ELO'!$A$7:$O$80,5))</f>
        <v/>
      </c>
      <c r="E38" s="159"/>
      <c r="F38" s="160" t="str">
        <f>UPPER(IF($E38="","",VLOOKUP($E38,'1MD ELO'!$A$7:$O$80,2)))</f>
        <v/>
      </c>
      <c r="G38" s="160" t="str">
        <f>IF($E38="","",VLOOKUP($E38,'1MD ELO'!$A$7:$O$80,3))</f>
        <v/>
      </c>
      <c r="H38" s="160"/>
      <c r="I38" s="160" t="str">
        <f>IF($E38="","",VLOOKUP($E38,'1MD ELO'!$A$7:$O$80,4))</f>
        <v/>
      </c>
      <c r="J38" s="255"/>
      <c r="K38" s="161"/>
      <c r="L38" s="186"/>
      <c r="M38" s="186"/>
      <c r="N38" s="266"/>
      <c r="O38" s="267" t="s">
        <v>0</v>
      </c>
      <c r="P38" s="268"/>
      <c r="Q38" s="264" t="str">
        <f>UPPER(IF(OR(P38="a",P38="as"),O37,IF(OR(P38="b",P38="bs"),O39,)))</f>
        <v/>
      </c>
      <c r="R38" s="265"/>
      <c r="S38" s="169"/>
    </row>
    <row r="39" spans="1:19" s="38" customFormat="1" ht="9.6" customHeight="1">
      <c r="A39" s="157" t="s">
        <v>39</v>
      </c>
      <c r="B39" s="390" t="str">
        <f>IF($E39="","",VLOOKUP($E39,'1MD ELO'!$A$7:$O$80,14))</f>
        <v/>
      </c>
      <c r="C39" s="390" t="str">
        <f>IF($E39="","",VLOOKUP($E39,'1MD ELO'!$A$7:$O$80,15))</f>
        <v/>
      </c>
      <c r="D39" s="446" t="str">
        <f>IF($E39="","",VLOOKUP($E39,'1MD ELO'!$A$7:$O$80,5))</f>
        <v/>
      </c>
      <c r="E39" s="159"/>
      <c r="F39" s="160" t="str">
        <f>UPPER(IF($E39="","",VLOOKUP($E39,'1MD ELO'!$A$7:$O$80,2)))</f>
        <v/>
      </c>
      <c r="G39" s="160" t="str">
        <f>IF($E39="","",VLOOKUP($E39,'1MD ELO'!$A$7:$O$80,3))</f>
        <v/>
      </c>
      <c r="H39" s="160"/>
      <c r="I39" s="160" t="str">
        <f>IF($E39="","",VLOOKUP($E39,'1MD ELO'!$A$7:$O$80,4))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c r="A40" s="254" t="s">
        <v>40</v>
      </c>
      <c r="B40" s="390" t="str">
        <f>IF($E40="","",VLOOKUP($E40,'1MD ELO'!$A$7:$O$80,14))</f>
        <v/>
      </c>
      <c r="C40" s="390" t="str">
        <f>IF($E40="","",VLOOKUP($E40,'1MD ELO'!$A$7:$O$80,15))</f>
        <v/>
      </c>
      <c r="D40" s="446" t="str">
        <f>IF($E40="","",VLOOKUP($E40,'1MD ELO'!$A$7:$O$80,5))</f>
        <v/>
      </c>
      <c r="E40" s="159"/>
      <c r="F40" s="487" t="str">
        <f>UPPER(IF($E40="","",VLOOKUP($E40,'1MD ELO'!$A$7:$O$80,2)))</f>
        <v/>
      </c>
      <c r="G40" s="487" t="str">
        <f>IF($E40="","",VLOOKUP($E40,'1MD ELO'!$A$7:$O$80,3))</f>
        <v/>
      </c>
      <c r="H40" s="487"/>
      <c r="I40" s="487" t="str">
        <f>IF($E40="","",VLOOKUP($E40,'1MD ELO'!$A$7:$O$80,4))</f>
        <v/>
      </c>
      <c r="J40" s="255"/>
      <c r="K40" s="161"/>
      <c r="L40" s="176"/>
      <c r="M40" s="177" t="str">
        <f>UPPER(IF(OR(L40="a",L40="as"),K39,IF(OR(L40="b",L40="bs"),K41,)))</f>
        <v/>
      </c>
      <c r="N40" s="185"/>
      <c r="O40" s="263"/>
      <c r="P40" s="263"/>
      <c r="Q40" s="263"/>
      <c r="R40" s="263"/>
      <c r="S40" s="169"/>
    </row>
    <row r="41" spans="1:19" s="38" customFormat="1" ht="9.6" customHeight="1">
      <c r="A41" s="171" t="s">
        <v>41</v>
      </c>
      <c r="B41" s="390" t="str">
        <f>IF($E41="","",VLOOKUP($E41,'1MD ELO'!$A$7:$O$80,14))</f>
        <v/>
      </c>
      <c r="C41" s="390" t="str">
        <f>IF($E41="","",VLOOKUP($E41,'1MD ELO'!$A$7:$O$80,15))</f>
        <v/>
      </c>
      <c r="D41" s="446" t="str">
        <f>IF($E41="","",VLOOKUP($E41,'1MD ELO'!$A$7:$O$80,5))</f>
        <v/>
      </c>
      <c r="E41" s="159"/>
      <c r="F41" s="487" t="str">
        <f>UPPER(IF($E41="","",VLOOKUP($E41,'1MD ELO'!$A$7:$O$80,2)))</f>
        <v/>
      </c>
      <c r="G41" s="487" t="str">
        <f>IF($E41="","",VLOOKUP($E41,'1MD ELO'!$A$7:$O$80,3))</f>
        <v/>
      </c>
      <c r="H41" s="487"/>
      <c r="I41" s="487" t="str">
        <f>IF($E41="","",VLOOKUP($E41,'1MD ELO'!$A$7:$O$80,4))</f>
        <v/>
      </c>
      <c r="J41" s="253"/>
      <c r="K41" s="177" t="str">
        <f>UPPER(IF(OR(J42="a",J42="as"),F41,IF(OR(J42="b",J42="bs"),F42,)))</f>
        <v/>
      </c>
      <c r="L41" s="256"/>
      <c r="M41" s="161"/>
      <c r="N41" s="188"/>
      <c r="O41" s="263"/>
      <c r="P41" s="263"/>
      <c r="Q41" s="849" t="str">
        <f>IF(Y3="","",CONCATENATE(AB1," pont"))</f>
        <v/>
      </c>
      <c r="R41" s="849"/>
      <c r="S41" s="169"/>
    </row>
    <row r="42" spans="1:19" s="38" customFormat="1" ht="9.6" customHeight="1">
      <c r="A42" s="171" t="s">
        <v>42</v>
      </c>
      <c r="B42" s="390" t="str">
        <f>IF($E42="","",VLOOKUP($E42,'1MD ELO'!$A$7:$O$80,14))</f>
        <v/>
      </c>
      <c r="C42" s="390" t="str">
        <f>IF($E42="","",VLOOKUP($E42,'1MD ELO'!$A$7:$O$80,15))</f>
        <v/>
      </c>
      <c r="D42" s="446" t="str">
        <f>IF($E42="","",VLOOKUP($E42,'1MD ELO'!$A$7:$O$80,5))</f>
        <v/>
      </c>
      <c r="E42" s="159"/>
      <c r="F42" s="487" t="str">
        <f>UPPER(IF($E42="","",VLOOKUP($E42,'1MD ELO'!$A$7:$O$80,2)))</f>
        <v/>
      </c>
      <c r="G42" s="487" t="str">
        <f>IF($E42="","",VLOOKUP($E42,'1MD ELO'!$A$7:$O$80,3))</f>
        <v/>
      </c>
      <c r="H42" s="487"/>
      <c r="I42" s="487" t="str">
        <f>IF($E42="","",VLOOKUP($E42,'1MD ELO'!$A$7:$O$80,4))</f>
        <v/>
      </c>
      <c r="J42" s="255"/>
      <c r="K42" s="161"/>
      <c r="L42" s="186"/>
      <c r="M42" s="175" t="s">
        <v>0</v>
      </c>
      <c r="N42" s="184"/>
      <c r="O42" s="177" t="str">
        <f>UPPER(IF(OR(N42="a",N42="as"),M40,IF(OR(N42="b",N42="bs"),M44,)))</f>
        <v/>
      </c>
      <c r="P42" s="185"/>
      <c r="Q42" s="186"/>
      <c r="R42" s="186"/>
      <c r="S42" s="169"/>
    </row>
    <row r="43" spans="1:19" s="38" customFormat="1" ht="9.6" customHeight="1">
      <c r="A43" s="171" t="s">
        <v>43</v>
      </c>
      <c r="B43" s="390" t="str">
        <f>IF($E43="","",VLOOKUP($E43,'1MD ELO'!$A$7:$O$80,14))</f>
        <v/>
      </c>
      <c r="C43" s="390" t="str">
        <f>IF($E43="","",VLOOKUP($E43,'1MD ELO'!$A$7:$O$80,15))</f>
        <v/>
      </c>
      <c r="D43" s="446" t="str">
        <f>IF($E43="","",VLOOKUP($E43,'1MD ELO'!$A$7:$O$80,5))</f>
        <v/>
      </c>
      <c r="E43" s="159"/>
      <c r="F43" s="487" t="str">
        <f>UPPER(IF($E43="","",VLOOKUP($E43,'1MD ELO'!$A$7:$O$80,2)))</f>
        <v/>
      </c>
      <c r="G43" s="487" t="str">
        <f>IF($E43="","",VLOOKUP($E43,'1MD ELO'!$A$7:$O$80,3))</f>
        <v/>
      </c>
      <c r="H43" s="487"/>
      <c r="I43" s="487" t="str">
        <f>IF($E43="","",VLOOKUP($E43,'1MD ELO'!$A$7:$O$80,4))</f>
        <v/>
      </c>
      <c r="J43" s="253"/>
      <c r="K43" s="177" t="str">
        <f>UPPER(IF(OR(J44="a",J44="as"),F43,IF(OR(J44="b",J44="bs"),F44,)))</f>
        <v/>
      </c>
      <c r="L43" s="185"/>
      <c r="M43" s="257"/>
      <c r="N43" s="258"/>
      <c r="O43" s="161"/>
      <c r="P43" s="188"/>
      <c r="Q43" s="186"/>
      <c r="R43" s="186"/>
      <c r="S43" s="169"/>
    </row>
    <row r="44" spans="1:19" s="38" customFormat="1" ht="9.6" customHeight="1">
      <c r="A44" s="171" t="s">
        <v>44</v>
      </c>
      <c r="B44" s="390" t="str">
        <f>IF($E44="","",VLOOKUP($E44,'1MD ELO'!$A$7:$O$80,14))</f>
        <v/>
      </c>
      <c r="C44" s="390" t="str">
        <f>IF($E44="","",VLOOKUP($E44,'1MD ELO'!$A$7:$O$80,15))</f>
        <v/>
      </c>
      <c r="D44" s="446" t="str">
        <f>IF($E44="","",VLOOKUP($E44,'1MD ELO'!$A$7:$O$80,5))</f>
        <v/>
      </c>
      <c r="E44" s="159"/>
      <c r="F44" s="487" t="str">
        <f>UPPER(IF($E44="","",VLOOKUP($E44,'1MD ELO'!$A$7:$O$80,2)))</f>
        <v/>
      </c>
      <c r="G44" s="487" t="str">
        <f>IF($E44="","",VLOOKUP($E44,'1MD ELO'!$A$7:$O$80,3))</f>
        <v/>
      </c>
      <c r="H44" s="487"/>
      <c r="I44" s="487" t="str">
        <f>IF($E44="","",VLOOKUP($E44,'1MD ELO'!$A$7:$O$80,4))</f>
        <v/>
      </c>
      <c r="J44" s="255"/>
      <c r="K44" s="161"/>
      <c r="L44" s="176"/>
      <c r="M44" s="177" t="str">
        <f>UPPER(IF(OR(L44="a",L44="as"),K43,IF(OR(L44="b",L44="bs"),K45,)))</f>
        <v/>
      </c>
      <c r="N44" s="259"/>
      <c r="O44" s="186"/>
      <c r="P44" s="188"/>
      <c r="Q44" s="186"/>
      <c r="R44" s="186"/>
      <c r="S44" s="169"/>
    </row>
    <row r="45" spans="1:19" s="38" customFormat="1" ht="9.6" customHeight="1">
      <c r="A45" s="254" t="s">
        <v>45</v>
      </c>
      <c r="B45" s="390" t="str">
        <f>IF($E45="","",VLOOKUP($E45,'1MD ELO'!$A$7:$O$80,14))</f>
        <v/>
      </c>
      <c r="C45" s="390" t="str">
        <f>IF($E45="","",VLOOKUP($E45,'1MD ELO'!$A$7:$O$80,15))</f>
        <v/>
      </c>
      <c r="D45" s="446" t="str">
        <f>IF($E45="","",VLOOKUP($E45,'1MD ELO'!$A$7:$O$80,5))</f>
        <v/>
      </c>
      <c r="E45" s="159"/>
      <c r="F45" s="487" t="str">
        <f>UPPER(IF($E45="","",VLOOKUP($E45,'1MD ELO'!$A$7:$O$80,2)))</f>
        <v/>
      </c>
      <c r="G45" s="487" t="str">
        <f>IF($E45="","",VLOOKUP($E45,'1MD ELO'!$A$7:$O$80,3))</f>
        <v/>
      </c>
      <c r="H45" s="487"/>
      <c r="I45" s="487" t="str">
        <f>IF($E45="","",VLOOKUP($E45,'1MD ELO'!$A$7:$O$80,4))</f>
        <v/>
      </c>
      <c r="J45" s="253"/>
      <c r="K45" s="177" t="str">
        <f>UPPER(IF(OR(J46="a",J46="as"),F45,IF(OR(J46="b",J46="bs"),F46,)))</f>
        <v/>
      </c>
      <c r="L45" s="194"/>
      <c r="M45" s="161"/>
      <c r="N45" s="186"/>
      <c r="O45" s="186"/>
      <c r="P45" s="188"/>
      <c r="Q45" s="186"/>
      <c r="R45" s="186"/>
      <c r="S45" s="169"/>
    </row>
    <row r="46" spans="1:19" s="38" customFormat="1" ht="9.6" customHeight="1">
      <c r="A46" s="196" t="s">
        <v>46</v>
      </c>
      <c r="B46" s="390" t="str">
        <f>IF($E46="","",VLOOKUP($E46,'1MD ELO'!$A$7:$O$80,14))</f>
        <v/>
      </c>
      <c r="C46" s="390" t="str">
        <f>IF($E46="","",VLOOKUP($E46,'1MD ELO'!$A$7:$O$80,15))</f>
        <v/>
      </c>
      <c r="D46" s="446" t="str">
        <f>IF($E46="","",VLOOKUP($E46,'1MD ELO'!$A$7:$O$80,5))</f>
        <v/>
      </c>
      <c r="E46" s="159"/>
      <c r="F46" s="160" t="str">
        <f>UPPER(IF($E46="","",VLOOKUP($E46,'1MD ELO'!$A$7:$O$80,2)))</f>
        <v/>
      </c>
      <c r="G46" s="160" t="str">
        <f>IF($E46="","",VLOOKUP($E46,'1MD ELO'!$A$7:$O$80,3))</f>
        <v/>
      </c>
      <c r="H46" s="160"/>
      <c r="I46" s="160" t="str">
        <f>IF($E46="","",VLOOKUP($E46,'1MD ELO'!$A$7:$O$80,4))</f>
        <v/>
      </c>
      <c r="J46" s="255"/>
      <c r="K46" s="161"/>
      <c r="L46" s="186"/>
      <c r="M46" s="186"/>
      <c r="N46" s="260"/>
      <c r="O46" s="175" t="s">
        <v>0</v>
      </c>
      <c r="P46" s="184"/>
      <c r="Q46" s="177" t="str">
        <f>UPPER(IF(OR(P46="a",P46="as"),O42,IF(OR(P46="b",P46="bs"),O50,)))</f>
        <v/>
      </c>
      <c r="R46" s="185"/>
      <c r="S46" s="169"/>
    </row>
    <row r="47" spans="1:19" s="38" customFormat="1" ht="9.6" customHeight="1">
      <c r="A47" s="157" t="s">
        <v>47</v>
      </c>
      <c r="B47" s="390" t="str">
        <f>IF($E47="","",VLOOKUP($E47,'1MD ELO'!$A$7:$O$80,14))</f>
        <v/>
      </c>
      <c r="C47" s="390" t="str">
        <f>IF($E47="","",VLOOKUP($E47,'1MD ELO'!$A$7:$O$80,15))</f>
        <v/>
      </c>
      <c r="D47" s="446" t="str">
        <f>IF($E47="","",VLOOKUP($E47,'1MD ELO'!$A$7:$O$80,5))</f>
        <v/>
      </c>
      <c r="E47" s="159"/>
      <c r="F47" s="160" t="str">
        <f>UPPER(IF($E47="","",VLOOKUP($E47,'1MD ELO'!$A$7:$O$80,2)))</f>
        <v/>
      </c>
      <c r="G47" s="160" t="str">
        <f>IF($E47="","",VLOOKUP($E47,'1MD ELO'!$A$7:$O$80,3))</f>
        <v/>
      </c>
      <c r="H47" s="160"/>
      <c r="I47" s="160" t="str">
        <f>IF($E47="","",VLOOKUP($E47,'1MD ELO'!$A$7:$O$80,4))</f>
        <v/>
      </c>
      <c r="J47" s="253"/>
      <c r="K47" s="177" t="str">
        <f>UPPER(IF(OR(J48="a",J48="as"),F47,IF(OR(J48="b",J48="bs"),F48,)))</f>
        <v/>
      </c>
      <c r="L47" s="185"/>
      <c r="M47" s="186"/>
      <c r="N47" s="186"/>
      <c r="O47" s="186"/>
      <c r="P47" s="188"/>
      <c r="Q47" s="161"/>
      <c r="R47" s="188"/>
      <c r="S47" s="169"/>
    </row>
    <row r="48" spans="1:19" s="38" customFormat="1" ht="9.6" customHeight="1">
      <c r="A48" s="254" t="s">
        <v>48</v>
      </c>
      <c r="B48" s="390" t="str">
        <f>IF($E48="","",VLOOKUP($E48,'1MD ELO'!$A$7:$O$80,14))</f>
        <v/>
      </c>
      <c r="C48" s="390" t="str">
        <f>IF($E48="","",VLOOKUP($E48,'1MD ELO'!$A$7:$O$80,15))</f>
        <v/>
      </c>
      <c r="D48" s="446" t="str">
        <f>IF($E48="","",VLOOKUP($E48,'1MD ELO'!$A$7:$O$80,5))</f>
        <v/>
      </c>
      <c r="E48" s="159"/>
      <c r="F48" s="487" t="str">
        <f>UPPER(IF($E48="","",VLOOKUP($E48,'1MD ELO'!$A$7:$O$80,2)))</f>
        <v/>
      </c>
      <c r="G48" s="487" t="str">
        <f>IF($E48="","",VLOOKUP($E48,'1MD ELO'!$A$7:$O$80,3))</f>
        <v/>
      </c>
      <c r="H48" s="487"/>
      <c r="I48" s="487" t="str">
        <f>IF($E48="","",VLOOKUP($E48,'1MD ELO'!$A$7:$O$80,4))</f>
        <v/>
      </c>
      <c r="J48" s="255"/>
      <c r="K48" s="161"/>
      <c r="L48" s="176"/>
      <c r="M48" s="177" t="str">
        <f>UPPER(IF(OR(L48="a",L48="as"),K47,IF(OR(L48="b",L48="bs"),K49,)))</f>
        <v/>
      </c>
      <c r="N48" s="185"/>
      <c r="O48" s="186"/>
      <c r="P48" s="188"/>
      <c r="Q48" s="186"/>
      <c r="R48" s="188"/>
      <c r="S48" s="169"/>
    </row>
    <row r="49" spans="1:19" s="38" customFormat="1" ht="9.6" customHeight="1">
      <c r="A49" s="171" t="s">
        <v>49</v>
      </c>
      <c r="B49" s="390" t="str">
        <f>IF($E49="","",VLOOKUP($E49,'1MD ELO'!$A$7:$O$80,14))</f>
        <v/>
      </c>
      <c r="C49" s="390" t="str">
        <f>IF($E49="","",VLOOKUP($E49,'1MD ELO'!$A$7:$O$80,15))</f>
        <v/>
      </c>
      <c r="D49" s="446" t="str">
        <f>IF($E49="","",VLOOKUP($E49,'1MD ELO'!$A$7:$O$80,5))</f>
        <v/>
      </c>
      <c r="E49" s="159"/>
      <c r="F49" s="487" t="str">
        <f>UPPER(IF($E49="","",VLOOKUP($E49,'1MD ELO'!$A$7:$O$80,2)))</f>
        <v/>
      </c>
      <c r="G49" s="487" t="str">
        <f>IF($E49="","",VLOOKUP($E49,'1MD ELO'!$A$7:$O$80,3))</f>
        <v/>
      </c>
      <c r="H49" s="487"/>
      <c r="I49" s="487" t="str">
        <f>IF($E49="","",VLOOKUP($E49,'1MD ELO'!$A$7:$O$80,4))</f>
        <v/>
      </c>
      <c r="J49" s="253"/>
      <c r="K49" s="177" t="str">
        <f>UPPER(IF(OR(J50="a",J50="as"),F49,IF(OR(J50="b",J50="bs"),F50,)))</f>
        <v/>
      </c>
      <c r="L49" s="256"/>
      <c r="M49" s="161"/>
      <c r="N49" s="188"/>
      <c r="O49" s="186"/>
      <c r="P49" s="188"/>
      <c r="Q49" s="186"/>
      <c r="R49" s="188"/>
      <c r="S49" s="169"/>
    </row>
    <row r="50" spans="1:19" s="38" customFormat="1" ht="9.6" customHeight="1">
      <c r="A50" s="171" t="s">
        <v>50</v>
      </c>
      <c r="B50" s="390" t="str">
        <f>IF($E50="","",VLOOKUP($E50,'1MD ELO'!$A$7:$O$80,14))</f>
        <v/>
      </c>
      <c r="C50" s="390" t="str">
        <f>IF($E50="","",VLOOKUP($E50,'1MD ELO'!$A$7:$O$80,15))</f>
        <v/>
      </c>
      <c r="D50" s="446" t="str">
        <f>IF($E50="","",VLOOKUP($E50,'1MD ELO'!$A$7:$O$80,5))</f>
        <v/>
      </c>
      <c r="E50" s="159"/>
      <c r="F50" s="487" t="str">
        <f>UPPER(IF($E50="","",VLOOKUP($E50,'1MD ELO'!$A$7:$O$80,2)))</f>
        <v/>
      </c>
      <c r="G50" s="487" t="str">
        <f>IF($E50="","",VLOOKUP($E50,'1MD ELO'!$A$7:$O$80,3))</f>
        <v/>
      </c>
      <c r="H50" s="487"/>
      <c r="I50" s="487" t="str">
        <f>IF($E50="","",VLOOKUP($E50,'1MD ELO'!$A$7:$O$80,4))</f>
        <v/>
      </c>
      <c r="J50" s="255"/>
      <c r="K50" s="161"/>
      <c r="L50" s="186"/>
      <c r="M50" s="175" t="s">
        <v>0</v>
      </c>
      <c r="N50" s="184"/>
      <c r="O50" s="177" t="str">
        <f>UPPER(IF(OR(N50="a",N50="as"),M48,IF(OR(N50="b",N50="bs"),M52,)))</f>
        <v/>
      </c>
      <c r="P50" s="194"/>
      <c r="Q50" s="186"/>
      <c r="R50" s="188"/>
      <c r="S50" s="169"/>
    </row>
    <row r="51" spans="1:19" s="38" customFormat="1" ht="9.6" customHeight="1">
      <c r="A51" s="171" t="s">
        <v>51</v>
      </c>
      <c r="B51" s="390" t="str">
        <f>IF($E51="","",VLOOKUP($E51,'1MD ELO'!$A$7:$O$80,14))</f>
        <v/>
      </c>
      <c r="C51" s="390" t="str">
        <f>IF($E51="","",VLOOKUP($E51,'1MD ELO'!$A$7:$O$80,15))</f>
        <v/>
      </c>
      <c r="D51" s="446" t="str">
        <f>IF($E51="","",VLOOKUP($E51,'1MD ELO'!$A$7:$O$80,5))</f>
        <v/>
      </c>
      <c r="E51" s="159"/>
      <c r="F51" s="487" t="str">
        <f>UPPER(IF($E51="","",VLOOKUP($E51,'1MD ELO'!$A$7:$O$80,2)))</f>
        <v/>
      </c>
      <c r="G51" s="487" t="str">
        <f>IF($E51="","",VLOOKUP($E51,'1MD ELO'!$A$7:$O$80,3))</f>
        <v/>
      </c>
      <c r="H51" s="487"/>
      <c r="I51" s="487" t="str">
        <f>IF($E51="","",VLOOKUP($E51,'1MD ELO'!$A$7:$O$80,4))</f>
        <v/>
      </c>
      <c r="J51" s="253"/>
      <c r="K51" s="177" t="str">
        <f>UPPER(IF(OR(J52="a",J52="as"),F51,IF(OR(J52="b",J52="bs"),F52,)))</f>
        <v/>
      </c>
      <c r="L51" s="185"/>
      <c r="M51" s="257"/>
      <c r="N51" s="258"/>
      <c r="O51" s="161"/>
      <c r="P51" s="186"/>
      <c r="Q51" s="186"/>
      <c r="R51" s="188"/>
      <c r="S51" s="169"/>
    </row>
    <row r="52" spans="1:19" s="38" customFormat="1" ht="9.6" customHeight="1">
      <c r="A52" s="171" t="s">
        <v>52</v>
      </c>
      <c r="B52" s="390" t="str">
        <f>IF($E52="","",VLOOKUP($E52,'1MD ELO'!$A$7:$O$80,14))</f>
        <v/>
      </c>
      <c r="C52" s="390" t="str">
        <f>IF($E52="","",VLOOKUP($E52,'1MD ELO'!$A$7:$O$80,15))</f>
        <v/>
      </c>
      <c r="D52" s="446" t="str">
        <f>IF($E52="","",VLOOKUP($E52,'1MD ELO'!$A$7:$O$80,5))</f>
        <v/>
      </c>
      <c r="E52" s="159"/>
      <c r="F52" s="487" t="str">
        <f>UPPER(IF($E52="","",VLOOKUP($E52,'1MD ELO'!$A$7:$O$80,2)))</f>
        <v/>
      </c>
      <c r="G52" s="487" t="str">
        <f>IF($E52="","",VLOOKUP($E52,'1MD ELO'!$A$7:$O$80,3))</f>
        <v/>
      </c>
      <c r="H52" s="487"/>
      <c r="I52" s="487" t="str">
        <f>IF($E52="","",VLOOKUP($E52,'1MD ELO'!$A$7:$O$80,4))</f>
        <v/>
      </c>
      <c r="J52" s="255"/>
      <c r="K52" s="161"/>
      <c r="L52" s="176"/>
      <c r="M52" s="177" t="str">
        <f>UPPER(IF(OR(L52="a",L52="as"),K51,IF(OR(L52="b",L52="bs"),K53,)))</f>
        <v/>
      </c>
      <c r="N52" s="259"/>
      <c r="O52" s="186"/>
      <c r="P52" s="186"/>
      <c r="Q52" s="186"/>
      <c r="R52" s="188"/>
      <c r="S52" s="169"/>
    </row>
    <row r="53" spans="1:19" s="38" customFormat="1" ht="9.6" customHeight="1">
      <c r="A53" s="254" t="s">
        <v>53</v>
      </c>
      <c r="B53" s="390" t="str">
        <f>IF($E53="","",VLOOKUP($E53,'1MD ELO'!$A$7:$O$80,14))</f>
        <v/>
      </c>
      <c r="C53" s="390" t="str">
        <f>IF($E53="","",VLOOKUP($E53,'1MD ELO'!$A$7:$O$80,15))</f>
        <v/>
      </c>
      <c r="D53" s="446" t="str">
        <f>IF($E53="","",VLOOKUP($E53,'1MD ELO'!$A$7:$O$80,5))</f>
        <v/>
      </c>
      <c r="E53" s="159"/>
      <c r="F53" s="487" t="str">
        <f>UPPER(IF($E53="","",VLOOKUP($E53,'1MD ELO'!$A$7:$O$80,2)))</f>
        <v/>
      </c>
      <c r="G53" s="487" t="str">
        <f>IF($E53="","",VLOOKUP($E53,'1MD ELO'!$A$7:$O$80,3))</f>
        <v/>
      </c>
      <c r="H53" s="487"/>
      <c r="I53" s="487" t="str">
        <f>IF($E53="","",VLOOKUP($E53,'1MD ELO'!$A$7:$O$80,4))</f>
        <v/>
      </c>
      <c r="J53" s="253"/>
      <c r="K53" s="177" t="str">
        <f>UPPER(IF(OR(J54="a",J54="as"),F53,IF(OR(J54="b",J54="bs"),F54,)))</f>
        <v/>
      </c>
      <c r="L53" s="194"/>
      <c r="M53" s="161"/>
      <c r="N53" s="186"/>
      <c r="O53" s="186"/>
      <c r="P53" s="186"/>
      <c r="Q53" s="186"/>
      <c r="R53" s="188"/>
      <c r="S53" s="169"/>
    </row>
    <row r="54" spans="1:19" s="38" customFormat="1" ht="9.6" customHeight="1">
      <c r="A54" s="196" t="s">
        <v>54</v>
      </c>
      <c r="B54" s="390" t="str">
        <f>IF($E54="","",VLOOKUP($E54,'1MD ELO'!$A$7:$O$80,14))</f>
        <v/>
      </c>
      <c r="C54" s="390" t="str">
        <f>IF($E54="","",VLOOKUP($E54,'1MD ELO'!$A$7:$O$80,15))</f>
        <v/>
      </c>
      <c r="D54" s="446" t="str">
        <f>IF($E54="","",VLOOKUP($E54,'1MD ELO'!$A$7:$O$80,5))</f>
        <v/>
      </c>
      <c r="E54" s="159"/>
      <c r="F54" s="160" t="str">
        <f>UPPER(IF($E54="","",VLOOKUP($E54,'1MD ELO'!$A$7:$O$80,2)))</f>
        <v/>
      </c>
      <c r="G54" s="160" t="str">
        <f>IF($E54="","",VLOOKUP($E54,'1MD ELO'!$A$7:$O$80,3))</f>
        <v/>
      </c>
      <c r="H54" s="160"/>
      <c r="I54" s="160" t="str">
        <f>IF($E54="","",VLOOKUP($E54,'1MD ELO'!$A$7:$O$80,4))</f>
        <v/>
      </c>
      <c r="J54" s="255"/>
      <c r="K54" s="161"/>
      <c r="L54" s="186"/>
      <c r="M54" s="186"/>
      <c r="N54" s="260"/>
      <c r="O54" s="261" t="s">
        <v>136</v>
      </c>
      <c r="P54" s="250"/>
      <c r="Q54" s="177" t="str">
        <f>UPPER(IF(OR(P55="a",P55="as"),Q46,IF(OR(P55="b",P55="bs"),Q62,)))</f>
        <v/>
      </c>
      <c r="R54" s="251"/>
      <c r="S54" s="169"/>
    </row>
    <row r="55" spans="1:19" s="38" customFormat="1" ht="9.6" customHeight="1">
      <c r="A55" s="157" t="s">
        <v>55</v>
      </c>
      <c r="B55" s="390" t="str">
        <f>IF($E55="","",VLOOKUP($E55,'1MD ELO'!$A$7:$O$80,14))</f>
        <v/>
      </c>
      <c r="C55" s="390" t="str">
        <f>IF($E55="","",VLOOKUP($E55,'1MD ELO'!$A$7:$O$80,15))</f>
        <v/>
      </c>
      <c r="D55" s="446" t="str">
        <f>IF($E55="","",VLOOKUP($E55,'1MD ELO'!$A$7:$O$80,5))</f>
        <v/>
      </c>
      <c r="E55" s="159"/>
      <c r="F55" s="160" t="str">
        <f>UPPER(IF($E55="","",VLOOKUP($E55,'1MD ELO'!$A$7:$O$80,2)))</f>
        <v/>
      </c>
      <c r="G55" s="160" t="str">
        <f>IF($E55="","",VLOOKUP($E55,'1MD ELO'!$A$7:$O$80,3))</f>
        <v/>
      </c>
      <c r="H55" s="160"/>
      <c r="I55" s="160" t="str">
        <f>IF($E55="","",VLOOKUP($E55,'1MD ELO'!$A$7:$O$80,4))</f>
        <v/>
      </c>
      <c r="J55" s="253"/>
      <c r="K55" s="177" t="str">
        <f>UPPER(IF(OR(J56="a",J56="as"),F55,IF(OR(J56="b",J56="bs"),F56,)))</f>
        <v/>
      </c>
      <c r="L55" s="185"/>
      <c r="M55" s="186"/>
      <c r="N55" s="186"/>
      <c r="O55" s="175" t="s">
        <v>0</v>
      </c>
      <c r="P55" s="252"/>
      <c r="Q55" s="161"/>
      <c r="R55" s="246"/>
      <c r="S55" s="169"/>
    </row>
    <row r="56" spans="1:19" s="38" customFormat="1" ht="9.6" customHeight="1">
      <c r="A56" s="254" t="s">
        <v>56</v>
      </c>
      <c r="B56" s="390" t="str">
        <f>IF($E56="","",VLOOKUP($E56,'1MD ELO'!$A$7:$O$80,14))</f>
        <v/>
      </c>
      <c r="C56" s="390" t="str">
        <f>IF($E56="","",VLOOKUP($E56,'1MD ELO'!$A$7:$O$80,15))</f>
        <v/>
      </c>
      <c r="D56" s="446" t="str">
        <f>IF($E56="","",VLOOKUP($E56,'1MD ELO'!$A$7:$O$80,5))</f>
        <v/>
      </c>
      <c r="E56" s="159"/>
      <c r="F56" s="487" t="str">
        <f>UPPER(IF($E56="","",VLOOKUP($E56,'1MD ELO'!$A$7:$O$80,2)))</f>
        <v/>
      </c>
      <c r="G56" s="487" t="str">
        <f>IF($E56="","",VLOOKUP($E56,'1MD ELO'!$A$7:$O$80,3))</f>
        <v/>
      </c>
      <c r="H56" s="487"/>
      <c r="I56" s="487" t="str">
        <f>IF($E56="","",VLOOKUP($E56,'1MD ELO'!$A$7:$O$80,4))</f>
        <v/>
      </c>
      <c r="J56" s="255"/>
      <c r="K56" s="161"/>
      <c r="L56" s="176"/>
      <c r="M56" s="177" t="str">
        <f>UPPER(IF(OR(L56="a",L56="as"),K55,IF(OR(L56="b",L56="bs"),K57,)))</f>
        <v/>
      </c>
      <c r="N56" s="185"/>
      <c r="O56" s="186"/>
      <c r="P56" s="186"/>
      <c r="Q56" s="186"/>
      <c r="R56" s="188"/>
      <c r="S56" s="169"/>
    </row>
    <row r="57" spans="1:19" s="38" customFormat="1" ht="9.6" customHeight="1">
      <c r="A57" s="171" t="s">
        <v>57</v>
      </c>
      <c r="B57" s="390" t="str">
        <f>IF($E57="","",VLOOKUP($E57,'1MD ELO'!$A$7:$O$80,14))</f>
        <v/>
      </c>
      <c r="C57" s="390" t="str">
        <f>IF($E57="","",VLOOKUP($E57,'1MD ELO'!$A$7:$O$80,15))</f>
        <v/>
      </c>
      <c r="D57" s="446" t="str">
        <f>IF($E57="","",VLOOKUP($E57,'1MD ELO'!$A$7:$O$80,5))</f>
        <v/>
      </c>
      <c r="E57" s="159"/>
      <c r="F57" s="487" t="str">
        <f>UPPER(IF($E57="","",VLOOKUP($E57,'1MD ELO'!$A$7:$O$80,2)))</f>
        <v/>
      </c>
      <c r="G57" s="487" t="str">
        <f>IF($E57="","",VLOOKUP($E57,'1MD ELO'!$A$7:$O$80,3))</f>
        <v/>
      </c>
      <c r="H57" s="487"/>
      <c r="I57" s="487" t="str">
        <f>IF($E57="","",VLOOKUP($E57,'1MD ELO'!$A$7:$O$80,4))</f>
        <v/>
      </c>
      <c r="J57" s="253"/>
      <c r="K57" s="177" t="str">
        <f>UPPER(IF(OR(J58="a",J58="as"),F57,IF(OR(J58="b",J58="bs"),F58,)))</f>
        <v/>
      </c>
      <c r="L57" s="256"/>
      <c r="M57" s="161"/>
      <c r="N57" s="188"/>
      <c r="O57" s="186"/>
      <c r="P57" s="186"/>
      <c r="Q57" s="849" t="str">
        <f>IF(Y3="","",CONCATENATE(AC1," pont"))</f>
        <v/>
      </c>
      <c r="R57" s="850"/>
      <c r="S57" s="169"/>
    </row>
    <row r="58" spans="1:19" s="38" customFormat="1" ht="9.6" customHeight="1">
      <c r="A58" s="171" t="s">
        <v>58</v>
      </c>
      <c r="B58" s="390" t="str">
        <f>IF($E58="","",VLOOKUP($E58,'1MD ELO'!$A$7:$O$80,14))</f>
        <v/>
      </c>
      <c r="C58" s="390" t="str">
        <f>IF($E58="","",VLOOKUP($E58,'1MD ELO'!$A$7:$O$80,15))</f>
        <v/>
      </c>
      <c r="D58" s="446" t="str">
        <f>IF($E58="","",VLOOKUP($E58,'1MD ELO'!$A$7:$O$80,5))</f>
        <v/>
      </c>
      <c r="E58" s="159"/>
      <c r="F58" s="487" t="str">
        <f>UPPER(IF($E58="","",VLOOKUP($E58,'1MD ELO'!$A$7:$O$80,2)))</f>
        <v/>
      </c>
      <c r="G58" s="487" t="str">
        <f>IF($E58="","",VLOOKUP($E58,'1MD ELO'!$A$7:$O$80,3))</f>
        <v/>
      </c>
      <c r="H58" s="487"/>
      <c r="I58" s="487" t="str">
        <f>IF($E58="","",VLOOKUP($E58,'1MD ELO'!$A$7:$O$80,4))</f>
        <v/>
      </c>
      <c r="J58" s="255"/>
      <c r="K58" s="161"/>
      <c r="L58" s="186"/>
      <c r="M58" s="175" t="s">
        <v>0</v>
      </c>
      <c r="N58" s="184"/>
      <c r="O58" s="177" t="str">
        <f>UPPER(IF(OR(N58="a",N58="as"),M56,IF(OR(N58="b",N58="bs"),M60,)))</f>
        <v/>
      </c>
      <c r="P58" s="185"/>
      <c r="Q58" s="186"/>
      <c r="R58" s="188"/>
      <c r="S58" s="169"/>
    </row>
    <row r="59" spans="1:19" s="38" customFormat="1" ht="9.6" customHeight="1">
      <c r="A59" s="171" t="s">
        <v>59</v>
      </c>
      <c r="B59" s="390" t="str">
        <f>IF($E59="","",VLOOKUP($E59,'1MD ELO'!$A$7:$O$80,14))</f>
        <v/>
      </c>
      <c r="C59" s="390" t="str">
        <f>IF($E59="","",VLOOKUP($E59,'1MD ELO'!$A$7:$O$80,15))</f>
        <v/>
      </c>
      <c r="D59" s="446" t="str">
        <f>IF($E59="","",VLOOKUP($E59,'1MD ELO'!$A$7:$O$80,5))</f>
        <v/>
      </c>
      <c r="E59" s="159"/>
      <c r="F59" s="487" t="str">
        <f>UPPER(IF($E59="","",VLOOKUP($E59,'1MD ELO'!$A$7:$O$80,2)))</f>
        <v/>
      </c>
      <c r="G59" s="487" t="str">
        <f>IF($E59="","",VLOOKUP($E59,'1MD ELO'!$A$7:$O$80,3))</f>
        <v/>
      </c>
      <c r="H59" s="487"/>
      <c r="I59" s="487" t="str">
        <f>IF($E59="","",VLOOKUP($E59,'1MD ELO'!$A$7:$O$80,4))</f>
        <v/>
      </c>
      <c r="J59" s="253"/>
      <c r="K59" s="177" t="str">
        <f>UPPER(IF(OR(J60="a",J60="as"),F59,IF(OR(J60="b",J60="bs"),F60,)))</f>
        <v/>
      </c>
      <c r="L59" s="185"/>
      <c r="M59" s="257"/>
      <c r="N59" s="258"/>
      <c r="O59" s="161"/>
      <c r="P59" s="188"/>
      <c r="Q59" s="186"/>
      <c r="R59" s="188"/>
      <c r="S59" s="169"/>
    </row>
    <row r="60" spans="1:19" s="38" customFormat="1" ht="9.6" customHeight="1">
      <c r="A60" s="171" t="s">
        <v>60</v>
      </c>
      <c r="B60" s="390" t="str">
        <f>IF($E60="","",VLOOKUP($E60,'1MD ELO'!$A$7:$O$80,14))</f>
        <v/>
      </c>
      <c r="C60" s="390" t="str">
        <f>IF($E60="","",VLOOKUP($E60,'1MD ELO'!$A$7:$O$80,15))</f>
        <v/>
      </c>
      <c r="D60" s="446" t="str">
        <f>IF($E60="","",VLOOKUP($E60,'1MD ELO'!$A$7:$O$80,5))</f>
        <v/>
      </c>
      <c r="E60" s="159"/>
      <c r="F60" s="487" t="str">
        <f>UPPER(IF($E60="","",VLOOKUP($E60,'1MD ELO'!$A$7:$O$80,2)))</f>
        <v/>
      </c>
      <c r="G60" s="487" t="str">
        <f>IF($E60="","",VLOOKUP($E60,'1MD ELO'!$A$7:$O$80,3))</f>
        <v/>
      </c>
      <c r="H60" s="487"/>
      <c r="I60" s="487" t="str">
        <f>IF($E60="","",VLOOKUP($E60,'1MD ELO'!$A$7:$O$80,4))</f>
        <v/>
      </c>
      <c r="J60" s="255"/>
      <c r="K60" s="161"/>
      <c r="L60" s="176"/>
      <c r="M60" s="177" t="str">
        <f>UPPER(IF(OR(L60="a",L60="as"),K59,IF(OR(L60="b",L60="bs"),K61,)))</f>
        <v/>
      </c>
      <c r="N60" s="259"/>
      <c r="O60" s="186"/>
      <c r="P60" s="188"/>
      <c r="Q60" s="186"/>
      <c r="R60" s="188"/>
      <c r="S60" s="169"/>
    </row>
    <row r="61" spans="1:19" s="38" customFormat="1" ht="9.6" customHeight="1">
      <c r="A61" s="254" t="s">
        <v>61</v>
      </c>
      <c r="B61" s="390" t="str">
        <f>IF($E61="","",VLOOKUP($E61,'1MD ELO'!$A$7:$O$80,14))</f>
        <v/>
      </c>
      <c r="C61" s="390" t="str">
        <f>IF($E61="","",VLOOKUP($E61,'1MD ELO'!$A$7:$O$80,15))</f>
        <v/>
      </c>
      <c r="D61" s="446" t="str">
        <f>IF($E61="","",VLOOKUP($E61,'1MD ELO'!$A$7:$O$80,5))</f>
        <v/>
      </c>
      <c r="E61" s="159"/>
      <c r="F61" s="487" t="str">
        <f>UPPER(IF($E61="","",VLOOKUP($E61,'1MD ELO'!$A$7:$O$80,2)))</f>
        <v/>
      </c>
      <c r="G61" s="487" t="str">
        <f>IF($E61="","",VLOOKUP($E61,'1MD ELO'!$A$7:$O$80,3))</f>
        <v/>
      </c>
      <c r="H61" s="487"/>
      <c r="I61" s="487" t="str">
        <f>IF($E61="","",VLOOKUP($E61,'1MD ELO'!$A$7:$O$80,4))</f>
        <v/>
      </c>
      <c r="J61" s="253"/>
      <c r="K61" s="177" t="str">
        <f>UPPER(IF(OR(J62="a",J62="as"),F61,IF(OR(J62="b",J62="bs"),F62,)))</f>
        <v/>
      </c>
      <c r="L61" s="194"/>
      <c r="M61" s="161"/>
      <c r="N61" s="186"/>
      <c r="O61" s="186"/>
      <c r="P61" s="188"/>
      <c r="Q61" s="186"/>
      <c r="R61" s="188"/>
      <c r="S61" s="169"/>
    </row>
    <row r="62" spans="1:19" s="38" customFormat="1" ht="9.6" customHeight="1">
      <c r="A62" s="196" t="s">
        <v>62</v>
      </c>
      <c r="B62" s="390" t="str">
        <f>IF($E62="","",VLOOKUP($E62,'1MD ELO'!$A$7:$O$80,14))</f>
        <v/>
      </c>
      <c r="C62" s="390" t="str">
        <f>IF($E62="","",VLOOKUP($E62,'1MD ELO'!$A$7:$O$80,15))</f>
        <v/>
      </c>
      <c r="D62" s="446" t="str">
        <f>IF($E62="","",VLOOKUP($E62,'1MD ELO'!$A$7:$O$80,5))</f>
        <v/>
      </c>
      <c r="E62" s="159"/>
      <c r="F62" s="160" t="str">
        <f>UPPER(IF($E62="","",VLOOKUP($E62,'1MD ELO'!$A$7:$O$80,2)))</f>
        <v/>
      </c>
      <c r="G62" s="160" t="str">
        <f>IF($E62="","",VLOOKUP($E62,'1MD ELO'!$A$7:$O$80,3))</f>
        <v/>
      </c>
      <c r="H62" s="160"/>
      <c r="I62" s="160" t="str">
        <f>IF($E62="","",VLOOKUP($E62,'1MD ELO'!$A$7:$O$80,4))</f>
        <v/>
      </c>
      <c r="J62" s="255"/>
      <c r="K62" s="161"/>
      <c r="L62" s="186"/>
      <c r="M62" s="186"/>
      <c r="N62" s="260"/>
      <c r="O62" s="175" t="s">
        <v>0</v>
      </c>
      <c r="P62" s="184"/>
      <c r="Q62" s="177" t="str">
        <f>UPPER(IF(OR(P62="a",P62="as"),O58,IF(OR(P62="b",P62="bs"),O66,)))</f>
        <v/>
      </c>
      <c r="R62" s="194"/>
      <c r="S62" s="169"/>
    </row>
    <row r="63" spans="1:19" s="38" customFormat="1" ht="9.6" customHeight="1">
      <c r="A63" s="157" t="s">
        <v>63</v>
      </c>
      <c r="B63" s="390" t="str">
        <f>IF($E63="","",VLOOKUP($E63,'1MD ELO'!$A$7:$O$80,14))</f>
        <v/>
      </c>
      <c r="C63" s="390" t="str">
        <f>IF($E63="","",VLOOKUP($E63,'1MD ELO'!$A$7:$O$80,15))</f>
        <v/>
      </c>
      <c r="D63" s="446" t="str">
        <f>IF($E63="","",VLOOKUP($E63,'1MD ELO'!$A$7:$O$80,5))</f>
        <v/>
      </c>
      <c r="E63" s="159"/>
      <c r="F63" s="160" t="str">
        <f>UPPER(IF($E63="","",VLOOKUP($E63,'1MD ELO'!$A$7:$O$80,2)))</f>
        <v/>
      </c>
      <c r="G63" s="160" t="str">
        <f>IF($E63="","",VLOOKUP($E63,'1MD ELO'!$A$7:$O$80,3))</f>
        <v/>
      </c>
      <c r="H63" s="160"/>
      <c r="I63" s="160" t="str">
        <f>IF($E63="","",VLOOKUP($E63,'1MD ELO'!$A$7:$O$80,4))</f>
        <v/>
      </c>
      <c r="J63" s="253"/>
      <c r="K63" s="177" t="str">
        <f>UPPER(IF(OR(J64="a",J64="as"),F63,IF(OR(J64="b",J64="bs"),F64,)))</f>
        <v/>
      </c>
      <c r="L63" s="185"/>
      <c r="M63" s="186"/>
      <c r="N63" s="186"/>
      <c r="O63" s="186"/>
      <c r="P63" s="188"/>
      <c r="Q63" s="161"/>
      <c r="R63" s="186"/>
      <c r="S63" s="169"/>
    </row>
    <row r="64" spans="1:19" s="38" customFormat="1" ht="9.6" customHeight="1">
      <c r="A64" s="254" t="s">
        <v>64</v>
      </c>
      <c r="B64" s="390" t="str">
        <f>IF($E64="","",VLOOKUP($E64,'1MD ELO'!$A$7:$O$80,14))</f>
        <v/>
      </c>
      <c r="C64" s="390" t="str">
        <f>IF($E64="","",VLOOKUP($E64,'1MD ELO'!$A$7:$O$80,15))</f>
        <v/>
      </c>
      <c r="D64" s="446" t="str">
        <f>IF($E64="","",VLOOKUP($E64,'1MD ELO'!$A$7:$O$80,5))</f>
        <v/>
      </c>
      <c r="E64" s="159"/>
      <c r="F64" s="487" t="str">
        <f>UPPER(IF($E64="","",VLOOKUP($E64,'1MD ELO'!$A$7:$O$80,2)))</f>
        <v/>
      </c>
      <c r="G64" s="487" t="str">
        <f>IF($E64="","",VLOOKUP($E64,'1MD ELO'!$A$7:$O$80,3))</f>
        <v/>
      </c>
      <c r="H64" s="487"/>
      <c r="I64" s="487" t="str">
        <f>IF($E64="","",VLOOKUP($E64,'1MD ELO'!$A$7:$O$80,4))</f>
        <v/>
      </c>
      <c r="J64" s="255"/>
      <c r="K64" s="161"/>
      <c r="L64" s="176"/>
      <c r="M64" s="177" t="str">
        <f>UPPER(IF(OR(L64="a",L64="as"),K63,IF(OR(L64="b",L64="bs"),K65,)))</f>
        <v/>
      </c>
      <c r="N64" s="185"/>
      <c r="O64" s="186"/>
      <c r="P64" s="188"/>
      <c r="Q64" s="186"/>
      <c r="R64" s="186"/>
      <c r="S64" s="169"/>
    </row>
    <row r="65" spans="1:19" s="38" customFormat="1" ht="9.6" customHeight="1">
      <c r="A65" s="171" t="s">
        <v>65</v>
      </c>
      <c r="B65" s="390" t="str">
        <f>IF($E65="","",VLOOKUP($E65,'1MD ELO'!$A$7:$O$80,14))</f>
        <v/>
      </c>
      <c r="C65" s="390" t="str">
        <f>IF($E65="","",VLOOKUP($E65,'1MD ELO'!$A$7:$O$80,15))</f>
        <v/>
      </c>
      <c r="D65" s="446" t="str">
        <f>IF($E65="","",VLOOKUP($E65,'1MD ELO'!$A$7:$O$80,5))</f>
        <v/>
      </c>
      <c r="E65" s="159"/>
      <c r="F65" s="487" t="str">
        <f>UPPER(IF($E65="","",VLOOKUP($E65,'1MD ELO'!$A$7:$O$80,2)))</f>
        <v/>
      </c>
      <c r="G65" s="487" t="str">
        <f>IF($E65="","",VLOOKUP($E65,'1MD ELO'!$A$7:$O$80,3))</f>
        <v/>
      </c>
      <c r="H65" s="487"/>
      <c r="I65" s="487" t="str">
        <f>IF($E65="","",VLOOKUP($E65,'1MD ELO'!$A$7:$O$80,4))</f>
        <v/>
      </c>
      <c r="J65" s="253"/>
      <c r="K65" s="177" t="str">
        <f>UPPER(IF(OR(J66="a",J66="as"),F65,IF(OR(J66="b",J66="bs"),F66,)))</f>
        <v/>
      </c>
      <c r="L65" s="256"/>
      <c r="M65" s="161"/>
      <c r="N65" s="188"/>
      <c r="O65" s="186"/>
      <c r="P65" s="188"/>
      <c r="Q65" s="186"/>
      <c r="R65" s="186"/>
      <c r="S65" s="169"/>
    </row>
    <row r="66" spans="1:19" s="38" customFormat="1" ht="9.6" customHeight="1">
      <c r="A66" s="171" t="s">
        <v>66</v>
      </c>
      <c r="B66" s="390" t="str">
        <f>IF($E66="","",VLOOKUP($E66,'1MD ELO'!$A$7:$O$80,14))</f>
        <v/>
      </c>
      <c r="C66" s="390" t="str">
        <f>IF($E66="","",VLOOKUP($E66,'1MD ELO'!$A$7:$O$80,15))</f>
        <v/>
      </c>
      <c r="D66" s="446" t="str">
        <f>IF($E66="","",VLOOKUP($E66,'1MD ELO'!$A$7:$O$80,5))</f>
        <v/>
      </c>
      <c r="E66" s="159"/>
      <c r="F66" s="487" t="str">
        <f>UPPER(IF($E66="","",VLOOKUP($E66,'1MD ELO'!$A$7:$O$80,2)))</f>
        <v/>
      </c>
      <c r="G66" s="487" t="str">
        <f>IF($E66="","",VLOOKUP($E66,'1MD ELO'!$A$7:$O$80,3))</f>
        <v/>
      </c>
      <c r="H66" s="487"/>
      <c r="I66" s="487" t="str">
        <f>IF($E66="","",VLOOKUP($E66,'1MD ELO'!$A$7:$O$80,4))</f>
        <v/>
      </c>
      <c r="J66" s="255"/>
      <c r="K66" s="161"/>
      <c r="L66" s="186"/>
      <c r="M66" s="175" t="s">
        <v>0</v>
      </c>
      <c r="N66" s="184"/>
      <c r="O66" s="177" t="str">
        <f>UPPER(IF(OR(N66="a",N66="as"),M64,IF(OR(N66="b",N66="bs"),M68,)))</f>
        <v/>
      </c>
      <c r="P66" s="194"/>
      <c r="Q66" s="186"/>
      <c r="R66" s="186"/>
      <c r="S66" s="169"/>
    </row>
    <row r="67" spans="1:19" s="38" customFormat="1" ht="9.6" customHeight="1">
      <c r="A67" s="171" t="s">
        <v>67</v>
      </c>
      <c r="B67" s="390" t="str">
        <f>IF($E67="","",VLOOKUP($E67,'1MD ELO'!$A$7:$O$80,14))</f>
        <v/>
      </c>
      <c r="C67" s="390" t="str">
        <f>IF($E67="","",VLOOKUP($E67,'1MD ELO'!$A$7:$O$80,15))</f>
        <v/>
      </c>
      <c r="D67" s="446" t="str">
        <f>IF($E67="","",VLOOKUP($E67,'1MD ELO'!$A$7:$O$80,5))</f>
        <v/>
      </c>
      <c r="E67" s="159"/>
      <c r="F67" s="487" t="str">
        <f>UPPER(IF($E67="","",VLOOKUP($E67,'1MD ELO'!$A$7:$O$80,2)))</f>
        <v/>
      </c>
      <c r="G67" s="487" t="str">
        <f>IF($E67="","",VLOOKUP($E67,'1MD ELO'!$A$7:$O$80,3))</f>
        <v/>
      </c>
      <c r="H67" s="487"/>
      <c r="I67" s="487" t="str">
        <f>IF($E67="","",VLOOKUP($E67,'1MD ELO'!$A$7:$O$80,4))</f>
        <v/>
      </c>
      <c r="J67" s="253"/>
      <c r="K67" s="177" t="str">
        <f>UPPER(IF(OR(J68="a",J68="as"),F67,IF(OR(J68="b",J68="bs"),F68,)))</f>
        <v/>
      </c>
      <c r="L67" s="185"/>
      <c r="M67" s="257"/>
      <c r="N67" s="258"/>
      <c r="O67" s="161"/>
      <c r="P67" s="186"/>
      <c r="Q67" s="186"/>
      <c r="R67" s="186"/>
      <c r="S67" s="169"/>
    </row>
    <row r="68" spans="1:19" s="38" customFormat="1" ht="9.6" customHeight="1">
      <c r="A68" s="171" t="s">
        <v>68</v>
      </c>
      <c r="B68" s="390" t="str">
        <f>IF($E68="","",VLOOKUP($E68,'1MD ELO'!$A$7:$O$80,14))</f>
        <v/>
      </c>
      <c r="C68" s="390" t="str">
        <f>IF($E68="","",VLOOKUP($E68,'1MD ELO'!$A$7:$O$80,15))</f>
        <v/>
      </c>
      <c r="D68" s="446" t="str">
        <f>IF($E68="","",VLOOKUP($E68,'1MD ELO'!$A$7:$O$80,5))</f>
        <v/>
      </c>
      <c r="E68" s="159"/>
      <c r="F68" s="487" t="str">
        <f>UPPER(IF($E68="","",VLOOKUP($E68,'1MD ELO'!$A$7:$O$80,2)))</f>
        <v/>
      </c>
      <c r="G68" s="487" t="str">
        <f>IF($E68="","",VLOOKUP($E68,'1MD ELO'!$A$7:$O$80,3))</f>
        <v/>
      </c>
      <c r="H68" s="487"/>
      <c r="I68" s="487" t="str">
        <f>IF($E68="","",VLOOKUP($E68,'1MD ELO'!$A$7:$O$80,4))</f>
        <v/>
      </c>
      <c r="J68" s="255"/>
      <c r="K68" s="161"/>
      <c r="L68" s="176"/>
      <c r="M68" s="177" t="str">
        <f>UPPER(IF(OR(L68="a",L68="as"),K67,IF(OR(L68="b",L68="bs"),K69,)))</f>
        <v/>
      </c>
      <c r="N68" s="259"/>
      <c r="O68" s="186"/>
      <c r="P68" s="186"/>
      <c r="Q68" s="186"/>
      <c r="R68" s="186"/>
      <c r="S68" s="169"/>
    </row>
    <row r="69" spans="1:19" s="38" customFormat="1" ht="9.6" customHeight="1">
      <c r="A69" s="254" t="s">
        <v>69</v>
      </c>
      <c r="B69" s="390" t="str">
        <f>IF($E69="","",VLOOKUP($E69,'1MD ELO'!$A$7:$O$80,14))</f>
        <v/>
      </c>
      <c r="C69" s="390" t="str">
        <f>IF($E69="","",VLOOKUP($E69,'1MD ELO'!$A$7:$O$80,15))</f>
        <v/>
      </c>
      <c r="D69" s="446" t="str">
        <f>IF($E69="","",VLOOKUP($E69,'1MD ELO'!$A$7:$O$80,5))</f>
        <v/>
      </c>
      <c r="E69" s="159"/>
      <c r="F69" s="487" t="str">
        <f>UPPER(IF($E69="","",VLOOKUP($E69,'1MD ELO'!$A$7:$O$80,2)))</f>
        <v/>
      </c>
      <c r="G69" s="487" t="str">
        <f>IF($E69="","",VLOOKUP($E69,'1MD ELO'!$A$7:$O$80,3))</f>
        <v/>
      </c>
      <c r="H69" s="487"/>
      <c r="I69" s="487" t="str">
        <f>IF($E69="","",VLOOKUP($E69,'1MD ELO'!$A$7:$O$80,4))</f>
        <v/>
      </c>
      <c r="J69" s="253"/>
      <c r="K69" s="177" t="str">
        <f>UPPER(IF(OR(J70="a",J70="as"),F69,IF(OR(J70="b",J70="bs"),F70,)))</f>
        <v/>
      </c>
      <c r="L69" s="194"/>
      <c r="M69" s="161"/>
      <c r="N69" s="186"/>
      <c r="O69" s="186"/>
      <c r="P69" s="186"/>
      <c r="Q69" s="186"/>
      <c r="R69" s="186"/>
      <c r="S69" s="169"/>
    </row>
    <row r="70" spans="1:19" s="38" customFormat="1" ht="9.6" customHeight="1">
      <c r="A70" s="196" t="s">
        <v>70</v>
      </c>
      <c r="B70" s="390" t="str">
        <f>IF($E70="","",VLOOKUP($E70,'1MD ELO'!$A$7:$O$80,14))</f>
        <v/>
      </c>
      <c r="C70" s="390" t="str">
        <f>IF($E70="","",VLOOKUP($E70,'1MD ELO'!$A$7:$O$80,15))</f>
        <v/>
      </c>
      <c r="D70" s="446" t="str">
        <f>IF($E70="","",VLOOKUP($E70,'1MD ELO'!$A$7:$O$80,5))</f>
        <v/>
      </c>
      <c r="E70" s="159"/>
      <c r="F70" s="160" t="str">
        <f>UPPER(IF($E70="","",VLOOKUP($E70,'1MD ELO'!$A$7:$O$80,2)))</f>
        <v/>
      </c>
      <c r="G70" s="160" t="str">
        <f>IF($E70="","",VLOOKUP($E70,'1MD ELO'!$A$7:$O$80,3))</f>
        <v/>
      </c>
      <c r="H70" s="160"/>
      <c r="I70" s="160" t="str">
        <f>IF($E70="","",VLOOKUP($E70,'1MD ELO'!$A$7:$O$80,4))</f>
        <v/>
      </c>
      <c r="J70" s="255"/>
      <c r="K70" s="161"/>
      <c r="L70" s="186"/>
      <c r="M70" s="186"/>
      <c r="N70" s="260"/>
      <c r="O70" s="186"/>
      <c r="P70" s="186"/>
      <c r="Q70" s="186"/>
      <c r="R70" s="186"/>
      <c r="S70" s="169"/>
    </row>
    <row r="71" spans="1:19" s="38" customFormat="1" ht="6" customHeight="1">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c r="A73" s="452" t="s">
        <v>106</v>
      </c>
      <c r="B73" s="453"/>
      <c r="C73" s="454"/>
      <c r="D73" s="455"/>
      <c r="E73" s="224">
        <v>1</v>
      </c>
      <c r="F73" s="278" t="str">
        <f>IF(E73&gt;$R$80,,UPPER(VLOOKUP(E73,'1MD ELO'!$A$7:$Q$134,2)))</f>
        <v/>
      </c>
      <c r="G73" s="224">
        <v>9</v>
      </c>
      <c r="H73" s="92" t="str">
        <f>IF(G73&gt;$R$80,,UPPER(VLOOKUP(G73,'1MD ELO'!$A$7:$Q$134,2)))</f>
        <v/>
      </c>
      <c r="I73" s="91"/>
      <c r="J73" s="226" t="s">
        <v>7</v>
      </c>
      <c r="K73" s="221"/>
      <c r="L73" s="227"/>
      <c r="M73" s="221"/>
      <c r="N73" s="228"/>
      <c r="O73" s="229" t="s">
        <v>111</v>
      </c>
      <c r="P73" s="230"/>
      <c r="Q73" s="230"/>
      <c r="R73" s="231"/>
    </row>
    <row r="74" spans="1:19" s="18" customFormat="1" ht="9" customHeight="1">
      <c r="A74" s="236" t="s">
        <v>124</v>
      </c>
      <c r="B74" s="234"/>
      <c r="C74" s="448"/>
      <c r="D74" s="237"/>
      <c r="E74" s="224">
        <v>2</v>
      </c>
      <c r="F74" s="278" t="str">
        <f>IF(E74&gt;$R$80,,UPPER(VLOOKUP(E74,'1MD ELO'!$A$7:$Q$134,2)))</f>
        <v/>
      </c>
      <c r="G74" s="224">
        <v>10</v>
      </c>
      <c r="H74" s="92" t="str">
        <f>IF(G74&gt;$R$80,,UPPER(VLOOKUP(G74,'1MD ELO'!$A$7:$Q$134,2)))</f>
        <v/>
      </c>
      <c r="I74" s="91"/>
      <c r="J74" s="226" t="s">
        <v>8</v>
      </c>
      <c r="K74" s="221"/>
      <c r="L74" s="227"/>
      <c r="M74" s="221"/>
      <c r="N74" s="228"/>
      <c r="O74" s="232"/>
      <c r="P74" s="233"/>
      <c r="Q74" s="234"/>
      <c r="R74" s="235"/>
    </row>
    <row r="75" spans="1:19" s="18" customFormat="1" ht="9" customHeight="1">
      <c r="A75" s="379"/>
      <c r="B75" s="380"/>
      <c r="C75" s="449"/>
      <c r="D75" s="381"/>
      <c r="E75" s="224">
        <v>3</v>
      </c>
      <c r="F75" s="278" t="str">
        <f>IF(E75&gt;$R$80,,UPPER(VLOOKUP(E75,'1MD ELO'!$A$7:$Q$134,2)))</f>
        <v/>
      </c>
      <c r="G75" s="224">
        <v>11</v>
      </c>
      <c r="H75" s="92" t="str">
        <f>IF(G75&gt;$R$80,,UPPER(VLOOKUP(G75,'1MD ELO'!$A$7:$Q$134,2)))</f>
        <v/>
      </c>
      <c r="I75" s="91"/>
      <c r="J75" s="226" t="s">
        <v>9</v>
      </c>
      <c r="K75" s="221"/>
      <c r="L75" s="227"/>
      <c r="M75" s="221"/>
      <c r="N75" s="228"/>
      <c r="O75" s="229" t="s">
        <v>112</v>
      </c>
      <c r="P75" s="230"/>
      <c r="Q75" s="230"/>
      <c r="R75" s="231"/>
    </row>
    <row r="76" spans="1:19" s="18" customFormat="1" ht="9" customHeight="1">
      <c r="A76" s="238"/>
      <c r="B76" s="443"/>
      <c r="C76" s="443"/>
      <c r="D76" s="239"/>
      <c r="E76" s="224">
        <v>4</v>
      </c>
      <c r="F76" s="278" t="str">
        <f>IF(E76&gt;$R$80,,UPPER(VLOOKUP(E76,'1MD ELO'!$A$7:$Q$134,2)))</f>
        <v/>
      </c>
      <c r="G76" s="224">
        <v>12</v>
      </c>
      <c r="H76" s="92" t="str">
        <f>IF(G76&gt;$R$80,,UPPER(VLOOKUP(G76,'1MD ELO'!$A$7:$Q$134,2)))</f>
        <v/>
      </c>
      <c r="I76" s="91"/>
      <c r="J76" s="226" t="s">
        <v>10</v>
      </c>
      <c r="K76" s="221"/>
      <c r="L76" s="227"/>
      <c r="M76" s="221"/>
      <c r="N76" s="228"/>
      <c r="O76" s="221"/>
      <c r="P76" s="227"/>
      <c r="Q76" s="221"/>
      <c r="R76" s="228"/>
    </row>
    <row r="77" spans="1:19" s="18" customFormat="1" ht="9" customHeight="1">
      <c r="A77" s="366"/>
      <c r="B77" s="382"/>
      <c r="C77" s="382"/>
      <c r="D77" s="450"/>
      <c r="E77" s="224">
        <v>5</v>
      </c>
      <c r="F77" s="278" t="str">
        <f>IF(E77&gt;$R$80,,UPPER(VLOOKUP(E77,'1MD ELO'!$A$7:$Q$134,2)))</f>
        <v/>
      </c>
      <c r="G77" s="224">
        <v>13</v>
      </c>
      <c r="H77" s="92" t="str">
        <f>IF(G77&gt;$R$80,,UPPER(VLOOKUP(G77,'1MD ELO'!$A$7:$Q$134,2)))</f>
        <v/>
      </c>
      <c r="I77" s="91"/>
      <c r="J77" s="226" t="s">
        <v>11</v>
      </c>
      <c r="K77" s="221"/>
      <c r="L77" s="227"/>
      <c r="M77" s="221"/>
      <c r="N77" s="228"/>
      <c r="O77" s="234"/>
      <c r="P77" s="233"/>
      <c r="Q77" s="234"/>
      <c r="R77" s="235"/>
    </row>
    <row r="78" spans="1:19" s="18" customFormat="1" ht="9" customHeight="1">
      <c r="A78" s="367"/>
      <c r="B78" s="388"/>
      <c r="C78" s="443"/>
      <c r="D78" s="239"/>
      <c r="E78" s="224">
        <v>6</v>
      </c>
      <c r="F78" s="278" t="str">
        <f>IF(E78&gt;$R$80,,UPPER(VLOOKUP(E78,'1MD ELO'!$A$7:$Q$134,2)))</f>
        <v/>
      </c>
      <c r="G78" s="224">
        <v>14</v>
      </c>
      <c r="H78" s="92" t="str">
        <f>IF(G78&gt;$R$80,,UPPER(VLOOKUP(G78,'1MD ELO'!$A$7:$Q$134,2)))</f>
        <v/>
      </c>
      <c r="I78" s="91"/>
      <c r="J78" s="226" t="s">
        <v>12</v>
      </c>
      <c r="K78" s="221"/>
      <c r="L78" s="227"/>
      <c r="M78" s="221"/>
      <c r="N78" s="228"/>
      <c r="O78" s="229" t="s">
        <v>92</v>
      </c>
      <c r="P78" s="230"/>
      <c r="Q78" s="230"/>
      <c r="R78" s="231"/>
    </row>
    <row r="79" spans="1:19" s="18" customFormat="1" ht="9" customHeight="1">
      <c r="A79" s="367"/>
      <c r="B79" s="388"/>
      <c r="C79" s="444"/>
      <c r="D79" s="377"/>
      <c r="E79" s="224">
        <v>7</v>
      </c>
      <c r="F79" s="278" t="str">
        <f>IF(E79&gt;$R$80,,UPPER(VLOOKUP(E79,'1MD ELO'!$A$7:$Q$134,2)))</f>
        <v/>
      </c>
      <c r="G79" s="224">
        <v>15</v>
      </c>
      <c r="H79" s="92" t="str">
        <f>IF(G79&gt;$R$80,,UPPER(VLOOKUP(G79,'1MD ELO'!$A$7:$Q$134,2)))</f>
        <v/>
      </c>
      <c r="I79" s="91"/>
      <c r="J79" s="226" t="s">
        <v>13</v>
      </c>
      <c r="K79" s="221"/>
      <c r="L79" s="227"/>
      <c r="M79" s="221"/>
      <c r="N79" s="228"/>
      <c r="O79" s="221"/>
      <c r="P79" s="227"/>
      <c r="Q79" s="221"/>
      <c r="R79" s="228"/>
    </row>
    <row r="80" spans="1:19" s="18" customFormat="1" ht="9" customHeight="1">
      <c r="A80" s="368"/>
      <c r="B80" s="365"/>
      <c r="C80" s="445"/>
      <c r="D80" s="378"/>
      <c r="E80" s="240">
        <v>8</v>
      </c>
      <c r="F80" s="279" t="str">
        <f>IF(E80&gt;$R$80,,UPPER(VLOOKUP(E80,'1MD ELO'!$A$7:$Q$134,2)))</f>
        <v/>
      </c>
      <c r="G80" s="240">
        <v>16</v>
      </c>
      <c r="H80" s="241" t="str">
        <f>IF(G80&gt;$R$80,,UPPER(VLOOKUP(G80,'1MD ELO'!$A$7:$Q$134,2)))</f>
        <v/>
      </c>
      <c r="I80" s="243"/>
      <c r="J80" s="244" t="s">
        <v>14</v>
      </c>
      <c r="K80" s="234"/>
      <c r="L80" s="233"/>
      <c r="M80" s="234"/>
      <c r="N80" s="235"/>
      <c r="O80" s="234">
        <f>R4</f>
        <v>0</v>
      </c>
      <c r="P80" s="233"/>
      <c r="Q80" s="234"/>
      <c r="R80" s="245">
        <f>MIN(16,'1MD ELO'!Q5)</f>
        <v>16</v>
      </c>
    </row>
    <row r="81" ht="15.75" customHeight="1"/>
    <row r="82" ht="9" customHeight="1"/>
  </sheetData>
  <mergeCells count="4">
    <mergeCell ref="A4:C4"/>
    <mergeCell ref="Q25:R25"/>
    <mergeCell ref="Q41:R41"/>
    <mergeCell ref="Q57:R57"/>
  </mergeCells>
  <phoneticPr fontId="71" type="noConversion"/>
  <conditionalFormatting sqref="H7:H70">
    <cfRule type="expression" dxfId="770" priority="1" stopIfTrue="1">
      <formula>AND($E7&lt;9,$C7&gt;0)</formula>
    </cfRule>
  </conditionalFormatting>
  <conditionalFormatting sqref="G7:G70 I7:I70">
    <cfRule type="expression" dxfId="769" priority="2" stopIfTrue="1">
      <formula>AND($E7&lt;17,$C7&gt;0)</formula>
    </cfRule>
  </conditionalFormatting>
  <conditionalFormatting sqref="M58 M42 M26 M10 M50 M34 M18 M66 O14 O30 O46 O62 O55 O23 O38">
    <cfRule type="expression" dxfId="768" priority="3" stopIfTrue="1">
      <formula>AND($O$1="CU",M10="Umpire")</formula>
    </cfRule>
    <cfRule type="expression" dxfId="767" priority="4" stopIfTrue="1">
      <formula>AND($O$1="CU",M10&lt;&gt;"Umpire",N10&lt;&gt;"")</formula>
    </cfRule>
    <cfRule type="expression" dxfId="766" priority="5" stopIfTrue="1">
      <formula>AND($O$1="CU",M10&lt;&gt;"Umpire")</formula>
    </cfRule>
  </conditionalFormatting>
  <conditionalFormatting sqref="M8 M12 M16 M20 M24 M28 M32 M36 M40 M44 M48 M52 M56 M60 M64 M68 O18 O26 O34 O42 O50 O58 O66 Q14 Q30 Q46 Q62 O10 Q38">
    <cfRule type="expression" dxfId="765" priority="6" stopIfTrue="1">
      <formula>L8="as"</formula>
    </cfRule>
    <cfRule type="expression" dxfId="764" priority="7" stopIfTrue="1">
      <formula>L8="bs"</formula>
    </cfRule>
  </conditionalFormatting>
  <conditionalFormatting sqref="K7 K9 K11 K13 K15 K17 K19 K21 K23 K25 K27 K29 K31 K33 K35 K37 K39 K41 K43 K45 K47 K49 K51 K53 K55 K57 K59 K61 K63 K65 K67 K69 Q22 Q54">
    <cfRule type="expression" dxfId="763" priority="8" stopIfTrue="1">
      <formula>J8="as"</formula>
    </cfRule>
    <cfRule type="expression" dxfId="762" priority="9"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761" priority="12" stopIfTrue="1">
      <formula>$O$1="CU"</formula>
    </cfRule>
  </conditionalFormatting>
  <conditionalFormatting sqref="E7:E70">
    <cfRule type="expression" dxfId="760" priority="13" stopIfTrue="1">
      <formula>$E7&lt;17</formula>
    </cfRule>
  </conditionalFormatting>
  <conditionalFormatting sqref="O37">
    <cfRule type="expression" dxfId="759" priority="14" stopIfTrue="1">
      <formula>P23="as"</formula>
    </cfRule>
    <cfRule type="expression" dxfId="758" priority="15" stopIfTrue="1">
      <formula>P23="bs"</formula>
    </cfRule>
  </conditionalFormatting>
  <conditionalFormatting sqref="O39">
    <cfRule type="expression" dxfId="757" priority="16" stopIfTrue="1">
      <formula>P55="as"</formula>
    </cfRule>
    <cfRule type="expression" dxfId="756" priority="17"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worksheet>
</file>

<file path=xl/worksheets/sheet23.xml><?xml version="1.0" encoding="utf-8"?>
<worksheet xmlns="http://schemas.openxmlformats.org/spreadsheetml/2006/main" xmlns:r="http://schemas.openxmlformats.org/officeDocument/2006/relationships">
  <sheetPr codeName="Sheet27">
    <tabColor indexed="42"/>
  </sheetPr>
  <dimension ref="A1:P87"/>
  <sheetViews>
    <sheetView showGridLines="0" showZeros="0" zoomScale="86" workbookViewId="0">
      <pane ySplit="7" topLeftCell="A8" activePane="bottomLeft" state="frozen"/>
      <selection activeCell="C12" sqref="C12"/>
      <selection pane="bottomLeft" activeCell="R10" sqref="R10"/>
    </sheetView>
  </sheetViews>
  <sheetFormatPr defaultRowHeight="13.2"/>
  <cols>
    <col min="1" max="1" width="4.33203125" customWidth="1"/>
    <col min="2" max="2" width="14.44140625" customWidth="1"/>
    <col min="3" max="3" width="13" customWidth="1"/>
    <col min="4" max="4" width="13.33203125" style="45" customWidth="1"/>
    <col min="5" max="5" width="12.109375" style="45" customWidth="1"/>
    <col min="6" max="6" width="5.88671875" style="45" customWidth="1"/>
    <col min="7" max="7" width="2.33203125" style="45" customWidth="1"/>
    <col min="8" max="8" width="13.88671875" style="102" customWidth="1"/>
    <col min="9" max="9" width="10.5546875" style="45" customWidth="1"/>
    <col min="10" max="10" width="11.109375" style="45" customWidth="1"/>
    <col min="11" max="11" width="10.33203125" style="45" customWidth="1"/>
    <col min="12" max="12" width="5.88671875" style="45" customWidth="1"/>
    <col min="13" max="13" width="11.33203125" style="45" customWidth="1"/>
    <col min="14" max="16" width="5.88671875" style="45" customWidth="1"/>
  </cols>
  <sheetData>
    <row r="1" spans="1:16" ht="24.6">
      <c r="A1" s="93" t="str">
        <f>Altalanos!$A$6</f>
        <v>Diákolimpia Bács-Kiskun</v>
      </c>
      <c r="B1" s="93"/>
      <c r="C1" s="93"/>
      <c r="D1" s="94"/>
      <c r="E1" s="94"/>
      <c r="F1" s="385"/>
      <c r="G1" s="385"/>
      <c r="H1" s="438" t="s">
        <v>137</v>
      </c>
      <c r="I1" s="94"/>
      <c r="J1" s="95"/>
      <c r="K1" s="95"/>
      <c r="L1" s="95"/>
      <c r="M1" s="95"/>
      <c r="N1" s="95"/>
      <c r="O1" s="286"/>
      <c r="P1" s="109"/>
    </row>
    <row r="2" spans="1:16" ht="13.8" thickBot="1">
      <c r="A2" s="96">
        <f>Altalanos!$A$8</f>
        <v>0</v>
      </c>
      <c r="B2" s="96" t="s">
        <v>122</v>
      </c>
      <c r="C2" s="96">
        <f>Altalanos!$A$8</f>
        <v>0</v>
      </c>
      <c r="D2" s="287"/>
      <c r="E2" s="287"/>
      <c r="F2" s="287"/>
      <c r="G2" s="287"/>
      <c r="H2" s="438" t="s">
        <v>138</v>
      </c>
      <c r="I2" s="103"/>
      <c r="J2" s="103"/>
      <c r="K2" s="86"/>
      <c r="L2" s="86"/>
      <c r="M2" s="86"/>
      <c r="N2" s="86"/>
      <c r="O2" s="288"/>
      <c r="P2" s="111"/>
    </row>
    <row r="3" spans="1:16" s="2" customFormat="1">
      <c r="A3" s="477" t="s">
        <v>144</v>
      </c>
      <c r="B3" s="478"/>
      <c r="C3" s="479"/>
      <c r="D3" s="480"/>
      <c r="E3" s="481"/>
      <c r="F3" s="23"/>
      <c r="G3" s="23"/>
      <c r="H3" s="121"/>
      <c r="I3" s="23"/>
      <c r="J3" s="30"/>
      <c r="K3" s="30"/>
      <c r="L3" s="30"/>
      <c r="M3" s="289" t="s">
        <v>92</v>
      </c>
      <c r="N3" s="124"/>
      <c r="O3" s="124"/>
      <c r="P3" s="290"/>
    </row>
    <row r="4" spans="1:16" s="2" customFormat="1">
      <c r="A4" s="55" t="s">
        <v>82</v>
      </c>
      <c r="B4" s="55"/>
      <c r="C4" s="53" t="s">
        <v>79</v>
      </c>
      <c r="D4" s="53"/>
      <c r="E4" s="53"/>
      <c r="F4" s="53"/>
      <c r="G4" s="53"/>
      <c r="H4" s="53" t="s">
        <v>87</v>
      </c>
      <c r="I4" s="55"/>
      <c r="J4" s="56"/>
      <c r="K4" s="56"/>
      <c r="L4" s="56" t="s">
        <v>88</v>
      </c>
      <c r="M4" s="283"/>
      <c r="N4" s="291"/>
      <c r="O4" s="291"/>
      <c r="P4" s="128"/>
    </row>
    <row r="5" spans="1:16" s="2" customFormat="1" ht="13.8" thickBot="1">
      <c r="A5" s="843">
        <f>Altalanos!$A$10</f>
        <v>45408</v>
      </c>
      <c r="B5" s="843"/>
      <c r="C5" s="146" t="str">
        <f>Altalanos!$C$10</f>
        <v>Baja</v>
      </c>
      <c r="D5" s="98"/>
      <c r="E5" s="98"/>
      <c r="F5" s="98"/>
      <c r="G5" s="98"/>
      <c r="H5" s="148"/>
      <c r="I5" s="104"/>
      <c r="J5" s="89"/>
      <c r="K5" s="89"/>
      <c r="L5" s="89">
        <f>Altalanos!$E$10</f>
        <v>0</v>
      </c>
      <c r="M5" s="129"/>
      <c r="N5" s="104"/>
      <c r="O5" s="104"/>
      <c r="P5" s="130">
        <f>COUNTA(P8:P87)</f>
        <v>0</v>
      </c>
    </row>
    <row r="6" spans="1:16" s="292" customFormat="1" ht="12" customHeight="1">
      <c r="A6" s="293"/>
      <c r="B6" s="851" t="s">
        <v>139</v>
      </c>
      <c r="C6" s="852"/>
      <c r="D6" s="852"/>
      <c r="E6" s="852"/>
      <c r="F6" s="852"/>
      <c r="G6" s="685"/>
      <c r="H6" s="853" t="s">
        <v>140</v>
      </c>
      <c r="I6" s="852"/>
      <c r="J6" s="852"/>
      <c r="K6" s="852"/>
      <c r="L6" s="854"/>
      <c r="M6" s="853" t="s">
        <v>141</v>
      </c>
      <c r="N6" s="852"/>
      <c r="O6" s="852"/>
      <c r="P6" s="854"/>
    </row>
    <row r="7" spans="1:16" ht="47.25" customHeight="1" thickBot="1">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c r="A8" s="752">
        <v>1</v>
      </c>
      <c r="B8" s="496"/>
      <c r="C8" s="105"/>
      <c r="D8" s="106"/>
      <c r="E8" s="106"/>
      <c r="F8" s="119"/>
      <c r="G8" s="743"/>
      <c r="H8" s="493"/>
      <c r="I8" s="295"/>
      <c r="J8" s="106"/>
      <c r="K8" s="106"/>
      <c r="L8" s="107"/>
      <c r="M8" s="106"/>
      <c r="N8" s="107"/>
      <c r="O8" s="491">
        <f t="shared" ref="O8:O32" si="0">SUM(F8:L8)</f>
        <v>0</v>
      </c>
      <c r="P8" s="107"/>
    </row>
    <row r="9" spans="1:16" s="11" customFormat="1" ht="18.899999999999999" customHeight="1">
      <c r="A9" s="753">
        <v>2</v>
      </c>
      <c r="B9" s="496"/>
      <c r="C9" s="105"/>
      <c r="D9" s="106"/>
      <c r="E9" s="106"/>
      <c r="F9" s="119"/>
      <c r="G9" s="743"/>
      <c r="H9" s="493"/>
      <c r="I9" s="295"/>
      <c r="J9" s="106"/>
      <c r="K9" s="106"/>
      <c r="L9" s="119"/>
      <c r="M9" s="106"/>
      <c r="N9" s="107"/>
      <c r="O9" s="491">
        <f t="shared" si="0"/>
        <v>0</v>
      </c>
      <c r="P9" s="107"/>
    </row>
    <row r="10" spans="1:16" s="11" customFormat="1" ht="18.899999999999999" customHeight="1">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c r="A27" s="495">
        <v>20</v>
      </c>
      <c r="B27" s="496"/>
      <c r="C27" s="105"/>
      <c r="D27" s="106"/>
      <c r="E27" s="106"/>
      <c r="F27" s="119"/>
      <c r="G27" s="743"/>
      <c r="H27" s="493"/>
      <c r="I27" s="295"/>
      <c r="J27" s="106"/>
      <c r="K27" s="106"/>
      <c r="L27" s="119"/>
      <c r="M27" s="106"/>
      <c r="N27" s="107"/>
      <c r="O27" s="491">
        <f t="shared" si="0"/>
        <v>0</v>
      </c>
      <c r="P27" s="107"/>
    </row>
    <row r="28" spans="1:16" s="35" customFormat="1" ht="18.899999999999999" customHeight="1">
      <c r="A28" s="495">
        <v>21</v>
      </c>
      <c r="B28" s="496"/>
      <c r="C28" s="105"/>
      <c r="D28" s="106"/>
      <c r="E28" s="106"/>
      <c r="F28" s="119"/>
      <c r="G28" s="743"/>
      <c r="H28" s="493"/>
      <c r="I28" s="295"/>
      <c r="J28" s="106"/>
      <c r="K28" s="106"/>
      <c r="L28" s="119"/>
      <c r="M28" s="106"/>
      <c r="N28" s="107"/>
      <c r="O28" s="491">
        <f t="shared" si="0"/>
        <v>0</v>
      </c>
      <c r="P28" s="107"/>
    </row>
    <row r="29" spans="1:16" s="35" customFormat="1" ht="18.899999999999999" customHeight="1">
      <c r="A29" s="495"/>
      <c r="B29" s="496"/>
      <c r="C29" s="105"/>
      <c r="D29" s="106"/>
      <c r="E29" s="106"/>
      <c r="F29" s="119"/>
      <c r="G29" s="743"/>
      <c r="H29" s="493"/>
      <c r="I29" s="295"/>
      <c r="J29" s="106"/>
      <c r="K29" s="106"/>
      <c r="L29" s="119"/>
      <c r="M29" s="106"/>
      <c r="N29" s="107"/>
      <c r="O29" s="491">
        <f t="shared" si="0"/>
        <v>0</v>
      </c>
      <c r="P29" s="107"/>
    </row>
    <row r="30" spans="1:16" s="35" customFormat="1" ht="18.899999999999999" customHeight="1">
      <c r="A30" s="495"/>
      <c r="B30" s="496"/>
      <c r="C30" s="105"/>
      <c r="D30" s="106"/>
      <c r="E30" s="106"/>
      <c r="F30" s="119"/>
      <c r="G30" s="743"/>
      <c r="H30" s="493"/>
      <c r="I30" s="295"/>
      <c r="J30" s="106"/>
      <c r="K30" s="106"/>
      <c r="L30" s="119"/>
      <c r="M30" s="106"/>
      <c r="N30" s="107"/>
      <c r="O30" s="491">
        <f t="shared" si="0"/>
        <v>0</v>
      </c>
      <c r="P30" s="107"/>
    </row>
    <row r="31" spans="1:16" s="35" customFormat="1" ht="18.899999999999999" customHeight="1">
      <c r="A31" s="495"/>
      <c r="B31" s="496"/>
      <c r="C31" s="105"/>
      <c r="D31" s="106"/>
      <c r="E31" s="106"/>
      <c r="F31" s="119"/>
      <c r="G31" s="743"/>
      <c r="H31" s="493"/>
      <c r="I31" s="295"/>
      <c r="J31" s="106"/>
      <c r="K31" s="106"/>
      <c r="L31" s="119"/>
      <c r="M31" s="106"/>
      <c r="N31" s="107"/>
      <c r="O31" s="491">
        <f t="shared" si="0"/>
        <v>0</v>
      </c>
      <c r="P31" s="107"/>
    </row>
    <row r="32" spans="1:16" ht="18.899999999999999" customHeight="1">
      <c r="A32" s="495"/>
      <c r="B32" s="496"/>
      <c r="C32" s="105"/>
      <c r="D32" s="106"/>
      <c r="E32" s="106"/>
      <c r="F32" s="119"/>
      <c r="G32" s="743"/>
      <c r="H32" s="493"/>
      <c r="I32" s="295"/>
      <c r="J32" s="106"/>
      <c r="K32" s="106"/>
      <c r="L32" s="119"/>
      <c r="M32" s="106"/>
      <c r="N32" s="107"/>
      <c r="O32" s="491">
        <f t="shared" si="0"/>
        <v>0</v>
      </c>
      <c r="P32" s="107"/>
    </row>
    <row r="33" spans="1:16" ht="18.899999999999999" customHeight="1">
      <c r="A33" s="495"/>
      <c r="B33" s="496"/>
      <c r="C33" s="105"/>
      <c r="D33" s="106"/>
      <c r="E33" s="106"/>
      <c r="F33" s="119"/>
      <c r="G33" s="743"/>
      <c r="H33" s="493"/>
      <c r="I33" s="295"/>
      <c r="J33" s="106"/>
      <c r="K33" s="106"/>
      <c r="L33" s="119"/>
      <c r="M33" s="106"/>
      <c r="N33" s="107"/>
      <c r="O33" s="491"/>
      <c r="P33" s="107"/>
    </row>
    <row r="34" spans="1:16" ht="18.899999999999999" customHeight="1">
      <c r="A34" s="495"/>
      <c r="B34" s="496"/>
      <c r="C34" s="105"/>
      <c r="D34" s="106"/>
      <c r="E34" s="106"/>
      <c r="F34" s="119"/>
      <c r="G34" s="743"/>
      <c r="H34" s="493"/>
      <c r="I34" s="295"/>
      <c r="J34" s="106"/>
      <c r="K34" s="106"/>
      <c r="L34" s="119"/>
      <c r="M34" s="106"/>
      <c r="N34" s="107"/>
      <c r="O34" s="491"/>
      <c r="P34" s="107"/>
    </row>
    <row r="35" spans="1:16" ht="18.899999999999999" customHeight="1">
      <c r="A35" s="495"/>
      <c r="B35" s="496"/>
      <c r="C35" s="105"/>
      <c r="D35" s="106"/>
      <c r="E35" s="106"/>
      <c r="F35" s="119"/>
      <c r="G35" s="743"/>
      <c r="H35" s="493"/>
      <c r="I35" s="295"/>
      <c r="J35" s="106"/>
      <c r="K35" s="106"/>
      <c r="L35" s="119"/>
      <c r="M35" s="106"/>
      <c r="N35" s="107"/>
      <c r="O35" s="491"/>
      <c r="P35" s="107"/>
    </row>
    <row r="36" spans="1:16" ht="18.899999999999999" customHeight="1">
      <c r="A36" s="495"/>
      <c r="B36" s="496"/>
      <c r="C36" s="105"/>
      <c r="D36" s="106"/>
      <c r="E36" s="106"/>
      <c r="F36" s="119"/>
      <c r="G36" s="743"/>
      <c r="H36" s="493"/>
      <c r="I36" s="295"/>
      <c r="J36" s="106"/>
      <c r="K36" s="106"/>
      <c r="L36" s="119"/>
      <c r="M36" s="106"/>
      <c r="N36" s="107"/>
      <c r="O36" s="491"/>
      <c r="P36" s="107"/>
    </row>
    <row r="37" spans="1:16" ht="18.899999999999999" customHeight="1">
      <c r="A37" s="495"/>
      <c r="B37" s="496"/>
      <c r="C37" s="105"/>
      <c r="D37" s="106"/>
      <c r="E37" s="106"/>
      <c r="F37" s="119"/>
      <c r="G37" s="743"/>
      <c r="H37" s="493"/>
      <c r="I37" s="295"/>
      <c r="J37" s="106"/>
      <c r="K37" s="106"/>
      <c r="L37" s="119"/>
      <c r="M37" s="106"/>
      <c r="N37" s="107"/>
      <c r="O37" s="491"/>
      <c r="P37" s="107"/>
    </row>
    <row r="38" spans="1:16" ht="18.899999999999999" customHeight="1">
      <c r="A38" s="495"/>
      <c r="B38" s="496"/>
      <c r="C38" s="105"/>
      <c r="D38" s="106"/>
      <c r="E38" s="106"/>
      <c r="F38" s="119"/>
      <c r="G38" s="743"/>
      <c r="H38" s="493"/>
      <c r="I38" s="295"/>
      <c r="J38" s="106"/>
      <c r="K38" s="106"/>
      <c r="L38" s="119"/>
      <c r="M38" s="106"/>
      <c r="N38" s="107"/>
      <c r="O38" s="491"/>
      <c r="P38" s="107"/>
    </row>
    <row r="39" spans="1:16" ht="18.899999999999999" customHeight="1">
      <c r="A39" s="495"/>
      <c r="B39" s="496"/>
      <c r="C39" s="105"/>
      <c r="D39" s="106"/>
      <c r="E39" s="106"/>
      <c r="F39" s="119"/>
      <c r="G39" s="743"/>
      <c r="H39" s="493"/>
      <c r="I39" s="295"/>
      <c r="J39" s="106"/>
      <c r="K39" s="106"/>
      <c r="L39" s="119"/>
      <c r="M39" s="106"/>
      <c r="N39" s="107"/>
      <c r="O39" s="491"/>
      <c r="P39" s="107"/>
    </row>
    <row r="40" spans="1:16" ht="18.899999999999999" customHeight="1">
      <c r="A40" s="495"/>
      <c r="B40" s="496"/>
      <c r="C40" s="105"/>
      <c r="D40" s="106"/>
      <c r="E40" s="106"/>
      <c r="F40" s="119"/>
      <c r="G40" s="743"/>
      <c r="H40" s="493"/>
      <c r="I40" s="295"/>
      <c r="J40" s="106"/>
      <c r="K40" s="106"/>
      <c r="L40" s="119"/>
      <c r="M40" s="106"/>
      <c r="N40" s="107"/>
      <c r="O40" s="491"/>
      <c r="P40" s="107"/>
    </row>
    <row r="41" spans="1:16" ht="18.899999999999999" customHeight="1">
      <c r="A41" s="495"/>
      <c r="B41" s="496"/>
      <c r="C41" s="105"/>
      <c r="D41" s="106"/>
      <c r="E41" s="106"/>
      <c r="F41" s="119"/>
      <c r="G41" s="743"/>
      <c r="H41" s="493"/>
      <c r="I41" s="295"/>
      <c r="J41" s="106"/>
      <c r="K41" s="106"/>
      <c r="L41" s="119"/>
      <c r="M41" s="106"/>
      <c r="N41" s="107"/>
      <c r="O41" s="491"/>
      <c r="P41" s="107"/>
    </row>
    <row r="42" spans="1:16" ht="18.899999999999999" customHeight="1">
      <c r="A42" s="495"/>
      <c r="B42" s="496"/>
      <c r="C42" s="105"/>
      <c r="D42" s="106"/>
      <c r="E42" s="106"/>
      <c r="F42" s="119"/>
      <c r="G42" s="743"/>
      <c r="H42" s="493"/>
      <c r="I42" s="295"/>
      <c r="J42" s="106"/>
      <c r="K42" s="106"/>
      <c r="L42" s="119"/>
      <c r="M42" s="106"/>
      <c r="N42" s="107"/>
      <c r="O42" s="491"/>
      <c r="P42" s="107"/>
    </row>
    <row r="43" spans="1:16" ht="18.899999999999999" customHeight="1">
      <c r="A43" s="495"/>
      <c r="B43" s="496"/>
      <c r="C43" s="105"/>
      <c r="D43" s="106"/>
      <c r="E43" s="106"/>
      <c r="F43" s="119"/>
      <c r="G43" s="743"/>
      <c r="H43" s="493"/>
      <c r="I43" s="295"/>
      <c r="J43" s="106"/>
      <c r="K43" s="106"/>
      <c r="L43" s="119"/>
      <c r="M43" s="106"/>
      <c r="N43" s="107"/>
      <c r="O43" s="491"/>
      <c r="P43" s="107"/>
    </row>
    <row r="44" spans="1:16" ht="18.899999999999999" customHeight="1">
      <c r="A44" s="495"/>
      <c r="B44" s="496"/>
      <c r="C44" s="105"/>
      <c r="D44" s="106"/>
      <c r="E44" s="106"/>
      <c r="F44" s="119"/>
      <c r="G44" s="743"/>
      <c r="H44" s="493"/>
      <c r="I44" s="295"/>
      <c r="J44" s="106"/>
      <c r="K44" s="106"/>
      <c r="L44" s="119"/>
      <c r="M44" s="106"/>
      <c r="N44" s="107"/>
      <c r="O44" s="491"/>
      <c r="P44" s="107"/>
    </row>
    <row r="45" spans="1:16" ht="18.899999999999999" customHeight="1">
      <c r="A45" s="495"/>
      <c r="B45" s="496"/>
      <c r="C45" s="105"/>
      <c r="D45" s="106"/>
      <c r="E45" s="106"/>
      <c r="F45" s="119"/>
      <c r="G45" s="743"/>
      <c r="H45" s="493"/>
      <c r="I45" s="295"/>
      <c r="J45" s="106"/>
      <c r="K45" s="106"/>
      <c r="L45" s="119"/>
      <c r="M45" s="106"/>
      <c r="N45" s="107"/>
      <c r="O45" s="491"/>
      <c r="P45" s="107"/>
    </row>
    <row r="46" spans="1:16" ht="18.899999999999999" customHeight="1">
      <c r="A46" s="495"/>
      <c r="B46" s="496"/>
      <c r="C46" s="105"/>
      <c r="D46" s="106"/>
      <c r="E46" s="106"/>
      <c r="F46" s="119"/>
      <c r="G46" s="743"/>
      <c r="H46" s="493"/>
      <c r="I46" s="295"/>
      <c r="J46" s="106"/>
      <c r="K46" s="106"/>
      <c r="L46" s="119"/>
      <c r="M46" s="106"/>
      <c r="N46" s="107"/>
      <c r="O46" s="491"/>
      <c r="P46" s="107"/>
    </row>
    <row r="47" spans="1:16" ht="18.899999999999999" customHeight="1">
      <c r="A47" s="495"/>
      <c r="B47" s="496"/>
      <c r="C47" s="105"/>
      <c r="D47" s="106"/>
      <c r="E47" s="106"/>
      <c r="F47" s="119"/>
      <c r="G47" s="743"/>
      <c r="H47" s="493"/>
      <c r="I47" s="295"/>
      <c r="J47" s="106"/>
      <c r="K47" s="106"/>
      <c r="L47" s="119"/>
      <c r="M47" s="106"/>
      <c r="N47" s="107"/>
      <c r="O47" s="491"/>
      <c r="P47" s="107"/>
    </row>
    <row r="48" spans="1:16" ht="18.899999999999999" customHeight="1">
      <c r="A48" s="495"/>
      <c r="B48" s="496"/>
      <c r="C48" s="105"/>
      <c r="D48" s="106"/>
      <c r="E48" s="106"/>
      <c r="F48" s="119"/>
      <c r="G48" s="743"/>
      <c r="H48" s="493"/>
      <c r="I48" s="295"/>
      <c r="J48" s="106"/>
      <c r="K48" s="106"/>
      <c r="L48" s="119"/>
      <c r="M48" s="106"/>
      <c r="N48" s="107"/>
      <c r="O48" s="491"/>
      <c r="P48" s="107"/>
    </row>
    <row r="49" spans="1:16" ht="18.899999999999999" customHeight="1">
      <c r="A49" s="495"/>
      <c r="B49" s="496"/>
      <c r="C49" s="105"/>
      <c r="D49" s="106"/>
      <c r="E49" s="106"/>
      <c r="F49" s="119"/>
      <c r="G49" s="743"/>
      <c r="H49" s="493"/>
      <c r="I49" s="295"/>
      <c r="J49" s="106"/>
      <c r="K49" s="106"/>
      <c r="L49" s="119"/>
      <c r="M49" s="106"/>
      <c r="N49" s="107"/>
      <c r="O49" s="491"/>
      <c r="P49" s="107"/>
    </row>
    <row r="50" spans="1:16" ht="18.899999999999999" customHeight="1">
      <c r="A50" s="495"/>
      <c r="B50" s="496"/>
      <c r="C50" s="105"/>
      <c r="D50" s="106"/>
      <c r="E50" s="106"/>
      <c r="F50" s="119"/>
      <c r="G50" s="743"/>
      <c r="H50" s="493"/>
      <c r="I50" s="295"/>
      <c r="J50" s="106"/>
      <c r="K50" s="106"/>
      <c r="L50" s="119"/>
      <c r="M50" s="106"/>
      <c r="N50" s="107"/>
      <c r="O50" s="491"/>
      <c r="P50" s="107"/>
    </row>
    <row r="51" spans="1:16" ht="18.899999999999999" customHeight="1">
      <c r="A51" s="495"/>
      <c r="B51" s="496"/>
      <c r="C51" s="105"/>
      <c r="D51" s="106"/>
      <c r="E51" s="106"/>
      <c r="F51" s="119"/>
      <c r="G51" s="743"/>
      <c r="H51" s="493"/>
      <c r="I51" s="295"/>
      <c r="J51" s="106"/>
      <c r="K51" s="106"/>
      <c r="L51" s="119"/>
      <c r="M51" s="106"/>
      <c r="N51" s="107"/>
      <c r="O51" s="491"/>
      <c r="P51" s="107"/>
    </row>
    <row r="52" spans="1:16" ht="18.899999999999999" customHeight="1">
      <c r="A52" s="495"/>
      <c r="B52" s="496"/>
      <c r="C52" s="105"/>
      <c r="D52" s="106"/>
      <c r="E52" s="106"/>
      <c r="F52" s="119"/>
      <c r="G52" s="743"/>
      <c r="H52" s="493"/>
      <c r="I52" s="295"/>
      <c r="J52" s="106"/>
      <c r="K52" s="106"/>
      <c r="L52" s="119"/>
      <c r="M52" s="106"/>
      <c r="N52" s="107"/>
      <c r="O52" s="491"/>
      <c r="P52" s="107"/>
    </row>
    <row r="53" spans="1:16" ht="18.899999999999999" customHeight="1">
      <c r="A53" s="495"/>
      <c r="B53" s="496"/>
      <c r="C53" s="105"/>
      <c r="D53" s="106"/>
      <c r="E53" s="106"/>
      <c r="F53" s="119"/>
      <c r="G53" s="743"/>
      <c r="H53" s="493"/>
      <c r="I53" s="295"/>
      <c r="J53" s="106"/>
      <c r="K53" s="106"/>
      <c r="L53" s="119"/>
      <c r="M53" s="106"/>
      <c r="N53" s="107"/>
      <c r="O53" s="491"/>
      <c r="P53" s="107"/>
    </row>
    <row r="54" spans="1:16" ht="18.899999999999999" customHeight="1">
      <c r="A54" s="495"/>
      <c r="B54" s="496"/>
      <c r="C54" s="105"/>
      <c r="D54" s="106"/>
      <c r="E54" s="106"/>
      <c r="F54" s="119"/>
      <c r="G54" s="743"/>
      <c r="H54" s="493"/>
      <c r="I54" s="295"/>
      <c r="J54" s="106"/>
      <c r="K54" s="106"/>
      <c r="L54" s="119"/>
      <c r="M54" s="106"/>
      <c r="N54" s="107"/>
      <c r="O54" s="491"/>
      <c r="P54" s="107"/>
    </row>
    <row r="55" spans="1:16" ht="18.899999999999999" customHeight="1">
      <c r="A55" s="495"/>
      <c r="B55" s="496"/>
      <c r="C55" s="105"/>
      <c r="D55" s="106"/>
      <c r="E55" s="106"/>
      <c r="F55" s="119"/>
      <c r="G55" s="743"/>
      <c r="H55" s="493"/>
      <c r="I55" s="295"/>
      <c r="J55" s="106"/>
      <c r="K55" s="106"/>
      <c r="L55" s="107"/>
      <c r="M55" s="106"/>
      <c r="N55" s="107"/>
      <c r="O55" s="491"/>
      <c r="P55" s="107"/>
    </row>
    <row r="56" spans="1:16" ht="18.899999999999999" customHeight="1">
      <c r="A56" s="495"/>
      <c r="B56" s="496"/>
      <c r="C56" s="105"/>
      <c r="D56" s="106"/>
      <c r="E56" s="769"/>
      <c r="F56" s="107"/>
      <c r="G56" s="743"/>
      <c r="H56" s="496"/>
      <c r="I56" s="105"/>
      <c r="J56" s="106"/>
      <c r="K56" s="769"/>
      <c r="L56" s="107"/>
      <c r="M56" s="106"/>
      <c r="N56" s="107"/>
      <c r="O56" s="491"/>
      <c r="P56" s="107"/>
    </row>
    <row r="57" spans="1:16" ht="18.899999999999999" customHeight="1">
      <c r="A57" s="495"/>
      <c r="B57" s="496"/>
      <c r="C57" s="105"/>
      <c r="D57" s="106"/>
      <c r="E57" s="106"/>
      <c r="F57" s="119"/>
      <c r="G57" s="743"/>
      <c r="H57" s="493"/>
      <c r="I57" s="295"/>
      <c r="J57" s="106"/>
      <c r="K57" s="106"/>
      <c r="L57" s="119"/>
      <c r="M57" s="106"/>
      <c r="N57" s="107"/>
      <c r="O57" s="491"/>
      <c r="P57" s="107"/>
    </row>
    <row r="58" spans="1:16" ht="18.899999999999999" customHeight="1">
      <c r="A58" s="495"/>
      <c r="B58" s="496"/>
      <c r="C58" s="105"/>
      <c r="D58" s="106"/>
      <c r="E58" s="769"/>
      <c r="F58" s="107"/>
      <c r="G58" s="743"/>
      <c r="H58" s="496"/>
      <c r="I58" s="105"/>
      <c r="J58" s="106"/>
      <c r="K58" s="769"/>
      <c r="L58" s="107"/>
      <c r="M58" s="106"/>
      <c r="N58" s="107"/>
      <c r="O58" s="491"/>
      <c r="P58" s="107"/>
    </row>
    <row r="59" spans="1:16" ht="18.899999999999999" customHeight="1">
      <c r="A59" s="495"/>
      <c r="B59" s="496"/>
      <c r="C59" s="105"/>
      <c r="D59" s="106"/>
      <c r="E59" s="769"/>
      <c r="F59" s="107"/>
      <c r="G59" s="743"/>
      <c r="H59" s="496"/>
      <c r="I59" s="105"/>
      <c r="J59" s="106"/>
      <c r="K59" s="769"/>
      <c r="L59" s="107"/>
      <c r="M59" s="106"/>
      <c r="N59" s="107"/>
      <c r="O59" s="491"/>
      <c r="P59" s="107"/>
    </row>
    <row r="60" spans="1:16" ht="18.899999999999999" customHeight="1">
      <c r="A60" s="495"/>
      <c r="B60" s="496"/>
      <c r="C60" s="105"/>
      <c r="D60" s="106"/>
      <c r="E60" s="769"/>
      <c r="F60" s="107"/>
      <c r="G60" s="743"/>
      <c r="H60" s="496"/>
      <c r="I60" s="105"/>
      <c r="J60" s="106"/>
      <c r="K60" s="769"/>
      <c r="L60" s="107"/>
      <c r="M60" s="106"/>
      <c r="N60" s="107"/>
      <c r="O60" s="491"/>
      <c r="P60" s="107"/>
    </row>
    <row r="61" spans="1:16" ht="18.899999999999999" customHeight="1">
      <c r="A61" s="495"/>
      <c r="B61" s="496"/>
      <c r="C61" s="105"/>
      <c r="D61" s="106"/>
      <c r="E61" s="769"/>
      <c r="F61" s="107"/>
      <c r="G61" s="743"/>
      <c r="H61" s="496"/>
      <c r="I61" s="105"/>
      <c r="J61" s="106"/>
      <c r="K61" s="769"/>
      <c r="L61" s="107"/>
      <c r="M61" s="106"/>
      <c r="N61" s="296"/>
      <c r="O61" s="491"/>
      <c r="P61" s="107"/>
    </row>
    <row r="62" spans="1:16" ht="18.899999999999999" customHeight="1">
      <c r="A62" s="495"/>
      <c r="B62" s="496"/>
      <c r="C62" s="105"/>
      <c r="D62" s="106"/>
      <c r="E62" s="769"/>
      <c r="F62" s="107"/>
      <c r="G62" s="743"/>
      <c r="H62" s="496"/>
      <c r="I62" s="105"/>
      <c r="J62" s="106"/>
      <c r="K62" s="769"/>
      <c r="L62" s="107"/>
      <c r="M62" s="106"/>
      <c r="N62" s="107"/>
      <c r="O62" s="491"/>
      <c r="P62" s="107"/>
    </row>
    <row r="63" spans="1:16" ht="18.75" customHeight="1">
      <c r="A63" s="495"/>
      <c r="B63" s="496"/>
      <c r="C63" s="105"/>
      <c r="D63" s="106"/>
      <c r="E63" s="769"/>
      <c r="F63" s="107"/>
      <c r="G63" s="743"/>
      <c r="H63" s="496"/>
      <c r="I63" s="105"/>
      <c r="J63" s="106"/>
      <c r="K63" s="770"/>
      <c r="L63" s="107"/>
      <c r="M63" s="106"/>
      <c r="N63" s="107"/>
      <c r="O63" s="491"/>
      <c r="P63" s="107"/>
    </row>
    <row r="64" spans="1:16" ht="18.899999999999999" customHeight="1">
      <c r="A64" s="495"/>
      <c r="B64" s="496"/>
      <c r="C64" s="105"/>
      <c r="D64" s="106"/>
      <c r="E64" s="769"/>
      <c r="F64" s="107"/>
      <c r="G64" s="743"/>
      <c r="H64" s="496"/>
      <c r="I64" s="105"/>
      <c r="J64" s="106"/>
      <c r="K64" s="769"/>
      <c r="L64" s="107"/>
      <c r="M64" s="106"/>
      <c r="N64" s="107"/>
      <c r="O64" s="491"/>
      <c r="P64" s="107"/>
    </row>
    <row r="65" spans="1:16" ht="18.899999999999999" customHeight="1">
      <c r="A65" s="495"/>
      <c r="B65" s="496"/>
      <c r="C65" s="105"/>
      <c r="D65" s="106"/>
      <c r="E65" s="769"/>
      <c r="F65" s="107"/>
      <c r="G65" s="743"/>
      <c r="H65" s="496"/>
      <c r="I65" s="105"/>
      <c r="J65" s="106"/>
      <c r="K65" s="769"/>
      <c r="L65" s="107"/>
      <c r="M65" s="106"/>
      <c r="N65" s="107"/>
      <c r="O65" s="491"/>
      <c r="P65" s="107"/>
    </row>
    <row r="66" spans="1:16" ht="18.899999999999999" customHeight="1">
      <c r="A66" s="495"/>
      <c r="B66" s="496"/>
      <c r="C66" s="105"/>
      <c r="D66" s="106"/>
      <c r="E66" s="769"/>
      <c r="F66" s="107"/>
      <c r="G66" s="743"/>
      <c r="H66" s="496"/>
      <c r="I66" s="105"/>
      <c r="J66" s="106"/>
      <c r="K66" s="771"/>
      <c r="L66" s="107"/>
      <c r="M66" s="106"/>
      <c r="N66" s="107"/>
      <c r="O66" s="491"/>
      <c r="P66" s="107"/>
    </row>
    <row r="67" spans="1:16" ht="18.899999999999999" customHeight="1">
      <c r="A67" s="495"/>
      <c r="B67" s="496"/>
      <c r="C67" s="105"/>
      <c r="D67" s="106"/>
      <c r="E67" s="769"/>
      <c r="F67" s="107"/>
      <c r="G67" s="743"/>
      <c r="H67" s="496"/>
      <c r="I67" s="105"/>
      <c r="J67" s="106"/>
      <c r="K67" s="769"/>
      <c r="L67" s="107"/>
      <c r="M67" s="106"/>
      <c r="N67" s="107"/>
      <c r="O67" s="491"/>
      <c r="P67" s="107"/>
    </row>
    <row r="68" spans="1:16" ht="19.5" customHeight="1">
      <c r="A68" s="495"/>
      <c r="B68" s="496"/>
      <c r="C68" s="105"/>
      <c r="D68" s="106"/>
      <c r="E68" s="769"/>
      <c r="F68" s="107"/>
      <c r="G68" s="743"/>
      <c r="H68" s="496"/>
      <c r="I68" s="105"/>
      <c r="J68" s="106"/>
      <c r="K68" s="769"/>
      <c r="L68" s="107"/>
      <c r="M68" s="106"/>
      <c r="N68" s="107"/>
      <c r="O68" s="491"/>
      <c r="P68" s="107"/>
    </row>
    <row r="69" spans="1:16" ht="19.5" customHeight="1">
      <c r="A69" s="495"/>
      <c r="B69" s="496"/>
      <c r="C69" s="105"/>
      <c r="D69" s="106"/>
      <c r="E69" s="769"/>
      <c r="F69" s="107"/>
      <c r="G69" s="743"/>
      <c r="H69" s="496"/>
      <c r="I69" s="105"/>
      <c r="J69" s="106"/>
      <c r="K69" s="769"/>
      <c r="L69" s="107"/>
      <c r="M69" s="106"/>
      <c r="N69" s="107"/>
      <c r="O69" s="491"/>
      <c r="P69" s="107"/>
    </row>
    <row r="70" spans="1:16" ht="19.5" customHeight="1">
      <c r="A70" s="495"/>
      <c r="B70" s="496"/>
      <c r="C70" s="105"/>
      <c r="D70" s="106"/>
      <c r="E70" s="769"/>
      <c r="F70" s="107"/>
      <c r="G70" s="743"/>
      <c r="H70" s="496"/>
      <c r="I70" s="105"/>
      <c r="J70" s="106"/>
      <c r="K70" s="769"/>
      <c r="L70" s="107"/>
      <c r="M70" s="106"/>
      <c r="N70" s="107"/>
      <c r="O70" s="491"/>
      <c r="P70" s="107"/>
    </row>
    <row r="71" spans="1:16" ht="19.5" customHeight="1">
      <c r="A71" s="495"/>
      <c r="B71" s="496"/>
      <c r="C71" s="105"/>
      <c r="D71" s="106"/>
      <c r="E71" s="769"/>
      <c r="F71" s="107"/>
      <c r="G71" s="743"/>
      <c r="H71" s="496"/>
      <c r="I71" s="105"/>
      <c r="J71" s="106"/>
      <c r="K71" s="769"/>
      <c r="L71" s="107"/>
      <c r="M71" s="106"/>
      <c r="N71" s="107"/>
      <c r="O71" s="491"/>
      <c r="P71" s="107"/>
    </row>
    <row r="72" spans="1:16" ht="19.5" customHeight="1">
      <c r="A72" s="495"/>
      <c r="B72" s="496"/>
      <c r="C72" s="105"/>
      <c r="D72" s="106"/>
      <c r="E72" s="106"/>
      <c r="F72" s="119"/>
      <c r="G72" s="743"/>
      <c r="H72" s="493"/>
      <c r="I72" s="295"/>
      <c r="J72" s="106"/>
      <c r="K72" s="106"/>
      <c r="L72" s="107"/>
      <c r="M72" s="106"/>
      <c r="N72" s="107"/>
      <c r="O72" s="491"/>
      <c r="P72" s="107"/>
    </row>
    <row r="73" spans="1:16" ht="19.5" customHeight="1">
      <c r="A73" s="495"/>
      <c r="B73" s="496"/>
      <c r="C73" s="105"/>
      <c r="D73" s="106"/>
      <c r="E73" s="769"/>
      <c r="F73" s="107"/>
      <c r="G73" s="743"/>
      <c r="H73" s="496"/>
      <c r="I73" s="105"/>
      <c r="J73" s="106"/>
      <c r="K73" s="769"/>
      <c r="L73" s="107"/>
      <c r="M73" s="106"/>
      <c r="N73" s="107"/>
      <c r="O73" s="491"/>
      <c r="P73" s="107"/>
    </row>
    <row r="74" spans="1:16" ht="19.5" customHeight="1">
      <c r="A74" s="495"/>
      <c r="B74" s="496"/>
      <c r="C74" s="105"/>
      <c r="D74" s="106"/>
      <c r="E74" s="769"/>
      <c r="F74" s="107"/>
      <c r="G74" s="743"/>
      <c r="H74" s="496"/>
      <c r="I74" s="105"/>
      <c r="J74" s="106"/>
      <c r="K74" s="769"/>
      <c r="L74" s="107"/>
      <c r="M74" s="106"/>
      <c r="N74" s="107"/>
      <c r="O74" s="491"/>
      <c r="P74" s="107"/>
    </row>
    <row r="75" spans="1:16" ht="19.5" customHeight="1">
      <c r="A75" s="495"/>
      <c r="B75" s="496"/>
      <c r="C75" s="105"/>
      <c r="D75" s="106"/>
      <c r="E75" s="769"/>
      <c r="F75" s="107"/>
      <c r="G75" s="743"/>
      <c r="H75" s="496"/>
      <c r="I75" s="105"/>
      <c r="J75" s="106"/>
      <c r="K75" s="769"/>
      <c r="L75" s="107"/>
      <c r="M75" s="106"/>
      <c r="N75" s="107"/>
      <c r="O75" s="491"/>
      <c r="P75" s="107"/>
    </row>
    <row r="76" spans="1:16" ht="19.5" customHeight="1">
      <c r="A76" s="495"/>
      <c r="B76" s="496"/>
      <c r="C76" s="105"/>
      <c r="D76" s="106"/>
      <c r="E76" s="769"/>
      <c r="F76" s="107"/>
      <c r="G76" s="743"/>
      <c r="H76" s="496"/>
      <c r="I76" s="105"/>
      <c r="J76" s="106"/>
      <c r="K76" s="769"/>
      <c r="L76" s="107"/>
      <c r="M76" s="106"/>
      <c r="N76" s="107"/>
      <c r="O76" s="491"/>
      <c r="P76" s="107"/>
    </row>
    <row r="77" spans="1:16" ht="19.5" customHeight="1">
      <c r="A77" s="495"/>
      <c r="B77" s="496"/>
      <c r="C77" s="105"/>
      <c r="D77" s="106"/>
      <c r="E77" s="769"/>
      <c r="F77" s="107"/>
      <c r="G77" s="743"/>
      <c r="H77" s="496"/>
      <c r="I77" s="105"/>
      <c r="J77" s="106"/>
      <c r="K77" s="769"/>
      <c r="L77" s="107"/>
      <c r="M77" s="106"/>
      <c r="N77" s="296"/>
      <c r="O77" s="491"/>
      <c r="P77" s="107"/>
    </row>
    <row r="78" spans="1:16" ht="19.5" customHeight="1">
      <c r="A78" s="495"/>
      <c r="B78" s="496"/>
      <c r="C78" s="105"/>
      <c r="D78" s="106"/>
      <c r="E78" s="769"/>
      <c r="F78" s="107"/>
      <c r="G78" s="743"/>
      <c r="H78" s="496"/>
      <c r="I78" s="105"/>
      <c r="J78" s="106"/>
      <c r="K78" s="769"/>
      <c r="L78" s="107"/>
      <c r="M78" s="106"/>
      <c r="N78" s="107"/>
      <c r="O78" s="491"/>
      <c r="P78" s="107"/>
    </row>
    <row r="79" spans="1:16" ht="19.5" customHeight="1">
      <c r="A79" s="495"/>
      <c r="B79" s="496"/>
      <c r="C79" s="105"/>
      <c r="D79" s="106"/>
      <c r="E79" s="769"/>
      <c r="F79" s="107"/>
      <c r="G79" s="743"/>
      <c r="H79" s="496"/>
      <c r="I79" s="105"/>
      <c r="J79" s="106"/>
      <c r="K79" s="770"/>
      <c r="L79" s="107"/>
      <c r="M79" s="106"/>
      <c r="N79" s="107"/>
      <c r="O79" s="491"/>
      <c r="P79" s="107"/>
    </row>
    <row r="80" spans="1:16" ht="19.5" customHeight="1">
      <c r="A80" s="495"/>
      <c r="B80" s="496"/>
      <c r="C80" s="105"/>
      <c r="D80" s="106"/>
      <c r="E80" s="769"/>
      <c r="F80" s="107"/>
      <c r="G80" s="743"/>
      <c r="H80" s="496"/>
      <c r="I80" s="105"/>
      <c r="J80" s="106"/>
      <c r="K80" s="769"/>
      <c r="L80" s="107"/>
      <c r="M80" s="106"/>
      <c r="N80" s="107"/>
      <c r="O80" s="491"/>
      <c r="P80" s="107"/>
    </row>
    <row r="81" spans="1:16" ht="19.5" customHeight="1">
      <c r="A81" s="495"/>
      <c r="B81" s="496"/>
      <c r="C81" s="105"/>
      <c r="D81" s="106"/>
      <c r="E81" s="769"/>
      <c r="F81" s="107"/>
      <c r="G81" s="743"/>
      <c r="H81" s="496"/>
      <c r="I81" s="105"/>
      <c r="J81" s="106"/>
      <c r="K81" s="769"/>
      <c r="L81" s="107"/>
      <c r="M81" s="106"/>
      <c r="N81" s="107"/>
      <c r="O81" s="491"/>
      <c r="P81" s="107"/>
    </row>
    <row r="82" spans="1:16" ht="19.5" customHeight="1">
      <c r="A82" s="495"/>
      <c r="B82" s="496"/>
      <c r="C82" s="105"/>
      <c r="D82" s="106"/>
      <c r="E82" s="769"/>
      <c r="F82" s="107"/>
      <c r="G82" s="743"/>
      <c r="H82" s="496"/>
      <c r="I82" s="105"/>
      <c r="J82" s="106"/>
      <c r="K82" s="771"/>
      <c r="L82" s="107"/>
      <c r="M82" s="106"/>
      <c r="N82" s="107"/>
      <c r="O82" s="491"/>
      <c r="P82" s="107"/>
    </row>
    <row r="83" spans="1:16" ht="19.5" customHeight="1">
      <c r="A83" s="495"/>
      <c r="B83" s="496"/>
      <c r="C83" s="105"/>
      <c r="D83" s="106"/>
      <c r="E83" s="769"/>
      <c r="F83" s="107"/>
      <c r="G83" s="743"/>
      <c r="H83" s="496"/>
      <c r="I83" s="105"/>
      <c r="J83" s="106"/>
      <c r="K83" s="769"/>
      <c r="L83" s="107"/>
      <c r="M83" s="106"/>
      <c r="N83" s="107"/>
      <c r="O83" s="491"/>
      <c r="P83" s="107"/>
    </row>
    <row r="84" spans="1:16" ht="19.5" customHeight="1">
      <c r="A84" s="495"/>
      <c r="B84" s="496"/>
      <c r="C84" s="105"/>
      <c r="D84" s="106"/>
      <c r="E84" s="769"/>
      <c r="F84" s="107"/>
      <c r="G84" s="743"/>
      <c r="H84" s="496"/>
      <c r="I84" s="105"/>
      <c r="J84" s="106"/>
      <c r="K84" s="769"/>
      <c r="L84" s="107"/>
      <c r="M84" s="106"/>
      <c r="N84" s="107"/>
      <c r="O84" s="491"/>
      <c r="P84" s="107"/>
    </row>
    <row r="85" spans="1:16" ht="19.5" customHeight="1">
      <c r="A85" s="495"/>
      <c r="B85" s="496"/>
      <c r="C85" s="105"/>
      <c r="D85" s="106"/>
      <c r="E85" s="769"/>
      <c r="F85" s="107"/>
      <c r="G85" s="743"/>
      <c r="H85" s="496"/>
      <c r="I85" s="105"/>
      <c r="J85" s="106"/>
      <c r="K85" s="769"/>
      <c r="L85" s="107"/>
      <c r="M85" s="106"/>
      <c r="N85" s="107"/>
      <c r="O85" s="491"/>
      <c r="P85" s="107"/>
    </row>
    <row r="86" spans="1:16" ht="19.5" customHeight="1">
      <c r="A86" s="495"/>
      <c r="B86" s="496"/>
      <c r="C86" s="105"/>
      <c r="D86" s="106"/>
      <c r="E86" s="769"/>
      <c r="F86" s="107"/>
      <c r="G86" s="743"/>
      <c r="H86" s="496"/>
      <c r="I86" s="105"/>
      <c r="J86" s="106"/>
      <c r="K86" s="769"/>
      <c r="L86" s="107"/>
      <c r="M86" s="106"/>
      <c r="N86" s="107"/>
      <c r="O86" s="491"/>
      <c r="P86" s="107"/>
    </row>
    <row r="87" spans="1:16" ht="19.5" customHeight="1" thickBot="1">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honeticPr fontId="71" type="noConversion"/>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worksheet>
</file>

<file path=xl/worksheets/sheet24.xml><?xml version="1.0" encoding="utf-8"?>
<worksheet xmlns="http://schemas.openxmlformats.org/spreadsheetml/2006/main" xmlns:r="http://schemas.openxmlformats.org/officeDocument/2006/relationships">
  <sheetPr codeName="Sheet41">
    <tabColor indexed="17"/>
    <pageSetUpPr fitToPage="1"/>
  </sheetPr>
  <dimension ref="A1:U81"/>
  <sheetViews>
    <sheetView showGridLines="0" showZeros="0" workbookViewId="0">
      <selection activeCell="A6" sqref="A6:IV6"/>
    </sheetView>
  </sheetViews>
  <sheetFormatPr defaultRowHeight="13.2"/>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I1" s="384"/>
      <c r="J1" s="137"/>
      <c r="K1" s="297" t="s">
        <v>145</v>
      </c>
      <c r="L1" s="297"/>
      <c r="M1" s="298"/>
      <c r="N1" s="137"/>
      <c r="O1" s="137"/>
      <c r="P1" s="137"/>
      <c r="R1" s="137"/>
    </row>
    <row r="2" spans="1:21" s="108" customFormat="1">
      <c r="A2" s="473" t="s">
        <v>122</v>
      </c>
      <c r="B2" s="96"/>
      <c r="C2" s="96"/>
      <c r="D2" s="96"/>
      <c r="E2" s="96"/>
      <c r="F2" s="96">
        <f>Altalanos!$A$8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432"/>
      <c r="F4" s="145"/>
      <c r="G4" s="146" t="str">
        <f>Altalanos!$C$10</f>
        <v>Baja</v>
      </c>
      <c r="H4" s="301"/>
      <c r="I4" s="145"/>
      <c r="J4" s="302"/>
      <c r="K4" s="148"/>
      <c r="L4" s="147"/>
      <c r="M4" s="104"/>
      <c r="N4" s="302"/>
      <c r="O4" s="145"/>
      <c r="P4" s="302"/>
      <c r="Q4" s="145"/>
      <c r="R4" s="89">
        <f>Altalanos!$E$10</f>
        <v>0</v>
      </c>
    </row>
    <row r="5" spans="1:21" s="19" customFormat="1" ht="9.6">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2" customFormat="1" ht="15"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ELO'!$A$7:$P$23,14))</f>
        <v/>
      </c>
      <c r="C7" s="390" t="str">
        <f>IF($D7="","",VLOOKUP($D7,'1D ELO'!$A$7:$P$23,15))</f>
        <v/>
      </c>
      <c r="D7" s="159"/>
      <c r="E7" s="680" t="str">
        <f>UPPER(IF($D7="","",VLOOKUP($D7,'1D ELO'!$A$7:$P$23,5)))</f>
        <v/>
      </c>
      <c r="F7" s="681" t="str">
        <f>UPPER(IF($D7="","",VLOOKUP($D7,'1D ELO'!$A$7:$P$23,2)))</f>
        <v/>
      </c>
      <c r="G7" s="681" t="str">
        <f>IF($D7="","",VLOOKUP($D7,'1D ELO'!$A$7:$P$23,3))</f>
        <v/>
      </c>
      <c r="H7" s="682"/>
      <c r="I7" s="681" t="str">
        <f>IF($D7="","",VLOOKUP($D7,'1D ELO'!$A$7:$P$23,4))</f>
        <v/>
      </c>
      <c r="J7" s="309"/>
      <c r="K7" s="163"/>
      <c r="L7" s="165"/>
      <c r="M7" s="163"/>
      <c r="N7" s="165"/>
      <c r="O7" s="163"/>
      <c r="P7" s="165"/>
      <c r="Q7" s="163"/>
      <c r="R7" s="166"/>
      <c r="S7" s="169"/>
      <c r="U7" s="170" t="str">
        <f>Birók!P21</f>
        <v>Bíró</v>
      </c>
    </row>
    <row r="8" spans="1:21" s="38" customFormat="1" ht="9.6" customHeight="1">
      <c r="A8" s="281"/>
      <c r="B8" s="310"/>
      <c r="C8" s="310"/>
      <c r="D8" s="310"/>
      <c r="E8" s="680" t="str">
        <f>UPPER(IF($D7="","",VLOOKUP($D7,'1D ELO'!$A$7:$P$23,11)))</f>
        <v/>
      </c>
      <c r="F8" s="681" t="str">
        <f>UPPER(IF($D7="","",VLOOKUP($D7,'1D ELO'!$A$7:$P$23,8)))</f>
        <v/>
      </c>
      <c r="G8" s="681" t="str">
        <f>IF($D7="","",VLOOKUP($D7,'1D ELO'!$A$7:$P$23,9))</f>
        <v/>
      </c>
      <c r="H8" s="682"/>
      <c r="I8" s="681" t="str">
        <f>IF($D7="","",VLOOKUP($D7,'1D ELO'!$A$7:$P$23,10))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ELO'!$A$7:$P$23,14))</f>
        <v/>
      </c>
      <c r="C11" s="390" t="str">
        <f>IF($D11="","",VLOOKUP($D11,'1D ELO'!$A$7:$P$23,15))</f>
        <v/>
      </c>
      <c r="D11" s="159"/>
      <c r="E11" s="498" t="str">
        <f>UPPER(IF($D11="","",VLOOKUP($D11,'1D ELO'!$A$7:$P$23,5)))</f>
        <v/>
      </c>
      <c r="F11" s="487" t="str">
        <f>UPPER(IF($D11="","",VLOOKUP($D11,'1D ELO'!$A$7:$P$23,2)))</f>
        <v/>
      </c>
      <c r="G11" s="487" t="str">
        <f>IF($D11="","",VLOOKUP($D11,'1D ELO'!$A$7:$P$23,3))</f>
        <v/>
      </c>
      <c r="H11" s="499"/>
      <c r="I11" s="487" t="str">
        <f>IF($D11="","",VLOOKUP($D11,'1D ELO'!$A$7:$P$23,4))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ELO'!$A$7:$P$23,11)))</f>
        <v/>
      </c>
      <c r="F12" s="487" t="str">
        <f>UPPER(IF($D11="","",VLOOKUP($D11,'1D ELO'!$A$7:$P$23,8)))</f>
        <v/>
      </c>
      <c r="G12" s="487" t="str">
        <f>IF($D11="","",VLOOKUP($D11,'1D ELO'!$A$7:$P$23,9))</f>
        <v/>
      </c>
      <c r="H12" s="499"/>
      <c r="I12" s="487" t="str">
        <f>IF($D11="","",VLOOKUP($D11,'1D ELO'!$A$7:$P$23,10))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ELO'!$A$7:$P$23,14))</f>
        <v/>
      </c>
      <c r="C15" s="390" t="str">
        <f>IF($D15="","",VLOOKUP($D15,'1D ELO'!$A$7:$P$23,15))</f>
        <v/>
      </c>
      <c r="D15" s="159"/>
      <c r="E15" s="498" t="str">
        <f>UPPER(IF($D15="","",VLOOKUP($D15,'1D ELO'!$A$7:$P$23,5)))</f>
        <v/>
      </c>
      <c r="F15" s="487" t="str">
        <f>UPPER(IF($D15="","",VLOOKUP($D15,'1D ELO'!$A$7:$P$23,2)))</f>
        <v/>
      </c>
      <c r="G15" s="487" t="str">
        <f>IF($D15="","",VLOOKUP($D15,'1D ELO'!$A$7:$P$23,3))</f>
        <v/>
      </c>
      <c r="H15" s="499"/>
      <c r="I15" s="487" t="str">
        <f>IF($D15="","",VLOOKUP($D15,'1D ELO'!$A$7:$P$23,4))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ELO'!$A$7:$P$23,11)))</f>
        <v/>
      </c>
      <c r="F16" s="487" t="str">
        <f>UPPER(IF($D15="","",VLOOKUP($D15,'1D ELO'!$A$7:$P$23,8)))</f>
        <v/>
      </c>
      <c r="G16" s="487" t="str">
        <f>IF($D15="","",VLOOKUP($D15,'1D ELO'!$A$7:$P$23,9))</f>
        <v/>
      </c>
      <c r="H16" s="499"/>
      <c r="I16" s="487" t="str">
        <f>IF($D15="","",VLOOKUP($D15,'1D ELO'!$A$7:$P$23,10))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ELO'!$A$7:$P$23,14))</f>
        <v/>
      </c>
      <c r="C19" s="390" t="str">
        <f>IF($D19="","",VLOOKUP($D19,'1D ELO'!$A$7:$P$23,15))</f>
        <v/>
      </c>
      <c r="D19" s="159"/>
      <c r="E19" s="498" t="str">
        <f>UPPER(IF($D19="","",VLOOKUP($D19,'1D ELO'!$A$7:$P$23,5)))</f>
        <v/>
      </c>
      <c r="F19" s="487" t="str">
        <f>UPPER(IF($D19="","",VLOOKUP($D19,'1D ELO'!$A$7:$P$23,2)))</f>
        <v/>
      </c>
      <c r="G19" s="487" t="str">
        <f>IF($D19="","",VLOOKUP($D19,'1D ELO'!$A$7:$P$23,3))</f>
        <v/>
      </c>
      <c r="H19" s="499"/>
      <c r="I19" s="487" t="str">
        <f>IF($D19="","",VLOOKUP($D19,'1D ELO'!$A$7:$P$23,4))</f>
        <v/>
      </c>
      <c r="J19" s="317"/>
      <c r="K19" s="163"/>
      <c r="L19" s="165"/>
      <c r="M19" s="201"/>
      <c r="N19" s="322"/>
      <c r="O19" s="163"/>
      <c r="P19" s="165"/>
      <c r="Q19" s="163"/>
      <c r="R19" s="166"/>
      <c r="S19" s="169"/>
    </row>
    <row r="20" spans="1:19" s="38" customFormat="1" ht="9.6" customHeight="1">
      <c r="A20" s="281"/>
      <c r="B20" s="310"/>
      <c r="C20" s="310"/>
      <c r="D20" s="310"/>
      <c r="E20" s="498" t="str">
        <f>UPPER(IF($D19="","",VLOOKUP($D19,'1D ELO'!$A$7:$P$23,11)))</f>
        <v/>
      </c>
      <c r="F20" s="487" t="str">
        <f>UPPER(IF($D19="","",VLOOKUP($D19,'1D ELO'!$A$7:$P$23,8)))</f>
        <v/>
      </c>
      <c r="G20" s="487" t="str">
        <f>IF($D19="","",VLOOKUP($D19,'1D ELO'!$A$7:$P$23,9))</f>
        <v/>
      </c>
      <c r="H20" s="499"/>
      <c r="I20" s="487" t="str">
        <f>IF($D19="","",VLOOKUP($D19,'1D ELO'!$A$7:$P$23,10))</f>
        <v/>
      </c>
      <c r="J20" s="311"/>
      <c r="K20" s="163"/>
      <c r="L20" s="165"/>
      <c r="M20" s="285"/>
      <c r="N20" s="323"/>
      <c r="O20" s="163"/>
      <c r="P20" s="165"/>
      <c r="Q20" s="163"/>
      <c r="R20" s="166"/>
      <c r="S20" s="169"/>
    </row>
    <row r="21" spans="1:19" s="38" customFormat="1" ht="9.6" customHeight="1">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c r="A23" s="281">
        <v>5</v>
      </c>
      <c r="B23" s="390" t="str">
        <f>IF($D23="","",VLOOKUP($D23,'1D ELO'!$A$7:$P$23,14))</f>
        <v/>
      </c>
      <c r="C23" s="390" t="str">
        <f>IF($D23="","",VLOOKUP($D23,'1D ELO'!$A$7:$P$23,15))</f>
        <v/>
      </c>
      <c r="D23" s="159"/>
      <c r="E23" s="498" t="str">
        <f>UPPER(IF($D23="","",VLOOKUP($D23,'1D ELO'!$A$7:$P$23,5)))</f>
        <v/>
      </c>
      <c r="F23" s="487" t="str">
        <f>UPPER(IF($D23="","",VLOOKUP($D23,'1D ELO'!$A$7:$P$23,2)))</f>
        <v/>
      </c>
      <c r="G23" s="487" t="str">
        <f>IF($D23="","",VLOOKUP($D23,'1D ELO'!$A$7:$P$23,3))</f>
        <v/>
      </c>
      <c r="H23" s="499"/>
      <c r="I23" s="487" t="str">
        <f>IF($D23="","",VLOOKUP($D23,'1D ELO'!$A$7:$P$23,4))</f>
        <v/>
      </c>
      <c r="J23" s="309"/>
      <c r="K23" s="163"/>
      <c r="L23" s="165"/>
      <c r="M23" s="163"/>
      <c r="N23" s="318"/>
      <c r="O23" s="163"/>
      <c r="P23" s="415"/>
      <c r="Q23" s="163"/>
      <c r="R23" s="166"/>
      <c r="S23" s="169"/>
    </row>
    <row r="24" spans="1:19" s="38" customFormat="1" ht="9.6" customHeight="1">
      <c r="A24" s="281"/>
      <c r="B24" s="310"/>
      <c r="C24" s="310"/>
      <c r="D24" s="310"/>
      <c r="E24" s="498" t="str">
        <f>UPPER(IF($D23="","",VLOOKUP($D23,'1D ELO'!$A$7:$P$23,11)))</f>
        <v/>
      </c>
      <c r="F24" s="487" t="str">
        <f>UPPER(IF($D23="","",VLOOKUP($D23,'1D ELO'!$A$7:$P$23,8)))</f>
        <v/>
      </c>
      <c r="G24" s="487" t="str">
        <f>IF($D23="","",VLOOKUP($D23,'1D ELO'!$A$7:$P$23,9))</f>
        <v/>
      </c>
      <c r="H24" s="499"/>
      <c r="I24" s="487" t="str">
        <f>IF($D23="","",VLOOKUP($D23,'1D ELO'!$A$7:$P$23,10))</f>
        <v/>
      </c>
      <c r="J24" s="311"/>
      <c r="K24" s="156" t="str">
        <f>IF(J24="a",F23,IF(J24="b",F25,""))</f>
        <v/>
      </c>
      <c r="L24" s="165"/>
      <c r="M24" s="163"/>
      <c r="N24" s="318"/>
      <c r="O24" s="163"/>
      <c r="P24" s="403"/>
      <c r="Q24" s="163"/>
      <c r="R24" s="166"/>
      <c r="S24" s="169"/>
    </row>
    <row r="25" spans="1:19" s="38" customFormat="1" ht="9.6" customHeight="1">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c r="A27" s="281">
        <v>6</v>
      </c>
      <c r="B27" s="390" t="str">
        <f>IF($D27="","",VLOOKUP($D27,'1D ELO'!$A$7:$P$23,14))</f>
        <v/>
      </c>
      <c r="C27" s="390" t="str">
        <f>IF($D27="","",VLOOKUP($D27,'1D ELO'!$A$7:$P$23,15))</f>
        <v/>
      </c>
      <c r="D27" s="159"/>
      <c r="E27" s="498" t="str">
        <f>UPPER(IF($D27="","",VLOOKUP($D27,'1D ELO'!$A$7:$P$23,5)))</f>
        <v/>
      </c>
      <c r="F27" s="487" t="str">
        <f>UPPER(IF($D27="","",VLOOKUP($D27,'1D ELO'!$A$7:$P$23,2)))</f>
        <v/>
      </c>
      <c r="G27" s="487" t="str">
        <f>IF($D27="","",VLOOKUP($D27,'1D ELO'!$A$7:$P$23,3))</f>
        <v/>
      </c>
      <c r="H27" s="499"/>
      <c r="I27" s="487" t="str">
        <f>IF($D27="","",VLOOKUP($D27,'1D ELO'!$A$7:$P$23,4))</f>
        <v/>
      </c>
      <c r="J27" s="317"/>
      <c r="K27" s="163"/>
      <c r="L27" s="318"/>
      <c r="M27" s="201"/>
      <c r="N27" s="322"/>
      <c r="O27" s="163"/>
      <c r="P27" s="403"/>
      <c r="Q27" s="163"/>
      <c r="R27" s="166"/>
      <c r="S27" s="169"/>
    </row>
    <row r="28" spans="1:19" s="38" customFormat="1" ht="9.6" customHeight="1">
      <c r="A28" s="281"/>
      <c r="B28" s="310"/>
      <c r="C28" s="310"/>
      <c r="D28" s="310"/>
      <c r="E28" s="498" t="str">
        <f>UPPER(IF($D27="","",VLOOKUP($D27,'1D ELO'!$A$7:$P$23,11)))</f>
        <v/>
      </c>
      <c r="F28" s="487" t="str">
        <f>UPPER(IF($D27="","",VLOOKUP($D27,'1D ELO'!$A$7:$P$23,8)))</f>
        <v/>
      </c>
      <c r="G28" s="487" t="str">
        <f>IF($D27="","",VLOOKUP($D27,'1D ELO'!$A$7:$P$23,9))</f>
        <v/>
      </c>
      <c r="H28" s="499"/>
      <c r="I28" s="487" t="str">
        <f>IF($D27="","",VLOOKUP($D27,'1D ELO'!$A$7:$P$23,10))</f>
        <v/>
      </c>
      <c r="J28" s="311"/>
      <c r="K28" s="163"/>
      <c r="L28" s="318"/>
      <c r="M28" s="285"/>
      <c r="N28" s="323"/>
      <c r="O28" s="163"/>
      <c r="P28" s="403"/>
      <c r="Q28" s="163"/>
      <c r="R28" s="166"/>
      <c r="S28" s="169"/>
    </row>
    <row r="29" spans="1:19" s="38" customFormat="1" ht="9.6" customHeight="1">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c r="A31" s="321">
        <v>7</v>
      </c>
      <c r="B31" s="390" t="str">
        <f>IF($D31="","",VLOOKUP($D31,'1D ELO'!$A$7:$P$23,14))</f>
        <v/>
      </c>
      <c r="C31" s="390" t="str">
        <f>IF($D31="","",VLOOKUP($D31,'1D ELO'!$A$7:$P$23,15))</f>
        <v/>
      </c>
      <c r="D31" s="159"/>
      <c r="E31" s="498" t="str">
        <f>UPPER(IF($D31="","",VLOOKUP($D31,'1D ELO'!$A$7:$P$23,5)))</f>
        <v/>
      </c>
      <c r="F31" s="487" t="str">
        <f>UPPER(IF($D31="","",VLOOKUP($D31,'1D ELO'!$A$7:$P$23,2)))</f>
        <v/>
      </c>
      <c r="G31" s="487" t="str">
        <f>IF($D31="","",VLOOKUP($D31,'1D ELO'!$A$7:$P$23,3))</f>
        <v/>
      </c>
      <c r="H31" s="499"/>
      <c r="I31" s="487" t="str">
        <f>IF($D31="","",VLOOKUP($D31,'1D ELO'!$A$7:$P$23,4))</f>
        <v/>
      </c>
      <c r="J31" s="309"/>
      <c r="K31" s="163"/>
      <c r="L31" s="318"/>
      <c r="M31" s="163"/>
      <c r="N31" s="165"/>
      <c r="O31" s="201"/>
      <c r="P31" s="403"/>
      <c r="Q31" s="163"/>
      <c r="R31" s="166"/>
      <c r="S31" s="169"/>
    </row>
    <row r="32" spans="1:19" s="38" customFormat="1" ht="9.6" customHeight="1">
      <c r="A32" s="281"/>
      <c r="B32" s="310"/>
      <c r="C32" s="310"/>
      <c r="D32" s="310"/>
      <c r="E32" s="498" t="str">
        <f>UPPER(IF($D31="","",VLOOKUP($D31,'1D ELO'!$A$7:$P$23,11)))</f>
        <v/>
      </c>
      <c r="F32" s="487" t="str">
        <f>UPPER(IF($D31="","",VLOOKUP($D31,'1D ELO'!$A$7:$P$23,8)))</f>
        <v/>
      </c>
      <c r="G32" s="487" t="str">
        <f>IF($D31="","",VLOOKUP($D31,'1D ELO'!$A$7:$P$23,9))</f>
        <v/>
      </c>
      <c r="H32" s="499"/>
      <c r="I32" s="487" t="str">
        <f>IF($D31="","",VLOOKUP($D31,'1D ELO'!$A$7:$P$23,10))</f>
        <v/>
      </c>
      <c r="J32" s="311"/>
      <c r="K32" s="156" t="str">
        <f>IF(J32="a",F31,IF(J32="b",F33,""))</f>
        <v/>
      </c>
      <c r="L32" s="318"/>
      <c r="M32" s="163"/>
      <c r="N32" s="165"/>
      <c r="O32" s="163"/>
      <c r="P32" s="403"/>
      <c r="Q32" s="163"/>
      <c r="R32" s="166"/>
      <c r="S32" s="169"/>
    </row>
    <row r="33" spans="1:19" s="38" customFormat="1" ht="9.6" customHeight="1">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c r="A35" s="307">
        <v>8</v>
      </c>
      <c r="B35" s="390" t="str">
        <f>IF($D35="","",VLOOKUP($D35,'1D ELO'!$A$7:$P$23,14))</f>
        <v/>
      </c>
      <c r="C35" s="390" t="str">
        <f>IF($D35="","",VLOOKUP($D35,'1D ELO'!$A$7:$P$23,15))</f>
        <v/>
      </c>
      <c r="D35" s="159"/>
      <c r="E35" s="498" t="str">
        <f>UPPER(IF($D35="","",VLOOKUP($D35,'1D ELO'!$A$7:$P$23,5)))</f>
        <v/>
      </c>
      <c r="F35" s="160" t="str">
        <f>UPPER(IF($D35="","",VLOOKUP($D35,'1D ELO'!$A$7:$P$23,2)))</f>
        <v/>
      </c>
      <c r="G35" s="160" t="str">
        <f>IF($D35="","",VLOOKUP($D35,'1D ELO'!$A$7:$P$23,3))</f>
        <v/>
      </c>
      <c r="H35" s="308"/>
      <c r="I35" s="160" t="str">
        <f>IF($D35="","",VLOOKUP($D35,'1D ELO'!$A$7:$P$23,4))</f>
        <v/>
      </c>
      <c r="J35" s="317"/>
      <c r="K35" s="163"/>
      <c r="L35" s="165"/>
      <c r="M35" s="201"/>
      <c r="N35" s="314"/>
      <c r="O35" s="163"/>
      <c r="P35" s="403"/>
      <c r="Q35" s="163"/>
      <c r="R35" s="166"/>
      <c r="S35" s="169"/>
    </row>
    <row r="36" spans="1:19" s="38" customFormat="1" ht="9.6" customHeight="1">
      <c r="A36" s="281"/>
      <c r="B36" s="310"/>
      <c r="C36" s="310"/>
      <c r="D36" s="310"/>
      <c r="E36" s="680" t="str">
        <f>UPPER(IF($D35="","",VLOOKUP($D35,'1D ELO'!$A$7:$P$23,11)))</f>
        <v/>
      </c>
      <c r="F36" s="681" t="str">
        <f>UPPER(IF($D35="","",VLOOKUP($D35,'1D ELO'!$A$7:$P$23,8)))</f>
        <v/>
      </c>
      <c r="G36" s="681" t="str">
        <f>IF($D35="","",VLOOKUP($D35,'1D ELO'!$A$7:$P$23,9))</f>
        <v/>
      </c>
      <c r="H36" s="682"/>
      <c r="I36" s="681" t="str">
        <f>IF($D35="","",VLOOKUP($D35,'1D ELO'!$A$7:$P$23,10))</f>
        <v/>
      </c>
      <c r="J36" s="311"/>
      <c r="K36" s="163"/>
      <c r="L36" s="165"/>
      <c r="M36" s="285"/>
      <c r="N36" s="319"/>
      <c r="O36" s="163"/>
      <c r="P36" s="403"/>
      <c r="Q36" s="163"/>
      <c r="R36" s="166"/>
      <c r="S36" s="169"/>
    </row>
    <row r="37" spans="1:19" s="38" customFormat="1" ht="9.6" customHeight="1">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c r="A72" s="222" t="s">
        <v>158</v>
      </c>
      <c r="B72" s="221"/>
      <c r="C72" s="223"/>
      <c r="D72" s="224">
        <v>1</v>
      </c>
      <c r="E72" s="442"/>
      <c r="F72" s="92">
        <f>IF(D72&gt;$R$79,,UPPER(VLOOKUP(D72,'1D ELO'!$A$7:$L$23,2)))</f>
        <v>0</v>
      </c>
      <c r="G72" s="90"/>
      <c r="H72" s="90"/>
      <c r="I72" s="333"/>
      <c r="J72" s="334" t="s">
        <v>7</v>
      </c>
      <c r="K72" s="221"/>
      <c r="L72" s="227"/>
      <c r="M72" s="221"/>
      <c r="N72" s="228"/>
      <c r="O72" s="229" t="s">
        <v>157</v>
      </c>
      <c r="P72" s="230"/>
      <c r="Q72" s="230"/>
      <c r="R72" s="231"/>
    </row>
    <row r="73" spans="1:19" s="18" customFormat="1" ht="9" customHeight="1">
      <c r="A73" s="236" t="s">
        <v>159</v>
      </c>
      <c r="B73" s="234"/>
      <c r="C73" s="237"/>
      <c r="D73" s="224"/>
      <c r="E73" s="442"/>
      <c r="F73" s="92">
        <f>IF(D72&gt;$R$79,,UPPER(VLOOKUP(D72,'1D ELO'!$A$7:$L$23,8)))</f>
        <v>0</v>
      </c>
      <c r="G73" s="90"/>
      <c r="H73" s="90"/>
      <c r="I73" s="333"/>
      <c r="J73" s="334"/>
      <c r="K73" s="221"/>
      <c r="L73" s="227"/>
      <c r="M73" s="221"/>
      <c r="N73" s="228"/>
      <c r="O73" s="234"/>
      <c r="P73" s="233"/>
      <c r="Q73" s="234"/>
      <c r="R73" s="235"/>
    </row>
    <row r="74" spans="1:19" s="18" customFormat="1" ht="9" customHeight="1">
      <c r="A74" s="379"/>
      <c r="B74" s="380"/>
      <c r="C74" s="381"/>
      <c r="D74" s="224">
        <v>2</v>
      </c>
      <c r="E74" s="443"/>
      <c r="F74" s="92">
        <f>IF(D74&gt;$R$79,,UPPER(VLOOKUP(D74,'1D ELO'!$A$7:$L$23,2)))</f>
        <v>0</v>
      </c>
      <c r="G74" s="90"/>
      <c r="H74" s="90"/>
      <c r="I74" s="333"/>
      <c r="J74" s="334" t="s">
        <v>8</v>
      </c>
      <c r="K74" s="221"/>
      <c r="L74" s="227"/>
      <c r="M74" s="221"/>
      <c r="N74" s="228"/>
      <c r="O74" s="229" t="s">
        <v>112</v>
      </c>
      <c r="P74" s="230"/>
      <c r="Q74" s="230"/>
      <c r="R74" s="231"/>
    </row>
    <row r="75" spans="1:19" s="18" customFormat="1" ht="9" customHeight="1">
      <c r="A75" s="238"/>
      <c r="B75" s="150"/>
      <c r="C75" s="239"/>
      <c r="D75" s="418"/>
      <c r="E75" s="443"/>
      <c r="F75" s="241">
        <f>IF(D74&gt;$R$79,,UPPER(VLOOKUP(D74,'1D ELO'!$A$7:$L$23,8)))</f>
        <v>0</v>
      </c>
      <c r="G75" s="335"/>
      <c r="H75" s="335"/>
      <c r="I75" s="336"/>
      <c r="J75" s="334"/>
      <c r="K75" s="221"/>
      <c r="L75" s="227"/>
      <c r="M75" s="221"/>
      <c r="N75" s="228"/>
      <c r="O75" s="221"/>
      <c r="P75" s="227"/>
      <c r="Q75" s="221"/>
      <c r="R75" s="228"/>
    </row>
    <row r="76" spans="1:19" s="18" customFormat="1" ht="9" customHeight="1">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c r="A79" s="368"/>
      <c r="B79" s="365"/>
      <c r="C79" s="378"/>
      <c r="D79" s="391"/>
      <c r="E79" s="445"/>
      <c r="F79" s="389"/>
      <c r="G79" s="365"/>
      <c r="H79" s="365"/>
      <c r="I79" s="420"/>
      <c r="J79" s="337"/>
      <c r="K79" s="234"/>
      <c r="L79" s="233"/>
      <c r="M79" s="234"/>
      <c r="N79" s="235"/>
      <c r="O79" s="234">
        <f>R4</f>
        <v>0</v>
      </c>
      <c r="P79" s="233"/>
      <c r="Q79" s="234"/>
      <c r="R79" s="338">
        <f>MIN(4,'1D ELO'!$P$5)</f>
        <v>0</v>
      </c>
    </row>
    <row r="80" spans="1:19" ht="15.75" customHeight="1"/>
    <row r="81" ht="9" customHeight="1"/>
  </sheetData>
  <mergeCells count="1">
    <mergeCell ref="A4:C4"/>
  </mergeCells>
  <phoneticPr fontId="71" type="noConversion"/>
  <conditionalFormatting sqref="I10 K30 M22 I34 I26 I18 K14 O38:O68">
    <cfRule type="expression" dxfId="755" priority="1" stopIfTrue="1">
      <formula>AND($O$1="CU",I10="Umpire")</formula>
    </cfRule>
    <cfRule type="expression" dxfId="754" priority="2" stopIfTrue="1">
      <formula>AND($O$1="CU",I10&lt;&gt;"Umpire",J10&lt;&gt;"")</formula>
    </cfRule>
    <cfRule type="expression" dxfId="753" priority="3" stopIfTrue="1">
      <formula>AND($O$1="CU",I10&lt;&gt;"Umpire")</formula>
    </cfRule>
  </conditionalFormatting>
  <conditionalFormatting sqref="M13 M29 K17 K25 O21 K33 Q37 K9">
    <cfRule type="expression" dxfId="752" priority="4" stopIfTrue="1">
      <formula>J10="as"</formula>
    </cfRule>
    <cfRule type="expression" dxfId="751" priority="5" stopIfTrue="1">
      <formula>J10="bs"</formula>
    </cfRule>
  </conditionalFormatting>
  <conditionalFormatting sqref="M14 M30 K18 K26 O22 K34 K10 Q38:Q68">
    <cfRule type="expression" dxfId="750" priority="6" stopIfTrue="1">
      <formula>J10="as"</formula>
    </cfRule>
    <cfRule type="expression" dxfId="749" priority="7" stopIfTrue="1">
      <formula>J10="bs"</formula>
    </cfRule>
  </conditionalFormatting>
  <conditionalFormatting sqref="J10 J18 J26 J34 L30 L14 N22">
    <cfRule type="expression" dxfId="748" priority="8" stopIfTrue="1">
      <formula>$O$1="CU"</formula>
    </cfRule>
  </conditionalFormatting>
  <conditionalFormatting sqref="E7:F7 E31:F31 E11:F11 E15:F15 E19:F19 E23:F23 E27:F27 E35:F35">
    <cfRule type="cellIs" dxfId="747" priority="9" stopIfTrue="1" operator="equal">
      <formula>"Bye"</formula>
    </cfRule>
  </conditionalFormatting>
  <conditionalFormatting sqref="D7 D11 D15 D19 D23 D27 D31 D35">
    <cfRule type="cellIs" dxfId="746" priority="10" stopIfTrue="1" operator="lessThan">
      <formula>3</formula>
    </cfRule>
  </conditionalFormatting>
  <dataValidations disablePrompts="1"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worksheet>
</file>

<file path=xl/worksheets/sheet25.xml><?xml version="1.0" encoding="utf-8"?>
<worksheet xmlns="http://schemas.openxmlformats.org/spreadsheetml/2006/main" xmlns:r="http://schemas.openxmlformats.org/officeDocument/2006/relationships">
  <sheetPr codeName="Sheet32">
    <tabColor indexed="17"/>
    <pageSetUpPr fitToPage="1"/>
  </sheetPr>
  <dimension ref="A1:U81"/>
  <sheetViews>
    <sheetView showGridLines="0" showZeros="0" workbookViewId="0">
      <selection activeCell="A6" sqref="A6:IV6"/>
    </sheetView>
  </sheetViews>
  <sheetFormatPr defaultRowHeight="13.2"/>
  <cols>
    <col min="1" max="2" width="3.33203125" customWidth="1"/>
    <col min="3" max="3" width="4.6640625" customWidth="1"/>
    <col min="4" max="4" width="4.33203125" customWidth="1"/>
    <col min="5" max="5" width="7.44140625"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I1" s="384"/>
      <c r="J1" s="137"/>
      <c r="K1" s="297" t="s">
        <v>145</v>
      </c>
      <c r="L1" s="297"/>
      <c r="M1" s="298"/>
      <c r="N1" s="137"/>
      <c r="O1" s="137"/>
      <c r="P1" s="137" t="s">
        <v>3</v>
      </c>
      <c r="R1" s="137"/>
    </row>
    <row r="2" spans="1:21" s="108" customFormat="1">
      <c r="A2" s="486" t="s">
        <v>122</v>
      </c>
      <c r="B2" s="96"/>
      <c r="C2" s="96"/>
      <c r="D2" s="96"/>
      <c r="E2" s="96"/>
      <c r="F2" s="96">
        <f>Altalanos!$A$8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145"/>
      <c r="F4" s="145"/>
      <c r="G4" s="146" t="str">
        <f>Altalanos!$C$10</f>
        <v>Baja</v>
      </c>
      <c r="H4" s="301"/>
      <c r="I4" s="145"/>
      <c r="J4" s="302"/>
      <c r="K4" s="148"/>
      <c r="L4" s="147"/>
      <c r="M4" s="104"/>
      <c r="N4" s="302"/>
      <c r="O4" s="145"/>
      <c r="P4" s="302"/>
      <c r="Q4" s="145"/>
      <c r="R4" s="89">
        <f>Altalanos!$E$10</f>
        <v>0</v>
      </c>
    </row>
    <row r="5" spans="1:21" s="19" customFormat="1" ht="9.6">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2" customFormat="1" ht="12.75"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ELO'!$A$7:$P$23,14))</f>
        <v/>
      </c>
      <c r="C7" s="390" t="str">
        <f>IF($D7="","",VLOOKUP($D7,'1D ELO'!$A$7:$P$33,15))</f>
        <v/>
      </c>
      <c r="D7" s="159"/>
      <c r="E7" s="503" t="str">
        <f>UPPER(IF($D7="","",VLOOKUP($D7,'1D ELO'!$A$7:$P$33,5)))</f>
        <v/>
      </c>
      <c r="F7" s="160" t="str">
        <f>UPPER(IF($D7="","",VLOOKUP($D7,'1D ELO'!$A$7:$P$33,2)))</f>
        <v/>
      </c>
      <c r="G7" s="160" t="str">
        <f>IF($D7="","",VLOOKUP($D7,'1D ELO'!$A$7:$P$33,3))</f>
        <v/>
      </c>
      <c r="H7" s="308"/>
      <c r="I7" s="160" t="str">
        <f>IF($D7="","",VLOOKUP($D7,'1D ELO'!$A$7:$P$33,4))</f>
        <v/>
      </c>
      <c r="J7" s="309"/>
      <c r="K7" s="163"/>
      <c r="L7" s="165"/>
      <c r="M7" s="163"/>
      <c r="N7" s="165"/>
      <c r="O7" s="163"/>
      <c r="P7" s="165"/>
      <c r="Q7" s="163"/>
      <c r="R7" s="166"/>
      <c r="S7" s="169"/>
      <c r="U7" s="170" t="str">
        <f>Birók!P21</f>
        <v>Bíró</v>
      </c>
    </row>
    <row r="8" spans="1:21" s="38" customFormat="1" ht="9.6" customHeight="1">
      <c r="A8" s="281"/>
      <c r="B8" s="310"/>
      <c r="C8" s="310"/>
      <c r="D8" s="310"/>
      <c r="E8" s="503" t="str">
        <f>UPPER(IF($D7="","",VLOOKUP($D7,'1D ELO'!$A$7:$P$33,11)))</f>
        <v/>
      </c>
      <c r="F8" s="160" t="str">
        <f>UPPER(IF($D7="","",VLOOKUP($D7,'1D ELO'!$A$7:$P$33,8)))</f>
        <v/>
      </c>
      <c r="G8" s="160" t="str">
        <f>IF($D7="","",VLOOKUP($D7,'1D ELO'!$A$7:$P$33,9))</f>
        <v/>
      </c>
      <c r="H8" s="308"/>
      <c r="I8" s="160" t="str">
        <f>IF($D7="","",VLOOKUP($D7,'1D ELO'!$A$7:$P$33,10))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ELO'!$A$7:$P$23,14))</f>
        <v/>
      </c>
      <c r="C11" s="390" t="str">
        <f>IF($D11="","",VLOOKUP($D11,'1D ELO'!$A$7:$P$33,15))</f>
        <v/>
      </c>
      <c r="D11" s="159"/>
      <c r="E11" s="498" t="str">
        <f>UPPER(IF($D11="","",VLOOKUP($D11,'1D ELO'!$A$7:$P$33,5)))</f>
        <v/>
      </c>
      <c r="F11" s="487" t="str">
        <f>UPPER(IF($D11="","",VLOOKUP($D11,'1D ELO'!$A$7:$P$33,2)))</f>
        <v/>
      </c>
      <c r="G11" s="487" t="str">
        <f>IF($D11="","",VLOOKUP($D11,'1D ELO'!$A$7:$P$33,3))</f>
        <v/>
      </c>
      <c r="H11" s="499"/>
      <c r="I11" s="487" t="str">
        <f>IF($D11="","",VLOOKUP($D11,'1D ELO'!$A$7:$P$33,4))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ELO'!$A$7:$P$33,11)))</f>
        <v/>
      </c>
      <c r="F12" s="487" t="str">
        <f>UPPER(IF($D11="","",VLOOKUP($D11,'1D ELO'!$A$7:$P$33,8)))</f>
        <v/>
      </c>
      <c r="G12" s="487" t="str">
        <f>IF($D11="","",VLOOKUP($D11,'1D ELO'!$A$7:$P$33,9))</f>
        <v/>
      </c>
      <c r="H12" s="499"/>
      <c r="I12" s="487" t="str">
        <f>IF($D11="","",VLOOKUP($D11,'1D ELO'!$A$7:$P$33,10))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ELO'!$A$7:$P$23,14))</f>
        <v/>
      </c>
      <c r="C15" s="390" t="str">
        <f>IF($D15="","",VLOOKUP($D15,'1D ELO'!$A$7:$P$33,15))</f>
        <v/>
      </c>
      <c r="D15" s="159"/>
      <c r="E15" s="498" t="str">
        <f>UPPER(IF($D15="","",VLOOKUP($D15,'1D ELO'!$A$7:$P$33,5)))</f>
        <v/>
      </c>
      <c r="F15" s="487" t="str">
        <f>UPPER(IF($D15="","",VLOOKUP($D15,'1D ELO'!$A$7:$P$33,2)))</f>
        <v/>
      </c>
      <c r="G15" s="487" t="str">
        <f>IF($D15="","",VLOOKUP($D15,'1D ELO'!$A$7:$P$33,3))</f>
        <v/>
      </c>
      <c r="H15" s="499"/>
      <c r="I15" s="487" t="str">
        <f>IF($D15="","",VLOOKUP($D15,'1D ELO'!$A$7:$P$33,4))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ELO'!$A$7:$P$33,11)))</f>
        <v/>
      </c>
      <c r="F16" s="487" t="str">
        <f>UPPER(IF($D15="","",VLOOKUP($D15,'1D ELO'!$A$7:$P$33,8)))</f>
        <v/>
      </c>
      <c r="G16" s="487" t="str">
        <f>IF($D15="","",VLOOKUP($D15,'1D ELO'!$A$7:$P$33,9))</f>
        <v/>
      </c>
      <c r="H16" s="499"/>
      <c r="I16" s="487" t="str">
        <f>IF($D15="","",VLOOKUP($D15,'1D ELO'!$A$7:$P$33,10))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ELO'!$A$7:$P$23,14))</f>
        <v/>
      </c>
      <c r="C19" s="390" t="str">
        <f>IF($D19="","",VLOOKUP($D19,'1D ELO'!$A$7:$P$33,15))</f>
        <v/>
      </c>
      <c r="D19" s="159"/>
      <c r="E19" s="498" t="str">
        <f>UPPER(IF($D19="","",VLOOKUP($D19,'1D ELO'!$A$7:$P$33,5)))</f>
        <v/>
      </c>
      <c r="F19" s="487" t="str">
        <f>UPPER(IF($D19="","",VLOOKUP($D19,'1D ELO'!$A$7:$P$33,2)))</f>
        <v/>
      </c>
      <c r="G19" s="487" t="str">
        <f>IF($D19="","",VLOOKUP($D19,'1D ELO'!$A$7:$P$33,3))</f>
        <v/>
      </c>
      <c r="H19" s="499"/>
      <c r="I19" s="487" t="str">
        <f>IF($D19="","",VLOOKUP($D19,'1D ELO'!$A$7:$P$33,4))</f>
        <v/>
      </c>
      <c r="J19" s="317"/>
      <c r="K19" s="163"/>
      <c r="L19" s="165"/>
      <c r="M19" s="201"/>
      <c r="N19" s="322"/>
      <c r="O19" s="163"/>
      <c r="P19" s="165"/>
      <c r="Q19" s="163"/>
      <c r="R19" s="166"/>
      <c r="S19" s="169"/>
    </row>
    <row r="20" spans="1:19" s="38" customFormat="1" ht="9.6" customHeight="1">
      <c r="A20" s="281"/>
      <c r="B20" s="310"/>
      <c r="C20" s="310"/>
      <c r="D20" s="310"/>
      <c r="E20" s="498" t="str">
        <f>UPPER(IF($D19="","",VLOOKUP($D19,'1D ELO'!$A$7:$P$33,11)))</f>
        <v/>
      </c>
      <c r="F20" s="487" t="str">
        <f>UPPER(IF($D19="","",VLOOKUP($D19,'1D ELO'!$A$7:$P$33,8)))</f>
        <v/>
      </c>
      <c r="G20" s="487" t="str">
        <f>IF($D19="","",VLOOKUP($D19,'1D ELO'!$A$7:$P$33,9))</f>
        <v/>
      </c>
      <c r="H20" s="499"/>
      <c r="I20" s="487" t="str">
        <f>IF($D19="","",VLOOKUP($D19,'1D ELO'!$A$7:$P$33,10))</f>
        <v/>
      </c>
      <c r="J20" s="311"/>
      <c r="K20" s="163"/>
      <c r="L20" s="165"/>
      <c r="M20" s="285"/>
      <c r="N20" s="323"/>
      <c r="O20" s="163"/>
      <c r="P20" s="165"/>
      <c r="Q20" s="163"/>
      <c r="R20" s="166"/>
      <c r="S20" s="169"/>
    </row>
    <row r="21" spans="1:19" s="38" customFormat="1" ht="9.6" customHeight="1">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c r="A23" s="307">
        <v>5</v>
      </c>
      <c r="B23" s="390" t="str">
        <f>IF($D23="","",VLOOKUP($D23,'1D ELO'!$A$7:$P$23,14))</f>
        <v/>
      </c>
      <c r="C23" s="390" t="str">
        <f>IF($D23="","",VLOOKUP($D23,'1D ELO'!$A$7:$P$33,15))</f>
        <v/>
      </c>
      <c r="D23" s="159"/>
      <c r="E23" s="503" t="str">
        <f>UPPER(IF($D23="","",VLOOKUP($D23,'1D ELO'!$A$7:$P$33,5)))</f>
        <v/>
      </c>
      <c r="F23" s="160" t="str">
        <f>UPPER(IF($D23="","",VLOOKUP($D23,'1D ELO'!$A$7:$P$33,2)))</f>
        <v/>
      </c>
      <c r="G23" s="160" t="str">
        <f>IF($D23="","",VLOOKUP($D23,'1D ELO'!$A$7:$P$33,3))</f>
        <v/>
      </c>
      <c r="H23" s="308"/>
      <c r="I23" s="160" t="str">
        <f>IF($D23="","",VLOOKUP($D23,'1D ELO'!$A$7:$P$33,4))</f>
        <v/>
      </c>
      <c r="J23" s="309"/>
      <c r="K23" s="163"/>
      <c r="L23" s="165"/>
      <c r="M23" s="163"/>
      <c r="N23" s="318"/>
      <c r="O23" s="163"/>
      <c r="P23" s="318"/>
      <c r="Q23" s="163"/>
      <c r="R23" s="166"/>
      <c r="S23" s="169"/>
    </row>
    <row r="24" spans="1:19" s="38" customFormat="1" ht="9.6" customHeight="1">
      <c r="A24" s="281"/>
      <c r="B24" s="310"/>
      <c r="C24" s="310"/>
      <c r="D24" s="310"/>
      <c r="E24" s="680" t="str">
        <f>UPPER(IF($D23="","",VLOOKUP($D23,'1D ELO'!$A$7:$P$33,11)))</f>
        <v/>
      </c>
      <c r="F24" s="681" t="str">
        <f>UPPER(IF($D23="","",VLOOKUP($D23,'1D ELO'!$A$7:$P$33,8)))</f>
        <v/>
      </c>
      <c r="G24" s="681" t="str">
        <f>IF($D23="","",VLOOKUP($D23,'1D ELO'!$A$7:$P$33,9))</f>
        <v/>
      </c>
      <c r="H24" s="682"/>
      <c r="I24" s="681" t="str">
        <f>IF($D23="","",VLOOKUP($D23,'1D ELO'!$A$7:$P$33,10))</f>
        <v/>
      </c>
      <c r="J24" s="311"/>
      <c r="K24" s="156" t="str">
        <f>IF(J24="a",F23,IF(J24="b",F25,""))</f>
        <v/>
      </c>
      <c r="L24" s="165"/>
      <c r="M24" s="163"/>
      <c r="N24" s="318"/>
      <c r="O24" s="163"/>
      <c r="P24" s="318"/>
      <c r="Q24" s="163"/>
      <c r="R24" s="166"/>
      <c r="S24" s="169"/>
    </row>
    <row r="25" spans="1:19" s="38" customFormat="1" ht="9.6" customHeight="1">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c r="A27" s="281">
        <v>6</v>
      </c>
      <c r="B27" s="390" t="str">
        <f>IF($D27="","",VLOOKUP($D27,'1D ELO'!$A$7:$P$23,14))</f>
        <v/>
      </c>
      <c r="C27" s="390" t="str">
        <f>IF($D27="","",VLOOKUP($D27,'1D ELO'!$A$7:$P$33,15))</f>
        <v/>
      </c>
      <c r="D27" s="159"/>
      <c r="E27" s="498" t="str">
        <f>UPPER(IF($D27="","",VLOOKUP($D27,'1D ELO'!$A$7:$P$33,5)))</f>
        <v/>
      </c>
      <c r="F27" s="487" t="str">
        <f>UPPER(IF($D27="","",VLOOKUP($D27,'1D ELO'!$A$7:$P$33,2)))</f>
        <v/>
      </c>
      <c r="G27" s="487" t="str">
        <f>IF($D27="","",VLOOKUP($D27,'1D ELO'!$A$7:$P$33,3))</f>
        <v/>
      </c>
      <c r="H27" s="499"/>
      <c r="I27" s="487" t="str">
        <f>IF($D27="","",VLOOKUP($D27,'1D ELO'!$A$7:$P$33,4))</f>
        <v/>
      </c>
      <c r="J27" s="317"/>
      <c r="K27" s="163"/>
      <c r="L27" s="318"/>
      <c r="M27" s="201"/>
      <c r="N27" s="322"/>
      <c r="O27" s="163"/>
      <c r="P27" s="318"/>
      <c r="Q27" s="163"/>
      <c r="R27" s="166"/>
      <c r="S27" s="169"/>
    </row>
    <row r="28" spans="1:19" s="38" customFormat="1" ht="9.6" customHeight="1">
      <c r="A28" s="281"/>
      <c r="B28" s="310"/>
      <c r="C28" s="310"/>
      <c r="D28" s="310"/>
      <c r="E28" s="498" t="str">
        <f>UPPER(IF($D27="","",VLOOKUP($D27,'1D ELO'!$A$7:$P$33,11)))</f>
        <v/>
      </c>
      <c r="F28" s="487" t="str">
        <f>UPPER(IF($D27="","",VLOOKUP($D27,'1D ELO'!$A$7:$P$33,8)))</f>
        <v/>
      </c>
      <c r="G28" s="487" t="str">
        <f>IF($D27="","",VLOOKUP($D27,'1D ELO'!$A$7:$P$33,9))</f>
        <v/>
      </c>
      <c r="H28" s="499"/>
      <c r="I28" s="487" t="str">
        <f>IF($D27="","",VLOOKUP($D27,'1D ELO'!$A$7:$P$33,10))</f>
        <v/>
      </c>
      <c r="J28" s="311"/>
      <c r="K28" s="163"/>
      <c r="L28" s="318"/>
      <c r="M28" s="285"/>
      <c r="N28" s="323"/>
      <c r="O28" s="163"/>
      <c r="P28" s="318"/>
      <c r="Q28" s="163"/>
      <c r="R28" s="166"/>
      <c r="S28" s="169"/>
    </row>
    <row r="29" spans="1:19" s="38" customFormat="1" ht="9.6" customHeight="1">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c r="A31" s="321">
        <v>7</v>
      </c>
      <c r="B31" s="390" t="str">
        <f>IF($D31="","",VLOOKUP($D31,'1D ELO'!$A$7:$P$23,14))</f>
        <v/>
      </c>
      <c r="C31" s="390" t="str">
        <f>IF($D31="","",VLOOKUP($D31,'1D ELO'!$A$7:$P$33,15))</f>
        <v/>
      </c>
      <c r="D31" s="159"/>
      <c r="E31" s="498" t="str">
        <f>UPPER(IF($D31="","",VLOOKUP($D31,'1D ELO'!$A$7:$P$33,5)))</f>
        <v/>
      </c>
      <c r="F31" s="487" t="str">
        <f>UPPER(IF($D31="","",VLOOKUP($D31,'1D ELO'!$A$7:$P$33,2)))</f>
        <v/>
      </c>
      <c r="G31" s="487" t="str">
        <f>IF($D31="","",VLOOKUP($D31,'1D ELO'!$A$7:$P$33,3))</f>
        <v/>
      </c>
      <c r="H31" s="499"/>
      <c r="I31" s="487" t="str">
        <f>IF($D31="","",VLOOKUP($D31,'1D ELO'!$A$7:$P$33,4))</f>
        <v/>
      </c>
      <c r="J31" s="309"/>
      <c r="K31" s="163"/>
      <c r="L31" s="318"/>
      <c r="M31" s="163"/>
      <c r="N31" s="165"/>
      <c r="O31" s="201"/>
      <c r="P31" s="318"/>
      <c r="Q31" s="163"/>
      <c r="R31" s="166"/>
      <c r="S31" s="169"/>
    </row>
    <row r="32" spans="1:19" s="38" customFormat="1" ht="9.6" customHeight="1">
      <c r="A32" s="281"/>
      <c r="B32" s="310"/>
      <c r="C32" s="310"/>
      <c r="D32" s="310"/>
      <c r="E32" s="498" t="str">
        <f>UPPER(IF($D31="","",VLOOKUP($D31,'1D ELO'!$A$7:$P$33,11)))</f>
        <v/>
      </c>
      <c r="F32" s="487" t="str">
        <f>UPPER(IF($D31="","",VLOOKUP($D31,'1D ELO'!$A$7:$P$33,8)))</f>
        <v/>
      </c>
      <c r="G32" s="487" t="str">
        <f>IF($D31="","",VLOOKUP($D31,'1D ELO'!$A$7:$P$33,9))</f>
        <v/>
      </c>
      <c r="H32" s="499"/>
      <c r="I32" s="487" t="str">
        <f>IF($D31="","",VLOOKUP($D31,'1D ELO'!$A$7:$P$33,10))</f>
        <v/>
      </c>
      <c r="J32" s="311"/>
      <c r="K32" s="156" t="str">
        <f>IF(J32="a",F31,IF(J32="b",F33,""))</f>
        <v/>
      </c>
      <c r="L32" s="318"/>
      <c r="M32" s="163"/>
      <c r="N32" s="165"/>
      <c r="O32" s="163"/>
      <c r="P32" s="318"/>
      <c r="Q32" s="163"/>
      <c r="R32" s="166"/>
      <c r="S32" s="169"/>
    </row>
    <row r="33" spans="1:19" s="38" customFormat="1" ht="9.6" customHeight="1">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c r="A35" s="281">
        <v>8</v>
      </c>
      <c r="B35" s="390" t="str">
        <f>IF($D35="","",VLOOKUP($D35,'1D ELO'!$A$7:$P$23,14))</f>
        <v/>
      </c>
      <c r="C35" s="390" t="str">
        <f>IF($D35="","",VLOOKUP($D35,'1D ELO'!$A$7:$P$33,15))</f>
        <v/>
      </c>
      <c r="D35" s="159"/>
      <c r="E35" s="498" t="str">
        <f>UPPER(IF($D35="","",VLOOKUP($D35,'1D ELO'!$A$7:$P$33,5)))</f>
        <v/>
      </c>
      <c r="F35" s="487" t="str">
        <f>UPPER(IF($D35="","",VLOOKUP($D35,'1D ELO'!$A$7:$P$33,2)))</f>
        <v/>
      </c>
      <c r="G35" s="487" t="str">
        <f>IF($D35="","",VLOOKUP($D35,'1D ELO'!$A$7:$P$33,3))</f>
        <v/>
      </c>
      <c r="H35" s="499"/>
      <c r="I35" s="487" t="str">
        <f>IF($D35="","",VLOOKUP($D35,'1D ELO'!$A$7:$P$33,4))</f>
        <v/>
      </c>
      <c r="J35" s="317"/>
      <c r="K35" s="163"/>
      <c r="L35" s="165"/>
      <c r="M35" s="201"/>
      <c r="N35" s="314"/>
      <c r="O35" s="163"/>
      <c r="P35" s="318"/>
      <c r="Q35" s="163"/>
      <c r="R35" s="166"/>
      <c r="S35" s="169"/>
    </row>
    <row r="36" spans="1:19" s="38" customFormat="1" ht="9.6" customHeight="1">
      <c r="A36" s="281"/>
      <c r="B36" s="310"/>
      <c r="C36" s="310"/>
      <c r="D36" s="310"/>
      <c r="E36" s="498" t="str">
        <f>UPPER(IF($D35="","",VLOOKUP($D35,'1D ELO'!$A$7:$P$33,11)))</f>
        <v/>
      </c>
      <c r="F36" s="487" t="str">
        <f>UPPER(IF($D35="","",VLOOKUP($D35,'1D ELO'!$A$7:$P$33,8)))</f>
        <v/>
      </c>
      <c r="G36" s="487" t="str">
        <f>IF($D35="","",VLOOKUP($D35,'1D ELO'!$A$7:$P$33,9))</f>
        <v/>
      </c>
      <c r="H36" s="499"/>
      <c r="I36" s="487" t="str">
        <f>IF($D35="","",VLOOKUP($D35,'1D ELO'!$A$7:$P$33,10))</f>
        <v/>
      </c>
      <c r="J36" s="311"/>
      <c r="K36" s="163"/>
      <c r="L36" s="165"/>
      <c r="M36" s="285"/>
      <c r="N36" s="319"/>
      <c r="O36" s="163"/>
      <c r="P36" s="318"/>
      <c r="Q36" s="163"/>
      <c r="R36" s="166"/>
      <c r="S36" s="169"/>
    </row>
    <row r="37" spans="1:19" s="38" customFormat="1" ht="9.6" customHeight="1">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c r="A39" s="321">
        <v>9</v>
      </c>
      <c r="B39" s="390" t="str">
        <f>IF($D39="","",VLOOKUP($D39,'1D ELO'!$A$7:$P$23,14))</f>
        <v/>
      </c>
      <c r="C39" s="390" t="str">
        <f>IF($D39="","",VLOOKUP($D39,'1D ELO'!$A$7:$P$33,15))</f>
        <v/>
      </c>
      <c r="D39" s="159"/>
      <c r="E39" s="498" t="str">
        <f>UPPER(IF($D39="","",VLOOKUP($D39,'1D ELO'!$A$7:$P$33,5)))</f>
        <v/>
      </c>
      <c r="F39" s="487" t="str">
        <f>UPPER(IF($D39="","",VLOOKUP($D39,'1D ELO'!$A$7:$P$33,2)))</f>
        <v/>
      </c>
      <c r="G39" s="487" t="str">
        <f>IF($D39="","",VLOOKUP($D39,'1D ELO'!$A$7:$P$33,3))</f>
        <v/>
      </c>
      <c r="H39" s="499"/>
      <c r="I39" s="487" t="str">
        <f>IF($D39="","",VLOOKUP($D39,'1D ELO'!$A$7:$P$33,4))</f>
        <v/>
      </c>
      <c r="J39" s="309"/>
      <c r="K39" s="163"/>
      <c r="L39" s="165"/>
      <c r="M39" s="163"/>
      <c r="N39" s="165"/>
      <c r="O39" s="163"/>
      <c r="P39" s="318"/>
      <c r="Q39" s="201"/>
      <c r="R39" s="166"/>
      <c r="S39" s="169"/>
    </row>
    <row r="40" spans="1:19" s="38" customFormat="1" ht="9.6" customHeight="1">
      <c r="A40" s="281"/>
      <c r="B40" s="310"/>
      <c r="C40" s="310"/>
      <c r="D40" s="310"/>
      <c r="E40" s="498" t="str">
        <f>UPPER(IF($D39="","",VLOOKUP($D39,'1D ELO'!$A$7:$P$33,11)))</f>
        <v/>
      </c>
      <c r="F40" s="487" t="str">
        <f>UPPER(IF($D39="","",VLOOKUP($D39,'1D ELO'!$A$7:$P$33,8)))</f>
        <v/>
      </c>
      <c r="G40" s="487" t="str">
        <f>IF($D39="","",VLOOKUP($D39,'1D ELO'!$A$7:$P$33,9))</f>
        <v/>
      </c>
      <c r="H40" s="499"/>
      <c r="I40" s="487" t="str">
        <f>IF($D39="","",VLOOKUP($D39,'1D ELO'!$A$7:$P$33,10))</f>
        <v/>
      </c>
      <c r="J40" s="311"/>
      <c r="K40" s="156" t="str">
        <f>IF(J40="a",F39,IF(J40="b",F41,""))</f>
        <v/>
      </c>
      <c r="L40" s="165"/>
      <c r="M40" s="163"/>
      <c r="N40" s="165"/>
      <c r="O40" s="163"/>
      <c r="P40" s="318"/>
      <c r="Q40" s="285"/>
      <c r="R40" s="326"/>
      <c r="S40" s="169"/>
    </row>
    <row r="41" spans="1:19" s="38" customFormat="1" ht="9.6" customHeight="1">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c r="A43" s="281">
        <v>10</v>
      </c>
      <c r="B43" s="390" t="str">
        <f>IF($D43="","",VLOOKUP($D43,'1D ELO'!$A$7:$P$23,14))</f>
        <v/>
      </c>
      <c r="C43" s="390" t="str">
        <f>IF($D43="","",VLOOKUP($D43,'1D ELO'!$A$7:$P$33,15))</f>
        <v/>
      </c>
      <c r="D43" s="159"/>
      <c r="E43" s="498" t="str">
        <f>UPPER(IF($D43="","",VLOOKUP($D43,'1D ELO'!$A$7:$P$33,5)))</f>
        <v/>
      </c>
      <c r="F43" s="487" t="str">
        <f>UPPER(IF($D43="","",VLOOKUP($D43,'1D ELO'!$A$7:$P$33,2)))</f>
        <v/>
      </c>
      <c r="G43" s="487" t="str">
        <f>IF($D43="","",VLOOKUP($D43,'1D ELO'!$A$7:$P$33,3))</f>
        <v/>
      </c>
      <c r="H43" s="499"/>
      <c r="I43" s="487" t="str">
        <f>IF($D43="","",VLOOKUP($D43,'1D ELO'!$A$7:$P$33,4))</f>
        <v/>
      </c>
      <c r="J43" s="317"/>
      <c r="K43" s="163"/>
      <c r="L43" s="318"/>
      <c r="M43" s="201"/>
      <c r="N43" s="314"/>
      <c r="O43" s="163"/>
      <c r="P43" s="318"/>
      <c r="Q43" s="163"/>
      <c r="R43" s="166"/>
      <c r="S43" s="169"/>
    </row>
    <row r="44" spans="1:19" s="38" customFormat="1" ht="9.6" customHeight="1">
      <c r="A44" s="281"/>
      <c r="B44" s="310"/>
      <c r="C44" s="310"/>
      <c r="D44" s="310"/>
      <c r="E44" s="498" t="str">
        <f>UPPER(IF($D43="","",VLOOKUP($D43,'1D ELO'!$A$7:$P$33,11)))</f>
        <v/>
      </c>
      <c r="F44" s="487" t="str">
        <f>UPPER(IF($D43="","",VLOOKUP($D43,'1D ELO'!$A$7:$P$33,8)))</f>
        <v/>
      </c>
      <c r="G44" s="487" t="str">
        <f>IF($D43="","",VLOOKUP($D43,'1D ELO'!$A$7:$P$33,9))</f>
        <v/>
      </c>
      <c r="H44" s="499"/>
      <c r="I44" s="487" t="str">
        <f>IF($D43="","",VLOOKUP($D43,'1D ELO'!$A$7:$P$33,10))</f>
        <v/>
      </c>
      <c r="J44" s="311"/>
      <c r="K44" s="163"/>
      <c r="L44" s="318"/>
      <c r="M44" s="285"/>
      <c r="N44" s="319"/>
      <c r="O44" s="163"/>
      <c r="P44" s="318"/>
      <c r="Q44" s="163"/>
      <c r="R44" s="166"/>
      <c r="S44" s="169"/>
    </row>
    <row r="45" spans="1:19" s="38" customFormat="1" ht="9.6" customHeight="1">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c r="A47" s="321">
        <v>11</v>
      </c>
      <c r="B47" s="390" t="str">
        <f>IF($D47="","",VLOOKUP($D47,'1D ELO'!$A$7:$P$23,14))</f>
        <v/>
      </c>
      <c r="C47" s="390" t="str">
        <f>IF($D47="","",VLOOKUP($D47,'1D ELO'!$A$7:$P$33,15))</f>
        <v/>
      </c>
      <c r="D47" s="159"/>
      <c r="E47" s="498" t="str">
        <f>UPPER(IF($D47="","",VLOOKUP($D47,'1D ELO'!$A$7:$P$33,5)))</f>
        <v/>
      </c>
      <c r="F47" s="487" t="str">
        <f>UPPER(IF($D47="","",VLOOKUP($D47,'1D ELO'!$A$7:$P$33,2)))</f>
        <v/>
      </c>
      <c r="G47" s="487" t="str">
        <f>IF($D47="","",VLOOKUP($D47,'1D ELO'!$A$7:$P$33,3))</f>
        <v/>
      </c>
      <c r="H47" s="499"/>
      <c r="I47" s="487" t="str">
        <f>IF($D47="","",VLOOKUP($D47,'1D ELO'!$A$7:$P$33,4))</f>
        <v/>
      </c>
      <c r="J47" s="309"/>
      <c r="K47" s="163"/>
      <c r="L47" s="318"/>
      <c r="M47" s="163"/>
      <c r="N47" s="318"/>
      <c r="O47" s="201"/>
      <c r="P47" s="318"/>
      <c r="Q47" s="163"/>
      <c r="R47" s="166"/>
      <c r="S47" s="169"/>
    </row>
    <row r="48" spans="1:19" s="38" customFormat="1" ht="9.6" customHeight="1">
      <c r="A48" s="281"/>
      <c r="B48" s="310"/>
      <c r="C48" s="310"/>
      <c r="D48" s="310"/>
      <c r="E48" s="498" t="str">
        <f>UPPER(IF($D47="","",VLOOKUP($D47,'1D ELO'!$A$7:$P$33,11)))</f>
        <v/>
      </c>
      <c r="F48" s="487" t="str">
        <f>UPPER(IF($D47="","",VLOOKUP($D47,'1D ELO'!$A$7:$P$33,8)))</f>
        <v/>
      </c>
      <c r="G48" s="487" t="str">
        <f>IF($D47="","",VLOOKUP($D47,'1D ELO'!$A$7:$P$33,9))</f>
        <v/>
      </c>
      <c r="H48" s="499"/>
      <c r="I48" s="487" t="str">
        <f>IF($D47="","",VLOOKUP($D47,'1D ELO'!$A$7:$P$33,10))</f>
        <v/>
      </c>
      <c r="J48" s="311"/>
      <c r="K48" s="156" t="str">
        <f>IF(J48="a",F47,IF(J48="b",F49,""))</f>
        <v/>
      </c>
      <c r="L48" s="318"/>
      <c r="M48" s="163"/>
      <c r="N48" s="318"/>
      <c r="O48" s="163"/>
      <c r="P48" s="318"/>
      <c r="Q48" s="163"/>
      <c r="R48" s="166"/>
      <c r="S48" s="169"/>
    </row>
    <row r="49" spans="1:19" s="38" customFormat="1" ht="9.6" customHeight="1">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c r="A51" s="327">
        <v>12</v>
      </c>
      <c r="B51" s="390" t="str">
        <f>IF($D51="","",VLOOKUP($D51,'1D ELO'!$A$7:$P$23,14))</f>
        <v/>
      </c>
      <c r="C51" s="390" t="str">
        <f>IF($D51="","",VLOOKUP($D51,'1D ELO'!$A$7:$P$33,15))</f>
        <v/>
      </c>
      <c r="D51" s="159"/>
      <c r="E51" s="503" t="str">
        <f>UPPER(IF($D51="","",VLOOKUP($D51,'1D ELO'!$A$7:$P$33,5)))</f>
        <v/>
      </c>
      <c r="F51" s="160" t="str">
        <f>UPPER(IF($D51="","",VLOOKUP($D51,'1D ELO'!$A$7:$P$33,2)))</f>
        <v/>
      </c>
      <c r="G51" s="160" t="str">
        <f>IF($D51="","",VLOOKUP($D51,'1D ELO'!$A$7:$P$33,3))</f>
        <v/>
      </c>
      <c r="H51" s="308"/>
      <c r="I51" s="160" t="str">
        <f>IF($D51="","",VLOOKUP($D51,'1D ELO'!$A$7:$P$33,4))</f>
        <v/>
      </c>
      <c r="J51" s="317"/>
      <c r="K51" s="163"/>
      <c r="L51" s="165"/>
      <c r="M51" s="201"/>
      <c r="N51" s="322"/>
      <c r="O51" s="163"/>
      <c r="P51" s="318"/>
      <c r="Q51" s="163"/>
      <c r="R51" s="166"/>
      <c r="S51" s="169"/>
    </row>
    <row r="52" spans="1:19" s="38" customFormat="1" ht="9.6" customHeight="1">
      <c r="A52" s="281"/>
      <c r="B52" s="310"/>
      <c r="C52" s="310"/>
      <c r="D52" s="310"/>
      <c r="E52" s="680" t="str">
        <f>UPPER(IF($D51="","",VLOOKUP($D51,'1D ELO'!$A$7:$P$33,11)))</f>
        <v/>
      </c>
      <c r="F52" s="681" t="str">
        <f>UPPER(IF($D51="","",VLOOKUP($D51,'1D ELO'!$A$7:$P$33,8)))</f>
        <v/>
      </c>
      <c r="G52" s="681" t="str">
        <f>IF($D51="","",VLOOKUP($D51,'1D ELO'!$A$7:$P$33,9))</f>
        <v/>
      </c>
      <c r="H52" s="682"/>
      <c r="I52" s="681" t="str">
        <f>IF($D51="","",VLOOKUP($D51,'1D ELO'!$A$7:$P$33,10))</f>
        <v/>
      </c>
      <c r="J52" s="311"/>
      <c r="K52" s="163"/>
      <c r="L52" s="165"/>
      <c r="M52" s="285"/>
      <c r="N52" s="323"/>
      <c r="O52" s="163"/>
      <c r="P52" s="318"/>
      <c r="Q52" s="163"/>
      <c r="R52" s="166"/>
      <c r="S52" s="169"/>
    </row>
    <row r="53" spans="1:19" s="38" customFormat="1" ht="9.6" customHeight="1">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c r="A55" s="321">
        <v>13</v>
      </c>
      <c r="B55" s="390" t="str">
        <f>IF($D55="","",VLOOKUP($D55,'1D ELO'!$A$7:$P$23,14))</f>
        <v/>
      </c>
      <c r="C55" s="390" t="str">
        <f>IF($D55="","",VLOOKUP($D55,'1D ELO'!$A$7:$P$33,15))</f>
        <v/>
      </c>
      <c r="D55" s="159"/>
      <c r="E55" s="498" t="str">
        <f>UPPER(IF($D55="","",VLOOKUP($D55,'1D ELO'!$A$7:$P$33,5)))</f>
        <v/>
      </c>
      <c r="F55" s="487" t="str">
        <f>UPPER(IF($D55="","",VLOOKUP($D55,'1D ELO'!$A$7:$P$33,2)))</f>
        <v/>
      </c>
      <c r="G55" s="487" t="str">
        <f>IF($D55="","",VLOOKUP($D55,'1D ELO'!$A$7:$P$33,3))</f>
        <v/>
      </c>
      <c r="H55" s="499"/>
      <c r="I55" s="487" t="str">
        <f>IF($D55="","",VLOOKUP($D55,'1D ELO'!$A$7:$P$33,4))</f>
        <v/>
      </c>
      <c r="J55" s="309"/>
      <c r="K55" s="163"/>
      <c r="L55" s="165"/>
      <c r="M55" s="163"/>
      <c r="N55" s="318"/>
      <c r="O55" s="163"/>
      <c r="P55" s="165"/>
      <c r="Q55" s="163"/>
      <c r="R55" s="166"/>
      <c r="S55" s="169"/>
    </row>
    <row r="56" spans="1:19" s="38" customFormat="1" ht="9.6" customHeight="1">
      <c r="A56" s="281"/>
      <c r="B56" s="310"/>
      <c r="C56" s="310"/>
      <c r="D56" s="310"/>
      <c r="E56" s="498" t="str">
        <f>UPPER(IF($D55="","",VLOOKUP($D55,'1D ELO'!$A$7:$P$33,11)))</f>
        <v/>
      </c>
      <c r="F56" s="487" t="str">
        <f>UPPER(IF($D55="","",VLOOKUP($D55,'1D ELO'!$A$7:$P$33,8)))</f>
        <v/>
      </c>
      <c r="G56" s="487" t="str">
        <f>IF($D55="","",VLOOKUP($D55,'1D ELO'!$A$7:$P$33,9))</f>
        <v/>
      </c>
      <c r="H56" s="499"/>
      <c r="I56" s="487" t="str">
        <f>IF($D55="","",VLOOKUP($D55,'1D ELO'!$A$7:$P$33,10))</f>
        <v/>
      </c>
      <c r="J56" s="311"/>
      <c r="K56" s="156" t="str">
        <f>IF(J56="a",F55,IF(J56="b",F57,""))</f>
        <v/>
      </c>
      <c r="L56" s="165"/>
      <c r="M56" s="163"/>
      <c r="N56" s="318"/>
      <c r="O56" s="163"/>
      <c r="P56" s="165"/>
      <c r="Q56" s="163"/>
      <c r="R56" s="166"/>
      <c r="S56" s="169"/>
    </row>
    <row r="57" spans="1:19" s="38" customFormat="1" ht="9.6" customHeight="1">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c r="A59" s="281">
        <v>14</v>
      </c>
      <c r="B59" s="390" t="str">
        <f>IF($D59="","",VLOOKUP($D59,'1D ELO'!$A$7:$P$23,14))</f>
        <v/>
      </c>
      <c r="C59" s="390" t="str">
        <f>IF($D59="","",VLOOKUP($D59,'1D ELO'!$A$7:$P$33,15))</f>
        <v/>
      </c>
      <c r="D59" s="159"/>
      <c r="E59" s="498" t="str">
        <f>UPPER(IF($D59="","",VLOOKUP($D59,'1D ELO'!$A$7:$P$33,5)))</f>
        <v/>
      </c>
      <c r="F59" s="487" t="str">
        <f>UPPER(IF($D59="","",VLOOKUP($D59,'1D ELO'!$A$7:$P$33,2)))</f>
        <v/>
      </c>
      <c r="G59" s="487" t="str">
        <f>IF($D59="","",VLOOKUP($D59,'1D ELO'!$A$7:$P$33,3))</f>
        <v/>
      </c>
      <c r="H59" s="499"/>
      <c r="I59" s="487" t="str">
        <f>IF($D59="","",VLOOKUP($D59,'1D ELO'!$A$7:$P$33,4))</f>
        <v/>
      </c>
      <c r="J59" s="317"/>
      <c r="K59" s="163"/>
      <c r="L59" s="318"/>
      <c r="M59" s="201"/>
      <c r="N59" s="322"/>
      <c r="O59" s="163"/>
      <c r="P59" s="165"/>
      <c r="Q59" s="163"/>
      <c r="R59" s="166"/>
      <c r="S59" s="169"/>
    </row>
    <row r="60" spans="1:19" s="38" customFormat="1" ht="9.6" customHeight="1">
      <c r="A60" s="281"/>
      <c r="B60" s="310"/>
      <c r="C60" s="310"/>
      <c r="D60" s="310"/>
      <c r="E60" s="498" t="str">
        <f>UPPER(IF($D59="","",VLOOKUP($D59,'1D ELO'!$A$7:$P$33,11)))</f>
        <v/>
      </c>
      <c r="F60" s="487" t="str">
        <f>UPPER(IF($D59="","",VLOOKUP($D59,'1D ELO'!$A$7:$P$33,8)))</f>
        <v/>
      </c>
      <c r="G60" s="487" t="str">
        <f>IF($D59="","",VLOOKUP($D59,'1D ELO'!$A$7:$P$33,9))</f>
        <v/>
      </c>
      <c r="H60" s="499"/>
      <c r="I60" s="487" t="str">
        <f>IF($D59="","",VLOOKUP($D59,'1D ELO'!$A$7:$P$33,10))</f>
        <v/>
      </c>
      <c r="J60" s="311"/>
      <c r="K60" s="163"/>
      <c r="L60" s="318"/>
      <c r="M60" s="285"/>
      <c r="N60" s="323"/>
      <c r="O60" s="163"/>
      <c r="P60" s="165"/>
      <c r="Q60" s="163"/>
      <c r="R60" s="166"/>
      <c r="S60" s="169"/>
    </row>
    <row r="61" spans="1:19" s="38" customFormat="1" ht="9.6" customHeight="1">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c r="A63" s="321">
        <v>15</v>
      </c>
      <c r="B63" s="390" t="str">
        <f>IF($D63="","",VLOOKUP($D63,'1D ELO'!$A$7:$P$23,14))</f>
        <v/>
      </c>
      <c r="C63" s="390" t="str">
        <f>IF($D63="","",VLOOKUP($D63,'1D ELO'!$A$7:$P$33,15))</f>
        <v/>
      </c>
      <c r="D63" s="159"/>
      <c r="E63" s="498" t="str">
        <f>UPPER(IF($D63="","",VLOOKUP($D63,'1D ELO'!$A$7:$P$33,5)))</f>
        <v/>
      </c>
      <c r="F63" s="487" t="str">
        <f>UPPER(IF($D63="","",VLOOKUP($D63,'1D ELO'!$A$7:$P$33,2)))</f>
        <v/>
      </c>
      <c r="G63" s="487" t="str">
        <f>IF($D63="","",VLOOKUP($D63,'1D ELO'!$A$7:$P$33,3))</f>
        <v/>
      </c>
      <c r="H63" s="499"/>
      <c r="I63" s="487" t="str">
        <f>IF($D63="","",VLOOKUP($D63,'1D ELO'!$A$7:$P$33,4))</f>
        <v/>
      </c>
      <c r="J63" s="309"/>
      <c r="K63" s="163"/>
      <c r="L63" s="318"/>
      <c r="M63" s="163"/>
      <c r="N63" s="165"/>
      <c r="O63" s="201"/>
      <c r="P63" s="165"/>
      <c r="Q63" s="163"/>
      <c r="R63" s="166"/>
      <c r="S63" s="169"/>
    </row>
    <row r="64" spans="1:19" s="38" customFormat="1" ht="9.6" customHeight="1">
      <c r="A64" s="281"/>
      <c r="B64" s="310"/>
      <c r="C64" s="310"/>
      <c r="D64" s="310"/>
      <c r="E64" s="498" t="str">
        <f>UPPER(IF($D63="","",VLOOKUP($D63,'1D ELO'!$A$7:$P$33,11)))</f>
        <v/>
      </c>
      <c r="F64" s="487" t="str">
        <f>UPPER(IF($D63="","",VLOOKUP($D63,'1D ELO'!$A$7:$P$33,8)))</f>
        <v/>
      </c>
      <c r="G64" s="487" t="str">
        <f>IF($D63="","",VLOOKUP($D63,'1D ELO'!$A$7:$P$33,9))</f>
        <v/>
      </c>
      <c r="H64" s="499"/>
      <c r="I64" s="487" t="str">
        <f>IF($D63="","",VLOOKUP($D63,'1D ELO'!$A$7:$P$33,10))</f>
        <v/>
      </c>
      <c r="J64" s="311"/>
      <c r="K64" s="156" t="str">
        <f>IF(J64="a",F63,IF(J64="b",F65,""))</f>
        <v/>
      </c>
      <c r="L64" s="318"/>
      <c r="M64" s="163"/>
      <c r="N64" s="165"/>
      <c r="O64" s="163"/>
      <c r="P64" s="165"/>
      <c r="Q64" s="163"/>
      <c r="R64" s="166"/>
      <c r="S64" s="169"/>
    </row>
    <row r="65" spans="1:19" s="38" customFormat="1" ht="9.6" customHeight="1">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c r="A67" s="327">
        <v>16</v>
      </c>
      <c r="B67" s="390" t="str">
        <f>IF($D67="","",VLOOKUP($D67,'1D ELO'!$A$7:$P$23,14))</f>
        <v/>
      </c>
      <c r="C67" s="390" t="str">
        <f>IF($D67="","",VLOOKUP($D67,'1D ELO'!$A$7:$P$33,15))</f>
        <v/>
      </c>
      <c r="D67" s="159"/>
      <c r="E67" s="503" t="str">
        <f>UPPER(IF($D67="","",VLOOKUP($D67,'1D ELO'!$A$7:$P$33,5)))</f>
        <v/>
      </c>
      <c r="F67" s="160" t="str">
        <f>UPPER(IF($D67="","",VLOOKUP($D67,'1D ELO'!$A$7:$P$33,2)))</f>
        <v/>
      </c>
      <c r="G67" s="160" t="str">
        <f>IF($D67="","",VLOOKUP($D67,'1D ELO'!$A$7:$P$33,3))</f>
        <v/>
      </c>
      <c r="H67" s="308"/>
      <c r="I67" s="160" t="str">
        <f>IF($D67="","",VLOOKUP($D67,'1D ELO'!$A$7:$P$33,4))</f>
        <v/>
      </c>
      <c r="J67" s="317"/>
      <c r="K67" s="163"/>
      <c r="L67" s="165"/>
      <c r="M67" s="201"/>
      <c r="N67" s="314"/>
      <c r="O67" s="163"/>
      <c r="P67" s="165"/>
      <c r="Q67" s="163"/>
      <c r="R67" s="166"/>
      <c r="S67" s="169"/>
    </row>
    <row r="68" spans="1:19" s="38" customFormat="1" ht="9.6" customHeight="1">
      <c r="A68" s="281"/>
      <c r="B68" s="310"/>
      <c r="C68" s="310"/>
      <c r="D68" s="310"/>
      <c r="E68" s="680" t="str">
        <f>UPPER(IF($D67="","",VLOOKUP($D67,'1D ELO'!$A$7:$P$33,11)))</f>
        <v/>
      </c>
      <c r="F68" s="681" t="str">
        <f>UPPER(IF($D67="","",VLOOKUP($D67,'1D ELO'!$A$7:$P$33,8)))</f>
        <v/>
      </c>
      <c r="G68" s="681" t="str">
        <f>IF($D67="","",VLOOKUP($D67,'1D ELO'!$A$7:$P$33,9))</f>
        <v/>
      </c>
      <c r="H68" s="682"/>
      <c r="I68" s="681" t="str">
        <f>IF($D67="","",VLOOKUP($D67,'1D ELO'!$A$7:$P$33,10))</f>
        <v/>
      </c>
      <c r="J68" s="311"/>
      <c r="K68" s="163"/>
      <c r="L68" s="165"/>
      <c r="M68" s="285"/>
      <c r="N68" s="319"/>
      <c r="O68" s="163"/>
      <c r="P68" s="165"/>
      <c r="Q68" s="163"/>
      <c r="R68" s="166"/>
      <c r="S68" s="169"/>
    </row>
    <row r="69" spans="1:19" s="38" customFormat="1" ht="9.6" customHeight="1">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c r="A72" s="222" t="s">
        <v>158</v>
      </c>
      <c r="B72" s="221"/>
      <c r="C72" s="223"/>
      <c r="D72" s="224">
        <v>1</v>
      </c>
      <c r="E72" s="224"/>
      <c r="F72" s="92">
        <f>IF(D72&gt;$R$79,,UPPER(VLOOKUP(D72,'1D ELO'!$A$7:$L$23,2)))</f>
        <v>0</v>
      </c>
      <c r="G72" s="90"/>
      <c r="H72" s="90"/>
      <c r="I72" s="333"/>
      <c r="J72" s="334" t="s">
        <v>7</v>
      </c>
      <c r="K72" s="221"/>
      <c r="L72" s="227"/>
      <c r="M72" s="221"/>
      <c r="N72" s="228"/>
      <c r="O72" s="229" t="s">
        <v>157</v>
      </c>
      <c r="P72" s="230"/>
      <c r="Q72" s="230"/>
      <c r="R72" s="231"/>
    </row>
    <row r="73" spans="1:19" s="18" customFormat="1" ht="9" customHeight="1">
      <c r="A73" s="236" t="s">
        <v>124</v>
      </c>
      <c r="B73" s="234"/>
      <c r="C73" s="237"/>
      <c r="D73" s="224"/>
      <c r="E73" s="224"/>
      <c r="F73" s="92">
        <f>IF(D72&gt;$R$79,,UPPER(VLOOKUP(D72,'1D ELO'!$A$7:$L$23,8)))</f>
        <v>0</v>
      </c>
      <c r="G73" s="90"/>
      <c r="H73" s="90"/>
      <c r="I73" s="333"/>
      <c r="J73" s="334"/>
      <c r="K73" s="221"/>
      <c r="L73" s="227"/>
      <c r="M73" s="221"/>
      <c r="N73" s="228"/>
      <c r="O73" s="234"/>
      <c r="P73" s="233"/>
      <c r="Q73" s="234"/>
      <c r="R73" s="235"/>
    </row>
    <row r="74" spans="1:19" s="18" customFormat="1" ht="9" customHeight="1">
      <c r="A74" s="379"/>
      <c r="B74" s="380"/>
      <c r="C74" s="381"/>
      <c r="D74" s="224">
        <v>2</v>
      </c>
      <c r="E74" s="224"/>
      <c r="F74" s="92">
        <f>IF(D74&gt;$R$79,,UPPER(VLOOKUP(D74,'1D ELO'!$A$7:$L$23,2)))</f>
        <v>0</v>
      </c>
      <c r="G74" s="90"/>
      <c r="H74" s="90"/>
      <c r="I74" s="333"/>
      <c r="J74" s="334" t="s">
        <v>8</v>
      </c>
      <c r="K74" s="221"/>
      <c r="L74" s="227"/>
      <c r="M74" s="221"/>
      <c r="N74" s="228"/>
      <c r="O74" s="229" t="s">
        <v>112</v>
      </c>
      <c r="P74" s="230"/>
      <c r="Q74" s="230"/>
      <c r="R74" s="231"/>
    </row>
    <row r="75" spans="1:19" s="18" customFormat="1" ht="9" customHeight="1">
      <c r="A75" s="238"/>
      <c r="B75" s="150"/>
      <c r="C75" s="239"/>
      <c r="D75" s="224"/>
      <c r="E75" s="224"/>
      <c r="F75" s="92">
        <f>IF(D74&gt;$R$79,,UPPER(VLOOKUP(D74,'1D ELO'!$A$7:$L$23,8)))</f>
        <v>0</v>
      </c>
      <c r="G75" s="90"/>
      <c r="H75" s="90"/>
      <c r="I75" s="333"/>
      <c r="J75" s="334"/>
      <c r="K75" s="221"/>
      <c r="L75" s="227"/>
      <c r="M75" s="221"/>
      <c r="N75" s="228"/>
      <c r="O75" s="221"/>
      <c r="P75" s="227"/>
      <c r="Q75" s="221"/>
      <c r="R75" s="228"/>
    </row>
    <row r="76" spans="1:19" s="18" customFormat="1" ht="9" customHeight="1">
      <c r="A76" s="366"/>
      <c r="B76" s="382"/>
      <c r="C76" s="383"/>
      <c r="D76" s="224">
        <v>3</v>
      </c>
      <c r="E76" s="224"/>
      <c r="F76" s="92">
        <f>IF(D76&gt;$R$79,,UPPER(VLOOKUP(D76,'1D ELO'!$A$7:$L$23,2)))</f>
        <v>0</v>
      </c>
      <c r="G76" s="90"/>
      <c r="H76" s="90"/>
      <c r="I76" s="333"/>
      <c r="J76" s="334" t="s">
        <v>9</v>
      </c>
      <c r="K76" s="221"/>
      <c r="L76" s="227"/>
      <c r="M76" s="221"/>
      <c r="N76" s="228"/>
      <c r="O76" s="234"/>
      <c r="P76" s="233"/>
      <c r="Q76" s="234"/>
      <c r="R76" s="235"/>
    </row>
    <row r="77" spans="1:19" s="18" customFormat="1" ht="9" customHeight="1">
      <c r="A77" s="367"/>
      <c r="B77" s="24"/>
      <c r="C77" s="239"/>
      <c r="D77" s="224"/>
      <c r="E77" s="224"/>
      <c r="F77" s="92">
        <f>IF(D76&gt;$R$79,,UPPER(VLOOKUP(D76,'1D ELO'!$A$7:$L$23,8)))</f>
        <v>0</v>
      </c>
      <c r="G77" s="90"/>
      <c r="H77" s="90"/>
      <c r="I77" s="333"/>
      <c r="J77" s="334"/>
      <c r="K77" s="221"/>
      <c r="L77" s="227"/>
      <c r="M77" s="221"/>
      <c r="N77" s="228"/>
      <c r="O77" s="229" t="s">
        <v>92</v>
      </c>
      <c r="P77" s="230"/>
      <c r="Q77" s="230"/>
      <c r="R77" s="231"/>
    </row>
    <row r="78" spans="1:19" s="18" customFormat="1" ht="9" customHeight="1">
      <c r="A78" s="367"/>
      <c r="B78" s="24"/>
      <c r="C78" s="377"/>
      <c r="D78" s="224">
        <v>4</v>
      </c>
      <c r="E78" s="224"/>
      <c r="F78" s="92">
        <f>IF(D78&gt;$R$79,,UPPER(VLOOKUP(D78,'1D ELO'!$A$7:$L$23,2)))</f>
        <v>0</v>
      </c>
      <c r="G78" s="90"/>
      <c r="H78" s="90"/>
      <c r="I78" s="333"/>
      <c r="J78" s="334" t="s">
        <v>10</v>
      </c>
      <c r="K78" s="221"/>
      <c r="L78" s="227"/>
      <c r="M78" s="221"/>
      <c r="N78" s="228"/>
      <c r="O78" s="221"/>
      <c r="P78" s="227"/>
      <c r="Q78" s="221"/>
      <c r="R78" s="228"/>
    </row>
    <row r="79" spans="1:19" s="18" customFormat="1" ht="9" customHeight="1">
      <c r="A79" s="368"/>
      <c r="B79" s="365"/>
      <c r="C79" s="378"/>
      <c r="D79" s="240"/>
      <c r="E79" s="240"/>
      <c r="F79" s="92">
        <f>IF(D78&gt;$R$79,,UPPER(VLOOKUP(D78,'1D ELO'!$A$7:$L$23,8)))</f>
        <v>0</v>
      </c>
      <c r="G79" s="335"/>
      <c r="H79" s="335"/>
      <c r="I79" s="336"/>
      <c r="J79" s="337"/>
      <c r="K79" s="234"/>
      <c r="L79" s="233"/>
      <c r="M79" s="234"/>
      <c r="N79" s="235"/>
      <c r="O79" s="234">
        <f>R4</f>
        <v>0</v>
      </c>
      <c r="P79" s="233"/>
      <c r="Q79" s="234"/>
      <c r="R79" s="338">
        <f>MIN(4,'1D ELO'!$P$5)</f>
        <v>0</v>
      </c>
    </row>
    <row r="80" spans="1:19" ht="15.75" customHeight="1"/>
    <row r="81" ht="9" customHeight="1"/>
  </sheetData>
  <mergeCells count="1">
    <mergeCell ref="A4:C4"/>
  </mergeCells>
  <phoneticPr fontId="71" type="noConversion"/>
  <conditionalFormatting sqref="I10 I58 I42 I50 I34 I26 I18 I66 K30 M22 O38 K62 K46 M54 K14">
    <cfRule type="expression" dxfId="745" priority="2" stopIfTrue="1">
      <formula>AND($O$1="CU",I10="Umpire")</formula>
    </cfRule>
    <cfRule type="expression" dxfId="744" priority="3" stopIfTrue="1">
      <formula>AND($O$1="CU",I10&lt;&gt;"Umpire",J10&lt;&gt;"")</formula>
    </cfRule>
    <cfRule type="expression" dxfId="743" priority="4" stopIfTrue="1">
      <formula>AND($O$1="CU",I10&lt;&gt;"Umpire")</formula>
    </cfRule>
  </conditionalFormatting>
  <conditionalFormatting sqref="M13 M29 M45 M61 O21 O53 Q37 K9 K17 K25 K33 K41 K49 K57 K65">
    <cfRule type="expression" dxfId="742" priority="5" stopIfTrue="1">
      <formula>J10="as"</formula>
    </cfRule>
    <cfRule type="expression" dxfId="741" priority="6" stopIfTrue="1">
      <formula>J10="bs"</formula>
    </cfRule>
  </conditionalFormatting>
  <conditionalFormatting sqref="M14 M30 M46 M62 O22 O54 Q38 K10 K18 K26 K34 K42 K50 K58 K66">
    <cfRule type="expression" dxfId="740" priority="7" stopIfTrue="1">
      <formula>J10="as"</formula>
    </cfRule>
    <cfRule type="expression" dxfId="739" priority="8" stopIfTrue="1">
      <formula>J10="bs"</formula>
    </cfRule>
  </conditionalFormatting>
  <conditionalFormatting sqref="J10 J18 J26 J34 J42 J50 J58 J66 L62 L46 L30 L14 N22 N54 P38">
    <cfRule type="expression" dxfId="738" priority="9" stopIfTrue="1">
      <formula>$O$1="CU"</formula>
    </cfRule>
  </conditionalFormatting>
  <conditionalFormatting sqref="E7:F7 E63:F63 E11:F11 E15:F15 E19:F19 E23:F23 E27:F27 E31:F31 E35:F35 E39:F39 E43:F43 E47:F47 E51:F51 E55:F55 E59:F59 E67:F67">
    <cfRule type="cellIs" dxfId="737" priority="10" stopIfTrue="1" operator="equal">
      <formula>"Bye"</formula>
    </cfRule>
  </conditionalFormatting>
  <conditionalFormatting sqref="D63 D7 D11 D15 D19 D23 D27 D31 D35 D39 D43 D47 D51 D55 D59 D67">
    <cfRule type="cellIs" dxfId="736" priority="1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worksheet>
</file>

<file path=xl/worksheets/sheet26.xml><?xml version="1.0" encoding="utf-8"?>
<worksheet xmlns="http://schemas.openxmlformats.org/spreadsheetml/2006/main" xmlns:r="http://schemas.openxmlformats.org/officeDocument/2006/relationships">
  <sheetPr codeName="Sheet35">
    <tabColor indexed="17"/>
  </sheetPr>
  <dimension ref="A1:U154"/>
  <sheetViews>
    <sheetView showGridLines="0" showZeros="0" workbookViewId="0">
      <selection activeCell="A6" sqref="A6:IV6"/>
    </sheetView>
  </sheetViews>
  <sheetFormatPr defaultRowHeight="13.2"/>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E1" s="6"/>
      <c r="I1" s="384"/>
      <c r="J1" s="137"/>
      <c r="K1" s="297" t="s">
        <v>145</v>
      </c>
      <c r="L1" s="297"/>
      <c r="M1" s="298"/>
      <c r="N1" s="137"/>
      <c r="O1" s="137"/>
      <c r="P1" s="137"/>
      <c r="R1" s="137"/>
    </row>
    <row r="2" spans="1:21" s="108" customFormat="1">
      <c r="A2" s="486" t="s">
        <v>122</v>
      </c>
      <c r="B2" s="96"/>
      <c r="C2" s="96"/>
      <c r="D2" s="96"/>
      <c r="E2" s="87"/>
      <c r="F2" s="96">
        <f>Altalanos!$A$8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145"/>
      <c r="F4" s="145"/>
      <c r="G4" s="146" t="str">
        <f>Altalanos!$C$10</f>
        <v>Baja</v>
      </c>
      <c r="H4" s="301"/>
      <c r="I4" s="145"/>
      <c r="J4" s="302"/>
      <c r="K4" s="148"/>
      <c r="L4" s="147"/>
      <c r="M4" s="104"/>
      <c r="N4" s="302"/>
      <c r="O4" s="145"/>
      <c r="P4" s="302"/>
      <c r="Q4" s="145"/>
      <c r="R4" s="89">
        <f>Altalanos!$E$10</f>
        <v>0</v>
      </c>
    </row>
    <row r="5" spans="1:21" s="19" customFormat="1" ht="9.6">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2" customFormat="1" ht="12"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ELO'!$A$7:$P$39,14))</f>
        <v/>
      </c>
      <c r="C7" s="390" t="str">
        <f>IF($D7="","",VLOOKUP($D7,'1D ELO'!$A$7:$P$39,15))</f>
        <v/>
      </c>
      <c r="D7" s="159"/>
      <c r="E7" s="503" t="str">
        <f>UPPER(IF($D7="","",VLOOKUP($D7,'1D ELO'!$A$7:$P$33,5)))</f>
        <v/>
      </c>
      <c r="F7" s="160" t="str">
        <f>UPPER(IF($D7="","",VLOOKUP($D7,'1D ELO'!$A$7:$P$33,2)))</f>
        <v/>
      </c>
      <c r="G7" s="160" t="str">
        <f>IF($D7="","",VLOOKUP($D7,'1D ELO'!$A$7:$P$33,3))</f>
        <v/>
      </c>
      <c r="H7" s="308"/>
      <c r="I7" s="160" t="str">
        <f>IF($D7="","",VLOOKUP($D7,'1D ELO'!$A$7:$P$33,4))</f>
        <v/>
      </c>
      <c r="J7" s="309"/>
      <c r="K7" s="163"/>
      <c r="L7" s="165"/>
      <c r="M7" s="163"/>
      <c r="N7" s="165"/>
      <c r="O7" s="163"/>
      <c r="P7" s="165"/>
      <c r="Q7" s="163"/>
      <c r="R7" s="280" t="s">
        <v>153</v>
      </c>
      <c r="S7" s="169"/>
      <c r="U7" s="170" t="str">
        <f>Birók!P21</f>
        <v>Bíró</v>
      </c>
    </row>
    <row r="8" spans="1:21" s="38" customFormat="1" ht="9.6" customHeight="1">
      <c r="A8" s="281"/>
      <c r="B8" s="310"/>
      <c r="C8" s="310"/>
      <c r="D8" s="310"/>
      <c r="E8" s="503" t="str">
        <f>UPPER(IF($D7="","",VLOOKUP($D7,'1D ELO'!$A$7:$P$33,11)))</f>
        <v/>
      </c>
      <c r="F8" s="160" t="str">
        <f>UPPER(IF($D7="","",VLOOKUP($D7,'1D ELO'!$A$7:$P$33,8)))</f>
        <v/>
      </c>
      <c r="G8" s="160" t="str">
        <f>IF($D7="","",VLOOKUP($D7,'1D ELO'!$A$7:$P$33,9))</f>
        <v/>
      </c>
      <c r="H8" s="308"/>
      <c r="I8" s="160" t="str">
        <f>IF($D7="","",VLOOKUP($D7,'1D ELO'!$A$7:$P$33,10))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ELO'!$A$7:$P$39,14))</f>
        <v/>
      </c>
      <c r="C11" s="390" t="str">
        <f>IF($D11="","",VLOOKUP($D11,'1D ELO'!$A$7:$P$39,15))</f>
        <v/>
      </c>
      <c r="D11" s="159"/>
      <c r="E11" s="498" t="str">
        <f>UPPER(IF($D11="","",VLOOKUP($D11,'1D ELO'!$A$7:$P$39,5)))</f>
        <v/>
      </c>
      <c r="F11" s="487" t="str">
        <f>UPPER(IF($D11="","",VLOOKUP($D11,'1D ELO'!$A$7:$P$39,2)))</f>
        <v/>
      </c>
      <c r="G11" s="487" t="str">
        <f>IF($D11="","",VLOOKUP($D11,'1D ELO'!$A$7:$P$39,3))</f>
        <v/>
      </c>
      <c r="H11" s="499"/>
      <c r="I11" s="487" t="str">
        <f>IF($D11="","",VLOOKUP($D11,'1D ELO'!$A$7:$P$39,4))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ELO'!$A$7:$P$33,11)))</f>
        <v/>
      </c>
      <c r="F12" s="487" t="str">
        <f>UPPER(IF($D11="","",VLOOKUP($D11,'1D ELO'!$A$7:$P$33,8)))</f>
        <v/>
      </c>
      <c r="G12" s="487" t="str">
        <f>IF($D11="","",VLOOKUP($D11,'1D ELO'!$A$7:$P$33,9))</f>
        <v/>
      </c>
      <c r="H12" s="499"/>
      <c r="I12" s="487" t="str">
        <f>IF($D11="","",VLOOKUP($D11,'1D ELO'!$A$7:$P$33,10))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ELO'!$A$7:$P$39,14))</f>
        <v/>
      </c>
      <c r="C15" s="390" t="str">
        <f>IF($D15="","",VLOOKUP($D15,'1D ELO'!$A$7:$P$39,15))</f>
        <v/>
      </c>
      <c r="D15" s="159"/>
      <c r="E15" s="498" t="str">
        <f>UPPER(IF($D15="","",VLOOKUP($D15,'1D ELO'!$A$7:$P$39,5)))</f>
        <v/>
      </c>
      <c r="F15" s="487" t="str">
        <f>UPPER(IF($D15="","",VLOOKUP($D15,'1D ELO'!$A$7:$P$39,2)))</f>
        <v/>
      </c>
      <c r="G15" s="487" t="str">
        <f>IF($D15="","",VLOOKUP($D15,'1D ELO'!$A$7:$P$39,3))</f>
        <v/>
      </c>
      <c r="H15" s="499"/>
      <c r="I15" s="487" t="str">
        <f>IF($D15="","",VLOOKUP($D15,'1D ELO'!$A$7:$P$39,4))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ELO'!$A$7:$P$33,11)))</f>
        <v/>
      </c>
      <c r="F16" s="487" t="str">
        <f>UPPER(IF($D15="","",VLOOKUP($D15,'1D ELO'!$A$7:$P$33,8)))</f>
        <v/>
      </c>
      <c r="G16" s="487" t="str">
        <f>IF($D15="","",VLOOKUP($D15,'1D ELO'!$A$7:$P$33,9))</f>
        <v/>
      </c>
      <c r="H16" s="499"/>
      <c r="I16" s="487" t="str">
        <f>IF($D15="","",VLOOKUP($D15,'1D ELO'!$A$7:$P$33,10))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ELO'!$A$7:$P$39,14))</f>
        <v/>
      </c>
      <c r="C19" s="390" t="str">
        <f>IF($D19="","",VLOOKUP($D19,'1D ELO'!$A$7:$P$39,15))</f>
        <v/>
      </c>
      <c r="D19" s="159"/>
      <c r="E19" s="498" t="str">
        <f>UPPER(IF($D19="","",VLOOKUP($D19,'1D ELO'!$A$7:$P$39,5)))</f>
        <v/>
      </c>
      <c r="F19" s="487" t="str">
        <f>UPPER(IF($D19="","",VLOOKUP($D19,'1D ELO'!$A$7:$P$39,2)))</f>
        <v/>
      </c>
      <c r="G19" s="487" t="str">
        <f>IF($D19="","",VLOOKUP($D19,'1D ELO'!$A$7:$P$39,3))</f>
        <v/>
      </c>
      <c r="H19" s="499"/>
      <c r="I19" s="487" t="str">
        <f>IF($D19="","",VLOOKUP($D19,'1D ELO'!$A$7:$P$39,4))</f>
        <v/>
      </c>
      <c r="J19" s="317"/>
      <c r="K19" s="163"/>
      <c r="L19" s="165"/>
      <c r="M19" s="201"/>
      <c r="N19" s="322"/>
      <c r="O19" s="163"/>
      <c r="P19" s="165"/>
      <c r="Q19" s="163"/>
      <c r="R19" s="166"/>
      <c r="S19" s="169"/>
    </row>
    <row r="20" spans="1:19" s="38" customFormat="1" ht="9.6" customHeight="1">
      <c r="A20" s="281"/>
      <c r="B20" s="310"/>
      <c r="C20" s="310"/>
      <c r="D20" s="310"/>
      <c r="E20" s="498" t="str">
        <f>UPPER(IF($D19="","",VLOOKUP($D19,'1D ELO'!$A$7:$P$33,11)))</f>
        <v/>
      </c>
      <c r="F20" s="487" t="str">
        <f>UPPER(IF($D19="","",VLOOKUP($D19,'1D ELO'!$A$7:$P$33,8)))</f>
        <v/>
      </c>
      <c r="G20" s="487" t="str">
        <f>IF($D19="","",VLOOKUP($D19,'1D ELO'!$A$7:$P$33,9))</f>
        <v/>
      </c>
      <c r="H20" s="499"/>
      <c r="I20" s="487" t="str">
        <f>IF($D19="","",VLOOKUP($D19,'1D ELO'!$A$7:$P$33,10))</f>
        <v/>
      </c>
      <c r="J20" s="311"/>
      <c r="K20" s="163"/>
      <c r="L20" s="165"/>
      <c r="M20" s="285"/>
      <c r="N20" s="323"/>
      <c r="O20" s="163"/>
      <c r="P20" s="165"/>
      <c r="Q20" s="163"/>
      <c r="R20" s="166"/>
      <c r="S20" s="169"/>
    </row>
    <row r="21" spans="1:19" s="38" customFormat="1" ht="9.6" customHeight="1">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c r="A23" s="281">
        <v>5</v>
      </c>
      <c r="B23" s="390" t="str">
        <f>IF($D23="","",VLOOKUP($D23,'1D ELO'!$A$7:$P$39,14))</f>
        <v/>
      </c>
      <c r="C23" s="390" t="str">
        <f>IF($D23="","",VLOOKUP($D23,'1D ELO'!$A$7:$P$39,15))</f>
        <v/>
      </c>
      <c r="D23" s="159"/>
      <c r="E23" s="498" t="str">
        <f>UPPER(IF($D23="","",VLOOKUP($D23,'1D ELO'!$A$7:$P$39,5)))</f>
        <v/>
      </c>
      <c r="F23" s="487" t="str">
        <f>UPPER(IF($D23="","",VLOOKUP($D23,'1D ELO'!$A$7:$P$39,2)))</f>
        <v/>
      </c>
      <c r="G23" s="487" t="str">
        <f>IF($D23="","",VLOOKUP($D23,'1D ELO'!$A$7:$P$39,3))</f>
        <v/>
      </c>
      <c r="H23" s="499"/>
      <c r="I23" s="487" t="str">
        <f>IF($D23="","",VLOOKUP($D23,'1D ELO'!$A$7:$P$39,4))</f>
        <v/>
      </c>
      <c r="J23" s="309"/>
      <c r="K23" s="163"/>
      <c r="L23" s="165"/>
      <c r="M23" s="163"/>
      <c r="N23" s="318"/>
      <c r="O23" s="163"/>
      <c r="P23" s="318"/>
      <c r="Q23" s="163"/>
      <c r="R23" s="166"/>
      <c r="S23" s="169"/>
    </row>
    <row r="24" spans="1:19" s="38" customFormat="1" ht="9.6" customHeight="1">
      <c r="A24" s="281"/>
      <c r="B24" s="310"/>
      <c r="C24" s="310"/>
      <c r="D24" s="310"/>
      <c r="E24" s="498" t="str">
        <f>UPPER(IF($D23="","",VLOOKUP($D23,'1D ELO'!$A$7:$P$33,11)))</f>
        <v/>
      </c>
      <c r="F24" s="487" t="str">
        <f>UPPER(IF($D23="","",VLOOKUP($D23,'1D ELO'!$A$7:$P$33,8)))</f>
        <v/>
      </c>
      <c r="G24" s="487" t="str">
        <f>IF($D23="","",VLOOKUP($D23,'1D ELO'!$A$7:$P$33,9))</f>
        <v/>
      </c>
      <c r="H24" s="499"/>
      <c r="I24" s="487" t="str">
        <f>IF($D23="","",VLOOKUP($D23,'1D ELO'!$A$7:$P$33,10))</f>
        <v/>
      </c>
      <c r="J24" s="311"/>
      <c r="K24" s="156" t="str">
        <f>IF(J24="a",F23,IF(J24="b",F25,""))</f>
        <v/>
      </c>
      <c r="L24" s="165"/>
      <c r="M24" s="163"/>
      <c r="N24" s="318"/>
      <c r="O24" s="163"/>
      <c r="P24" s="318"/>
      <c r="Q24" s="163"/>
      <c r="R24" s="166"/>
      <c r="S24" s="169"/>
    </row>
    <row r="25" spans="1:19" s="38" customFormat="1" ht="9.6" customHeight="1">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c r="A27" s="281">
        <v>6</v>
      </c>
      <c r="B27" s="390" t="str">
        <f>IF($D27="","",VLOOKUP($D27,'1D ELO'!$A$7:$P$39,14))</f>
        <v/>
      </c>
      <c r="C27" s="390" t="str">
        <f>IF($D27="","",VLOOKUP($D27,'1D ELO'!$A$7:$P$39,15))</f>
        <v/>
      </c>
      <c r="D27" s="159"/>
      <c r="E27" s="498" t="str">
        <f>UPPER(IF($D27="","",VLOOKUP($D27,'1D ELO'!$A$7:$P$39,5)))</f>
        <v/>
      </c>
      <c r="F27" s="487" t="str">
        <f>UPPER(IF($D27="","",VLOOKUP($D27,'1D ELO'!$A$7:$P$39,2)))</f>
        <v/>
      </c>
      <c r="G27" s="487" t="str">
        <f>IF($D27="","",VLOOKUP($D27,'1D ELO'!$A$7:$P$39,3))</f>
        <v/>
      </c>
      <c r="H27" s="499"/>
      <c r="I27" s="487" t="str">
        <f>IF($D27="","",VLOOKUP($D27,'1D ELO'!$A$7:$P$39,4))</f>
        <v/>
      </c>
      <c r="J27" s="317"/>
      <c r="K27" s="163"/>
      <c r="L27" s="318"/>
      <c r="M27" s="201"/>
      <c r="N27" s="322"/>
      <c r="O27" s="163"/>
      <c r="P27" s="318"/>
      <c r="Q27" s="163"/>
      <c r="R27" s="166"/>
      <c r="S27" s="169"/>
    </row>
    <row r="28" spans="1:19" s="38" customFormat="1" ht="9.6" customHeight="1">
      <c r="A28" s="281"/>
      <c r="B28" s="310"/>
      <c r="C28" s="310"/>
      <c r="D28" s="310"/>
      <c r="E28" s="498" t="str">
        <f>UPPER(IF($D27="","",VLOOKUP($D27,'1D ELO'!$A$7:$P$33,11)))</f>
        <v/>
      </c>
      <c r="F28" s="487" t="str">
        <f>UPPER(IF($D27="","",VLOOKUP($D27,'1D ELO'!$A$7:$P$33,8)))</f>
        <v/>
      </c>
      <c r="G28" s="487" t="str">
        <f>IF($D27="","",VLOOKUP($D27,'1D ELO'!$A$7:$P$33,9))</f>
        <v/>
      </c>
      <c r="H28" s="499"/>
      <c r="I28" s="487" t="str">
        <f>IF($D27="","",VLOOKUP($D27,'1D ELO'!$A$7:$P$33,10))</f>
        <v/>
      </c>
      <c r="J28" s="311"/>
      <c r="K28" s="163"/>
      <c r="L28" s="318"/>
      <c r="M28" s="285"/>
      <c r="N28" s="323"/>
      <c r="O28" s="163"/>
      <c r="P28" s="318"/>
      <c r="Q28" s="163"/>
      <c r="R28" s="166"/>
      <c r="S28" s="169"/>
    </row>
    <row r="29" spans="1:19" s="38" customFormat="1" ht="9.6" customHeight="1">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c r="A31" s="321">
        <v>7</v>
      </c>
      <c r="B31" s="390" t="str">
        <f>IF($D31="","",VLOOKUP($D31,'1D ELO'!$A$7:$P$39,14))</f>
        <v/>
      </c>
      <c r="C31" s="390" t="str">
        <f>IF($D31="","",VLOOKUP($D31,'1D ELO'!$A$7:$P$39,15))</f>
        <v/>
      </c>
      <c r="D31" s="159"/>
      <c r="E31" s="498" t="str">
        <f>UPPER(IF($D31="","",VLOOKUP($D31,'1D ELO'!$A$7:$P$39,5)))</f>
        <v/>
      </c>
      <c r="F31" s="487" t="str">
        <f>UPPER(IF($D31="","",VLOOKUP($D31,'1D ELO'!$A$7:$P$39,2)))</f>
        <v/>
      </c>
      <c r="G31" s="487" t="str">
        <f>IF($D31="","",VLOOKUP($D31,'1D ELO'!$A$7:$P$39,3))</f>
        <v/>
      </c>
      <c r="H31" s="499"/>
      <c r="I31" s="487" t="str">
        <f>IF($D31="","",VLOOKUP($D31,'1D ELO'!$A$7:$P$39,4))</f>
        <v/>
      </c>
      <c r="J31" s="309"/>
      <c r="K31" s="163"/>
      <c r="L31" s="318"/>
      <c r="M31" s="163"/>
      <c r="N31" s="165"/>
      <c r="O31" s="201"/>
      <c r="P31" s="318"/>
      <c r="Q31" s="163"/>
      <c r="R31" s="166"/>
      <c r="S31" s="169"/>
    </row>
    <row r="32" spans="1:19" s="38" customFormat="1" ht="9.6" customHeight="1">
      <c r="A32" s="281"/>
      <c r="B32" s="310"/>
      <c r="C32" s="310"/>
      <c r="D32" s="310"/>
      <c r="E32" s="498" t="str">
        <f>UPPER(IF($D31="","",VLOOKUP($D31,'1D ELO'!$A$7:$P$33,11)))</f>
        <v/>
      </c>
      <c r="F32" s="487" t="str">
        <f>UPPER(IF($D31="","",VLOOKUP($D31,'1D ELO'!$A$7:$P$33,8)))</f>
        <v/>
      </c>
      <c r="G32" s="487" t="str">
        <f>IF($D31="","",VLOOKUP($D31,'1D ELO'!$A$7:$P$33,9))</f>
        <v/>
      </c>
      <c r="H32" s="499"/>
      <c r="I32" s="487" t="str">
        <f>IF($D31="","",VLOOKUP($D31,'1D ELO'!$A$7:$P$33,10))</f>
        <v/>
      </c>
      <c r="J32" s="311"/>
      <c r="K32" s="156" t="str">
        <f>IF(J32="a",F31,IF(J32="b",F33,""))</f>
        <v/>
      </c>
      <c r="L32" s="318"/>
      <c r="M32" s="163"/>
      <c r="N32" s="165"/>
      <c r="O32" s="163"/>
      <c r="P32" s="318"/>
      <c r="Q32" s="163"/>
      <c r="R32" s="166"/>
      <c r="S32" s="169"/>
    </row>
    <row r="33" spans="1:19" s="38" customFormat="1" ht="9.6" customHeight="1">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c r="A35" s="307">
        <v>8</v>
      </c>
      <c r="B35" s="390" t="str">
        <f>IF($D35="","",VLOOKUP($D35,'1D ELO'!$A$7:$P$39,14))</f>
        <v/>
      </c>
      <c r="C35" s="390" t="str">
        <f>IF($D35="","",VLOOKUP($D35,'1D ELO'!$A$7:$P$39,15))</f>
        <v/>
      </c>
      <c r="D35" s="159"/>
      <c r="E35" s="680" t="str">
        <f>UPPER(IF($D35="","",VLOOKUP($D35,'1D ELO'!$A$7:$P$39,5)))</f>
        <v/>
      </c>
      <c r="F35" s="681" t="str">
        <f>UPPER(IF($D35="","",VLOOKUP($D35,'1D ELO'!$A$7:$P$39,2)))</f>
        <v/>
      </c>
      <c r="G35" s="681" t="str">
        <f>IF($D35="","",VLOOKUP($D35,'1D ELO'!$A$7:$P$39,3))</f>
        <v/>
      </c>
      <c r="H35" s="682"/>
      <c r="I35" s="681" t="str">
        <f>IF($D35="","",VLOOKUP($D35,'1D ELO'!$A$7:$P$39,4))</f>
        <v/>
      </c>
      <c r="J35" s="317"/>
      <c r="K35" s="163"/>
      <c r="L35" s="165"/>
      <c r="M35" s="201"/>
      <c r="N35" s="314"/>
      <c r="O35" s="163"/>
      <c r="P35" s="318"/>
      <c r="Q35" s="163"/>
      <c r="R35" s="166"/>
      <c r="S35" s="169"/>
    </row>
    <row r="36" spans="1:19" s="38" customFormat="1" ht="9.6" customHeight="1">
      <c r="A36" s="281"/>
      <c r="B36" s="310"/>
      <c r="C36" s="310"/>
      <c r="D36" s="310"/>
      <c r="E36" s="680" t="str">
        <f>UPPER(IF($D35="","",VLOOKUP($D35,'1D ELO'!$A$7:$P$33,11)))</f>
        <v/>
      </c>
      <c r="F36" s="681" t="str">
        <f>UPPER(IF($D35="","",VLOOKUP($D35,'1D ELO'!$A$7:$P$33,8)))</f>
        <v/>
      </c>
      <c r="G36" s="681" t="str">
        <f>IF($D35="","",VLOOKUP($D35,'1D ELO'!$A$7:$P$33,9))</f>
        <v/>
      </c>
      <c r="H36" s="682"/>
      <c r="I36" s="681" t="str">
        <f>IF($D35="","",VLOOKUP($D35,'1D ELO'!$A$7:$P$33,10))</f>
        <v/>
      </c>
      <c r="J36" s="311"/>
      <c r="K36" s="163"/>
      <c r="L36" s="165"/>
      <c r="M36" s="285"/>
      <c r="N36" s="319"/>
      <c r="O36" s="163"/>
      <c r="P36" s="318"/>
      <c r="Q36" s="163"/>
      <c r="R36" s="166"/>
      <c r="S36" s="169"/>
    </row>
    <row r="37" spans="1:19" s="38" customFormat="1" ht="9.6" customHeight="1">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c r="A39" s="307">
        <v>9</v>
      </c>
      <c r="B39" s="390" t="str">
        <f>IF($D39="","",VLOOKUP($D39,'1D ELO'!$A$7:$P$39,14))</f>
        <v/>
      </c>
      <c r="C39" s="390" t="str">
        <f>IF($D39="","",VLOOKUP($D39,'1D ELO'!$A$7:$P$39,15))</f>
        <v/>
      </c>
      <c r="D39" s="159"/>
      <c r="E39" s="503" t="str">
        <f>UPPER(IF($D39="","",VLOOKUP($D39,'1D ELO'!$A$7:$P$39,5)))</f>
        <v/>
      </c>
      <c r="F39" s="681" t="str">
        <f>UPPER(IF($D39="","",VLOOKUP($D39,'1D ELO'!$A$7:$P$39,2)))</f>
        <v/>
      </c>
      <c r="G39" s="681" t="str">
        <f>IF($D39="","",VLOOKUP($D39,'1D ELO'!$A$7:$P$39,3))</f>
        <v/>
      </c>
      <c r="H39" s="682"/>
      <c r="I39" s="681" t="str">
        <f>IF($D39="","",VLOOKUP($D39,'1D ELO'!$A$7:$P$39,4))</f>
        <v/>
      </c>
      <c r="J39" s="309"/>
      <c r="K39" s="163"/>
      <c r="L39" s="165"/>
      <c r="M39" s="163"/>
      <c r="N39" s="165"/>
      <c r="O39" s="163"/>
      <c r="P39" s="318"/>
      <c r="Q39" s="201"/>
      <c r="R39" s="166"/>
      <c r="S39" s="169"/>
    </row>
    <row r="40" spans="1:19" s="38" customFormat="1" ht="9.6" customHeight="1">
      <c r="A40" s="281"/>
      <c r="B40" s="310"/>
      <c r="C40" s="310"/>
      <c r="D40" s="310"/>
      <c r="E40" s="503" t="str">
        <f>UPPER(IF($D39="","",VLOOKUP($D39,'1D ELO'!$A$7:$P$33,11)))</f>
        <v/>
      </c>
      <c r="F40" s="160" t="str">
        <f>UPPER(IF($D39="","",VLOOKUP($D39,'1D ELO'!$A$7:$P$33,8)))</f>
        <v/>
      </c>
      <c r="G40" s="160" t="str">
        <f>IF($D39="","",VLOOKUP($D39,'1D ELO'!$A$7:$P$33,9))</f>
        <v/>
      </c>
      <c r="H40" s="308"/>
      <c r="I40" s="160" t="str">
        <f>IF($D39="","",VLOOKUP($D39,'1D ELO'!$A$7:$P$33,10))</f>
        <v/>
      </c>
      <c r="J40" s="311"/>
      <c r="K40" s="156" t="str">
        <f>IF(J40="a",F39,IF(J40="b",F41,""))</f>
        <v/>
      </c>
      <c r="L40" s="165"/>
      <c r="M40" s="163"/>
      <c r="N40" s="165"/>
      <c r="O40" s="163"/>
      <c r="P40" s="318"/>
      <c r="Q40" s="285"/>
      <c r="R40" s="326"/>
      <c r="S40" s="169"/>
    </row>
    <row r="41" spans="1:19" s="38" customFormat="1" ht="9.6" customHeight="1">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c r="A43" s="281">
        <v>10</v>
      </c>
      <c r="B43" s="390" t="str">
        <f>IF($D43="","",VLOOKUP($D43,'1D ELO'!$A$7:$P$39,13))</f>
        <v/>
      </c>
      <c r="C43" s="390" t="str">
        <f>IF($D43="","",VLOOKUP($D43,'1D ELO'!$A$7:$P$39,15))</f>
        <v/>
      </c>
      <c r="D43" s="159"/>
      <c r="E43" s="498" t="str">
        <f>UPPER(IF($D43="","",VLOOKUP($D43,'1D ELO'!$A$7:$P$39,5)))</f>
        <v/>
      </c>
      <c r="F43" s="487" t="str">
        <f>UPPER(IF($D43="","",VLOOKUP($D43,'1D ELO'!$A$7:$P$39,2)))</f>
        <v/>
      </c>
      <c r="G43" s="487" t="str">
        <f>IF($D43="","",VLOOKUP($D43,'1D ELO'!$A$7:$P$39,3))</f>
        <v/>
      </c>
      <c r="H43" s="499"/>
      <c r="I43" s="487" t="str">
        <f>IF($D43="","",VLOOKUP($D43,'1D ELO'!$A$7:$P$39,4))</f>
        <v/>
      </c>
      <c r="J43" s="317"/>
      <c r="K43" s="163"/>
      <c r="L43" s="318"/>
      <c r="M43" s="201"/>
      <c r="N43" s="314"/>
      <c r="O43" s="163"/>
      <c r="P43" s="318"/>
      <c r="Q43" s="163"/>
      <c r="R43" s="166"/>
      <c r="S43" s="169"/>
    </row>
    <row r="44" spans="1:19" s="38" customFormat="1" ht="9.6" customHeight="1">
      <c r="A44" s="281"/>
      <c r="B44" s="310"/>
      <c r="C44" s="310"/>
      <c r="D44" s="310"/>
      <c r="E44" s="498" t="str">
        <f>UPPER(IF($D43="","",VLOOKUP($D43,'1D ELO'!$A$7:$P$33,11)))</f>
        <v/>
      </c>
      <c r="F44" s="487" t="str">
        <f>UPPER(IF($D43="","",VLOOKUP($D43,'1D ELO'!$A$7:$P$33,8)))</f>
        <v/>
      </c>
      <c r="G44" s="487" t="str">
        <f>IF($D43="","",VLOOKUP($D43,'1D ELO'!$A$7:$P$33,9))</f>
        <v/>
      </c>
      <c r="H44" s="499"/>
      <c r="I44" s="487" t="str">
        <f>IF($D43="","",VLOOKUP($D43,'1D ELO'!$A$7:$P$33,10))</f>
        <v/>
      </c>
      <c r="J44" s="311"/>
      <c r="K44" s="163"/>
      <c r="L44" s="318"/>
      <c r="M44" s="285"/>
      <c r="N44" s="319"/>
      <c r="O44" s="163"/>
      <c r="P44" s="318"/>
      <c r="Q44" s="163"/>
      <c r="R44" s="166"/>
      <c r="S44" s="169"/>
    </row>
    <row r="45" spans="1:19" s="38" customFormat="1" ht="9.6" customHeight="1">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c r="A47" s="321">
        <v>11</v>
      </c>
      <c r="B47" s="390" t="str">
        <f>IF($D47="","",VLOOKUP($D47,'1D ELO'!$A$7:$P$39,14))</f>
        <v/>
      </c>
      <c r="C47" s="390" t="str">
        <f>IF($D47="","",VLOOKUP($D47,'1D ELO'!$A$7:$P$39,15))</f>
        <v/>
      </c>
      <c r="D47" s="159"/>
      <c r="E47" s="498" t="str">
        <f>UPPER(IF($D47="","",VLOOKUP($D47,'1D ELO'!$A$7:$P$39,5)))</f>
        <v/>
      </c>
      <c r="F47" s="487" t="str">
        <f>UPPER(IF($D47="","",VLOOKUP($D47,'1D ELO'!$A$7:$P$39,2)))</f>
        <v/>
      </c>
      <c r="G47" s="487" t="str">
        <f>IF($D47="","",VLOOKUP($D47,'1D ELO'!$A$7:$P$39,3))</f>
        <v/>
      </c>
      <c r="H47" s="499"/>
      <c r="I47" s="487" t="str">
        <f>IF($D47="","",VLOOKUP($D47,'1D ELO'!$A$7:$P$39,4))</f>
        <v/>
      </c>
      <c r="J47" s="309"/>
      <c r="K47" s="163"/>
      <c r="L47" s="318"/>
      <c r="M47" s="163"/>
      <c r="N47" s="318"/>
      <c r="O47" s="201"/>
      <c r="P47" s="318"/>
      <c r="Q47" s="163"/>
      <c r="R47" s="166"/>
      <c r="S47" s="169"/>
    </row>
    <row r="48" spans="1:19" s="38" customFormat="1" ht="9.6" customHeight="1">
      <c r="A48" s="281"/>
      <c r="B48" s="310"/>
      <c r="C48" s="310"/>
      <c r="D48" s="310"/>
      <c r="E48" s="498" t="str">
        <f>UPPER(IF($D47="","",VLOOKUP($D47,'1D ELO'!$A$7:$P$33,11)))</f>
        <v/>
      </c>
      <c r="F48" s="487" t="str">
        <f>UPPER(IF($D47="","",VLOOKUP($D47,'1D ELO'!$A$7:$P$33,8)))</f>
        <v/>
      </c>
      <c r="G48" s="487" t="str">
        <f>IF($D47="","",VLOOKUP($D47,'1D ELO'!$A$7:$P$33,9))</f>
        <v/>
      </c>
      <c r="H48" s="499"/>
      <c r="I48" s="487" t="str">
        <f>IF($D47="","",VLOOKUP($D47,'1D ELO'!$A$7:$P$33,10))</f>
        <v/>
      </c>
      <c r="J48" s="311"/>
      <c r="K48" s="156" t="str">
        <f>IF(J48="a",F47,IF(J48="b",F49,""))</f>
        <v/>
      </c>
      <c r="L48" s="318"/>
      <c r="M48" s="163"/>
      <c r="N48" s="318"/>
      <c r="O48" s="163"/>
      <c r="P48" s="318"/>
      <c r="Q48" s="163"/>
      <c r="R48" s="166"/>
      <c r="S48" s="169"/>
    </row>
    <row r="49" spans="1:19" s="38" customFormat="1" ht="9.6" customHeight="1">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c r="A51" s="281">
        <v>12</v>
      </c>
      <c r="B51" s="390" t="str">
        <f>IF($D51="","",VLOOKUP($D51,'1D ELO'!$A$7:$P$39,14))</f>
        <v/>
      </c>
      <c r="C51" s="390" t="str">
        <f>IF($D51="","",VLOOKUP($D51,'1D ELO'!$A$7:$P$39,15))</f>
        <v/>
      </c>
      <c r="D51" s="159"/>
      <c r="E51" s="498" t="str">
        <f>UPPER(IF($D51="","",VLOOKUP($D51,'1D ELO'!$A$7:$P$39,5)))</f>
        <v/>
      </c>
      <c r="F51" s="487" t="str">
        <f>UPPER(IF($D51="","",VLOOKUP($D51,'1D ELO'!$A$7:$P$39,2)))</f>
        <v/>
      </c>
      <c r="G51" s="487" t="str">
        <f>IF($D51="","",VLOOKUP($D51,'1D ELO'!$A$7:$P$39,3))</f>
        <v/>
      </c>
      <c r="H51" s="499"/>
      <c r="I51" s="487" t="str">
        <f>IF($D51="","",VLOOKUP($D51,'1D ELO'!$A$7:$P$39,4))</f>
        <v/>
      </c>
      <c r="J51" s="317"/>
      <c r="K51" s="163"/>
      <c r="L51" s="165"/>
      <c r="M51" s="201"/>
      <c r="N51" s="322"/>
      <c r="O51" s="163"/>
      <c r="P51" s="318"/>
      <c r="Q51" s="163"/>
      <c r="R51" s="166"/>
      <c r="S51" s="169"/>
    </row>
    <row r="52" spans="1:19" s="38" customFormat="1" ht="9.6" customHeight="1">
      <c r="A52" s="281"/>
      <c r="B52" s="310"/>
      <c r="C52" s="310"/>
      <c r="D52" s="310"/>
      <c r="E52" s="498" t="str">
        <f>UPPER(IF($D51="","",VLOOKUP($D51,'1D ELO'!$A$7:$P$33,11)))</f>
        <v/>
      </c>
      <c r="F52" s="487" t="str">
        <f>UPPER(IF($D51="","",VLOOKUP($D51,'1D ELO'!$A$7:$P$33,8)))</f>
        <v/>
      </c>
      <c r="G52" s="487" t="str">
        <f>IF($D51="","",VLOOKUP($D51,'1D ELO'!$A$7:$P$33,9))</f>
        <v/>
      </c>
      <c r="H52" s="499"/>
      <c r="I52" s="487" t="str">
        <f>IF($D51="","",VLOOKUP($D51,'1D ELO'!$A$7:$P$33,10))</f>
        <v/>
      </c>
      <c r="J52" s="311"/>
      <c r="K52" s="163"/>
      <c r="L52" s="165"/>
      <c r="M52" s="285"/>
      <c r="N52" s="323"/>
      <c r="O52" s="163"/>
      <c r="P52" s="318"/>
      <c r="Q52" s="163"/>
      <c r="R52" s="166"/>
      <c r="S52" s="169"/>
    </row>
    <row r="53" spans="1:19" s="38" customFormat="1" ht="9.6" customHeight="1">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c r="A55" s="321">
        <v>13</v>
      </c>
      <c r="B55" s="390" t="str">
        <f>IF($D55="","",VLOOKUP($D55,'1D ELO'!$A$7:$P$39,14))</f>
        <v/>
      </c>
      <c r="C55" s="390" t="str">
        <f>IF($D55="","",VLOOKUP($D55,'1D ELO'!$A$7:$P$39,15))</f>
        <v/>
      </c>
      <c r="D55" s="159"/>
      <c r="E55" s="498" t="str">
        <f>UPPER(IF($D55="","",VLOOKUP($D55,'1D ELO'!$A$7:$P$39,5)))</f>
        <v/>
      </c>
      <c r="F55" s="487" t="str">
        <f>UPPER(IF($D55="","",VLOOKUP($D55,'1D ELO'!$A$7:$P$39,2)))</f>
        <v/>
      </c>
      <c r="G55" s="487" t="str">
        <f>IF($D55="","",VLOOKUP($D55,'1D ELO'!$A$7:$P$39,3))</f>
        <v/>
      </c>
      <c r="H55" s="499"/>
      <c r="I55" s="487" t="str">
        <f>IF($D55="","",VLOOKUP($D55,'1D ELO'!$A$7:$P$39,4))</f>
        <v/>
      </c>
      <c r="J55" s="309"/>
      <c r="K55" s="163"/>
      <c r="L55" s="165"/>
      <c r="M55" s="163"/>
      <c r="N55" s="318"/>
      <c r="O55" s="163"/>
      <c r="P55" s="165"/>
      <c r="Q55" s="163"/>
      <c r="R55" s="166"/>
      <c r="S55" s="169"/>
    </row>
    <row r="56" spans="1:19" s="38" customFormat="1" ht="9.6" customHeight="1">
      <c r="A56" s="281"/>
      <c r="B56" s="310"/>
      <c r="C56" s="310"/>
      <c r="D56" s="310"/>
      <c r="E56" s="498" t="str">
        <f>UPPER(IF($D55="","",VLOOKUP($D55,'1D ELO'!$A$7:$P$33,11)))</f>
        <v/>
      </c>
      <c r="F56" s="487" t="str">
        <f>UPPER(IF($D55="","",VLOOKUP($D55,'1D ELO'!$A$7:$P$33,8)))</f>
        <v/>
      </c>
      <c r="G56" s="487" t="str">
        <f>IF($D55="","",VLOOKUP($D55,'1D ELO'!$A$7:$P$33,9))</f>
        <v/>
      </c>
      <c r="H56" s="499"/>
      <c r="I56" s="487" t="str">
        <f>IF($D55="","",VLOOKUP($D55,'1D ELO'!$A$7:$P$33,10))</f>
        <v/>
      </c>
      <c r="J56" s="311"/>
      <c r="K56" s="156" t="str">
        <f>IF(J56="a",F55,IF(J56="b",F57,""))</f>
        <v/>
      </c>
      <c r="L56" s="165"/>
      <c r="M56" s="163"/>
      <c r="N56" s="318"/>
      <c r="O56" s="163"/>
      <c r="P56" s="165"/>
      <c r="Q56" s="163"/>
      <c r="R56" s="166"/>
      <c r="S56" s="169"/>
    </row>
    <row r="57" spans="1:19" s="38" customFormat="1" ht="9.6" customHeight="1">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c r="A59" s="281">
        <v>14</v>
      </c>
      <c r="B59" s="390" t="str">
        <f>IF($D59="","",VLOOKUP($D59,'1D ELO'!$A$7:$P$39,14))</f>
        <v/>
      </c>
      <c r="C59" s="390" t="str">
        <f>IF($D59="","",VLOOKUP($D59,'1D ELO'!$A$7:$P$39,15))</f>
        <v/>
      </c>
      <c r="D59" s="159"/>
      <c r="E59" s="498" t="str">
        <f>UPPER(IF($D59="","",VLOOKUP($D59,'1D ELO'!$A$7:$P$39,5)))</f>
        <v/>
      </c>
      <c r="F59" s="487" t="str">
        <f>UPPER(IF($D59="","",VLOOKUP($D59,'1D ELO'!$A$7:$P$39,2)))</f>
        <v/>
      </c>
      <c r="G59" s="487" t="str">
        <f>IF($D59="","",VLOOKUP($D59,'1D ELO'!$A$7:$P$39,3))</f>
        <v/>
      </c>
      <c r="H59" s="499"/>
      <c r="I59" s="487" t="str">
        <f>IF($D59="","",VLOOKUP($D59,'1D ELO'!$A$7:$P$39,4))</f>
        <v/>
      </c>
      <c r="J59" s="317"/>
      <c r="K59" s="163"/>
      <c r="L59" s="318"/>
      <c r="M59" s="201"/>
      <c r="N59" s="322"/>
      <c r="O59" s="163"/>
      <c r="P59" s="165"/>
      <c r="Q59" s="163"/>
      <c r="R59" s="166"/>
      <c r="S59" s="169"/>
    </row>
    <row r="60" spans="1:19" s="38" customFormat="1" ht="9.6" customHeight="1">
      <c r="A60" s="281"/>
      <c r="B60" s="310"/>
      <c r="C60" s="310"/>
      <c r="D60" s="310"/>
      <c r="E60" s="498" t="str">
        <f>UPPER(IF($D59="","",VLOOKUP($D59,'1D ELO'!$A$7:$P$33,11)))</f>
        <v/>
      </c>
      <c r="F60" s="487" t="str">
        <f>UPPER(IF($D59="","",VLOOKUP($D59,'1D ELO'!$A$7:$P$33,8)))</f>
        <v/>
      </c>
      <c r="G60" s="487" t="str">
        <f>IF($D59="","",VLOOKUP($D59,'1D ELO'!$A$7:$P$33,9))</f>
        <v/>
      </c>
      <c r="H60" s="499"/>
      <c r="I60" s="487" t="str">
        <f>IF($D59="","",VLOOKUP($D59,'1D ELO'!$A$7:$P$33,10))</f>
        <v/>
      </c>
      <c r="J60" s="311"/>
      <c r="K60" s="163"/>
      <c r="L60" s="318"/>
      <c r="M60" s="285"/>
      <c r="N60" s="323"/>
      <c r="O60" s="163"/>
      <c r="P60" s="165"/>
      <c r="Q60" s="163"/>
      <c r="R60" s="166"/>
      <c r="S60" s="169"/>
    </row>
    <row r="61" spans="1:19" s="38" customFormat="1" ht="9.6" customHeight="1">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c r="A63" s="321">
        <v>15</v>
      </c>
      <c r="B63" s="390" t="str">
        <f>IF($D63="","",VLOOKUP($D63,'1D ELO'!$A$7:$P$39,14))</f>
        <v/>
      </c>
      <c r="C63" s="390" t="str">
        <f>IF($D63="","",VLOOKUP($D63,'1D ELO'!$A$7:$P$39,15))</f>
        <v/>
      </c>
      <c r="D63" s="159"/>
      <c r="E63" s="498" t="str">
        <f>UPPER(IF($D63="","",VLOOKUP($D63,'1D ELO'!$A$7:$P$39,5)))</f>
        <v/>
      </c>
      <c r="F63" s="487" t="str">
        <f>UPPER(IF($D63="","",VLOOKUP($D63,'1D ELO'!$A$7:$P$39,2)))</f>
        <v/>
      </c>
      <c r="G63" s="487" t="str">
        <f>IF($D63="","",VLOOKUP($D63,'1D ELO'!$A$7:$P$39,3))</f>
        <v/>
      </c>
      <c r="H63" s="499"/>
      <c r="I63" s="487" t="str">
        <f>IF($D63="","",VLOOKUP($D63,'1D ELO'!$A$7:$P$39,4))</f>
        <v/>
      </c>
      <c r="J63" s="309"/>
      <c r="K63" s="163"/>
      <c r="L63" s="318"/>
      <c r="M63" s="163"/>
      <c r="N63" s="165"/>
      <c r="O63" s="339" t="s">
        <v>129</v>
      </c>
      <c r="P63" s="340"/>
      <c r="Q63" s="339" t="s">
        <v>149</v>
      </c>
      <c r="R63" s="340"/>
      <c r="S63" s="169"/>
    </row>
    <row r="64" spans="1:19" s="38" customFormat="1" ht="9.6" customHeight="1">
      <c r="A64" s="281"/>
      <c r="B64" s="310"/>
      <c r="C64" s="310"/>
      <c r="D64" s="310"/>
      <c r="E64" s="498" t="str">
        <f>UPPER(IF($D63="","",VLOOKUP($D63,'1D ELO'!$A$7:$P$33,11)))</f>
        <v/>
      </c>
      <c r="F64" s="487" t="str">
        <f>UPPER(IF($D63="","",VLOOKUP($D63,'1D ELO'!$A$7:$P$33,8)))</f>
        <v/>
      </c>
      <c r="G64" s="487" t="str">
        <f>IF($D63="","",VLOOKUP($D63,'1D ELO'!$A$7:$P$33,9))</f>
        <v/>
      </c>
      <c r="H64" s="499"/>
      <c r="I64" s="487" t="str">
        <f>IF($D63="","",VLOOKUP($D63,'1D ELO'!$A$7:$P$33,10))</f>
        <v/>
      </c>
      <c r="J64" s="311"/>
      <c r="K64" s="156" t="str">
        <f>IF(J64="a",F63,IF(J64="b",F65,""))</f>
        <v/>
      </c>
      <c r="L64" s="318"/>
      <c r="M64" s="163"/>
      <c r="N64" s="165"/>
      <c r="O64" s="395" t="str">
        <f>UPPER(IF(OR(P38="a",P38="as"),O21,IF(OR(P38="b",P38="bs"),O53,)))</f>
        <v/>
      </c>
      <c r="P64" s="342"/>
      <c r="Q64" s="343"/>
      <c r="R64" s="340"/>
      <c r="S64" s="169"/>
    </row>
    <row r="65" spans="1:19" s="38" customFormat="1" ht="9.6" customHeight="1">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c r="A67" s="327">
        <v>16</v>
      </c>
      <c r="B67" s="390" t="str">
        <f>IF($D67="","",VLOOKUP($D67,'1D ELO'!$A$7:$P$39,14))</f>
        <v/>
      </c>
      <c r="C67" s="390" t="str">
        <f>IF($D67="","",VLOOKUP($D67,'1D ELO'!$A$7:$P$39,15))</f>
        <v/>
      </c>
      <c r="D67" s="159"/>
      <c r="E67" s="503" t="str">
        <f>UPPER(IF($D67="","",VLOOKUP($D67,'1D ELO'!$A$7:$P$39,5)))</f>
        <v/>
      </c>
      <c r="F67" s="681" t="str">
        <f>UPPER(IF($D67="","",VLOOKUP($D67,'1D ELO'!$A$7:$P$39,2)))</f>
        <v/>
      </c>
      <c r="G67" s="681" t="str">
        <f>IF($D67="","",VLOOKUP($D67,'1D ELO'!$A$7:$P$39,3))</f>
        <v/>
      </c>
      <c r="H67" s="682"/>
      <c r="I67" s="681" t="str">
        <f>IF($D67="","",VLOOKUP($D67,'1D ELO'!$A$7:$P$39,4))</f>
        <v/>
      </c>
      <c r="J67" s="317"/>
      <c r="K67" s="163"/>
      <c r="L67" s="165"/>
      <c r="M67" s="201"/>
      <c r="N67" s="314"/>
      <c r="O67" s="267" t="s">
        <v>0</v>
      </c>
      <c r="P67" s="348"/>
      <c r="Q67" s="344" t="str">
        <f>UPPER(IF(OR(P67="a",P67="as"),O65,IF(OR(P67="b",P67="bs"),O69,)))</f>
        <v/>
      </c>
      <c r="R67" s="349"/>
      <c r="S67" s="169"/>
    </row>
    <row r="68" spans="1:19" s="38" customFormat="1" ht="9.6" customHeight="1">
      <c r="A68" s="281"/>
      <c r="B68" s="310"/>
      <c r="C68" s="310"/>
      <c r="D68" s="310"/>
      <c r="E68" s="503" t="str">
        <f>UPPER(IF($D67="","",VLOOKUP($D67,'1D ELO'!$A$7:$P$33,11)))</f>
        <v/>
      </c>
      <c r="F68" s="160" t="str">
        <f>UPPER(IF($D67="","",VLOOKUP($D67,'1D ELO'!$A$7:$P$33,8)))</f>
        <v/>
      </c>
      <c r="G68" s="160" t="str">
        <f>IF($D67="","",VLOOKUP($D67,'1D ELO'!$A$7:$P$33,9))</f>
        <v/>
      </c>
      <c r="H68" s="308"/>
      <c r="I68" s="160" t="str">
        <f>IF($D67="","",VLOOKUP($D67,'1D ELO'!$A$7:$P$33,10))</f>
        <v/>
      </c>
      <c r="J68" s="311"/>
      <c r="K68" s="163"/>
      <c r="L68" s="165"/>
      <c r="M68" s="285"/>
      <c r="N68" s="319"/>
      <c r="O68" s="395" t="str">
        <f>UPPER(IF(OR(P113="a",P113="as"),O96,IF(OR(P113="b",P113="bs"),O128,)))</f>
        <v/>
      </c>
      <c r="P68" s="350"/>
      <c r="Q68" s="343"/>
      <c r="R68" s="340"/>
      <c r="S68" s="169"/>
    </row>
    <row r="69" spans="1:19" s="38" customFormat="1" ht="9.6" customHeight="1">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c r="A72" s="222" t="s">
        <v>160</v>
      </c>
      <c r="B72" s="221"/>
      <c r="C72" s="223"/>
      <c r="D72" s="224">
        <v>1</v>
      </c>
      <c r="E72" s="224"/>
      <c r="F72" s="92">
        <f>IF(D72&gt;$R$79,,UPPER(VLOOKUP(D72,'1D ELO'!$A$7:$L$23,2)))</f>
        <v>0</v>
      </c>
      <c r="G72" s="355">
        <v>5</v>
      </c>
      <c r="H72" s="92">
        <f>IF(G72&gt;$R$79,,UPPER(VLOOKUP(G72,'1D ELO'!$A$7:$L$23,2)))</f>
        <v>0</v>
      </c>
      <c r="I72" s="333"/>
      <c r="J72" s="334" t="s">
        <v>7</v>
      </c>
      <c r="K72" s="221"/>
      <c r="L72" s="227"/>
      <c r="M72" s="221"/>
      <c r="N72" s="228"/>
      <c r="O72" s="229" t="s">
        <v>161</v>
      </c>
      <c r="P72" s="230"/>
      <c r="Q72" s="230"/>
      <c r="R72" s="231"/>
    </row>
    <row r="73" spans="1:19" s="18" customFormat="1" ht="9" customHeight="1">
      <c r="A73" s="236" t="s">
        <v>124</v>
      </c>
      <c r="B73" s="234"/>
      <c r="C73" s="237"/>
      <c r="D73" s="224"/>
      <c r="E73" s="224"/>
      <c r="F73" s="92">
        <f>IF(D72&gt;$R$79,,UPPER(VLOOKUP(D72,'1D ELO'!$A$7:$L$23,8)))</f>
        <v>0</v>
      </c>
      <c r="G73" s="355"/>
      <c r="H73" s="92">
        <f>IF(G72&gt;$R$79,,UPPER(VLOOKUP(G72,'1D ELO'!$A$7:$L$23,8)))</f>
        <v>0</v>
      </c>
      <c r="I73" s="333"/>
      <c r="J73" s="334"/>
      <c r="K73" s="92">
        <f>IF(J72&gt;$R$79,,UPPER(VLOOKUP(J72,'1D ELO'!$A$7:$L$23,8)))</f>
        <v>0</v>
      </c>
      <c r="L73" s="227"/>
      <c r="M73" s="221"/>
      <c r="N73" s="228"/>
      <c r="O73" s="234"/>
      <c r="P73" s="233"/>
      <c r="Q73" s="234"/>
      <c r="R73" s="235"/>
    </row>
    <row r="74" spans="1:19" s="18" customFormat="1" ht="9" customHeight="1">
      <c r="A74" s="379"/>
      <c r="B74" s="380"/>
      <c r="C74" s="381"/>
      <c r="D74" s="224">
        <v>2</v>
      </c>
      <c r="E74" s="224"/>
      <c r="F74" s="92">
        <f>IF(D74&gt;$R$79,,UPPER(VLOOKUP(D74,'1D ELO'!$A$7:$L$23,2)))</f>
        <v>0</v>
      </c>
      <c r="G74" s="355">
        <v>6</v>
      </c>
      <c r="H74" s="92">
        <f>IF(G74&gt;$R$79,,UPPER(VLOOKUP(G74,'1D ELO'!$A$7:$L$23,2)))</f>
        <v>0</v>
      </c>
      <c r="I74" s="333"/>
      <c r="J74" s="334" t="s">
        <v>8</v>
      </c>
      <c r="K74" s="221"/>
      <c r="L74" s="227"/>
      <c r="M74" s="221"/>
      <c r="N74" s="228"/>
      <c r="O74" s="229" t="s">
        <v>112</v>
      </c>
      <c r="P74" s="230"/>
      <c r="Q74" s="230"/>
      <c r="R74" s="231"/>
    </row>
    <row r="75" spans="1:19" s="18" customFormat="1" ht="9" customHeight="1">
      <c r="A75" s="238"/>
      <c r="B75" s="150"/>
      <c r="C75" s="239"/>
      <c r="D75" s="224"/>
      <c r="E75" s="224"/>
      <c r="F75" s="92">
        <f>IF(D74&gt;$R$79,,UPPER(VLOOKUP(D74,'1D ELO'!$A$7:$L$23,8)))</f>
        <v>0</v>
      </c>
      <c r="G75" s="355"/>
      <c r="H75" s="92">
        <f>IF(G74&gt;$R$79,,UPPER(VLOOKUP(G74,'1D ELO'!$A$7:$L$23,8)))</f>
        <v>0</v>
      </c>
      <c r="I75" s="333"/>
      <c r="J75" s="334"/>
      <c r="K75" s="221"/>
      <c r="L75" s="227"/>
      <c r="M75" s="221"/>
      <c r="N75" s="228"/>
      <c r="O75" s="221"/>
      <c r="P75" s="227"/>
      <c r="Q75" s="221"/>
      <c r="R75" s="228"/>
    </row>
    <row r="76" spans="1:19" s="18" customFormat="1" ht="9" customHeight="1">
      <c r="A76" s="366"/>
      <c r="B76" s="382"/>
      <c r="C76" s="383"/>
      <c r="D76" s="224">
        <v>3</v>
      </c>
      <c r="E76" s="224"/>
      <c r="F76" s="92">
        <f>IF(D76&gt;$R$79,,UPPER(VLOOKUP(D76,'1D ELO'!$A$7:$L$23,2)))</f>
        <v>0</v>
      </c>
      <c r="G76" s="355">
        <v>7</v>
      </c>
      <c r="H76" s="92">
        <f>IF(G76&gt;$R$79,,UPPER(VLOOKUP(G76,'1D ELO'!$A$7:$L$23,2)))</f>
        <v>0</v>
      </c>
      <c r="I76" s="333"/>
      <c r="J76" s="334" t="s">
        <v>9</v>
      </c>
      <c r="K76" s="221"/>
      <c r="L76" s="227"/>
      <c r="M76" s="221"/>
      <c r="N76" s="228"/>
      <c r="O76" s="234"/>
      <c r="P76" s="233"/>
      <c r="Q76" s="234"/>
      <c r="R76" s="235"/>
    </row>
    <row r="77" spans="1:19" s="18" customFormat="1" ht="9" customHeight="1">
      <c r="A77" s="367"/>
      <c r="B77" s="24"/>
      <c r="C77" s="239"/>
      <c r="D77" s="224"/>
      <c r="E77" s="224"/>
      <c r="F77" s="92">
        <f>IF(D76&gt;$R$79,,UPPER(VLOOKUP(D76,'1D ELO'!$A$7:$L$23,8)))</f>
        <v>0</v>
      </c>
      <c r="G77" s="355"/>
      <c r="H77" s="92">
        <f>IF(G76&gt;$R$79,,UPPER(VLOOKUP(G76,'1D ELO'!$A$7:$L$23,8)))</f>
        <v>0</v>
      </c>
      <c r="I77" s="333"/>
      <c r="J77" s="334"/>
      <c r="K77" s="221"/>
      <c r="L77" s="227"/>
      <c r="M77" s="221"/>
      <c r="N77" s="228"/>
      <c r="O77" s="229" t="s">
        <v>92</v>
      </c>
      <c r="P77" s="230"/>
      <c r="Q77" s="230"/>
      <c r="R77" s="231"/>
    </row>
    <row r="78" spans="1:19" s="18" customFormat="1" ht="9" customHeight="1">
      <c r="A78" s="367"/>
      <c r="B78" s="24"/>
      <c r="C78" s="377"/>
      <c r="D78" s="224">
        <v>4</v>
      </c>
      <c r="E78" s="224"/>
      <c r="F78" s="92">
        <f>IF(D78&gt;$R$79,,UPPER(VLOOKUP(D78,'1D ELO'!$A$7:$L$23,2)))</f>
        <v>0</v>
      </c>
      <c r="G78" s="355">
        <v>8</v>
      </c>
      <c r="H78" s="92">
        <f>IF(G78&gt;$R$79,,UPPER(VLOOKUP(G78,'1D ELO'!$A$7:$L$23,2)))</f>
        <v>0</v>
      </c>
      <c r="I78" s="333"/>
      <c r="J78" s="334" t="s">
        <v>10</v>
      </c>
      <c r="K78" s="221"/>
      <c r="L78" s="227"/>
      <c r="M78" s="221"/>
      <c r="N78" s="228"/>
      <c r="O78" s="221"/>
      <c r="P78" s="227"/>
      <c r="Q78" s="221"/>
      <c r="R78" s="228"/>
    </row>
    <row r="79" spans="1:19" s="18" customFormat="1" ht="9" customHeight="1">
      <c r="A79" s="368"/>
      <c r="B79" s="365"/>
      <c r="C79" s="378"/>
      <c r="D79" s="240"/>
      <c r="E79" s="240"/>
      <c r="F79" s="92">
        <f>IF(D78&gt;$R$79,,UPPER(VLOOKUP(D78,'1D ELO'!$A$7:$L$23,8)))</f>
        <v>0</v>
      </c>
      <c r="G79" s="356"/>
      <c r="H79" s="241">
        <f>IF(G78&gt;$R$79,,UPPER(VLOOKUP(G78,'1D ELO'!$A$7:$L$23,8)))</f>
        <v>0</v>
      </c>
      <c r="I79" s="336"/>
      <c r="J79" s="337"/>
      <c r="K79" s="234"/>
      <c r="L79" s="233"/>
      <c r="M79" s="234"/>
      <c r="N79" s="235"/>
      <c r="O79" s="234">
        <f>R4</f>
        <v>0</v>
      </c>
      <c r="P79" s="233"/>
      <c r="Q79" s="234"/>
      <c r="R79" s="357">
        <f>'1D ELO'!$P$5</f>
        <v>0</v>
      </c>
    </row>
    <row r="80" spans="1:19" s="19" customFormat="1" ht="9.6">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c r="A81" s="306"/>
      <c r="B81" s="99"/>
      <c r="C81" s="99"/>
      <c r="D81" s="99"/>
      <c r="E81" s="99"/>
      <c r="F81" s="22"/>
      <c r="G81" s="22"/>
      <c r="H81" s="101"/>
      <c r="I81" s="22"/>
      <c r="J81" s="122"/>
      <c r="K81" s="99"/>
      <c r="L81" s="122"/>
      <c r="M81" s="99"/>
      <c r="N81" s="122"/>
      <c r="O81" s="99"/>
      <c r="P81" s="122"/>
      <c r="Q81" s="99"/>
      <c r="R81" s="143"/>
    </row>
    <row r="82" spans="1:21" s="38" customFormat="1" ht="10.5" customHeight="1">
      <c r="A82" s="307">
        <v>17</v>
      </c>
      <c r="B82" s="390" t="str">
        <f>IF($D82="","",VLOOKUP($D82,'1D ELO'!$A$7:$P$39,14))</f>
        <v/>
      </c>
      <c r="C82" s="390" t="str">
        <f>IF($D82="","",VLOOKUP($D82,'1D ELO'!$A$7:$P$39,15))</f>
        <v/>
      </c>
      <c r="D82" s="159"/>
      <c r="E82" s="680" t="str">
        <f>UPPER(IF($D82="","",VLOOKUP($D82,'1D ELO'!$A$7:$P$39,5)))</f>
        <v/>
      </c>
      <c r="F82" s="681" t="str">
        <f>UPPER(IF($D82="","",VLOOKUP($D82,'1D ELO'!$A$7:$P$39,2)))</f>
        <v/>
      </c>
      <c r="G82" s="681" t="str">
        <f>IF($D82="","",VLOOKUP($D82,'1D ELO'!$A$7:$P$39,3))</f>
        <v/>
      </c>
      <c r="H82" s="682"/>
      <c r="I82" s="681" t="str">
        <f>IF($D82="","",VLOOKUP($D82,'1D ELO'!$A$7:$P$39,4))</f>
        <v/>
      </c>
      <c r="J82" s="309"/>
      <c r="K82" s="163"/>
      <c r="L82" s="165"/>
      <c r="M82" s="163"/>
      <c r="N82" s="165"/>
      <c r="O82" s="163"/>
      <c r="P82" s="165"/>
      <c r="Q82" s="163"/>
      <c r="R82" s="280" t="s">
        <v>154</v>
      </c>
      <c r="S82" s="169"/>
      <c r="U82" s="170">
        <f>Birók!P60</f>
        <v>0</v>
      </c>
    </row>
    <row r="83" spans="1:21" s="38" customFormat="1" ht="9.6" customHeight="1">
      <c r="A83" s="281"/>
      <c r="B83" s="310"/>
      <c r="C83" s="310"/>
      <c r="D83" s="310"/>
      <c r="E83" s="680" t="str">
        <f>UPPER(IF($D82="","",VLOOKUP($D82,'1D ELO'!$A$7:$P$33,11)))</f>
        <v/>
      </c>
      <c r="F83" s="681" t="str">
        <f>UPPER(IF($D82="","",VLOOKUP($D82,'1D ELO'!$A$7:$P$33,8)))</f>
        <v/>
      </c>
      <c r="G83" s="681" t="str">
        <f>IF($D82="","",VLOOKUP($D82,'1D ELO'!$A$7:$P$33,9))</f>
        <v/>
      </c>
      <c r="H83" s="682"/>
      <c r="I83" s="681" t="str">
        <f>IF($D82="","",VLOOKUP($D82,'1D ELO'!$A$7:$P$33,10))</f>
        <v/>
      </c>
      <c r="J83" s="311"/>
      <c r="K83" s="156" t="str">
        <f>IF(J83="a",F82,IF(J83="b",F84,""))</f>
        <v/>
      </c>
      <c r="L83" s="165"/>
      <c r="M83" s="163"/>
      <c r="N83" s="165"/>
      <c r="O83" s="163"/>
      <c r="P83" s="165"/>
      <c r="Q83" s="163"/>
      <c r="R83" s="166"/>
      <c r="S83" s="169"/>
      <c r="U83" s="178">
        <f>Birók!P61</f>
        <v>0</v>
      </c>
    </row>
    <row r="84" spans="1:21" s="38" customFormat="1" ht="9.6" customHeight="1">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c r="A86" s="281">
        <v>18</v>
      </c>
      <c r="B86" s="390" t="str">
        <f>IF($D86="","",VLOOKUP($D86,'1D ELO'!$A$7:$P$39,14))</f>
        <v/>
      </c>
      <c r="C86" s="390" t="str">
        <f>IF($D86="","",VLOOKUP($D86,'1D ELO'!$A$7:$P$39,15))</f>
        <v/>
      </c>
      <c r="D86" s="159"/>
      <c r="E86" s="498" t="str">
        <f>UPPER(IF($D86="","",VLOOKUP($D86,'1D ELO'!$A$7:$P$39,5)))</f>
        <v/>
      </c>
      <c r="F86" s="487" t="str">
        <f>UPPER(IF($D86="","",VLOOKUP($D86,'1D ELO'!$A$7:$P$39,2)))</f>
        <v/>
      </c>
      <c r="G86" s="487" t="str">
        <f>IF($D86="","",VLOOKUP($D86,'1D ELO'!$A$7:$P$39,3))</f>
        <v/>
      </c>
      <c r="H86" s="499"/>
      <c r="I86" s="487" t="str">
        <f>IF($D86="","",VLOOKUP($D86,'1D ELO'!$A$7:$P$39,4))</f>
        <v/>
      </c>
      <c r="J86" s="317"/>
      <c r="K86" s="163"/>
      <c r="L86" s="318"/>
      <c r="M86" s="201"/>
      <c r="N86" s="314"/>
      <c r="O86" s="163"/>
      <c r="P86" s="165"/>
      <c r="Q86" s="163"/>
      <c r="R86" s="166"/>
      <c r="S86" s="169"/>
      <c r="U86" s="178">
        <f>Birók!P64</f>
        <v>0</v>
      </c>
    </row>
    <row r="87" spans="1:21" s="38" customFormat="1" ht="9.6" customHeight="1">
      <c r="A87" s="281"/>
      <c r="B87" s="310"/>
      <c r="C87" s="310"/>
      <c r="D87" s="310"/>
      <c r="E87" s="498" t="str">
        <f>UPPER(IF($D86="","",VLOOKUP($D86,'1D ELO'!$A$7:$P$33,11)))</f>
        <v/>
      </c>
      <c r="F87" s="487" t="str">
        <f>UPPER(IF($D86="","",VLOOKUP($D86,'1D ELO'!$A$7:$P$33,8)))</f>
        <v/>
      </c>
      <c r="G87" s="487" t="str">
        <f>IF($D86="","",VLOOKUP($D86,'1D ELO'!$A$7:$P$33,9))</f>
        <v/>
      </c>
      <c r="H87" s="499"/>
      <c r="I87" s="487" t="str">
        <f>IF($D86="","",VLOOKUP($D86,'1D ELO'!$A$7:$P$33,10))</f>
        <v/>
      </c>
      <c r="J87" s="311"/>
      <c r="K87" s="163"/>
      <c r="L87" s="318"/>
      <c r="M87" s="285"/>
      <c r="N87" s="319"/>
      <c r="O87" s="163"/>
      <c r="P87" s="165"/>
      <c r="Q87" s="163"/>
      <c r="R87" s="166"/>
      <c r="S87" s="169"/>
      <c r="U87" s="178">
        <f>Birók!P65</f>
        <v>0</v>
      </c>
    </row>
    <row r="88" spans="1:21" s="38" customFormat="1" ht="9.6" customHeight="1">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c r="A90" s="321">
        <v>19</v>
      </c>
      <c r="B90" s="390" t="str">
        <f>IF($D90="","",VLOOKUP($D90,'1D ELO'!$A$7:$P$39,14))</f>
        <v/>
      </c>
      <c r="C90" s="390" t="str">
        <f>IF($D90="","",VLOOKUP($D90,'1D ELO'!$A$7:$P$39,15))</f>
        <v/>
      </c>
      <c r="D90" s="159"/>
      <c r="E90" s="498" t="str">
        <f>UPPER(IF($D90="","",VLOOKUP($D90,'1D ELO'!$A$7:$P$39,5)))</f>
        <v/>
      </c>
      <c r="F90" s="487" t="str">
        <f>UPPER(IF($D90="","",VLOOKUP($D90,'1D ELO'!$A$7:$P$39,2)))</f>
        <v/>
      </c>
      <c r="G90" s="487" t="str">
        <f>IF($D90="","",VLOOKUP($D90,'1D ELO'!$A$7:$P$39,3))</f>
        <v/>
      </c>
      <c r="H90" s="499"/>
      <c r="I90" s="487" t="str">
        <f>IF($D90="","",VLOOKUP($D90,'1D ELO'!$A$7:$P$39,4))</f>
        <v/>
      </c>
      <c r="J90" s="309"/>
      <c r="K90" s="163"/>
      <c r="L90" s="318"/>
      <c r="M90" s="163"/>
      <c r="N90" s="318"/>
      <c r="O90" s="201"/>
      <c r="P90" s="165"/>
      <c r="Q90" s="163"/>
      <c r="R90" s="166"/>
      <c r="S90" s="169"/>
      <c r="U90" s="178">
        <f>Birók!P68</f>
        <v>0</v>
      </c>
    </row>
    <row r="91" spans="1:21" s="38" customFormat="1" ht="9.6" customHeight="1" thickBot="1">
      <c r="A91" s="281"/>
      <c r="B91" s="310"/>
      <c r="C91" s="310"/>
      <c r="D91" s="310"/>
      <c r="E91" s="498" t="str">
        <f>UPPER(IF($D90="","",VLOOKUP($D90,'1D ELO'!$A$7:$P$33,11)))</f>
        <v/>
      </c>
      <c r="F91" s="487" t="str">
        <f>UPPER(IF($D90="","",VLOOKUP($D90,'1D ELO'!$A$7:$P$33,8)))</f>
        <v/>
      </c>
      <c r="G91" s="487" t="str">
        <f>IF($D90="","",VLOOKUP($D90,'1D ELO'!$A$7:$P$33,9))</f>
        <v/>
      </c>
      <c r="H91" s="499"/>
      <c r="I91" s="487" t="str">
        <f>IF($D90="","",VLOOKUP($D90,'1D ELO'!$A$7:$P$33,10))</f>
        <v/>
      </c>
      <c r="J91" s="311"/>
      <c r="K91" s="156" t="str">
        <f>IF(J91="a",F90,IF(J91="b",F92,""))</f>
        <v/>
      </c>
      <c r="L91" s="318"/>
      <c r="M91" s="163"/>
      <c r="N91" s="318"/>
      <c r="O91" s="163"/>
      <c r="P91" s="165"/>
      <c r="Q91" s="163"/>
      <c r="R91" s="166"/>
      <c r="S91" s="169"/>
      <c r="U91" s="193">
        <f>Birók!P69</f>
        <v>0</v>
      </c>
    </row>
    <row r="92" spans="1:21" s="38" customFormat="1" ht="9.6" customHeight="1">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c r="A94" s="281">
        <v>20</v>
      </c>
      <c r="B94" s="390" t="str">
        <f>IF($D94="","",VLOOKUP($D94,'1D ELO'!$A$7:$P$39,14))</f>
        <v/>
      </c>
      <c r="C94" s="390" t="str">
        <f>IF($D94="","",VLOOKUP($D94,'1D ELO'!$A$7:$P$39,15))</f>
        <v/>
      </c>
      <c r="D94" s="159"/>
      <c r="E94" s="498" t="str">
        <f>UPPER(IF($D94="","",VLOOKUP($D94,'1D ELO'!$A$7:$P$39,5)))</f>
        <v/>
      </c>
      <c r="F94" s="487" t="str">
        <f>UPPER(IF($D94="","",VLOOKUP($D94,'1D ELO'!$A$7:$P$39,2)))</f>
        <v/>
      </c>
      <c r="G94" s="487" t="str">
        <f>IF($D94="","",VLOOKUP($D94,'1D ELO'!$A$7:$P$39,3))</f>
        <v/>
      </c>
      <c r="H94" s="499"/>
      <c r="I94" s="487" t="str">
        <f>IF($D94="","",VLOOKUP($D94,'1D ELO'!$A$7:$P$39,4))</f>
        <v/>
      </c>
      <c r="J94" s="317"/>
      <c r="K94" s="163"/>
      <c r="L94" s="165"/>
      <c r="M94" s="201"/>
      <c r="N94" s="322"/>
      <c r="O94" s="163"/>
      <c r="P94" s="165"/>
      <c r="Q94" s="163"/>
      <c r="R94" s="166"/>
      <c r="S94" s="169"/>
    </row>
    <row r="95" spans="1:21" s="38" customFormat="1" ht="9.6" customHeight="1">
      <c r="A95" s="281"/>
      <c r="B95" s="310"/>
      <c r="C95" s="310"/>
      <c r="D95" s="310"/>
      <c r="E95" s="498" t="str">
        <f>UPPER(IF($D94="","",VLOOKUP($D94,'1D ELO'!$A$7:$P$33,11)))</f>
        <v/>
      </c>
      <c r="F95" s="487" t="str">
        <f>UPPER(IF($D94="","",VLOOKUP($D94,'1D ELO'!$A$7:$P$33,8)))</f>
        <v/>
      </c>
      <c r="G95" s="487" t="str">
        <f>IF($D94="","",VLOOKUP($D94,'1D ELO'!$A$7:$P$33,9))</f>
        <v/>
      </c>
      <c r="H95" s="499"/>
      <c r="I95" s="487" t="str">
        <f>IF($D94="","",VLOOKUP($D94,'1D ELO'!$A$7:$P$33,10))</f>
        <v/>
      </c>
      <c r="J95" s="311"/>
      <c r="K95" s="163"/>
      <c r="L95" s="165"/>
      <c r="M95" s="285"/>
      <c r="N95" s="323"/>
      <c r="O95" s="163"/>
      <c r="P95" s="165"/>
      <c r="Q95" s="163"/>
      <c r="R95" s="166"/>
      <c r="S95" s="169"/>
    </row>
    <row r="96" spans="1:21" s="38" customFormat="1" ht="9.6" customHeight="1">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c r="A98" s="281">
        <v>21</v>
      </c>
      <c r="B98" s="390" t="str">
        <f>IF($D98="","",VLOOKUP($D98,'1D ELO'!$A$7:$P$39,14))</f>
        <v/>
      </c>
      <c r="C98" s="390" t="str">
        <f>IF($D98="","",VLOOKUP($D98,'1D ELO'!$A$7:$P$39,15))</f>
        <v/>
      </c>
      <c r="D98" s="159"/>
      <c r="E98" s="498" t="str">
        <f>UPPER(IF($D98="","",VLOOKUP($D98,'1D ELO'!$A$7:$P$39,5)))</f>
        <v/>
      </c>
      <c r="F98" s="487" t="str">
        <f>UPPER(IF($D98="","",VLOOKUP($D98,'1D ELO'!$A$7:$P$39,2)))</f>
        <v/>
      </c>
      <c r="G98" s="487" t="str">
        <f>IF($D98="","",VLOOKUP($D98,'1D ELO'!$A$7:$P$39,3))</f>
        <v/>
      </c>
      <c r="H98" s="499"/>
      <c r="I98" s="487" t="str">
        <f>IF($D98="","",VLOOKUP($D98,'1D ELO'!$A$7:$P$39,4))</f>
        <v/>
      </c>
      <c r="J98" s="309"/>
      <c r="K98" s="163"/>
      <c r="L98" s="165"/>
      <c r="M98" s="163"/>
      <c r="N98" s="318"/>
      <c r="O98" s="163"/>
      <c r="P98" s="318"/>
      <c r="Q98" s="163"/>
      <c r="R98" s="166"/>
      <c r="S98" s="169"/>
    </row>
    <row r="99" spans="1:19" s="38" customFormat="1" ht="9.6" customHeight="1">
      <c r="A99" s="281"/>
      <c r="B99" s="310"/>
      <c r="C99" s="310"/>
      <c r="D99" s="310"/>
      <c r="E99" s="498" t="str">
        <f>UPPER(IF($D98="","",VLOOKUP($D98,'1D ELO'!$A$7:$P$33,11)))</f>
        <v/>
      </c>
      <c r="F99" s="487" t="str">
        <f>UPPER(IF($D98="","",VLOOKUP($D98,'1D ELO'!$A$7:$P$33,8)))</f>
        <v/>
      </c>
      <c r="G99" s="487" t="str">
        <f>IF($D98="","",VLOOKUP($D98,'1D ELO'!$A$7:$P$33,9))</f>
        <v/>
      </c>
      <c r="H99" s="499"/>
      <c r="I99" s="487" t="str">
        <f>IF($D98="","",VLOOKUP($D98,'1D ELO'!$A$7:$P$33,10))</f>
        <v/>
      </c>
      <c r="J99" s="311"/>
      <c r="K99" s="156" t="str">
        <f>IF(J99="a",F98,IF(J99="b",F100,""))</f>
        <v/>
      </c>
      <c r="L99" s="165"/>
      <c r="M99" s="163"/>
      <c r="N99" s="318"/>
      <c r="O99" s="163"/>
      <c r="P99" s="318"/>
      <c r="Q99" s="163"/>
      <c r="R99" s="166"/>
      <c r="S99" s="169"/>
    </row>
    <row r="100" spans="1:19" s="38" customFormat="1" ht="9.6" customHeight="1">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c r="A102" s="281">
        <v>22</v>
      </c>
      <c r="B102" s="390" t="str">
        <f>IF($D102="","",VLOOKUP($D102,'1D ELO'!$A$7:$P$39,14))</f>
        <v/>
      </c>
      <c r="C102" s="390" t="str">
        <f>IF($D102="","",VLOOKUP($D102,'1D ELO'!$A$7:$P$39,15))</f>
        <v/>
      </c>
      <c r="D102" s="159"/>
      <c r="E102" s="498" t="str">
        <f>UPPER(IF($D102="","",VLOOKUP($D102,'1D ELO'!$A$7:$P$39,5)))</f>
        <v/>
      </c>
      <c r="F102" s="487" t="str">
        <f>UPPER(IF($D102="","",VLOOKUP($D102,'1D ELO'!$A$7:$P$39,2)))</f>
        <v/>
      </c>
      <c r="G102" s="487" t="str">
        <f>IF($D102="","",VLOOKUP($D102,'1D ELO'!$A$7:$P$39,3))</f>
        <v/>
      </c>
      <c r="H102" s="499"/>
      <c r="I102" s="487" t="str">
        <f>IF($D102="","",VLOOKUP($D102,'1D ELO'!$A$7:$P$39,4))</f>
        <v/>
      </c>
      <c r="J102" s="317"/>
      <c r="K102" s="163"/>
      <c r="L102" s="318"/>
      <c r="M102" s="201"/>
      <c r="N102" s="322"/>
      <c r="O102" s="163"/>
      <c r="P102" s="318"/>
      <c r="Q102" s="163"/>
      <c r="R102" s="166"/>
      <c r="S102" s="169"/>
    </row>
    <row r="103" spans="1:19" s="38" customFormat="1" ht="9.6" customHeight="1">
      <c r="A103" s="281"/>
      <c r="B103" s="310"/>
      <c r="C103" s="310"/>
      <c r="D103" s="310"/>
      <c r="E103" s="498" t="str">
        <f>UPPER(IF($D102="","",VLOOKUP($D102,'1D ELO'!$A$7:$P$33,11)))</f>
        <v/>
      </c>
      <c r="F103" s="487" t="str">
        <f>UPPER(IF($D102="","",VLOOKUP($D102,'1D ELO'!$A$7:$P$33,8)))</f>
        <v/>
      </c>
      <c r="G103" s="487" t="str">
        <f>IF($D102="","",VLOOKUP($D102,'1D ELO'!$A$7:$P$33,9))</f>
        <v/>
      </c>
      <c r="H103" s="499"/>
      <c r="I103" s="487" t="str">
        <f>IF($D102="","",VLOOKUP($D102,'1D ELO'!$A$7:$P$33,10))</f>
        <v/>
      </c>
      <c r="J103" s="311"/>
      <c r="K103" s="163"/>
      <c r="L103" s="318"/>
      <c r="M103" s="285"/>
      <c r="N103" s="323"/>
      <c r="O103" s="163"/>
      <c r="P103" s="318"/>
      <c r="Q103" s="163"/>
      <c r="R103" s="166"/>
      <c r="S103" s="169"/>
    </row>
    <row r="104" spans="1:19" s="38" customFormat="1" ht="9.6" customHeight="1">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c r="A106" s="321">
        <v>23</v>
      </c>
      <c r="B106" s="390" t="str">
        <f>IF($D106="","",VLOOKUP($D106,'1D ELO'!$A$7:$P$39,14))</f>
        <v/>
      </c>
      <c r="C106" s="390" t="str">
        <f>IF($D106="","",VLOOKUP($D106,'1D ELO'!$A$7:$P$39,15))</f>
        <v/>
      </c>
      <c r="D106" s="159"/>
      <c r="E106" s="498" t="str">
        <f>UPPER(IF($D106="","",VLOOKUP($D106,'1D ELO'!$A$7:$P$39,5)))</f>
        <v/>
      </c>
      <c r="F106" s="487" t="str">
        <f>UPPER(IF($D106="","",VLOOKUP($D106,'1D ELO'!$A$7:$P$39,2)))</f>
        <v/>
      </c>
      <c r="G106" s="487" t="str">
        <f>IF($D106="","",VLOOKUP($D106,'1D ELO'!$A$7:$P$39,3))</f>
        <v/>
      </c>
      <c r="H106" s="499"/>
      <c r="I106" s="487" t="str">
        <f>IF($D106="","",VLOOKUP($D106,'1D ELO'!$A$7:$P$39,4))</f>
        <v/>
      </c>
      <c r="J106" s="309"/>
      <c r="K106" s="163"/>
      <c r="L106" s="318"/>
      <c r="M106" s="163"/>
      <c r="N106" s="165"/>
      <c r="O106" s="201"/>
      <c r="P106" s="318"/>
      <c r="Q106" s="163"/>
      <c r="R106" s="166"/>
      <c r="S106" s="169"/>
    </row>
    <row r="107" spans="1:19" s="38" customFormat="1" ht="9.6" customHeight="1">
      <c r="A107" s="281"/>
      <c r="B107" s="310"/>
      <c r="C107" s="310"/>
      <c r="D107" s="310"/>
      <c r="E107" s="498" t="str">
        <f>UPPER(IF($D106="","",VLOOKUP($D106,'1D ELO'!$A$7:$P$33,11)))</f>
        <v/>
      </c>
      <c r="F107" s="487" t="str">
        <f>UPPER(IF($D106="","",VLOOKUP($D106,'1D ELO'!$A$7:$P$33,8)))</f>
        <v/>
      </c>
      <c r="G107" s="487" t="str">
        <f>IF($D106="","",VLOOKUP($D106,'1D ELO'!$A$7:$P$33,9))</f>
        <v/>
      </c>
      <c r="H107" s="499"/>
      <c r="I107" s="487" t="str">
        <f>IF($D106="","",VLOOKUP($D106,'1D ELO'!$A$7:$P$33,10))</f>
        <v/>
      </c>
      <c r="J107" s="311"/>
      <c r="K107" s="156" t="str">
        <f>IF(J107="a",F106,IF(J107="b",F108,""))</f>
        <v/>
      </c>
      <c r="L107" s="318"/>
      <c r="M107" s="163"/>
      <c r="N107" s="165"/>
      <c r="O107" s="163"/>
      <c r="P107" s="318"/>
      <c r="Q107" s="163"/>
      <c r="R107" s="166"/>
      <c r="S107" s="169"/>
    </row>
    <row r="108" spans="1:19" s="38" customFormat="1" ht="9.6" customHeight="1">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c r="A110" s="307">
        <v>24</v>
      </c>
      <c r="B110" s="390" t="str">
        <f>IF($D110="","",VLOOKUP($D110,'1D ELO'!$A$7:$P$39,14))</f>
        <v/>
      </c>
      <c r="C110" s="390" t="str">
        <f>IF($D110="","",VLOOKUP($D110,'1D ELO'!$A$7:$P$39,15))</f>
        <v/>
      </c>
      <c r="D110" s="159"/>
      <c r="E110" s="680" t="str">
        <f>UPPER(IF($D110="","",VLOOKUP($D110,'1D ELO'!$A$7:$P$39,5)))</f>
        <v/>
      </c>
      <c r="F110" s="681" t="str">
        <f>UPPER(IF($D110="","",VLOOKUP($D110,'1D ELO'!$A$7:$P$39,2)))</f>
        <v/>
      </c>
      <c r="G110" s="681" t="str">
        <f>IF($D110="","",VLOOKUP($D110,'1D ELO'!$A$7:$P$39,3))</f>
        <v/>
      </c>
      <c r="H110" s="682"/>
      <c r="I110" s="681" t="str">
        <f>IF($D110="","",VLOOKUP($D110,'1D ELO'!$A$7:$P$39,4))</f>
        <v/>
      </c>
      <c r="J110" s="317"/>
      <c r="K110" s="163"/>
      <c r="L110" s="165"/>
      <c r="M110" s="201"/>
      <c r="N110" s="314"/>
      <c r="O110" s="163"/>
      <c r="P110" s="318"/>
      <c r="Q110" s="163"/>
      <c r="R110" s="166"/>
      <c r="S110" s="169"/>
    </row>
    <row r="111" spans="1:19" s="38" customFormat="1" ht="9.6" customHeight="1">
      <c r="A111" s="281"/>
      <c r="B111" s="310"/>
      <c r="C111" s="310"/>
      <c r="D111" s="310"/>
      <c r="E111" s="680" t="str">
        <f>UPPER(IF($D110="","",VLOOKUP($D110,'1D ELO'!$A$7:$P$33,11)))</f>
        <v/>
      </c>
      <c r="F111" s="681" t="str">
        <f>UPPER(IF($D110="","",VLOOKUP($D110,'1D ELO'!$A$7:$P$33,8)))</f>
        <v/>
      </c>
      <c r="G111" s="681" t="str">
        <f>IF($D110="","",VLOOKUP($D110,'1D ELO'!$A$7:$P$33,9))</f>
        <v/>
      </c>
      <c r="H111" s="682"/>
      <c r="I111" s="681" t="str">
        <f>IF($D110="","",VLOOKUP($D110,'1D ELO'!$A$7:$P$33,10))</f>
        <v/>
      </c>
      <c r="J111" s="311"/>
      <c r="K111" s="163"/>
      <c r="L111" s="165"/>
      <c r="M111" s="285"/>
      <c r="N111" s="319"/>
      <c r="O111" s="163"/>
      <c r="P111" s="318"/>
      <c r="Q111" s="163"/>
      <c r="R111" s="166"/>
      <c r="S111" s="169"/>
    </row>
    <row r="112" spans="1:19" s="38" customFormat="1" ht="9.6" customHeight="1">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c r="A114" s="307">
        <v>25</v>
      </c>
      <c r="B114" s="390" t="str">
        <f>IF($D114="","",VLOOKUP($D114,'1D ELO'!$A$7:$P$39,14))</f>
        <v/>
      </c>
      <c r="C114" s="390" t="str">
        <f>IF($D114="","",VLOOKUP($D114,'1D ELO'!$A$7:$P$39,15))</f>
        <v/>
      </c>
      <c r="D114" s="159"/>
      <c r="E114" s="680" t="str">
        <f>UPPER(IF($D114="","",VLOOKUP($D114,'1D ELO'!$A$7:$P$39,5)))</f>
        <v/>
      </c>
      <c r="F114" s="681" t="str">
        <f>UPPER(IF($D114="","",VLOOKUP($D114,'1D ELO'!$A$7:$P$39,2)))</f>
        <v/>
      </c>
      <c r="G114" s="681" t="str">
        <f>IF($D114="","",VLOOKUP($D114,'1D ELO'!$A$7:$P$39,3))</f>
        <v/>
      </c>
      <c r="H114" s="682"/>
      <c r="I114" s="681" t="str">
        <f>IF($D114="","",VLOOKUP($D114,'1D ELO'!$A$7:$P$39,4))</f>
        <v/>
      </c>
      <c r="J114" s="309"/>
      <c r="K114" s="163"/>
      <c r="L114" s="165"/>
      <c r="M114" s="163"/>
      <c r="N114" s="165"/>
      <c r="O114" s="163"/>
      <c r="P114" s="318"/>
      <c r="Q114" s="201"/>
      <c r="R114" s="166"/>
      <c r="S114" s="169"/>
    </row>
    <row r="115" spans="1:19" s="38" customFormat="1" ht="9.6" customHeight="1">
      <c r="A115" s="281"/>
      <c r="B115" s="310"/>
      <c r="C115" s="310"/>
      <c r="D115" s="310"/>
      <c r="E115" s="680" t="str">
        <f>UPPER(IF($D114="","",VLOOKUP($D114,'1D ELO'!$A$7:$P$33,11)))</f>
        <v/>
      </c>
      <c r="F115" s="681" t="str">
        <f>UPPER(IF($D114="","",VLOOKUP($D114,'1D ELO'!$A$7:$P$33,8)))</f>
        <v/>
      </c>
      <c r="G115" s="681" t="str">
        <f>IF($D114="","",VLOOKUP($D114,'1D ELO'!$A$7:$P$33,9))</f>
        <v/>
      </c>
      <c r="H115" s="682"/>
      <c r="I115" s="681" t="str">
        <f>IF($D114="","",VLOOKUP($D114,'1D ELO'!$A$7:$P$33,10))</f>
        <v/>
      </c>
      <c r="J115" s="311"/>
      <c r="K115" s="156" t="str">
        <f>IF(J115="a",F114,IF(J115="b",F116,""))</f>
        <v/>
      </c>
      <c r="L115" s="165"/>
      <c r="M115" s="163"/>
      <c r="N115" s="165"/>
      <c r="O115" s="163"/>
      <c r="P115" s="318"/>
      <c r="Q115" s="285"/>
      <c r="R115" s="326"/>
      <c r="S115" s="169"/>
    </row>
    <row r="116" spans="1:19" s="38" customFormat="1" ht="9.6" customHeight="1">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c r="A118" s="281">
        <v>26</v>
      </c>
      <c r="B118" s="390" t="str">
        <f>IF($D118="","",VLOOKUP($D118,'1D ELO'!$A$7:$P$39,14))</f>
        <v/>
      </c>
      <c r="C118" s="390" t="str">
        <f>IF($D118="","",VLOOKUP($D118,'1D ELO'!$A$7:$P$39,15))</f>
        <v/>
      </c>
      <c r="D118" s="159"/>
      <c r="E118" s="498" t="str">
        <f>UPPER(IF($D118="","",VLOOKUP($D118,'1D ELO'!$A$7:$P$39,5)))</f>
        <v/>
      </c>
      <c r="F118" s="487" t="str">
        <f>UPPER(IF($D118="","",VLOOKUP($D118,'1D ELO'!$A$7:$P$39,2)))</f>
        <v/>
      </c>
      <c r="G118" s="487" t="str">
        <f>IF($D118="","",VLOOKUP($D118,'1D ELO'!$A$7:$P$39,3))</f>
        <v/>
      </c>
      <c r="H118" s="499"/>
      <c r="I118" s="487" t="str">
        <f>IF($D118="","",VLOOKUP($D118,'1D ELO'!$A$7:$P$39,4))</f>
        <v/>
      </c>
      <c r="J118" s="317"/>
      <c r="K118" s="163"/>
      <c r="L118" s="318"/>
      <c r="M118" s="201"/>
      <c r="N118" s="314"/>
      <c r="O118" s="163"/>
      <c r="P118" s="318"/>
      <c r="Q118" s="163"/>
      <c r="R118" s="166"/>
      <c r="S118" s="169"/>
    </row>
    <row r="119" spans="1:19" s="38" customFormat="1" ht="9.6" customHeight="1">
      <c r="A119" s="281"/>
      <c r="B119" s="310"/>
      <c r="C119" s="310"/>
      <c r="D119" s="310"/>
      <c r="E119" s="498" t="str">
        <f>UPPER(IF($D118="","",VLOOKUP($D118,'1D ELO'!$A$7:$P$33,11)))</f>
        <v/>
      </c>
      <c r="F119" s="487" t="str">
        <f>UPPER(IF($D118="","",VLOOKUP($D118,'1D ELO'!$A$7:$P$33,8)))</f>
        <v/>
      </c>
      <c r="G119" s="487" t="str">
        <f>IF($D118="","",VLOOKUP($D118,'1D ELO'!$A$7:$P$33,9))</f>
        <v/>
      </c>
      <c r="H119" s="499"/>
      <c r="I119" s="487" t="str">
        <f>IF($D118="","",VLOOKUP($D118,'1D ELO'!$A$7:$P$33,10))</f>
        <v/>
      </c>
      <c r="J119" s="311"/>
      <c r="K119" s="163"/>
      <c r="L119" s="318"/>
      <c r="M119" s="285"/>
      <c r="N119" s="319"/>
      <c r="O119" s="163"/>
      <c r="P119" s="318"/>
      <c r="Q119" s="163"/>
      <c r="R119" s="166"/>
      <c r="S119" s="169"/>
    </row>
    <row r="120" spans="1:19" s="38" customFormat="1" ht="9.6" customHeight="1">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c r="A122" s="321">
        <v>27</v>
      </c>
      <c r="B122" s="390" t="str">
        <f>IF($D122="","",VLOOKUP($D122,'1D ELO'!$A$7:$P$39,14))</f>
        <v/>
      </c>
      <c r="C122" s="390" t="str">
        <f>IF($D122="","",VLOOKUP($D122,'1D ELO'!$A$7:$P$39,15))</f>
        <v/>
      </c>
      <c r="D122" s="159"/>
      <c r="E122" s="498" t="str">
        <f>UPPER(IF($D122="","",VLOOKUP($D122,'1D ELO'!$A$7:$P$39,5)))</f>
        <v/>
      </c>
      <c r="F122" s="487" t="str">
        <f>UPPER(IF($D122="","",VLOOKUP($D122,'1D ELO'!$A$7:$P$39,2)))</f>
        <v/>
      </c>
      <c r="G122" s="487" t="str">
        <f>IF($D122="","",VLOOKUP($D122,'1D ELO'!$A$7:$P$39,3))</f>
        <v/>
      </c>
      <c r="H122" s="499"/>
      <c r="I122" s="487" t="str">
        <f>IF($D122="","",VLOOKUP($D122,'1D ELO'!$A$7:$P$39,4))</f>
        <v/>
      </c>
      <c r="J122" s="309"/>
      <c r="K122" s="163"/>
      <c r="L122" s="318"/>
      <c r="M122" s="163"/>
      <c r="N122" s="318"/>
      <c r="O122" s="201"/>
      <c r="P122" s="318"/>
      <c r="Q122" s="163"/>
      <c r="R122" s="166"/>
      <c r="S122" s="169"/>
    </row>
    <row r="123" spans="1:19" s="38" customFormat="1" ht="9.6" customHeight="1">
      <c r="A123" s="281"/>
      <c r="B123" s="310"/>
      <c r="C123" s="310"/>
      <c r="D123" s="310"/>
      <c r="E123" s="498" t="str">
        <f>UPPER(IF($D122="","",VLOOKUP($D122,'1D ELO'!$A$7:$P$33,11)))</f>
        <v/>
      </c>
      <c r="F123" s="487" t="str">
        <f>UPPER(IF($D122="","",VLOOKUP($D122,'1D ELO'!$A$7:$P$33,8)))</f>
        <v/>
      </c>
      <c r="G123" s="487" t="str">
        <f>IF($D122="","",VLOOKUP($D122,'1D ELO'!$A$7:$P$33,9))</f>
        <v/>
      </c>
      <c r="H123" s="499"/>
      <c r="I123" s="487" t="str">
        <f>IF($D122="","",VLOOKUP($D122,'1D ELO'!$A$7:$P$33,10))</f>
        <v/>
      </c>
      <c r="J123" s="311"/>
      <c r="K123" s="156" t="str">
        <f>IF(J123="a",F122,IF(J123="b",F124,""))</f>
        <v/>
      </c>
      <c r="L123" s="318"/>
      <c r="M123" s="163"/>
      <c r="N123" s="318"/>
      <c r="O123" s="163"/>
      <c r="P123" s="318"/>
      <c r="Q123" s="163"/>
      <c r="R123" s="166"/>
      <c r="S123" s="169"/>
    </row>
    <row r="124" spans="1:19" s="38" customFormat="1" ht="9.6" customHeight="1">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c r="A126" s="281">
        <v>28</v>
      </c>
      <c r="B126" s="390" t="str">
        <f>IF($D126="","",VLOOKUP($D126,'1D ELO'!$A$7:$P$39,14))</f>
        <v/>
      </c>
      <c r="C126" s="390" t="str">
        <f>IF($D126="","",VLOOKUP($D126,'1D ELO'!$A$7:$P$39,15))</f>
        <v/>
      </c>
      <c r="D126" s="159"/>
      <c r="E126" s="498" t="str">
        <f>UPPER(IF($D126="","",VLOOKUP($D126,'1D ELO'!$A$7:$P$39,5)))</f>
        <v/>
      </c>
      <c r="F126" s="487" t="str">
        <f>UPPER(IF($D126="","",VLOOKUP($D126,'1D ELO'!$A$7:$P$39,2)))</f>
        <v/>
      </c>
      <c r="G126" s="487" t="str">
        <f>IF($D126="","",VLOOKUP($D126,'1D ELO'!$A$7:$P$39,3))</f>
        <v/>
      </c>
      <c r="H126" s="499"/>
      <c r="I126" s="487" t="str">
        <f>IF($D126="","",VLOOKUP($D126,'1D ELO'!$A$7:$P$39,4))</f>
        <v/>
      </c>
      <c r="J126" s="317"/>
      <c r="K126" s="163"/>
      <c r="L126" s="165"/>
      <c r="M126" s="201"/>
      <c r="N126" s="322"/>
      <c r="O126" s="163"/>
      <c r="P126" s="318"/>
      <c r="Q126" s="163"/>
      <c r="R126" s="166"/>
      <c r="S126" s="169"/>
    </row>
    <row r="127" spans="1:19" s="38" customFormat="1" ht="9.6" customHeight="1">
      <c r="A127" s="281"/>
      <c r="B127" s="310"/>
      <c r="C127" s="310"/>
      <c r="D127" s="310"/>
      <c r="E127" s="498" t="str">
        <f>UPPER(IF($D126="","",VLOOKUP($D126,'1D ELO'!$A$7:$P$33,11)))</f>
        <v/>
      </c>
      <c r="F127" s="487" t="str">
        <f>UPPER(IF($D126="","",VLOOKUP($D126,'1D ELO'!$A$7:$P$33,8)))</f>
        <v/>
      </c>
      <c r="G127" s="487" t="str">
        <f>IF($D126="","",VLOOKUP($D126,'1D ELO'!$A$7:$P$33,9))</f>
        <v/>
      </c>
      <c r="H127" s="499"/>
      <c r="I127" s="487" t="str">
        <f>IF($D126="","",VLOOKUP($D126,'1D ELO'!$A$7:$P$33,10))</f>
        <v/>
      </c>
      <c r="J127" s="311"/>
      <c r="K127" s="163"/>
      <c r="L127" s="165"/>
      <c r="M127" s="285"/>
      <c r="N127" s="323"/>
      <c r="O127" s="163"/>
      <c r="P127" s="318"/>
      <c r="Q127" s="163"/>
      <c r="R127" s="166"/>
      <c r="S127" s="169"/>
    </row>
    <row r="128" spans="1:19" s="38" customFormat="1" ht="9.6" customHeight="1">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c r="A130" s="321">
        <v>29</v>
      </c>
      <c r="B130" s="390" t="str">
        <f>IF($D130="","",VLOOKUP($D130,'1D ELO'!$A$7:$P$39,14))</f>
        <v/>
      </c>
      <c r="C130" s="390" t="str">
        <f>IF($D130="","",VLOOKUP($D130,'1D ELO'!$A$7:$P$39,15))</f>
        <v/>
      </c>
      <c r="D130" s="159"/>
      <c r="E130" s="498" t="str">
        <f>UPPER(IF($D130="","",VLOOKUP($D130,'1D ELO'!$A$7:$P$39,5)))</f>
        <v/>
      </c>
      <c r="F130" s="487" t="str">
        <f>UPPER(IF($D130="","",VLOOKUP($D130,'1D ELO'!$A$7:$P$39,2)))</f>
        <v/>
      </c>
      <c r="G130" s="487" t="str">
        <f>IF($D130="","",VLOOKUP($D130,'1D ELO'!$A$7:$P$39,3))</f>
        <v/>
      </c>
      <c r="H130" s="499"/>
      <c r="I130" s="487" t="str">
        <f>IF($D130="","",VLOOKUP($D130,'1D ELO'!$A$7:$P$39,4))</f>
        <v/>
      </c>
      <c r="J130" s="309"/>
      <c r="K130" s="163"/>
      <c r="L130" s="165"/>
      <c r="M130" s="163"/>
      <c r="N130" s="318"/>
      <c r="O130" s="163"/>
      <c r="P130" s="165"/>
      <c r="Q130" s="163"/>
      <c r="R130" s="166"/>
      <c r="S130" s="169"/>
    </row>
    <row r="131" spans="1:19" s="38" customFormat="1" ht="9.6" customHeight="1">
      <c r="A131" s="281"/>
      <c r="B131" s="310"/>
      <c r="C131" s="310"/>
      <c r="D131" s="310"/>
      <c r="E131" s="498" t="str">
        <f>UPPER(IF($D130="","",VLOOKUP($D130,'1D ELO'!$A$7:$P$33,11)))</f>
        <v/>
      </c>
      <c r="F131" s="487" t="str">
        <f>UPPER(IF($D130="","",VLOOKUP($D130,'1D ELO'!$A$7:$P$33,8)))</f>
        <v/>
      </c>
      <c r="G131" s="487" t="str">
        <f>IF($D130="","",VLOOKUP($D130,'1D ELO'!$A$7:$P$33,9))</f>
        <v/>
      </c>
      <c r="H131" s="499"/>
      <c r="I131" s="487" t="str">
        <f>IF($D130="","",VLOOKUP($D130,'1D ELO'!$A$7:$P$33,10))</f>
        <v/>
      </c>
      <c r="J131" s="311"/>
      <c r="K131" s="156" t="str">
        <f>IF(J131="a",F130,IF(J131="b",F132,""))</f>
        <v/>
      </c>
      <c r="L131" s="165"/>
      <c r="M131" s="163"/>
      <c r="N131" s="318"/>
      <c r="O131" s="163"/>
      <c r="P131" s="165"/>
      <c r="Q131" s="163"/>
      <c r="R131" s="166"/>
      <c r="S131" s="169"/>
    </row>
    <row r="132" spans="1:19" s="38" customFormat="1" ht="9.6" customHeight="1">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c r="A134" s="281">
        <v>30</v>
      </c>
      <c r="B134" s="390" t="str">
        <f>IF($D134="","",VLOOKUP($D134,'1D ELO'!$A$7:$P$39,14))</f>
        <v/>
      </c>
      <c r="C134" s="390" t="str">
        <f>IF($D134="","",VLOOKUP($D134,'1D ELO'!$A$7:$P$39,15))</f>
        <v/>
      </c>
      <c r="D134" s="159"/>
      <c r="E134" s="498" t="str">
        <f>UPPER(IF($D134="","",VLOOKUP($D134,'1D ELO'!$A$7:$P$39,5)))</f>
        <v/>
      </c>
      <c r="F134" s="487" t="str">
        <f>UPPER(IF($D134="","",VLOOKUP($D134,'1D ELO'!$A$7:$P$39,2)))</f>
        <v/>
      </c>
      <c r="G134" s="487" t="str">
        <f>IF($D134="","",VLOOKUP($D134,'1D ELO'!$A$7:$P$39,3))</f>
        <v/>
      </c>
      <c r="H134" s="499"/>
      <c r="I134" s="487" t="str">
        <f>IF($D134="","",VLOOKUP($D134,'1D ELO'!$A$7:$P$39,4))</f>
        <v/>
      </c>
      <c r="J134" s="317"/>
      <c r="K134" s="163"/>
      <c r="L134" s="318"/>
      <c r="M134" s="201"/>
      <c r="N134" s="322"/>
      <c r="O134" s="163"/>
      <c r="P134" s="165"/>
      <c r="Q134" s="163"/>
      <c r="R134" s="166"/>
      <c r="S134" s="169"/>
    </row>
    <row r="135" spans="1:19" s="38" customFormat="1" ht="9.6" customHeight="1">
      <c r="A135" s="281"/>
      <c r="B135" s="310"/>
      <c r="C135" s="310"/>
      <c r="D135" s="310"/>
      <c r="E135" s="498" t="str">
        <f>UPPER(IF($D134="","",VLOOKUP($D134,'1D ELO'!$A$7:$P$33,11)))</f>
        <v/>
      </c>
      <c r="F135" s="487" t="str">
        <f>UPPER(IF($D134="","",VLOOKUP($D134,'1D ELO'!$A$7:$P$33,8)))</f>
        <v/>
      </c>
      <c r="G135" s="487" t="str">
        <f>IF($D134="","",VLOOKUP($D134,'1D ELO'!$A$7:$P$33,9))</f>
        <v/>
      </c>
      <c r="H135" s="499"/>
      <c r="I135" s="487" t="str">
        <f>IF($D134="","",VLOOKUP($D134,'1D ELO'!$A$7:$P$33,10))</f>
        <v/>
      </c>
      <c r="J135" s="311"/>
      <c r="K135" s="163"/>
      <c r="L135" s="318"/>
      <c r="M135" s="285"/>
      <c r="N135" s="323"/>
      <c r="O135" s="163"/>
      <c r="P135" s="165"/>
      <c r="Q135" s="163"/>
      <c r="R135" s="166"/>
      <c r="S135" s="169"/>
    </row>
    <row r="136" spans="1:19" s="38" customFormat="1" ht="9.6" customHeight="1">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c r="A138" s="321">
        <v>31</v>
      </c>
      <c r="B138" s="390" t="str">
        <f>IF($D138="","",VLOOKUP($D138,'1D ELO'!$A$7:$P$39,14))</f>
        <v/>
      </c>
      <c r="C138" s="390" t="str">
        <f>IF($D138="","",VLOOKUP($D138,'1D ELO'!$A$7:$P$39,15))</f>
        <v/>
      </c>
      <c r="D138" s="159"/>
      <c r="E138" s="498" t="str">
        <f>UPPER(IF($D138="","",VLOOKUP($D138,'1D ELO'!$A$7:$P$39,5)))</f>
        <v/>
      </c>
      <c r="F138" s="487" t="str">
        <f>UPPER(IF($D138="","",VLOOKUP($D138,'1D ELO'!$A$7:$P$39,2)))</f>
        <v/>
      </c>
      <c r="G138" s="487" t="str">
        <f>IF($D138="","",VLOOKUP($D138,'1D ELO'!$A$7:$P$39,3))</f>
        <v/>
      </c>
      <c r="H138" s="499"/>
      <c r="I138" s="487" t="str">
        <f>IF($D138="","",VLOOKUP($D138,'1D ELO'!$A$7:$P$39,4))</f>
        <v/>
      </c>
      <c r="J138" s="309"/>
      <c r="K138" s="163"/>
      <c r="L138" s="318"/>
      <c r="M138" s="163"/>
      <c r="N138" s="165"/>
      <c r="O138" s="339" t="str">
        <f>O63</f>
        <v>Döntő</v>
      </c>
      <c r="P138" s="340"/>
      <c r="Q138" s="339" t="str">
        <f>Q63</f>
        <v>Nyertes</v>
      </c>
      <c r="R138" s="340"/>
      <c r="S138" s="169"/>
    </row>
    <row r="139" spans="1:19" s="38" customFormat="1" ht="9.6" customHeight="1">
      <c r="A139" s="281"/>
      <c r="B139" s="310"/>
      <c r="C139" s="310"/>
      <c r="D139" s="310"/>
      <c r="E139" s="498" t="str">
        <f>UPPER(IF($D138="","",VLOOKUP($D138,'1D ELO'!$A$7:$P$33,11)))</f>
        <v/>
      </c>
      <c r="F139" s="487" t="str">
        <f>UPPER(IF($D138="","",VLOOKUP($D138,'1D ELO'!$A$7:$P$33,8)))</f>
        <v/>
      </c>
      <c r="G139" s="487" t="str">
        <f>IF($D138="","",VLOOKUP($D138,'1D ELO'!$A$7:$P$33,9))</f>
        <v/>
      </c>
      <c r="H139" s="499"/>
      <c r="I139" s="487" t="str">
        <f>IF($D138="","",VLOOKUP($D138,'1D ELO'!$A$7:$P$33,10))</f>
        <v/>
      </c>
      <c r="J139" s="311"/>
      <c r="K139" s="156" t="str">
        <f>IF(J139="a",F138,IF(J139="b",F140,""))</f>
        <v/>
      </c>
      <c r="L139" s="318"/>
      <c r="M139" s="163"/>
      <c r="N139" s="165"/>
      <c r="O139" s="395" t="str">
        <f>O64</f>
        <v/>
      </c>
      <c r="P139" s="340"/>
      <c r="Q139" s="343"/>
      <c r="R139" s="340"/>
      <c r="S139" s="169"/>
    </row>
    <row r="140" spans="1:19" s="38" customFormat="1" ht="9.6" customHeight="1">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c r="A142" s="327">
        <v>32</v>
      </c>
      <c r="B142" s="390" t="str">
        <f>IF($D142="","",VLOOKUP($D142,'1D ELO'!$A$7:$P$39,14))</f>
        <v/>
      </c>
      <c r="C142" s="390" t="str">
        <f>IF($D142="","",VLOOKUP($D142,'1D ELO'!$A$7:$P$39,15))</f>
        <v/>
      </c>
      <c r="D142" s="159"/>
      <c r="E142" s="680" t="str">
        <f>UPPER(IF($D142="","",VLOOKUP($D142,'1D ELO'!$A$7:$P$39,5)))</f>
        <v/>
      </c>
      <c r="F142" s="681" t="str">
        <f>UPPER(IF($D142="","",VLOOKUP($D142,'1D ELO'!$A$7:$P$39,2)))</f>
        <v/>
      </c>
      <c r="G142" s="681" t="str">
        <f>IF($D142="","",VLOOKUP($D142,'1D ELO'!$A$7:$P$39,3))</f>
        <v/>
      </c>
      <c r="H142" s="682"/>
      <c r="I142" s="681" t="str">
        <f>IF($D142="","",VLOOKUP($D142,'1D ELO'!$A$7:$P$39,4))</f>
        <v/>
      </c>
      <c r="J142" s="317"/>
      <c r="K142" s="163"/>
      <c r="L142" s="165"/>
      <c r="M142" s="201"/>
      <c r="N142" s="314"/>
      <c r="O142" s="343"/>
      <c r="P142" s="359"/>
      <c r="Q142" s="344" t="str">
        <f>Q67</f>
        <v/>
      </c>
      <c r="R142" s="358"/>
      <c r="S142" s="169"/>
    </row>
    <row r="143" spans="1:19" s="38" customFormat="1" ht="9.6" customHeight="1">
      <c r="A143" s="281"/>
      <c r="B143" s="310"/>
      <c r="C143" s="310"/>
      <c r="D143" s="310"/>
      <c r="E143" s="680" t="str">
        <f>UPPER(IF($D142="","",VLOOKUP($D142,'1D ELO'!$A$7:$P$33,11)))</f>
        <v/>
      </c>
      <c r="F143" s="681" t="str">
        <f>UPPER(IF($D142="","",VLOOKUP($D142,'1D ELO'!$A$7:$P$33,8)))</f>
        <v/>
      </c>
      <c r="G143" s="681" t="str">
        <f>IF($D142="","",VLOOKUP($D142,'1D ELO'!$A$7:$P$33,9))</f>
        <v/>
      </c>
      <c r="H143" s="682"/>
      <c r="I143" s="681" t="str">
        <f>IF($D142="","",VLOOKUP($D142,'1D ELO'!$A$7:$P$33,10))</f>
        <v/>
      </c>
      <c r="J143" s="311"/>
      <c r="K143" s="163"/>
      <c r="L143" s="165"/>
      <c r="M143" s="285"/>
      <c r="N143" s="319"/>
      <c r="O143" s="395" t="str">
        <f>O68</f>
        <v/>
      </c>
      <c r="P143" s="359"/>
      <c r="Q143" s="343">
        <f>Q68</f>
        <v>0</v>
      </c>
      <c r="R143" s="340"/>
      <c r="S143" s="169"/>
    </row>
    <row r="144" spans="1:19" s="38" customFormat="1" ht="9.6" customHeight="1">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f>O79</f>
        <v>0</v>
      </c>
      <c r="P154" s="233"/>
      <c r="Q154" s="234"/>
      <c r="R154" s="235"/>
    </row>
  </sheetData>
  <mergeCells count="1">
    <mergeCell ref="A4:C4"/>
  </mergeCells>
  <phoneticPr fontId="71" type="noConversion"/>
  <conditionalFormatting sqref="K105 M97 O113 K137 K121 M129 K89 O67 K30 M22 O38 K62 K46 M54 K14 I10 I58 I42 I50 I34 I26 I18 I66 I85 I133 I117 I125 I109 I101 I93 I141">
    <cfRule type="expression" dxfId="735" priority="2" stopIfTrue="1">
      <formula>AND($O$1="CU",I10="Umpire")</formula>
    </cfRule>
    <cfRule type="expression" dxfId="734" priority="3" stopIfTrue="1">
      <formula>AND($O$1="CU",I10&lt;&gt;"Umpire",J10&lt;&gt;"")</formula>
    </cfRule>
    <cfRule type="expression" dxfId="733" priority="4" stopIfTrue="1">
      <formula>AND($O$1="CU",I10&lt;&gt;"Umpire")</formula>
    </cfRule>
  </conditionalFormatting>
  <conditionalFormatting sqref="M13 M29 M45 M61 O21 O53 Q37 K9 K17 K25 K33 K41 K49 K57 K65 M88 M104 M120 M136 O96 O128 Q112 K84 K92 K100 K108 K116 K124 K132 K140 Q66">
    <cfRule type="expression" dxfId="732" priority="5" stopIfTrue="1">
      <formula>J10="as"</formula>
    </cfRule>
    <cfRule type="expression" dxfId="731" priority="6" stopIfTrue="1">
      <formula>J10="bs"</formula>
    </cfRule>
  </conditionalFormatting>
  <conditionalFormatting sqref="M14 M30 M46 M62 O22 O54 Q38 K10 K18 K26 K34 K42 K50 K58 K66 M89 M105 M121 M137 O97 O129 Q113 K85 K93 K101 K109 K117 K125 K133 K141 Q67">
    <cfRule type="expression" dxfId="730" priority="7" stopIfTrue="1">
      <formula>J10="as"</formula>
    </cfRule>
    <cfRule type="expression" dxfId="729" priority="8" stopIfTrue="1">
      <formula>J10="bs"</formula>
    </cfRule>
  </conditionalFormatting>
  <conditionalFormatting sqref="J10 J18 J26 J34 J42 J50 J58 J66 L62 L46 L30 L14 N22 N54 P38 J85 J93 J101 J109 J117 J125 J133 J141 L137 L121 L105 L89 N97 N129 P113 P67">
    <cfRule type="expression" dxfId="728" priority="9"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727" priority="10" stopIfTrue="1" operator="equal">
      <formula>"Bye"</formula>
    </cfRule>
  </conditionalFormatting>
  <conditionalFormatting sqref="D7 D11 D15 D19 D23 D27 D31 D35 D39 D43 D47 D51 D55 D59 D63 D67 D82 D86 D90 D94 D98 D102 D106 D110 D114 D118 D122 D126 D130 D134 D138 D142">
    <cfRule type="cellIs" dxfId="726" priority="11" stopIfTrue="1" operator="lessThan">
      <formula>9</formula>
    </cfRule>
  </conditionalFormatting>
  <conditionalFormatting sqref="O65">
    <cfRule type="expression" dxfId="725" priority="12" stopIfTrue="1">
      <formula>P38="as"</formula>
    </cfRule>
    <cfRule type="expression" dxfId="724" priority="13" stopIfTrue="1">
      <formula>P38="bs"</formula>
    </cfRule>
  </conditionalFormatting>
  <conditionalFormatting sqref="O69">
    <cfRule type="expression" dxfId="723" priority="14" stopIfTrue="1">
      <formula>P113="as"</formula>
    </cfRule>
    <cfRule type="expression" dxfId="722" priority="15" stopIfTrue="1">
      <formula>P113="bs"</formula>
    </cfRule>
  </conditionalFormatting>
  <conditionalFormatting sqref="O64">
    <cfRule type="expression" dxfId="721" priority="16" stopIfTrue="1">
      <formula>P38="as"</formula>
    </cfRule>
    <cfRule type="expression" dxfId="720" priority="17" stopIfTrue="1">
      <formula>P38="bs"</formula>
    </cfRule>
  </conditionalFormatting>
  <conditionalFormatting sqref="O68">
    <cfRule type="expression" dxfId="719" priority="18" stopIfTrue="1">
      <formula>P113="as"</formula>
    </cfRule>
    <cfRule type="expression" dxfId="718" priority="19" stopIfTrue="1">
      <formula>P113="bs"</formula>
    </cfRule>
  </conditionalFormatting>
  <conditionalFormatting sqref="Q142">
    <cfRule type="expression" dxfId="717" priority="20" stopIfTrue="1">
      <formula>P67="as"</formula>
    </cfRule>
    <cfRule type="expression" dxfId="716" priority="21" stopIfTrue="1">
      <formula>P67="bs"</formula>
    </cfRule>
  </conditionalFormatting>
  <conditionalFormatting sqref="O140">
    <cfRule type="expression" dxfId="715" priority="22" stopIfTrue="1">
      <formula>P38="as"</formula>
    </cfRule>
    <cfRule type="expression" dxfId="714" priority="23" stopIfTrue="1">
      <formula>P38="bs"</formula>
    </cfRule>
  </conditionalFormatting>
  <conditionalFormatting sqref="O144">
    <cfRule type="expression" dxfId="713" priority="24" stopIfTrue="1">
      <formula>P113="as"</formula>
    </cfRule>
    <cfRule type="expression" dxfId="712" priority="25" stopIfTrue="1">
      <formula>P113="bs"</formula>
    </cfRule>
  </conditionalFormatting>
  <conditionalFormatting sqref="O139">
    <cfRule type="expression" dxfId="711" priority="26" stopIfTrue="1">
      <formula>P38="as"</formula>
    </cfRule>
    <cfRule type="expression" dxfId="710" priority="27" stopIfTrue="1">
      <formula>P38="bs"</formula>
    </cfRule>
  </conditionalFormatting>
  <conditionalFormatting sqref="O143">
    <cfRule type="expression" dxfId="709" priority="28" stopIfTrue="1">
      <formula>P113="as"</formula>
    </cfRule>
    <cfRule type="expression" dxfId="708" priority="29" stopIfTrue="1">
      <formula>P113="bs"</formula>
    </cfRule>
  </conditionalFormatting>
  <conditionalFormatting sqref="Q141">
    <cfRule type="expression" dxfId="707" priority="30" stopIfTrue="1">
      <formula>P67="as"</formula>
    </cfRule>
    <cfRule type="expression" dxfId="706" priority="31" stopIfTrue="1">
      <formula>P67="bs"</formula>
    </cfRule>
  </conditionalFormatting>
  <dataValidations disablePrompts="1"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worksheet>
</file>

<file path=xl/worksheets/sheet27.xml><?xml version="1.0" encoding="utf-8"?>
<worksheet xmlns="http://schemas.openxmlformats.org/spreadsheetml/2006/main" xmlns:r="http://schemas.openxmlformats.org/officeDocument/2006/relationships">
  <sheetPr codeName="Sheet25">
    <tabColor indexed="42"/>
  </sheetPr>
  <dimension ref="A1:O134"/>
  <sheetViews>
    <sheetView showGridLines="0" showZeros="0" workbookViewId="0">
      <pane ySplit="6" topLeftCell="A7" activePane="bottomLeft" state="frozen"/>
      <selection activeCell="B7" sqref="B7:O29"/>
      <selection pane="bottomLeft" activeCell="Q9" sqref="Q9"/>
    </sheetView>
  </sheetViews>
  <sheetFormatPr defaultRowHeight="13.2"/>
  <cols>
    <col min="1" max="1" width="6.33203125" customWidth="1"/>
    <col min="2" max="3" width="14.109375" customWidth="1"/>
    <col min="4" max="4" width="11.5546875" style="45" customWidth="1"/>
    <col min="5" max="5" width="10" style="728" customWidth="1"/>
    <col min="6" max="6" width="29.5546875" style="102" customWidth="1"/>
    <col min="7" max="7" width="8.6640625" style="736"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c r="A1" s="394" t="str">
        <f>Altalanos!$A$6</f>
        <v>Diákolimpia Bács-Kiskun</v>
      </c>
      <c r="B1" s="93"/>
      <c r="C1" s="93"/>
      <c r="D1" s="384"/>
      <c r="E1" s="438" t="s">
        <v>93</v>
      </c>
      <c r="F1" s="427"/>
      <c r="G1" s="729"/>
      <c r="H1" s="430"/>
      <c r="I1" s="430"/>
      <c r="J1" s="430"/>
      <c r="K1" s="430"/>
      <c r="L1" s="430"/>
      <c r="M1" s="430"/>
      <c r="N1" s="430"/>
      <c r="O1" s="431"/>
    </row>
    <row r="2" spans="1:15" ht="13.8" thickBot="1">
      <c r="B2" s="96" t="s">
        <v>122</v>
      </c>
      <c r="C2" s="465">
        <f>Altalanos!$B$8</f>
        <v>0</v>
      </c>
      <c r="D2" s="120"/>
      <c r="E2" s="438" t="s">
        <v>94</v>
      </c>
      <c r="F2" s="704"/>
      <c r="G2" s="730"/>
      <c r="H2" s="94"/>
      <c r="I2" s="94"/>
      <c r="J2" s="94"/>
      <c r="K2" s="94"/>
      <c r="L2" s="111"/>
      <c r="M2" s="86"/>
      <c r="N2" s="86"/>
      <c r="O2" s="111"/>
    </row>
    <row r="3" spans="1:15" s="2" customFormat="1" ht="13.8" thickBot="1">
      <c r="A3" s="754"/>
      <c r="B3" s="684"/>
      <c r="C3" s="684"/>
      <c r="D3" s="684"/>
      <c r="E3" s="727"/>
      <c r="F3" s="684"/>
      <c r="G3" s="731"/>
      <c r="H3" s="112"/>
      <c r="I3" s="123"/>
      <c r="J3" s="123"/>
      <c r="K3" s="123"/>
      <c r="L3" s="485" t="s">
        <v>92</v>
      </c>
      <c r="M3" s="113"/>
      <c r="N3" s="124"/>
      <c r="O3" s="439"/>
    </row>
    <row r="4" spans="1:15" s="2" customFormat="1">
      <c r="A4" s="55" t="s">
        <v>82</v>
      </c>
      <c r="B4" s="55"/>
      <c r="C4" s="53" t="s">
        <v>79</v>
      </c>
      <c r="D4" s="55" t="s">
        <v>87</v>
      </c>
      <c r="E4" s="765"/>
      <c r="F4" s="755"/>
      <c r="G4" s="732" t="s">
        <v>88</v>
      </c>
      <c r="H4" s="126"/>
      <c r="I4" s="127"/>
      <c r="J4" s="127"/>
      <c r="K4" s="127"/>
      <c r="L4" s="126"/>
      <c r="M4" s="440"/>
      <c r="N4" s="440"/>
      <c r="O4" s="128"/>
    </row>
    <row r="5" spans="1:15" s="2" customFormat="1" ht="13.8" thickBot="1">
      <c r="A5" s="432">
        <f>Altalanos!$A$10</f>
        <v>45408</v>
      </c>
      <c r="B5" s="432"/>
      <c r="C5" s="97" t="str">
        <f>Altalanos!$C$10</f>
        <v>Baja</v>
      </c>
      <c r="D5" s="98" t="str">
        <f>Altalanos!$D$10</f>
        <v xml:space="preserve">  </v>
      </c>
      <c r="E5" s="89"/>
      <c r="F5" s="98"/>
      <c r="G5" s="733">
        <f>Altalanos!$E$10</f>
        <v>0</v>
      </c>
      <c r="H5" s="129"/>
      <c r="I5" s="89"/>
      <c r="J5" s="89"/>
      <c r="K5" s="89"/>
      <c r="L5" s="129"/>
      <c r="M5" s="98"/>
      <c r="N5" s="98"/>
      <c r="O5" s="756"/>
    </row>
    <row r="6" spans="1:15" ht="30" customHeight="1" thickBot="1">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899999999999999" customHeight="1">
      <c r="A7" s="426">
        <v>1</v>
      </c>
      <c r="B7" s="105"/>
      <c r="C7" s="105"/>
      <c r="D7" s="106"/>
      <c r="E7" s="441"/>
      <c r="F7" s="757"/>
      <c r="G7" s="767"/>
      <c r="H7" s="423"/>
      <c r="I7" s="421"/>
      <c r="J7" s="425"/>
      <c r="K7" s="421"/>
      <c r="L7" s="387"/>
      <c r="M7" s="768"/>
      <c r="N7" s="133"/>
      <c r="O7" s="751"/>
    </row>
    <row r="8" spans="1:15" s="11" customFormat="1" ht="18.899999999999999" customHeight="1">
      <c r="A8" s="426">
        <v>2</v>
      </c>
      <c r="B8" s="105"/>
      <c r="C8" s="105"/>
      <c r="D8" s="106"/>
      <c r="E8" s="441"/>
      <c r="F8" s="741"/>
      <c r="G8" s="106"/>
      <c r="H8" s="423"/>
      <c r="I8" s="421"/>
      <c r="J8" s="425"/>
      <c r="K8" s="421"/>
      <c r="L8" s="387"/>
      <c r="M8" s="106"/>
      <c r="N8" s="133"/>
      <c r="O8" s="707"/>
    </row>
    <row r="9" spans="1:15" s="11" customFormat="1" ht="18.899999999999999" customHeight="1">
      <c r="A9" s="426">
        <v>3</v>
      </c>
      <c r="B9" s="105"/>
      <c r="C9" s="105"/>
      <c r="D9" s="106"/>
      <c r="E9" s="441"/>
      <c r="F9" s="741"/>
      <c r="G9" s="106"/>
      <c r="H9" s="423"/>
      <c r="I9" s="421"/>
      <c r="J9" s="425"/>
      <c r="K9" s="421"/>
      <c r="L9" s="387"/>
      <c r="M9" s="106"/>
      <c r="N9" s="715"/>
      <c r="O9" s="458"/>
    </row>
    <row r="10" spans="1:15" s="11" customFormat="1" ht="18.899999999999999" customHeight="1">
      <c r="A10" s="426">
        <v>4</v>
      </c>
      <c r="B10" s="105"/>
      <c r="C10" s="105"/>
      <c r="D10" s="106"/>
      <c r="E10" s="441"/>
      <c r="F10" s="741"/>
      <c r="G10" s="106"/>
      <c r="H10" s="423"/>
      <c r="I10" s="421"/>
      <c r="J10" s="425"/>
      <c r="K10" s="421"/>
      <c r="L10" s="387"/>
      <c r="M10" s="106"/>
      <c r="N10" s="714"/>
      <c r="O10" s="707"/>
    </row>
    <row r="11" spans="1:15" s="11" customFormat="1" ht="18.899999999999999" customHeight="1">
      <c r="A11" s="426">
        <v>5</v>
      </c>
      <c r="B11" s="105"/>
      <c r="C11" s="105"/>
      <c r="D11" s="106"/>
      <c r="E11" s="441"/>
      <c r="F11" s="741"/>
      <c r="G11" s="767"/>
      <c r="H11" s="423"/>
      <c r="I11" s="421"/>
      <c r="J11" s="425"/>
      <c r="K11" s="421"/>
      <c r="L11" s="387"/>
      <c r="M11" s="768"/>
      <c r="N11" s="715"/>
      <c r="O11" s="707"/>
    </row>
    <row r="12" spans="1:15" s="11" customFormat="1" ht="18.899999999999999" customHeight="1">
      <c r="A12" s="426">
        <v>6</v>
      </c>
      <c r="B12" s="105"/>
      <c r="C12" s="105"/>
      <c r="D12" s="106"/>
      <c r="E12" s="441"/>
      <c r="F12" s="741"/>
      <c r="G12" s="106"/>
      <c r="H12" s="423"/>
      <c r="I12" s="421"/>
      <c r="J12" s="425"/>
      <c r="K12" s="421"/>
      <c r="L12" s="387"/>
      <c r="M12" s="106"/>
      <c r="N12" s="715"/>
      <c r="O12" s="707"/>
    </row>
    <row r="13" spans="1:15" s="11" customFormat="1" ht="18.899999999999999" customHeight="1">
      <c r="A13" s="426">
        <v>7</v>
      </c>
      <c r="B13" s="105"/>
      <c r="C13" s="105"/>
      <c r="D13" s="106"/>
      <c r="E13" s="441"/>
      <c r="F13" s="741"/>
      <c r="G13" s="106"/>
      <c r="H13" s="423"/>
      <c r="I13" s="421"/>
      <c r="J13" s="425"/>
      <c r="K13" s="421"/>
      <c r="L13" s="387"/>
      <c r="M13" s="106"/>
      <c r="N13" s="715"/>
      <c r="O13" s="707"/>
    </row>
    <row r="14" spans="1:15" s="11" customFormat="1" ht="18.899999999999999" customHeight="1">
      <c r="A14" s="426">
        <v>8</v>
      </c>
      <c r="B14" s="105"/>
      <c r="C14" s="105"/>
      <c r="D14" s="106"/>
      <c r="E14" s="441"/>
      <c r="F14" s="741"/>
      <c r="G14" s="106"/>
      <c r="H14" s="423"/>
      <c r="I14" s="421"/>
      <c r="J14" s="425"/>
      <c r="K14" s="421"/>
      <c r="L14" s="387"/>
      <c r="M14" s="106"/>
      <c r="N14" s="715"/>
      <c r="O14" s="707"/>
    </row>
    <row r="15" spans="1:15" s="11" customFormat="1" ht="18.899999999999999" customHeight="1">
      <c r="A15" s="426">
        <v>9</v>
      </c>
      <c r="B15" s="105"/>
      <c r="C15" s="105"/>
      <c r="D15" s="106"/>
      <c r="E15" s="441"/>
      <c r="F15" s="741"/>
      <c r="G15" s="106"/>
      <c r="H15" s="423"/>
      <c r="I15" s="421"/>
      <c r="J15" s="425"/>
      <c r="K15" s="421"/>
      <c r="L15" s="387"/>
      <c r="M15" s="106"/>
      <c r="N15" s="716"/>
      <c r="O15" s="707"/>
    </row>
    <row r="16" spans="1:15" s="11" customFormat="1" ht="18.899999999999999" customHeight="1">
      <c r="A16" s="426">
        <v>10</v>
      </c>
      <c r="B16" s="105"/>
      <c r="C16" s="105"/>
      <c r="D16" s="106"/>
      <c r="E16" s="441"/>
      <c r="F16" s="741"/>
      <c r="G16" s="106"/>
      <c r="H16" s="423"/>
      <c r="I16" s="421"/>
      <c r="J16" s="425"/>
      <c r="K16" s="421"/>
      <c r="L16" s="387"/>
      <c r="M16" s="106"/>
      <c r="N16" s="133"/>
      <c r="O16" s="707"/>
    </row>
    <row r="17" spans="1:15" s="11" customFormat="1" ht="18.899999999999999" customHeight="1">
      <c r="A17" s="426">
        <v>11</v>
      </c>
      <c r="B17" s="105"/>
      <c r="C17" s="105"/>
      <c r="D17" s="106"/>
      <c r="E17" s="441"/>
      <c r="F17" s="741"/>
      <c r="G17" s="106"/>
      <c r="H17" s="423"/>
      <c r="I17" s="421"/>
      <c r="J17" s="425"/>
      <c r="K17" s="421"/>
      <c r="L17" s="387"/>
      <c r="M17" s="106"/>
      <c r="N17" s="133"/>
      <c r="O17" s="707"/>
    </row>
    <row r="18" spans="1:15" s="11" customFormat="1" ht="18.899999999999999" customHeight="1">
      <c r="A18" s="426">
        <v>12</v>
      </c>
      <c r="B18" s="105"/>
      <c r="C18" s="105"/>
      <c r="D18" s="106"/>
      <c r="E18" s="441"/>
      <c r="F18" s="741"/>
      <c r="G18" s="106"/>
      <c r="H18" s="423"/>
      <c r="I18" s="421"/>
      <c r="J18" s="425"/>
      <c r="K18" s="421"/>
      <c r="L18" s="387"/>
      <c r="M18" s="106"/>
      <c r="N18" s="133"/>
      <c r="O18" s="707"/>
    </row>
    <row r="19" spans="1:15" s="11" customFormat="1" ht="18.899999999999999" customHeight="1">
      <c r="A19" s="426">
        <v>13</v>
      </c>
      <c r="B19" s="105"/>
      <c r="C19" s="105"/>
      <c r="D19" s="106"/>
      <c r="E19" s="441"/>
      <c r="F19" s="741"/>
      <c r="G19" s="106"/>
      <c r="H19" s="423"/>
      <c r="I19" s="421"/>
      <c r="J19" s="425"/>
      <c r="K19" s="421"/>
      <c r="L19" s="387"/>
      <c r="M19" s="106"/>
      <c r="N19" s="107"/>
      <c r="O19" s="707"/>
    </row>
    <row r="20" spans="1:15" s="11" customFormat="1" ht="18.899999999999999" customHeight="1">
      <c r="A20" s="426">
        <v>14</v>
      </c>
      <c r="B20" s="105"/>
      <c r="C20" s="105"/>
      <c r="D20" s="106"/>
      <c r="E20" s="441"/>
      <c r="F20" s="741"/>
      <c r="G20" s="106"/>
      <c r="H20" s="423"/>
      <c r="I20" s="421"/>
      <c r="J20" s="425"/>
      <c r="K20" s="421"/>
      <c r="L20" s="387"/>
      <c r="M20" s="106"/>
      <c r="N20" s="107"/>
      <c r="O20" s="707"/>
    </row>
    <row r="21" spans="1:15" s="11" customFormat="1" ht="18.899999999999999" customHeight="1">
      <c r="A21" s="426">
        <v>15</v>
      </c>
      <c r="B21" s="105"/>
      <c r="C21" s="105"/>
      <c r="D21" s="106"/>
      <c r="E21" s="441"/>
      <c r="F21" s="741"/>
      <c r="G21" s="106"/>
      <c r="H21" s="423"/>
      <c r="I21" s="421"/>
      <c r="J21" s="425"/>
      <c r="K21" s="421"/>
      <c r="L21" s="387"/>
      <c r="M21" s="106"/>
      <c r="N21" s="133"/>
      <c r="O21" s="707"/>
    </row>
    <row r="22" spans="1:15" s="11" customFormat="1" ht="18.899999999999999" customHeight="1">
      <c r="A22" s="426">
        <v>16</v>
      </c>
      <c r="B22" s="105"/>
      <c r="C22" s="105"/>
      <c r="D22" s="106"/>
      <c r="E22" s="441"/>
      <c r="F22" s="741"/>
      <c r="G22" s="106"/>
      <c r="H22" s="423"/>
      <c r="I22" s="421"/>
      <c r="J22" s="425"/>
      <c r="K22" s="421"/>
      <c r="L22" s="387"/>
      <c r="M22" s="106"/>
      <c r="N22" s="133"/>
      <c r="O22" s="707"/>
    </row>
    <row r="23" spans="1:15" s="11" customFormat="1" ht="18.899999999999999" customHeight="1">
      <c r="A23" s="426">
        <v>17</v>
      </c>
      <c r="B23" s="105"/>
      <c r="C23" s="105"/>
      <c r="D23" s="106"/>
      <c r="E23" s="441"/>
      <c r="F23" s="741"/>
      <c r="G23" s="106"/>
      <c r="H23" s="423"/>
      <c r="I23" s="421"/>
      <c r="J23" s="425"/>
      <c r="K23" s="421"/>
      <c r="L23" s="387"/>
      <c r="M23" s="106"/>
      <c r="N23" s="133"/>
      <c r="O23" s="707"/>
    </row>
    <row r="24" spans="1:15" s="11" customFormat="1" ht="18.899999999999999" customHeight="1">
      <c r="A24" s="426">
        <v>18</v>
      </c>
      <c r="B24" s="105"/>
      <c r="C24" s="105"/>
      <c r="D24" s="106"/>
      <c r="E24" s="441"/>
      <c r="F24" s="741"/>
      <c r="G24" s="106"/>
      <c r="H24" s="423"/>
      <c r="I24" s="421"/>
      <c r="J24" s="425"/>
      <c r="K24" s="421"/>
      <c r="L24" s="387"/>
      <c r="M24" s="106"/>
      <c r="N24" s="133"/>
      <c r="O24" s="707"/>
    </row>
    <row r="25" spans="1:15" s="11" customFormat="1" ht="18.899999999999999" customHeight="1">
      <c r="A25" s="426">
        <v>19</v>
      </c>
      <c r="B25" s="105"/>
      <c r="C25" s="105"/>
      <c r="D25" s="106"/>
      <c r="E25" s="441"/>
      <c r="F25" s="741"/>
      <c r="G25" s="106"/>
      <c r="H25" s="423"/>
      <c r="I25" s="421"/>
      <c r="J25" s="425"/>
      <c r="K25" s="421"/>
      <c r="L25" s="387"/>
      <c r="M25" s="106"/>
      <c r="N25" s="133"/>
      <c r="O25" s="707"/>
    </row>
    <row r="26" spans="1:15" s="11" customFormat="1" ht="18.899999999999999" customHeight="1">
      <c r="A26" s="426">
        <v>20</v>
      </c>
      <c r="B26" s="105"/>
      <c r="C26" s="105"/>
      <c r="D26" s="106"/>
      <c r="E26" s="441"/>
      <c r="F26" s="741"/>
      <c r="G26" s="106"/>
      <c r="H26" s="423"/>
      <c r="I26" s="421"/>
      <c r="J26" s="425"/>
      <c r="K26" s="421"/>
      <c r="L26" s="387"/>
      <c r="M26" s="106"/>
      <c r="N26" s="133"/>
      <c r="O26" s="707"/>
    </row>
    <row r="27" spans="1:15" s="11" customFormat="1" ht="18.899999999999999" customHeight="1">
      <c r="A27" s="426">
        <v>21</v>
      </c>
      <c r="B27" s="105"/>
      <c r="C27" s="105"/>
      <c r="D27" s="106"/>
      <c r="E27" s="441"/>
      <c r="F27" s="741"/>
      <c r="G27" s="106"/>
      <c r="H27" s="423"/>
      <c r="I27" s="421"/>
      <c r="J27" s="425"/>
      <c r="K27" s="421"/>
      <c r="L27" s="387"/>
      <c r="M27" s="106"/>
      <c r="N27" s="107"/>
      <c r="O27" s="458"/>
    </row>
    <row r="28" spans="1:15" s="11" customFormat="1" ht="18.899999999999999" customHeight="1">
      <c r="A28" s="426">
        <v>22</v>
      </c>
      <c r="B28" s="105"/>
      <c r="C28" s="105"/>
      <c r="D28" s="106"/>
      <c r="E28" s="441"/>
      <c r="F28" s="688"/>
      <c r="G28" s="708"/>
      <c r="H28" s="423"/>
      <c r="I28" s="421"/>
      <c r="J28" s="425"/>
      <c r="K28" s="421"/>
      <c r="L28" s="387"/>
      <c r="M28" s="107"/>
      <c r="N28" s="107"/>
      <c r="O28" s="107"/>
    </row>
    <row r="29" spans="1:15" s="11" customFormat="1" ht="18.899999999999999" customHeight="1">
      <c r="A29" s="426">
        <v>23</v>
      </c>
      <c r="B29" s="105"/>
      <c r="C29" s="105"/>
      <c r="D29" s="106"/>
      <c r="E29" s="441"/>
      <c r="F29" s="688"/>
      <c r="G29" s="708"/>
      <c r="H29" s="423"/>
      <c r="I29" s="421"/>
      <c r="J29" s="425"/>
      <c r="K29" s="421"/>
      <c r="L29" s="387"/>
      <c r="M29" s="107"/>
      <c r="N29" s="133"/>
      <c r="O29" s="107"/>
    </row>
    <row r="30" spans="1:15" s="11" customFormat="1" ht="18.899999999999999" customHeight="1">
      <c r="A30" s="426">
        <v>24</v>
      </c>
      <c r="B30" s="105"/>
      <c r="C30" s="105"/>
      <c r="D30" s="106"/>
      <c r="E30" s="441"/>
      <c r="F30" s="688"/>
      <c r="G30" s="735"/>
      <c r="H30" s="423"/>
      <c r="I30" s="421"/>
      <c r="J30" s="425"/>
      <c r="K30" s="421"/>
      <c r="L30" s="387"/>
      <c r="M30" s="393"/>
      <c r="N30" s="133">
        <f t="shared" ref="N30:N92" si="0">IF(L30="DA",1,IF(L30="WC",2,IF(L30="SE",3,IF(L30="Q",4,IF(L30="LL",5,999)))))</f>
        <v>999</v>
      </c>
      <c r="O30" s="107"/>
    </row>
    <row r="31" spans="1:15" s="11" customFormat="1" ht="18.899999999999999" customHeight="1">
      <c r="A31" s="426">
        <v>25</v>
      </c>
      <c r="B31" s="105"/>
      <c r="C31" s="105"/>
      <c r="D31" s="106"/>
      <c r="E31" s="441"/>
      <c r="F31" s="688"/>
      <c r="G31" s="735"/>
      <c r="H31" s="423"/>
      <c r="I31" s="421"/>
      <c r="J31" s="425"/>
      <c r="K31" s="421"/>
      <c r="L31" s="387"/>
      <c r="M31" s="393"/>
      <c r="N31" s="133">
        <f t="shared" si="0"/>
        <v>999</v>
      </c>
      <c r="O31" s="107"/>
    </row>
    <row r="32" spans="1:15" s="11" customFormat="1" ht="18.899999999999999" customHeight="1">
      <c r="A32" s="426">
        <v>26</v>
      </c>
      <c r="B32" s="105"/>
      <c r="C32" s="105"/>
      <c r="D32" s="106"/>
      <c r="E32" s="441"/>
      <c r="F32" s="688"/>
      <c r="G32" s="735"/>
      <c r="H32" s="423"/>
      <c r="I32" s="421"/>
      <c r="J32" s="425"/>
      <c r="K32" s="421"/>
      <c r="L32" s="387"/>
      <c r="M32" s="393"/>
      <c r="N32" s="133">
        <f t="shared" si="0"/>
        <v>999</v>
      </c>
      <c r="O32" s="107"/>
    </row>
    <row r="33" spans="1:15" s="11" customFormat="1" ht="18.899999999999999" customHeight="1">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ref="N93:N122" si="3">IF(L93="DA",1,IF(L93="WC",2,IF(L93="SE",3,IF(L93="Q",4,IF(L93="LL",5,999)))))</f>
        <v>999</v>
      </c>
      <c r="O93" s="107"/>
    </row>
    <row r="94" spans="1:15" s="11" customFormat="1" ht="18.899999999999999" customHeight="1">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si="3"/>
        <v>999</v>
      </c>
      <c r="O94" s="107"/>
    </row>
    <row r="95" spans="1:15" s="11" customFormat="1" ht="18.899999999999999" customHeight="1">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c r="A123" s="426">
        <v>117</v>
      </c>
      <c r="B123" s="105"/>
      <c r="C123" s="105"/>
      <c r="D123" s="106"/>
      <c r="E123" s="441"/>
      <c r="F123" s="688"/>
      <c r="G123" s="735"/>
      <c r="H123" s="423"/>
      <c r="I123" s="421"/>
      <c r="J123" s="425"/>
      <c r="K123" s="421"/>
      <c r="L123" s="387"/>
      <c r="M123" s="393"/>
      <c r="N123" s="133"/>
      <c r="O123" s="107"/>
    </row>
    <row r="124" spans="1:15" s="11" customFormat="1" ht="18.899999999999999" customHeight="1">
      <c r="A124" s="426">
        <v>118</v>
      </c>
      <c r="B124" s="105"/>
      <c r="C124" s="105"/>
      <c r="D124" s="106"/>
      <c r="E124" s="441"/>
      <c r="F124" s="688"/>
      <c r="G124" s="735"/>
      <c r="H124" s="423"/>
      <c r="I124" s="421"/>
      <c r="J124" s="425"/>
      <c r="K124" s="421"/>
      <c r="L124" s="387"/>
      <c r="M124" s="393"/>
      <c r="N124" s="133"/>
      <c r="O124" s="107"/>
    </row>
    <row r="125" spans="1:15" s="11" customFormat="1" ht="18.899999999999999" customHeight="1">
      <c r="A125" s="426">
        <v>119</v>
      </c>
      <c r="B125" s="105"/>
      <c r="C125" s="105"/>
      <c r="D125" s="106"/>
      <c r="E125" s="441"/>
      <c r="F125" s="688"/>
      <c r="G125" s="735"/>
      <c r="H125" s="423"/>
      <c r="I125" s="421"/>
      <c r="J125" s="425"/>
      <c r="K125" s="421"/>
      <c r="L125" s="387"/>
      <c r="M125" s="393"/>
      <c r="N125" s="133"/>
      <c r="O125" s="107"/>
    </row>
    <row r="126" spans="1:15" s="11" customFormat="1" ht="18.899999999999999" customHeight="1">
      <c r="A126" s="426">
        <v>120</v>
      </c>
      <c r="B126" s="105"/>
      <c r="C126" s="105"/>
      <c r="D126" s="106"/>
      <c r="E126" s="441"/>
      <c r="F126" s="688"/>
      <c r="G126" s="735"/>
      <c r="H126" s="423"/>
      <c r="I126" s="421"/>
      <c r="J126" s="425"/>
      <c r="K126" s="421"/>
      <c r="L126" s="387"/>
      <c r="M126" s="393"/>
      <c r="N126" s="133"/>
      <c r="O126" s="107"/>
    </row>
    <row r="127" spans="1:15" s="11" customFormat="1" ht="18.899999999999999" customHeight="1">
      <c r="A127" s="426">
        <v>121</v>
      </c>
      <c r="B127" s="105"/>
      <c r="C127" s="105"/>
      <c r="D127" s="106"/>
      <c r="E127" s="441"/>
      <c r="F127" s="688"/>
      <c r="G127" s="735"/>
      <c r="H127" s="423"/>
      <c r="I127" s="421"/>
      <c r="J127" s="425"/>
      <c r="K127" s="421"/>
      <c r="L127" s="387"/>
      <c r="M127" s="393"/>
      <c r="N127" s="133"/>
      <c r="O127" s="107"/>
    </row>
    <row r="128" spans="1:15" s="11" customFormat="1" ht="18.899999999999999" customHeight="1">
      <c r="A128" s="426">
        <v>122</v>
      </c>
      <c r="B128" s="105"/>
      <c r="C128" s="105"/>
      <c r="D128" s="106"/>
      <c r="E128" s="441"/>
      <c r="F128" s="688"/>
      <c r="G128" s="735"/>
      <c r="H128" s="423"/>
      <c r="I128" s="421"/>
      <c r="J128" s="425"/>
      <c r="K128" s="421"/>
      <c r="L128" s="387"/>
      <c r="M128" s="393"/>
      <c r="N128" s="133"/>
      <c r="O128" s="107"/>
    </row>
    <row r="129" spans="1:15" s="11" customFormat="1" ht="18.899999999999999" customHeight="1">
      <c r="A129" s="426">
        <v>123</v>
      </c>
      <c r="B129" s="105"/>
      <c r="C129" s="105"/>
      <c r="D129" s="106"/>
      <c r="E129" s="441"/>
      <c r="F129" s="688"/>
      <c r="G129" s="735"/>
      <c r="H129" s="423"/>
      <c r="I129" s="421"/>
      <c r="J129" s="425"/>
      <c r="K129" s="421"/>
      <c r="L129" s="387"/>
      <c r="M129" s="393"/>
      <c r="N129" s="133"/>
      <c r="O129" s="107"/>
    </row>
    <row r="130" spans="1:15" s="11" customFormat="1" ht="18.899999999999999" customHeight="1">
      <c r="A130" s="426">
        <v>124</v>
      </c>
      <c r="B130" s="105"/>
      <c r="C130" s="105"/>
      <c r="D130" s="106"/>
      <c r="E130" s="441"/>
      <c r="F130" s="688"/>
      <c r="G130" s="735"/>
      <c r="H130" s="423"/>
      <c r="I130" s="421"/>
      <c r="J130" s="425"/>
      <c r="K130" s="421"/>
      <c r="L130" s="387"/>
      <c r="M130" s="393"/>
      <c r="N130" s="133"/>
      <c r="O130" s="107"/>
    </row>
    <row r="131" spans="1:15" s="11" customFormat="1" ht="18.899999999999999" customHeight="1">
      <c r="A131" s="426">
        <v>125</v>
      </c>
      <c r="B131" s="105"/>
      <c r="C131" s="105"/>
      <c r="D131" s="106"/>
      <c r="E131" s="441"/>
      <c r="F131" s="688"/>
      <c r="G131" s="735"/>
      <c r="H131" s="423"/>
      <c r="I131" s="421"/>
      <c r="J131" s="425"/>
      <c r="K131" s="421"/>
      <c r="L131" s="387"/>
      <c r="M131" s="393"/>
      <c r="N131" s="133"/>
      <c r="O131" s="107"/>
    </row>
    <row r="132" spans="1:15" s="11" customFormat="1" ht="18.899999999999999" customHeight="1">
      <c r="A132" s="426">
        <v>126</v>
      </c>
      <c r="B132" s="105"/>
      <c r="C132" s="105"/>
      <c r="D132" s="106"/>
      <c r="E132" s="441"/>
      <c r="F132" s="688"/>
      <c r="G132" s="735"/>
      <c r="H132" s="423"/>
      <c r="I132" s="421"/>
      <c r="J132" s="425"/>
      <c r="K132" s="421"/>
      <c r="L132" s="387"/>
      <c r="M132" s="393"/>
      <c r="N132" s="133"/>
      <c r="O132" s="107"/>
    </row>
    <row r="133" spans="1:15" s="11" customFormat="1" ht="18.899999999999999" customHeight="1">
      <c r="A133" s="426">
        <v>127</v>
      </c>
      <c r="B133" s="105"/>
      <c r="C133" s="105"/>
      <c r="D133" s="106"/>
      <c r="E133" s="441"/>
      <c r="F133" s="688"/>
      <c r="G133" s="735"/>
      <c r="H133" s="423"/>
      <c r="I133" s="421"/>
      <c r="J133" s="425"/>
      <c r="K133" s="421"/>
      <c r="L133" s="387"/>
      <c r="M133" s="393"/>
      <c r="N133" s="133"/>
      <c r="O133" s="107"/>
    </row>
    <row r="134" spans="1:15" s="11" customFormat="1" ht="18.899999999999999" customHeight="1">
      <c r="A134" s="426">
        <v>128</v>
      </c>
      <c r="B134" s="105"/>
      <c r="C134" s="105"/>
      <c r="D134" s="106"/>
      <c r="E134" s="441"/>
      <c r="F134" s="688"/>
      <c r="G134" s="735"/>
      <c r="H134" s="423"/>
      <c r="I134" s="421"/>
      <c r="J134" s="425"/>
      <c r="K134" s="421"/>
      <c r="L134" s="387"/>
      <c r="M134" s="393"/>
      <c r="N134" s="133"/>
      <c r="O134" s="107"/>
    </row>
  </sheetData>
  <conditionalFormatting sqref="H7:H134">
    <cfRule type="cellIs" dxfId="705" priority="10" stopIfTrue="1" operator="equal">
      <formula>"Z"</formula>
    </cfRule>
  </conditionalFormatting>
  <conditionalFormatting sqref="A7:D134">
    <cfRule type="expression" dxfId="704" priority="9" stopIfTrue="1">
      <formula>$O7&gt;=1</formula>
    </cfRule>
  </conditionalFormatting>
  <conditionalFormatting sqref="B7:D14">
    <cfRule type="expression" dxfId="703" priority="8" stopIfTrue="1">
      <formula>$O7&gt;=1</formula>
    </cfRule>
  </conditionalFormatting>
  <conditionalFormatting sqref="E7:E134">
    <cfRule type="expression" dxfId="702" priority="5" stopIfTrue="1">
      <formula>AND(ROUNDDOWN(($A$4-E7)/365.25,0)&lt;=13,#REF!&lt;&gt;"OK")</formula>
    </cfRule>
    <cfRule type="expression" dxfId="701" priority="6" stopIfTrue="1">
      <formula>AND(ROUNDDOWN(($A$4-E7)/365.25,0)&lt;=14,#REF!&lt;&gt;"OK")</formula>
    </cfRule>
    <cfRule type="expression" dxfId="700" priority="7" stopIfTrue="1">
      <formula>AND(ROUNDDOWN(($A$4-E7)/365.25,0)&lt;=17,#REF!&lt;&gt;"OK")</formula>
    </cfRule>
  </conditionalFormatting>
  <conditionalFormatting sqref="E7:E27">
    <cfRule type="expression" dxfId="699" priority="2" stopIfTrue="1">
      <formula>AND(ROUNDDOWN(($A$4-E7)/365.25,0)&lt;=13,G7&lt;&gt;"OK")</formula>
    </cfRule>
    <cfRule type="expression" dxfId="698" priority="3" stopIfTrue="1">
      <formula>AND(ROUNDDOWN(($A$4-E7)/365.25,0)&lt;=14,G7&lt;&gt;"OK")</formula>
    </cfRule>
    <cfRule type="expression" dxfId="697" priority="4" stopIfTrue="1">
      <formula>AND(ROUNDDOWN(($A$4-E7)/365.25,0)&lt;=17,G7&lt;&gt;"OK")</formula>
    </cfRule>
  </conditionalFormatting>
  <conditionalFormatting sqref="B7:D27">
    <cfRule type="expression" dxfId="696"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worksheet>
</file>

<file path=xl/worksheets/sheet28.xml><?xml version="1.0" encoding="utf-8"?>
<worksheet xmlns="http://schemas.openxmlformats.org/spreadsheetml/2006/main" xmlns:r="http://schemas.openxmlformats.org/officeDocument/2006/relationships">
  <sheetPr codeName="Sheet134">
    <tabColor indexed="19"/>
    <pageSetUpPr fitToPage="1"/>
  </sheetPr>
  <dimension ref="A1:U80"/>
  <sheetViews>
    <sheetView showGridLines="0" showZeros="0" workbookViewId="0">
      <selection activeCell="A6" sqref="A6:IV6"/>
    </sheetView>
  </sheetViews>
  <sheetFormatPr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120" t="s">
        <v>115</v>
      </c>
      <c r="L1" s="120"/>
      <c r="M1" s="94"/>
      <c r="N1" s="140" t="s">
        <v>3</v>
      </c>
      <c r="O1" s="140" t="s">
        <v>3</v>
      </c>
      <c r="P1" s="140"/>
      <c r="Q1" s="139"/>
      <c r="R1" s="140"/>
    </row>
    <row r="2" spans="1:21" s="108" customFormat="1">
      <c r="A2" s="96" t="s">
        <v>122</v>
      </c>
      <c r="B2" s="96"/>
      <c r="C2" s="96"/>
      <c r="D2" s="464"/>
      <c r="E2" s="464">
        <f>Altalanos!$B$8</f>
        <v>0</v>
      </c>
      <c r="F2" s="96"/>
      <c r="G2" s="141"/>
      <c r="H2" s="110"/>
      <c r="I2" s="110"/>
      <c r="J2" s="142"/>
      <c r="K2" s="438" t="s">
        <v>227</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2" customFormat="1" ht="14.2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(2)'!$A$7:$M$30,12))</f>
        <v/>
      </c>
      <c r="C7" s="390" t="str">
        <f>IF($E7="","",VLOOKUP($E7,'1Q ELO (2)'!$A$7:$M$30,13))</f>
        <v/>
      </c>
      <c r="D7" s="446" t="str">
        <f>IF($E7="","",VLOOKUP($E7,'1Q ELO (2)'!$A$7:$M$30,5))</f>
        <v/>
      </c>
      <c r="E7" s="159"/>
      <c r="F7" s="160" t="str">
        <f>UPPER(IF($E7="","",VLOOKUP($E7,'1Q ELO (2)'!$A$7:$M$30,2)))</f>
        <v/>
      </c>
      <c r="G7" s="160" t="str">
        <f>IF($E7="","",VLOOKUP($E7,'1Q ELO (2)'!$A$7:$M$30,3))</f>
        <v/>
      </c>
      <c r="H7" s="160"/>
      <c r="I7" s="160" t="str">
        <f>IF($E7="","",VLOOKUP($E7,'1Q ELO (2)'!$A$7:$M$30,4))</f>
        <v/>
      </c>
      <c r="J7" s="162"/>
      <c r="K7" s="161"/>
      <c r="L7" s="161"/>
      <c r="M7" s="161"/>
      <c r="N7" s="161"/>
      <c r="O7" s="164"/>
      <c r="P7" s="166"/>
      <c r="Q7" s="167"/>
      <c r="R7" s="168"/>
      <c r="S7" s="169"/>
      <c r="U7" s="170" t="str">
        <f>Birók!P21</f>
        <v>Bíró</v>
      </c>
    </row>
    <row r="8" spans="1:21" s="38" customFormat="1" ht="9.6" customHeight="1">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(2)'!$A$7:$M$30,12))</f>
        <v/>
      </c>
      <c r="C9" s="390" t="str">
        <f>IF($E9="","",VLOOKUP($E9,'1Q ELO (2)'!$A$7:$M$30,13))</f>
        <v/>
      </c>
      <c r="D9" s="446" t="str">
        <f>IF($E9="","",VLOOKUP($E9,'1Q ELO (2)'!$A$7:$M$30,5))</f>
        <v/>
      </c>
      <c r="E9" s="159"/>
      <c r="F9" s="487" t="str">
        <f>UPPER(IF($E9="","",VLOOKUP($E9,'1Q ELO (2)'!$A$7:$M$30,2)))</f>
        <v/>
      </c>
      <c r="G9" s="179" t="str">
        <f>IF($E9="","",VLOOKUP($E9,'1Q ELO (2)'!$A$7:$M$30,3))</f>
        <v/>
      </c>
      <c r="H9" s="179"/>
      <c r="I9" s="179" t="str">
        <f>IF($E9="","",VLOOKUP($E9,'1Q ELO (2)'!$A$7:$M$30,4))</f>
        <v/>
      </c>
      <c r="J9" s="180"/>
      <c r="K9" s="161"/>
      <c r="L9" s="181"/>
      <c r="M9" s="161"/>
      <c r="N9" s="161"/>
      <c r="O9" s="164"/>
      <c r="P9" s="166"/>
      <c r="Q9" s="167"/>
      <c r="R9" s="168"/>
      <c r="S9" s="169"/>
      <c r="U9" s="178" t="str">
        <f>Birók!P23</f>
        <v xml:space="preserve"> </v>
      </c>
    </row>
    <row r="10" spans="1:21" s="38" customFormat="1" ht="9.6" customHeight="1">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c r="A11" s="171">
        <v>3</v>
      </c>
      <c r="B11" s="390" t="str">
        <f>IF($E11="","",VLOOKUP($E11,'1Q ELO (2)'!$A$7:$M$30,12))</f>
        <v/>
      </c>
      <c r="C11" s="390" t="str">
        <f>IF($E11="","",VLOOKUP($E11,'1Q ELO (2)'!$A$7:$M$30,13))</f>
        <v/>
      </c>
      <c r="D11" s="446" t="str">
        <f>IF($E11="","",VLOOKUP($E11,'1Q ELO (2)'!$A$7:$M$30,5))</f>
        <v/>
      </c>
      <c r="E11" s="159"/>
      <c r="F11" s="179" t="str">
        <f>UPPER(IF($E11="","",VLOOKUP($E11,'1Q ELO (2)'!$A$7:$M$30,2)))</f>
        <v/>
      </c>
      <c r="G11" s="179" t="str">
        <f>IF($E11="","",VLOOKUP($E11,'1Q ELO (2)'!$A$7:$M$30,3))</f>
        <v/>
      </c>
      <c r="H11" s="179"/>
      <c r="I11" s="179" t="str">
        <f>IF($E11="","",VLOOKUP($E11,'1Q ELO (2)'!$A$7:$M$30,4))</f>
        <v/>
      </c>
      <c r="J11" s="162"/>
      <c r="K11" s="161"/>
      <c r="L11" s="187"/>
      <c r="M11" s="161"/>
      <c r="N11" s="691"/>
      <c r="O11" s="691"/>
      <c r="P11" s="691"/>
      <c r="Q11" s="414"/>
      <c r="R11" s="396"/>
      <c r="S11" s="698"/>
      <c r="T11" s="699"/>
      <c r="U11" s="696" t="str">
        <f>Birók!P25</f>
        <v xml:space="preserve"> </v>
      </c>
    </row>
    <row r="12" spans="1:21" s="38" customFormat="1" ht="9.6" customHeight="1">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c r="A13" s="171">
        <v>4</v>
      </c>
      <c r="B13" s="390" t="str">
        <f>IF($E13="","",VLOOKUP($E13,'1Q ELO (2)'!$A$7:$M$30,12))</f>
        <v/>
      </c>
      <c r="C13" s="390" t="str">
        <f>IF($E13="","",VLOOKUP($E13,'1Q ELO (2)'!$A$7:$M$30,13))</f>
        <v/>
      </c>
      <c r="D13" s="446" t="str">
        <f>IF($E13="","",VLOOKUP($E13,'1Q ELO (2)'!$A$7:$M$30,5))</f>
        <v/>
      </c>
      <c r="E13" s="159"/>
      <c r="F13" s="179" t="str">
        <f>UPPER(IF($E13="","",VLOOKUP($E13,'1Q ELO (2)'!$A$7:$M$30,2)))</f>
        <v/>
      </c>
      <c r="G13" s="179" t="str">
        <f>IF($E13="","",VLOOKUP($E13,'1Q ELO (2)'!$A$7:$M$30,3))</f>
        <v/>
      </c>
      <c r="H13" s="179"/>
      <c r="I13" s="179" t="str">
        <f>IF($E13="","",VLOOKUP($E13,'1Q ELO (2)'!$A$7:$M$30,4))</f>
        <v/>
      </c>
      <c r="J13" s="190"/>
      <c r="K13" s="161"/>
      <c r="L13" s="161"/>
      <c r="M13" s="161"/>
      <c r="N13" s="691"/>
      <c r="O13" s="691"/>
      <c r="P13" s="691"/>
      <c r="Q13" s="414"/>
      <c r="R13" s="396"/>
      <c r="S13" s="698"/>
      <c r="T13" s="699"/>
      <c r="U13" s="696" t="str">
        <f>Birók!P27</f>
        <v xml:space="preserve"> </v>
      </c>
    </row>
    <row r="14" spans="1:21" s="38" customFormat="1" ht="9.6" customHeight="1">
      <c r="A14" s="171"/>
      <c r="B14" s="460"/>
      <c r="C14" s="460"/>
      <c r="D14" s="456"/>
      <c r="E14" s="182"/>
      <c r="F14" s="161"/>
      <c r="G14" s="161"/>
      <c r="H14" s="70"/>
      <c r="I14" s="191"/>
      <c r="J14" s="183"/>
      <c r="K14" s="161"/>
      <c r="L14" s="161"/>
      <c r="M14" s="691"/>
      <c r="N14" s="414"/>
      <c r="O14" s="396"/>
      <c r="P14" s="698"/>
      <c r="Q14" s="699"/>
      <c r="R14" s="699"/>
    </row>
    <row r="15" spans="1:21" s="38" customFormat="1" ht="9.6" customHeight="1">
      <c r="A15" s="581">
        <v>5</v>
      </c>
      <c r="B15" s="390" t="str">
        <f>IF($E15="","",VLOOKUP($E15,'1Q ELO (2)'!$A$7:$M$30,12))</f>
        <v/>
      </c>
      <c r="C15" s="390" t="str">
        <f>IF($E15="","",VLOOKUP($E15,'1Q ELO (2)'!$A$7:$M$30,13))</f>
        <v/>
      </c>
      <c r="D15" s="446" t="str">
        <f>IF($E15="","",VLOOKUP($E15,'1Q ELO (2)'!$A$7:$M$30,5))</f>
        <v/>
      </c>
      <c r="E15" s="159"/>
      <c r="F15" s="681" t="str">
        <f>UPPER(IF($E15="","",VLOOKUP($E15,'1Q ELO (2)'!$A$7:$M$30,2)))</f>
        <v/>
      </c>
      <c r="G15" s="681" t="str">
        <f>IF($E15="","",VLOOKUP($E15,'1Q ELO (2)'!$A$7:$M$30,3))</f>
        <v/>
      </c>
      <c r="H15" s="681"/>
      <c r="I15" s="681" t="str">
        <f>IF($E15="","",VLOOKUP($E15,'1Q ELO (2)'!$A$7:$M$30,4))</f>
        <v/>
      </c>
      <c r="J15" s="192"/>
      <c r="K15" s="161"/>
      <c r="L15" s="161"/>
      <c r="M15" s="161"/>
      <c r="N15" s="691"/>
      <c r="O15" s="692"/>
      <c r="P15" s="691"/>
      <c r="Q15" s="414"/>
      <c r="R15" s="396"/>
      <c r="S15" s="698"/>
      <c r="T15" s="699"/>
      <c r="U15" s="696" t="str">
        <f>Birók!P29</f>
        <v xml:space="preserve"> </v>
      </c>
    </row>
    <row r="16" spans="1:21" s="38" customFormat="1" ht="9.6" customHeight="1" thickBot="1">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c r="A17" s="171">
        <v>6</v>
      </c>
      <c r="B17" s="390" t="str">
        <f>IF($E17="","",VLOOKUP($E17,'1Q ELO (2)'!$A$7:$M$30,12))</f>
        <v/>
      </c>
      <c r="C17" s="390" t="str">
        <f>IF($E17="","",VLOOKUP($E17,'1Q ELO (2)'!$A$7:$M$30,13))</f>
        <v/>
      </c>
      <c r="D17" s="446" t="str">
        <f>IF($E17="","",VLOOKUP($E17,'1Q ELO (2)'!$A$7:$M$30,5))</f>
        <v/>
      </c>
      <c r="E17" s="159"/>
      <c r="F17" s="179" t="str">
        <f>UPPER(IF($E17="","",VLOOKUP($E17,'1Q ELO (2)'!$A$7:$M$30,2)))</f>
        <v/>
      </c>
      <c r="G17" s="179" t="str">
        <f>IF($E17="","",VLOOKUP($E17,'1Q ELO (2)'!$A$7:$M$30,3))</f>
        <v/>
      </c>
      <c r="H17" s="179"/>
      <c r="I17" s="179" t="str">
        <f>IF($E17="","",VLOOKUP($E17,'1Q ELO (2)'!$A$7:$M$30,4))</f>
        <v/>
      </c>
      <c r="J17" s="180"/>
      <c r="K17" s="161"/>
      <c r="L17" s="181"/>
      <c r="M17" s="161"/>
      <c r="N17" s="691"/>
      <c r="O17" s="691"/>
      <c r="P17" s="691"/>
      <c r="Q17" s="414"/>
      <c r="R17" s="396"/>
      <c r="S17" s="698"/>
      <c r="T17" s="699"/>
    </row>
    <row r="18" spans="1:20" s="38" customFormat="1" ht="9.6" customHeight="1">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c r="A19" s="171">
        <v>7</v>
      </c>
      <c r="B19" s="390" t="str">
        <f>IF($E19="","",VLOOKUP($E19,'1Q ELO (2)'!$A$7:$M$30,12))</f>
        <v/>
      </c>
      <c r="C19" s="390" t="str">
        <f>IF($E19="","",VLOOKUP($E19,'1Q ELO (2)'!$A$7:$M$30,13))</f>
        <v/>
      </c>
      <c r="D19" s="446" t="str">
        <f>IF($E19="","",VLOOKUP($E19,'1Q ELO (2)'!$A$7:$M$30,5))</f>
        <v/>
      </c>
      <c r="E19" s="159"/>
      <c r="F19" s="179" t="str">
        <f>UPPER(IF($E19="","",VLOOKUP($E19,'1Q ELO (2)'!$A$7:$M$30,2)))</f>
        <v/>
      </c>
      <c r="G19" s="179" t="str">
        <f>IF($E19="","",VLOOKUP($E19,'1Q ELO (2)'!$A$7:$M$30,3))</f>
        <v/>
      </c>
      <c r="H19" s="179"/>
      <c r="I19" s="179" t="str">
        <f>IF($E19="","",VLOOKUP($E19,'1Q ELO (2)'!$A$7:$M$30,4))</f>
        <v/>
      </c>
      <c r="J19" s="162"/>
      <c r="K19" s="161"/>
      <c r="L19" s="187"/>
      <c r="M19" s="161"/>
      <c r="N19" s="186"/>
      <c r="O19" s="691"/>
      <c r="P19" s="691"/>
      <c r="Q19" s="414"/>
      <c r="R19" s="396"/>
      <c r="S19" s="698"/>
      <c r="T19" s="699"/>
    </row>
    <row r="20" spans="1:20" s="38" customFormat="1" ht="9.6" customHeight="1">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c r="A21" s="171">
        <v>8</v>
      </c>
      <c r="B21" s="390" t="str">
        <f>IF($E21="","",VLOOKUP($E21,'1Q ELO (2)'!$A$7:$M$30,12))</f>
        <v/>
      </c>
      <c r="C21" s="390" t="str">
        <f>IF($E21="","",VLOOKUP($E21,'1Q ELO (2)'!$A$7:$M$30,13))</f>
        <v/>
      </c>
      <c r="D21" s="446" t="str">
        <f>IF($E21="","",VLOOKUP($E21,'1Q ELO (2)'!$A$7:$M$30,5))</f>
        <v/>
      </c>
      <c r="E21" s="159"/>
      <c r="F21" s="179" t="str">
        <f>UPPER(IF($E21="","",VLOOKUP($E21,'1Q ELO (2)'!$A$7:$M$30,2)))</f>
        <v/>
      </c>
      <c r="G21" s="179" t="str">
        <f>IF($E21="","",VLOOKUP($E21,'1Q ELO (2)'!$A$7:$M$30,3))</f>
        <v/>
      </c>
      <c r="H21" s="179"/>
      <c r="I21" s="179" t="str">
        <f>IF($E21="","",VLOOKUP($E21,'1Q ELO (2)'!$A$7:$M$30,4))</f>
        <v/>
      </c>
      <c r="J21" s="190"/>
      <c r="K21" s="161"/>
      <c r="L21" s="161"/>
      <c r="M21" s="161"/>
      <c r="N21" s="186"/>
      <c r="O21" s="691"/>
      <c r="P21" s="691"/>
      <c r="Q21" s="414"/>
      <c r="R21" s="396"/>
      <c r="S21" s="698"/>
      <c r="T21" s="699"/>
    </row>
    <row r="22" spans="1:20" s="38" customFormat="1" ht="9.6" customHeight="1">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c r="A24" s="452" t="s">
        <v>106</v>
      </c>
      <c r="B24" s="453"/>
      <c r="C24" s="454"/>
      <c r="D24" s="455"/>
      <c r="E24" s="224">
        <v>1</v>
      </c>
      <c r="F24" s="92" t="str">
        <f>IF(E24&gt;$R$31,,UPPER(VLOOKUP(E24,'1Q ELO (2)'!$A$7:$O$134,2)))</f>
        <v/>
      </c>
      <c r="G24" s="225"/>
      <c r="H24" s="92"/>
      <c r="I24" s="91"/>
      <c r="J24" s="226" t="s">
        <v>7</v>
      </c>
      <c r="K24" s="221"/>
      <c r="L24" s="227"/>
      <c r="M24" s="221"/>
      <c r="N24" s="228"/>
      <c r="O24" s="229" t="s">
        <v>111</v>
      </c>
      <c r="P24" s="230"/>
      <c r="Q24" s="230"/>
      <c r="R24" s="231"/>
    </row>
    <row r="25" spans="1:20" s="38" customFormat="1" ht="9.6" customHeight="1">
      <c r="A25" s="236" t="s">
        <v>119</v>
      </c>
      <c r="B25" s="234"/>
      <c r="C25" s="448"/>
      <c r="D25" s="237"/>
      <c r="E25" s="224">
        <v>2</v>
      </c>
      <c r="F25" s="92" t="str">
        <f>IF(E25&gt;$R$31,,UPPER(VLOOKUP(E25,'1Q ELO (2)'!$A$7:$O$134,2)))</f>
        <v/>
      </c>
      <c r="G25" s="225"/>
      <c r="H25" s="92"/>
      <c r="I25" s="91"/>
      <c r="J25" s="226" t="s">
        <v>8</v>
      </c>
      <c r="K25" s="221"/>
      <c r="L25" s="227"/>
      <c r="M25" s="221"/>
      <c r="N25" s="228"/>
      <c r="O25" s="232"/>
      <c r="P25" s="233"/>
      <c r="Q25" s="234"/>
      <c r="R25" s="235"/>
    </row>
    <row r="26" spans="1:20" s="38" customFormat="1" ht="9.6" customHeight="1">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c r="A31" s="368"/>
      <c r="B31" s="365"/>
      <c r="C31" s="445"/>
      <c r="D31" s="378"/>
      <c r="E31" s="240"/>
      <c r="F31" s="241"/>
      <c r="G31" s="242"/>
      <c r="H31" s="241"/>
      <c r="I31" s="243"/>
      <c r="J31" s="244" t="s">
        <v>14</v>
      </c>
      <c r="K31" s="234"/>
      <c r="L31" s="233"/>
      <c r="M31" s="234"/>
      <c r="N31" s="235"/>
      <c r="O31" s="234">
        <f>R4</f>
        <v>0</v>
      </c>
      <c r="P31" s="233"/>
      <c r="Q31" s="234"/>
      <c r="R31" s="245">
        <f>MIN(6,'1Q ELO (2)'!O5)</f>
        <v>6</v>
      </c>
    </row>
    <row r="32" spans="1:20" s="38" customFormat="1" ht="9.6" customHeight="1"/>
    <row r="33" s="38" customFormat="1" ht="9.6" customHeight="1"/>
    <row r="34" s="38" customFormat="1" ht="9.6" customHeight="1"/>
    <row r="35" s="38" customFormat="1" ht="9.6" customHeight="1"/>
    <row r="36" s="38" customFormat="1" ht="9.6" customHeight="1"/>
    <row r="37" s="38" customFormat="1" ht="9.6" customHeight="1"/>
    <row r="38" s="38" customFormat="1" ht="9.6" customHeight="1"/>
    <row r="39" s="38" customFormat="1" ht="9.6" customHeight="1"/>
    <row r="40" s="38" customFormat="1" ht="9.6" customHeight="1"/>
    <row r="41" s="38" customFormat="1" ht="9.6" customHeight="1"/>
    <row r="42" s="38" customFormat="1" ht="9.6" customHeight="1"/>
    <row r="43" s="38" customFormat="1" ht="9.6" customHeight="1"/>
    <row r="44" s="38" customFormat="1" ht="9.6" customHeight="1"/>
    <row r="45" s="38" customFormat="1" ht="9.6" customHeight="1"/>
    <row r="46" s="38" customFormat="1" ht="9.6" customHeight="1"/>
    <row r="47" s="38" customFormat="1" ht="9.6" customHeight="1"/>
    <row r="48" s="38" customFormat="1" ht="9.6" customHeight="1"/>
    <row r="49" s="38" customFormat="1" ht="9.6" customHeight="1"/>
    <row r="50" s="38" customFormat="1" ht="9.6" customHeight="1"/>
    <row r="51" s="38" customFormat="1" ht="9.6" customHeight="1"/>
    <row r="52" s="38" customFormat="1" ht="9.6" customHeight="1"/>
    <row r="53" s="38" customFormat="1" ht="9.6" customHeight="1"/>
    <row r="54" s="38" customFormat="1" ht="9.6" customHeight="1"/>
    <row r="55" s="38" customFormat="1" ht="9.6" customHeight="1"/>
    <row r="56" s="38" customFormat="1" ht="9.6" customHeight="1"/>
    <row r="57" s="38" customFormat="1" ht="9.6" customHeight="1"/>
    <row r="58" s="38" customFormat="1" ht="9.6" customHeight="1"/>
    <row r="59" s="38" customFormat="1" ht="9.6" customHeight="1"/>
    <row r="60" s="38" customFormat="1" ht="9.6" customHeight="1"/>
    <row r="61" s="38" customFormat="1" ht="9.6" customHeight="1"/>
    <row r="62" s="38" customFormat="1" ht="9.6" customHeight="1"/>
    <row r="63" s="38" customFormat="1" ht="9.6" customHeight="1"/>
    <row r="64" s="38" customFormat="1" ht="9.6" customHeight="1"/>
    <row r="65" spans="1:18" s="38" customFormat="1" ht="9.6" customHeight="1"/>
    <row r="66" spans="1:18" s="38" customFormat="1" ht="9.6" customHeight="1"/>
    <row r="67" spans="1:18" s="38" customFormat="1" ht="9.6" customHeight="1"/>
    <row r="68" spans="1:18" s="38" customFormat="1" ht="9.6" customHeight="1"/>
    <row r="69" spans="1:18" s="38" customFormat="1" ht="9.6" customHeight="1">
      <c r="A69"/>
      <c r="B69"/>
      <c r="C69"/>
      <c r="D69"/>
      <c r="E69"/>
      <c r="F69"/>
      <c r="G69"/>
      <c r="H69"/>
      <c r="I69"/>
      <c r="J69" s="134"/>
      <c r="K69"/>
      <c r="L69" s="134"/>
      <c r="M69"/>
      <c r="N69" s="135"/>
      <c r="O69"/>
      <c r="P69" s="134"/>
      <c r="Q69"/>
      <c r="R69" s="135"/>
    </row>
    <row r="70" spans="1:18" s="38" customFormat="1" ht="9.6" customHeight="1">
      <c r="A70"/>
      <c r="B70"/>
      <c r="C70"/>
      <c r="D70"/>
      <c r="E70"/>
      <c r="F70"/>
      <c r="G70"/>
      <c r="H70"/>
      <c r="I70"/>
      <c r="J70" s="134"/>
      <c r="K70"/>
      <c r="L70" s="134"/>
      <c r="M70"/>
      <c r="N70" s="135"/>
      <c r="O70"/>
      <c r="P70" s="134"/>
      <c r="Q70"/>
      <c r="R70" s="135"/>
    </row>
    <row r="71" spans="1:18" s="2" customFormat="1" ht="6.75" customHeight="1">
      <c r="A71"/>
      <c r="B71"/>
      <c r="C71"/>
      <c r="D71"/>
      <c r="E71"/>
      <c r="F71"/>
      <c r="G71"/>
      <c r="H71"/>
      <c r="I71"/>
      <c r="J71" s="134"/>
      <c r="K71"/>
      <c r="L71" s="134"/>
      <c r="M71"/>
      <c r="N71" s="135"/>
      <c r="O71"/>
      <c r="P71" s="134"/>
      <c r="Q71"/>
      <c r="R71" s="135"/>
    </row>
    <row r="72" spans="1:18" s="18" customFormat="1" ht="10.5" customHeight="1">
      <c r="A72"/>
      <c r="B72"/>
      <c r="C72"/>
      <c r="D72"/>
      <c r="E72"/>
      <c r="F72"/>
      <c r="G72"/>
      <c r="H72"/>
      <c r="I72"/>
      <c r="J72" s="134"/>
      <c r="K72"/>
      <c r="L72" s="134"/>
      <c r="M72"/>
      <c r="N72" s="135"/>
      <c r="O72"/>
      <c r="P72" s="134"/>
      <c r="Q72"/>
      <c r="R72" s="135"/>
    </row>
    <row r="73" spans="1:18" s="18" customFormat="1" ht="9" customHeight="1">
      <c r="A73"/>
      <c r="B73"/>
      <c r="C73"/>
      <c r="D73"/>
      <c r="E73"/>
      <c r="F73"/>
      <c r="G73"/>
      <c r="H73"/>
      <c r="I73"/>
      <c r="J73" s="134"/>
      <c r="K73"/>
      <c r="L73" s="134"/>
      <c r="M73"/>
      <c r="N73" s="135"/>
      <c r="O73"/>
      <c r="P73" s="134"/>
      <c r="Q73"/>
      <c r="R73" s="135"/>
    </row>
    <row r="74" spans="1:18" s="18" customFormat="1" ht="9" customHeight="1">
      <c r="A74"/>
      <c r="B74"/>
      <c r="C74"/>
      <c r="D74"/>
      <c r="E74"/>
      <c r="F74"/>
      <c r="G74"/>
      <c r="H74"/>
      <c r="I74"/>
      <c r="J74" s="134"/>
      <c r="K74"/>
      <c r="L74" s="134"/>
      <c r="M74"/>
      <c r="N74" s="135"/>
      <c r="O74"/>
      <c r="P74" s="134"/>
      <c r="Q74"/>
      <c r="R74" s="135"/>
    </row>
    <row r="75" spans="1:18" s="18" customFormat="1" ht="9" customHeight="1">
      <c r="A75"/>
      <c r="B75"/>
      <c r="C75"/>
      <c r="D75"/>
      <c r="E75"/>
      <c r="F75"/>
      <c r="G75"/>
      <c r="H75"/>
      <c r="I75"/>
      <c r="J75" s="134"/>
      <c r="K75"/>
      <c r="L75" s="134"/>
      <c r="M75"/>
      <c r="N75" s="135"/>
      <c r="O75"/>
      <c r="P75" s="134"/>
      <c r="Q75"/>
      <c r="R75" s="135"/>
    </row>
    <row r="76" spans="1:18" s="18" customFormat="1" ht="9" customHeight="1">
      <c r="A76"/>
      <c r="B76"/>
      <c r="C76"/>
      <c r="D76"/>
      <c r="E76"/>
      <c r="F76"/>
      <c r="G76"/>
      <c r="H76"/>
      <c r="I76"/>
      <c r="J76" s="134"/>
      <c r="K76"/>
      <c r="L76" s="134"/>
      <c r="M76"/>
      <c r="N76" s="135"/>
      <c r="O76"/>
      <c r="P76" s="134"/>
      <c r="Q76"/>
      <c r="R76" s="135"/>
    </row>
    <row r="77" spans="1:18" s="18" customFormat="1" ht="9" customHeight="1">
      <c r="A77"/>
      <c r="B77"/>
      <c r="C77"/>
      <c r="D77"/>
      <c r="E77"/>
      <c r="F77"/>
      <c r="G77"/>
      <c r="H77"/>
      <c r="I77"/>
      <c r="J77" s="134"/>
      <c r="K77"/>
      <c r="L77" s="134"/>
      <c r="M77"/>
      <c r="N77" s="135"/>
      <c r="O77"/>
      <c r="P77" s="134"/>
      <c r="Q77"/>
      <c r="R77" s="135"/>
    </row>
    <row r="78" spans="1:18" s="18" customFormat="1" ht="9" customHeight="1">
      <c r="A78"/>
      <c r="B78"/>
      <c r="C78"/>
      <c r="D78"/>
      <c r="E78"/>
      <c r="F78"/>
      <c r="G78"/>
      <c r="H78"/>
      <c r="I78"/>
      <c r="J78" s="134"/>
      <c r="K78"/>
      <c r="L78" s="134"/>
      <c r="M78"/>
      <c r="N78" s="135"/>
      <c r="O78"/>
      <c r="P78" s="134"/>
      <c r="Q78"/>
      <c r="R78" s="135"/>
    </row>
    <row r="79" spans="1:18" s="18" customFormat="1" ht="9" customHeight="1">
      <c r="A79"/>
      <c r="B79"/>
      <c r="C79"/>
      <c r="D79"/>
      <c r="E79"/>
      <c r="F79"/>
      <c r="G79"/>
      <c r="H79"/>
      <c r="I79"/>
      <c r="J79" s="134"/>
      <c r="K79"/>
      <c r="L79" s="134"/>
      <c r="M79"/>
      <c r="N79" s="135"/>
      <c r="O79"/>
      <c r="P79" s="134"/>
      <c r="Q79"/>
      <c r="R79" s="135"/>
    </row>
    <row r="80" spans="1:18" s="18" customFormat="1" ht="9" customHeight="1">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695" priority="10" stopIfTrue="1">
      <formula>AND($E7&lt;9,$C7&gt;0)</formula>
    </cfRule>
  </conditionalFormatting>
  <conditionalFormatting sqref="I16 I12 K18 K10 I8 I20">
    <cfRule type="expression" dxfId="694" priority="7" stopIfTrue="1">
      <formula>AND($O$1="CU",I8="Umpire")</formula>
    </cfRule>
    <cfRule type="expression" dxfId="693" priority="8" stopIfTrue="1">
      <formula>AND($O$1="CU",I8&lt;&gt;"Umpire",J8&lt;&gt;"")</formula>
    </cfRule>
    <cfRule type="expression" dxfId="692" priority="9" stopIfTrue="1">
      <formula>AND($O$1="CU",I8&lt;&gt;"Umpire")</formula>
    </cfRule>
  </conditionalFormatting>
  <conditionalFormatting sqref="M10 M18 K8 K12 K16 K20">
    <cfRule type="expression" dxfId="691" priority="5" stopIfTrue="1">
      <formula>J8="as"</formula>
    </cfRule>
    <cfRule type="expression" dxfId="690" priority="6" stopIfTrue="1">
      <formula>J8="bs"</formula>
    </cfRule>
  </conditionalFormatting>
  <conditionalFormatting sqref="B22">
    <cfRule type="cellIs" dxfId="689" priority="3" stopIfTrue="1" operator="equal">
      <formula>"QA"</formula>
    </cfRule>
    <cfRule type="cellIs" dxfId="688" priority="4" stopIfTrue="1" operator="equal">
      <formula>"DA"</formula>
    </cfRule>
  </conditionalFormatting>
  <conditionalFormatting sqref="R31 J8 J12 J16 J20 L18 L10">
    <cfRule type="expression" dxfId="687" priority="2" stopIfTrue="1">
      <formula>$O$1="CU"</formula>
    </cfRule>
  </conditionalFormatting>
  <conditionalFormatting sqref="E7 E17 E19 E13 E15">
    <cfRule type="expression" dxfId="686"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29.xml><?xml version="1.0" encoding="utf-8"?>
<worksheet xmlns="http://schemas.openxmlformats.org/spreadsheetml/2006/main" xmlns:r="http://schemas.openxmlformats.org/officeDocument/2006/relationships">
  <sheetPr codeName="Sheet135">
    <tabColor indexed="19"/>
    <pageSetUpPr fitToPage="1"/>
  </sheetPr>
  <dimension ref="A1:U79"/>
  <sheetViews>
    <sheetView showGridLines="0" showZeros="0" workbookViewId="0">
      <selection activeCell="A6" sqref="A6:IV6"/>
    </sheetView>
  </sheetViews>
  <sheetFormatPr defaultRowHeight="13.2"/>
  <cols>
    <col min="1" max="2" width="3.33203125" customWidth="1"/>
    <col min="3" max="3" width="5.554687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438" t="s">
        <v>115</v>
      </c>
      <c r="L1" s="120"/>
      <c r="M1" s="94"/>
      <c r="N1" s="140"/>
      <c r="O1" s="140" t="s">
        <v>3</v>
      </c>
      <c r="P1" s="140"/>
      <c r="Q1" s="139"/>
      <c r="R1" s="140"/>
    </row>
    <row r="2" spans="1:21" s="108" customFormat="1">
      <c r="A2" s="96" t="s">
        <v>122</v>
      </c>
      <c r="B2" s="96"/>
      <c r="C2" s="96"/>
      <c r="D2" s="464"/>
      <c r="E2" s="464">
        <f>Altalanos!$B$8</f>
        <v>0</v>
      </c>
      <c r="F2" s="96"/>
      <c r="G2" s="141"/>
      <c r="H2" s="110"/>
      <c r="I2" s="110"/>
      <c r="J2" s="142"/>
      <c r="K2" s="438" t="s">
        <v>228</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2" customFormat="1" ht="14.2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(2)'!$A$7:$M$32,12))</f>
        <v/>
      </c>
      <c r="C7" s="390" t="str">
        <f>IF($E7="","",VLOOKUP($E7,'1Q ELO (2)'!$A$7:$M$30,13))</f>
        <v/>
      </c>
      <c r="D7" s="446" t="str">
        <f>IF($E7="","",VLOOKUP($E7,'1Q ELO (2)'!$A$7:$M$30,5))</f>
        <v/>
      </c>
      <c r="E7" s="159"/>
      <c r="F7" s="160" t="str">
        <f>UPPER(IF($E7="","",VLOOKUP($E7,'1Q ELO (2)'!$A$7:$M$38,2)))</f>
        <v/>
      </c>
      <c r="G7" s="160" t="str">
        <f>IF($E7="","",VLOOKUP($E7,'1Q ELO (2)'!$A$7:$M$38,3))</f>
        <v/>
      </c>
      <c r="H7" s="160"/>
      <c r="I7" s="160" t="str">
        <f>IF($E7="","",VLOOKUP($E7,'1Q ELO (2)'!$A$7:$M$38,4))</f>
        <v/>
      </c>
      <c r="J7" s="162"/>
      <c r="K7" s="161"/>
      <c r="L7" s="161"/>
      <c r="M7" s="161"/>
      <c r="N7" s="161"/>
      <c r="O7" s="164"/>
      <c r="P7" s="166"/>
      <c r="Q7" s="167"/>
      <c r="R7" s="168"/>
      <c r="S7" s="169"/>
      <c r="U7" s="170" t="str">
        <f>Birók!P21</f>
        <v>Bíró</v>
      </c>
    </row>
    <row r="8" spans="1:21" s="38" customFormat="1" ht="9.6" customHeight="1">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(2)'!$A$7:$M$32,12))</f>
        <v/>
      </c>
      <c r="C9" s="390" t="str">
        <f>IF($E9="","",VLOOKUP($E9,'1Q ELO (2)'!$A$7:$M$30,13))</f>
        <v/>
      </c>
      <c r="D9" s="446" t="str">
        <f>IF($E9="","",VLOOKUP($E9,'1Q ELO (2)'!$A$7:$M$30,5))</f>
        <v/>
      </c>
      <c r="E9" s="700"/>
      <c r="F9" s="179" t="str">
        <f>UPPER(IF($E9="","",VLOOKUP($E9,'1Q ELO (2)'!$A$7:$M$38,2)))</f>
        <v/>
      </c>
      <c r="G9" s="179" t="str">
        <f>IF($E9="","",VLOOKUP($E9,'1Q ELO (2)'!$A$7:$M$38,3))</f>
        <v/>
      </c>
      <c r="H9" s="179"/>
      <c r="I9" s="179" t="str">
        <f>IF($E9="","",VLOOKUP($E9,'1Q ELO (2)'!$A$7:$M$38,4))</f>
        <v/>
      </c>
      <c r="J9" s="180"/>
      <c r="K9" s="161"/>
      <c r="L9" s="405"/>
      <c r="M9" s="692"/>
      <c r="N9" s="692"/>
      <c r="O9" s="694"/>
      <c r="P9" s="695"/>
      <c r="Q9" s="414"/>
      <c r="R9" s="168"/>
      <c r="S9" s="169"/>
      <c r="U9" s="178" t="str">
        <f>Birók!P23</f>
        <v xml:space="preserve"> </v>
      </c>
    </row>
    <row r="10" spans="1:21" s="38" customFormat="1" ht="9.6" customHeight="1">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c r="A11" s="581">
        <v>3</v>
      </c>
      <c r="B11" s="390" t="str">
        <f>IF($E11="","",VLOOKUP($E11,'1Q ELO (2)'!$A$7:$M$32,12))</f>
        <v/>
      </c>
      <c r="C11" s="390" t="str">
        <f>IF($E11="","",VLOOKUP($E11,'1Q ELO (2)'!$A$7:$M$30,13))</f>
        <v/>
      </c>
      <c r="D11" s="446" t="str">
        <f>IF($E11="","",VLOOKUP($E11,'1Q ELO (2)'!$A$7:$M$30,5))</f>
        <v/>
      </c>
      <c r="E11" s="159"/>
      <c r="F11" s="681" t="str">
        <f>UPPER(IF($E11="","",VLOOKUP($E11,'1Q ELO (2)'!$A$7:$M$38,2)))</f>
        <v/>
      </c>
      <c r="G11" s="681" t="str">
        <f>IF($E11="","",VLOOKUP($E11,'1Q ELO (2)'!$A$7:$M$38,3))</f>
        <v/>
      </c>
      <c r="H11" s="681"/>
      <c r="I11" s="681" t="str">
        <f>IF($E11="","",VLOOKUP($E11,'1Q ELO (2)'!$A$7:$M$38,4))</f>
        <v/>
      </c>
      <c r="J11" s="162"/>
      <c r="K11" s="161"/>
      <c r="L11" s="692"/>
      <c r="M11" s="692"/>
      <c r="N11" s="691"/>
      <c r="O11" s="691"/>
      <c r="P11" s="691"/>
      <c r="Q11" s="414"/>
      <c r="R11" s="168"/>
      <c r="S11" s="169"/>
      <c r="U11" s="178" t="str">
        <f>Birók!P25</f>
        <v xml:space="preserve"> </v>
      </c>
    </row>
    <row r="12" spans="1:21" s="38" customFormat="1" ht="9.6" customHeight="1">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c r="A13" s="171">
        <v>4</v>
      </c>
      <c r="B13" s="390" t="str">
        <f>IF($E13="","",VLOOKUP($E13,'1Q ELO (2)'!$A$7:$M$32,12))</f>
        <v/>
      </c>
      <c r="C13" s="390" t="str">
        <f>IF($E13="","",VLOOKUP($E13,'1Q ELO (2)'!$A$7:$M$30,13))</f>
        <v/>
      </c>
      <c r="D13" s="446" t="str">
        <f>IF($E13="","",VLOOKUP($E13,'1Q ELO (2)'!$A$7:$M$30,5))</f>
        <v/>
      </c>
      <c r="E13" s="159"/>
      <c r="F13" s="179" t="str">
        <f>UPPER(IF($E13="","",VLOOKUP($E13,'1Q ELO (2)'!$A$7:$M$38,2)))</f>
        <v/>
      </c>
      <c r="G13" s="179" t="str">
        <f>IF($E13="","",VLOOKUP($E13,'1Q ELO (2)'!$A$7:$M$38,3))</f>
        <v/>
      </c>
      <c r="H13" s="179"/>
      <c r="I13" s="179" t="str">
        <f>IF($E13="","",VLOOKUP($E13,'1Q ELO (2)'!$A$7:$M$38,4))</f>
        <v/>
      </c>
      <c r="J13" s="190"/>
      <c r="K13" s="161"/>
      <c r="L13" s="161"/>
      <c r="M13" s="692"/>
      <c r="N13" s="691"/>
      <c r="O13" s="691"/>
      <c r="P13" s="691"/>
      <c r="Q13" s="414"/>
      <c r="R13" s="168"/>
      <c r="S13" s="169"/>
      <c r="U13" s="178" t="str">
        <f>Birók!P27</f>
        <v xml:space="preserve"> </v>
      </c>
    </row>
    <row r="14" spans="1:21" s="38" customFormat="1" ht="9.6" customHeight="1">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c r="A15" s="581">
        <v>5</v>
      </c>
      <c r="B15" s="390" t="str">
        <f>IF($E15="","",VLOOKUP($E15,'1Q ELO (2)'!$A$7:$M$32,12))</f>
        <v/>
      </c>
      <c r="C15" s="390" t="str">
        <f>IF($E15="","",VLOOKUP($E15,'1Q ELO (2)'!$A$7:$M$30,13))</f>
        <v/>
      </c>
      <c r="D15" s="446" t="str">
        <f>IF($E15="","",VLOOKUP($E15,'1Q ELO (2)'!$A$7:$M$30,5))</f>
        <v/>
      </c>
      <c r="E15" s="159"/>
      <c r="F15" s="681" t="str">
        <f>UPPER(IF($E15="","",VLOOKUP($E15,'1Q ELO (2)'!$A$7:$M$38,2)))</f>
        <v/>
      </c>
      <c r="G15" s="681" t="str">
        <f>IF($E15="","",VLOOKUP($E15,'1Q ELO (2)'!$A$7:$M$38,3))</f>
        <v/>
      </c>
      <c r="H15" s="681"/>
      <c r="I15" s="681" t="str">
        <f>IF($E15="","",VLOOKUP($E15,'1Q ELO (2)'!$A$7:$M$38,4))</f>
        <v/>
      </c>
      <c r="J15" s="719"/>
      <c r="K15" s="161"/>
      <c r="L15" s="161"/>
      <c r="M15" s="692"/>
      <c r="N15" s="691"/>
      <c r="O15" s="692"/>
      <c r="P15" s="691"/>
      <c r="Q15" s="414"/>
      <c r="R15" s="168"/>
      <c r="S15" s="169"/>
      <c r="U15" s="178" t="str">
        <f>Birók!P29</f>
        <v xml:space="preserve"> </v>
      </c>
    </row>
    <row r="16" spans="1:21" s="38" customFormat="1" ht="9.6" customHeight="1" thickBot="1">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c r="A17" s="171">
        <v>6</v>
      </c>
      <c r="B17" s="390" t="str">
        <f>IF($E17="","",VLOOKUP($E17,'1Q ELO (2)'!$A$7:$M$32,12))</f>
        <v/>
      </c>
      <c r="C17" s="390" t="str">
        <f>IF($E17="","",VLOOKUP($E17,'1Q ELO (2)'!$A$7:$M$30,13))</f>
        <v/>
      </c>
      <c r="D17" s="446" t="str">
        <f>IF($E17="","",VLOOKUP($E17,'1Q ELO (2)'!$A$7:$M$30,5))</f>
        <v/>
      </c>
      <c r="E17" s="159"/>
      <c r="F17" s="179" t="str">
        <f>UPPER(IF($E17="","",VLOOKUP($E17,'1Q ELO (2)'!$A$7:$M$38,2)))</f>
        <v/>
      </c>
      <c r="G17" s="179" t="str">
        <f>IF($E17="","",VLOOKUP($E17,'1Q ELO (2)'!$A$7:$M$38,3))</f>
        <v/>
      </c>
      <c r="H17" s="179"/>
      <c r="I17" s="179" t="str">
        <f>IF($E17="","",VLOOKUP($E17,'1Q ELO (2)'!$A$7:$M$38,4))</f>
        <v/>
      </c>
      <c r="J17" s="180"/>
      <c r="K17" s="161"/>
      <c r="L17" s="405"/>
      <c r="M17" s="692"/>
      <c r="N17" s="691"/>
      <c r="O17" s="691"/>
      <c r="P17" s="691"/>
      <c r="Q17" s="414"/>
      <c r="R17" s="168"/>
      <c r="S17" s="169"/>
    </row>
    <row r="18" spans="1:19" s="38" customFormat="1" ht="9.6" customHeight="1">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c r="A19" s="581">
        <v>7</v>
      </c>
      <c r="B19" s="390" t="str">
        <f>IF($E19="","",VLOOKUP($E19,'1Q ELO (2)'!$A$7:$M$32,12))</f>
        <v/>
      </c>
      <c r="C19" s="390" t="str">
        <f>IF($E19="","",VLOOKUP($E19,'1Q ELO (2)'!$A$7:$M$30,13))</f>
        <v/>
      </c>
      <c r="D19" s="446" t="str">
        <f>IF($E19="","",VLOOKUP($E19,'1Q ELO (2)'!$A$7:$M$30,5))</f>
        <v/>
      </c>
      <c r="E19" s="159"/>
      <c r="F19" s="681" t="str">
        <f>UPPER(IF($E19="","",VLOOKUP($E19,'1Q ELO (2)'!$A$7:$M$38,2)))</f>
        <v/>
      </c>
      <c r="G19" s="681" t="str">
        <f>IF($E19="","",VLOOKUP($E19,'1Q ELO (2)'!$A$7:$M$38,3))</f>
        <v/>
      </c>
      <c r="H19" s="681"/>
      <c r="I19" s="681" t="str">
        <f>IF($E19="","",VLOOKUP($E19,'1Q ELO (2)'!$A$7:$M$38,4))</f>
        <v/>
      </c>
      <c r="J19" s="162"/>
      <c r="K19" s="161"/>
      <c r="L19" s="692"/>
      <c r="M19" s="692"/>
      <c r="N19" s="691"/>
      <c r="O19" s="691"/>
      <c r="P19" s="691"/>
      <c r="Q19" s="414"/>
      <c r="R19" s="168"/>
      <c r="S19" s="169"/>
    </row>
    <row r="20" spans="1:19" s="38" customFormat="1" ht="9.6" customHeight="1">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c r="A21" s="578">
        <v>8</v>
      </c>
      <c r="B21" s="390" t="str">
        <f>IF($E21="","",VLOOKUP($E21,'1Q ELO (2)'!$A$7:$M$32,12))</f>
        <v/>
      </c>
      <c r="C21" s="390" t="str">
        <f>IF($E21="","",VLOOKUP($E21,'1Q ELO (2)'!$A$7:$M$30,13))</f>
        <v/>
      </c>
      <c r="D21" s="446" t="str">
        <f>IF($E21="","",VLOOKUP($E21,'1Q ELO (2)'!$A$7:$M$30,5))</f>
        <v/>
      </c>
      <c r="E21" s="159"/>
      <c r="F21" s="487" t="str">
        <f>UPPER(IF($E21="","",VLOOKUP($E21,'1Q ELO (2)'!$A$7:$M$38,2)))</f>
        <v/>
      </c>
      <c r="G21" s="487" t="str">
        <f>IF($E21="","",VLOOKUP($E21,'1Q ELO (2)'!$A$7:$M$38,3))</f>
        <v/>
      </c>
      <c r="H21" s="487"/>
      <c r="I21" s="487" t="str">
        <f>IF($E21="","",VLOOKUP($E21,'1Q ELO (2)'!$A$7:$M$38,4))</f>
        <v/>
      </c>
      <c r="J21" s="190"/>
      <c r="K21" s="161"/>
      <c r="L21" s="161"/>
      <c r="M21" s="692"/>
      <c r="N21" s="691"/>
      <c r="O21" s="691"/>
      <c r="P21" s="691"/>
      <c r="Q21" s="414"/>
      <c r="R21" s="168"/>
      <c r="S21" s="169"/>
    </row>
    <row r="22" spans="1:19" s="38" customFormat="1" ht="9.6" customHeight="1">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c r="A25" s="222" t="s">
        <v>106</v>
      </c>
      <c r="B25" s="221"/>
      <c r="C25" s="223"/>
      <c r="D25" s="442"/>
      <c r="E25" s="224">
        <v>1</v>
      </c>
      <c r="F25" s="92" t="str">
        <f>IF(E25&gt;$R$32,,UPPER(VLOOKUP(E25,'1Q ELO (2)'!$A$7:$O$134,2)))</f>
        <v/>
      </c>
      <c r="G25" s="225"/>
      <c r="H25" s="92"/>
      <c r="I25" s="91"/>
      <c r="J25" s="226" t="s">
        <v>7</v>
      </c>
      <c r="K25" s="221"/>
      <c r="L25" s="227"/>
      <c r="M25" s="221"/>
      <c r="N25" s="228"/>
      <c r="O25" s="229" t="s">
        <v>111</v>
      </c>
      <c r="P25" s="230"/>
      <c r="Q25" s="230"/>
      <c r="R25" s="231"/>
      <c r="S25" s="169"/>
    </row>
    <row r="26" spans="1:19" s="38" customFormat="1" ht="9.6" customHeight="1">
      <c r="A26" s="236" t="s">
        <v>119</v>
      </c>
      <c r="B26" s="234"/>
      <c r="C26" s="237"/>
      <c r="D26" s="442"/>
      <c r="E26" s="224">
        <v>2</v>
      </c>
      <c r="F26" s="92" t="str">
        <f>IF(E26&gt;$R$32,,UPPER(VLOOKUP(E26,'1Q ELO (2)'!$A$7:$O$134,2)))</f>
        <v/>
      </c>
      <c r="G26" s="225"/>
      <c r="H26" s="92"/>
      <c r="I26" s="91"/>
      <c r="J26" s="226" t="s">
        <v>8</v>
      </c>
      <c r="K26" s="221"/>
      <c r="L26" s="227"/>
      <c r="M26" s="221"/>
      <c r="N26" s="228"/>
      <c r="O26" s="232"/>
      <c r="P26" s="233"/>
      <c r="Q26" s="234"/>
      <c r="R26" s="235"/>
      <c r="S26" s="169"/>
    </row>
    <row r="27" spans="1:19" s="38" customFormat="1" ht="9.6" customHeight="1">
      <c r="A27" s="379"/>
      <c r="B27" s="380"/>
      <c r="C27" s="381"/>
      <c r="D27" s="443"/>
      <c r="E27" s="718">
        <v>3</v>
      </c>
      <c r="F27" s="92" t="str">
        <f>IF(E27&gt;$R$32,,UPPER(VLOOKUP(E27,'1Q ELO (2)'!$A$7:$O$134,2)))</f>
        <v/>
      </c>
      <c r="G27" s="225"/>
      <c r="H27" s="92"/>
      <c r="I27" s="91"/>
      <c r="J27" s="226" t="s">
        <v>9</v>
      </c>
      <c r="K27" s="221"/>
      <c r="L27" s="227"/>
      <c r="M27" s="221"/>
      <c r="N27" s="228"/>
      <c r="O27" s="229" t="s">
        <v>112</v>
      </c>
      <c r="P27" s="230"/>
      <c r="Q27" s="230"/>
      <c r="R27" s="231"/>
      <c r="S27" s="169"/>
    </row>
    <row r="28" spans="1:19" s="38" customFormat="1" ht="9.6" customHeight="1">
      <c r="A28" s="238"/>
      <c r="B28" s="150"/>
      <c r="C28" s="239"/>
      <c r="D28" s="443"/>
      <c r="E28" s="718">
        <v>4</v>
      </c>
      <c r="F28" s="92" t="str">
        <f>IF(E28&gt;$R$32,,UPPER(VLOOKUP(E28,'1Q ELO (2)'!$A$7:$O$134,2)))</f>
        <v/>
      </c>
      <c r="G28" s="225"/>
      <c r="H28" s="92"/>
      <c r="I28" s="91"/>
      <c r="J28" s="226" t="s">
        <v>10</v>
      </c>
      <c r="K28" s="221"/>
      <c r="L28" s="227"/>
      <c r="M28" s="221"/>
      <c r="N28" s="228"/>
      <c r="O28" s="221"/>
      <c r="P28" s="227"/>
      <c r="Q28" s="221"/>
      <c r="R28" s="228"/>
      <c r="S28" s="169"/>
    </row>
    <row r="29" spans="1:19" s="38" customFormat="1" ht="9.6" customHeight="1">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c r="A32" s="368"/>
      <c r="B32" s="365"/>
      <c r="C32" s="378"/>
      <c r="D32" s="445"/>
      <c r="E32" s="240"/>
      <c r="F32" s="241"/>
      <c r="G32" s="242"/>
      <c r="H32" s="241"/>
      <c r="I32" s="243"/>
      <c r="J32" s="244" t="s">
        <v>14</v>
      </c>
      <c r="K32" s="234"/>
      <c r="L32" s="233"/>
      <c r="M32" s="234"/>
      <c r="N32" s="235"/>
      <c r="O32" s="234">
        <f>R4</f>
        <v>0</v>
      </c>
      <c r="P32" s="233"/>
      <c r="Q32" s="234"/>
      <c r="R32" s="245">
        <f>MIN(8,'1Q ELO (2)'!O5)</f>
        <v>8</v>
      </c>
      <c r="S32" s="169"/>
    </row>
    <row r="33" spans="1:19" s="38" customFormat="1" ht="9.6" customHeight="1">
      <c r="A33"/>
      <c r="B33"/>
      <c r="C33"/>
      <c r="D33"/>
      <c r="E33"/>
      <c r="F33"/>
      <c r="G33"/>
      <c r="H33"/>
      <c r="I33"/>
      <c r="J33" s="134"/>
      <c r="K33"/>
      <c r="L33" s="134"/>
      <c r="M33"/>
      <c r="N33" s="135"/>
      <c r="O33"/>
      <c r="P33" s="134"/>
      <c r="Q33"/>
      <c r="R33" s="135"/>
      <c r="S33" s="169"/>
    </row>
    <row r="34" spans="1:19" s="38" customFormat="1" ht="9.6" customHeight="1">
      <c r="A34"/>
      <c r="B34"/>
      <c r="C34"/>
      <c r="D34"/>
      <c r="E34"/>
      <c r="F34"/>
      <c r="G34"/>
      <c r="H34"/>
      <c r="I34"/>
      <c r="J34" s="134"/>
      <c r="K34"/>
      <c r="L34" s="134"/>
      <c r="M34"/>
      <c r="N34" s="135"/>
      <c r="O34"/>
      <c r="P34" s="134"/>
      <c r="Q34"/>
      <c r="R34" s="135"/>
      <c r="S34" s="169"/>
    </row>
    <row r="35" spans="1:19" s="38" customFormat="1" ht="9.6" customHeight="1">
      <c r="A35"/>
      <c r="B35"/>
      <c r="C35"/>
      <c r="D35"/>
      <c r="E35"/>
      <c r="F35"/>
      <c r="G35"/>
      <c r="H35"/>
      <c r="I35"/>
      <c r="J35" s="134"/>
      <c r="K35"/>
      <c r="L35" s="134"/>
      <c r="M35"/>
      <c r="N35" s="135"/>
      <c r="O35"/>
      <c r="P35" s="134"/>
      <c r="Q35"/>
      <c r="R35" s="135"/>
      <c r="S35" s="169"/>
    </row>
    <row r="36" spans="1:19" s="38" customFormat="1" ht="9.6" customHeight="1">
      <c r="A36"/>
      <c r="B36"/>
      <c r="C36"/>
      <c r="D36"/>
      <c r="E36"/>
      <c r="F36"/>
      <c r="G36"/>
      <c r="H36"/>
      <c r="I36"/>
      <c r="J36" s="134"/>
      <c r="K36"/>
      <c r="L36" s="134"/>
      <c r="M36"/>
      <c r="N36" s="135"/>
      <c r="O36"/>
      <c r="P36" s="134"/>
      <c r="Q36"/>
      <c r="R36" s="135"/>
      <c r="S36" s="169"/>
    </row>
    <row r="37" spans="1:19" s="38" customFormat="1" ht="9.6" customHeight="1">
      <c r="A37"/>
      <c r="B37"/>
      <c r="C37"/>
      <c r="D37"/>
      <c r="E37"/>
      <c r="F37"/>
      <c r="G37"/>
      <c r="H37"/>
      <c r="I37"/>
      <c r="J37" s="134"/>
      <c r="K37"/>
      <c r="L37" s="134"/>
      <c r="M37"/>
      <c r="N37" s="135"/>
      <c r="O37"/>
      <c r="P37" s="134"/>
      <c r="Q37"/>
      <c r="R37" s="135"/>
      <c r="S37" s="169"/>
    </row>
    <row r="38" spans="1:19" s="38" customFormat="1" ht="9.6" customHeight="1">
      <c r="A38"/>
      <c r="B38"/>
      <c r="C38"/>
      <c r="D38"/>
      <c r="E38"/>
      <c r="F38"/>
      <c r="G38"/>
      <c r="H38"/>
      <c r="I38"/>
      <c r="J38" s="134"/>
      <c r="K38"/>
      <c r="L38" s="134"/>
      <c r="M38"/>
      <c r="N38" s="135"/>
      <c r="O38"/>
      <c r="P38" s="134"/>
      <c r="Q38"/>
      <c r="R38" s="135"/>
      <c r="S38" s="169"/>
    </row>
    <row r="39" spans="1:19" s="38" customFormat="1" ht="9.6" customHeight="1">
      <c r="A39"/>
      <c r="B39"/>
      <c r="C39"/>
      <c r="D39"/>
      <c r="E39"/>
      <c r="F39"/>
      <c r="G39"/>
      <c r="H39"/>
      <c r="I39"/>
      <c r="J39" s="134"/>
      <c r="K39"/>
      <c r="L39" s="134"/>
      <c r="M39"/>
      <c r="N39" s="135"/>
      <c r="O39"/>
      <c r="P39" s="134"/>
      <c r="Q39"/>
      <c r="R39" s="135"/>
      <c r="S39" s="169"/>
    </row>
    <row r="40" spans="1:19" s="38" customFormat="1" ht="9.6" customHeight="1">
      <c r="A40"/>
      <c r="B40"/>
      <c r="C40"/>
      <c r="D40"/>
      <c r="E40"/>
      <c r="F40"/>
      <c r="G40"/>
      <c r="H40"/>
      <c r="I40"/>
      <c r="J40" s="134"/>
      <c r="K40"/>
      <c r="L40" s="134"/>
      <c r="M40"/>
      <c r="N40" s="135"/>
      <c r="O40"/>
      <c r="P40" s="134"/>
      <c r="Q40"/>
      <c r="R40" s="135"/>
      <c r="S40" s="169"/>
    </row>
    <row r="41" spans="1:19" s="38" customFormat="1" ht="9.6" customHeight="1">
      <c r="A41"/>
      <c r="B41"/>
      <c r="C41"/>
      <c r="D41"/>
      <c r="E41"/>
      <c r="F41"/>
      <c r="G41"/>
      <c r="H41"/>
      <c r="I41"/>
      <c r="J41" s="134"/>
      <c r="K41"/>
      <c r="L41" s="134"/>
      <c r="M41"/>
      <c r="N41" s="135"/>
      <c r="O41"/>
      <c r="P41" s="134"/>
      <c r="Q41"/>
      <c r="R41" s="135"/>
      <c r="S41" s="169"/>
    </row>
    <row r="42" spans="1:19" s="38" customFormat="1" ht="9.6" customHeight="1">
      <c r="A42"/>
      <c r="B42"/>
      <c r="C42"/>
      <c r="D42"/>
      <c r="E42"/>
      <c r="F42"/>
      <c r="G42"/>
      <c r="H42"/>
      <c r="I42"/>
      <c r="J42" s="134"/>
      <c r="K42"/>
      <c r="L42" s="134"/>
      <c r="M42"/>
      <c r="N42" s="135"/>
      <c r="O42"/>
      <c r="P42" s="134"/>
      <c r="Q42"/>
      <c r="R42" s="135"/>
      <c r="S42" s="169"/>
    </row>
    <row r="43" spans="1:19" s="38" customFormat="1" ht="9.6" customHeight="1">
      <c r="A43"/>
      <c r="B43"/>
      <c r="C43"/>
      <c r="D43"/>
      <c r="E43"/>
      <c r="F43"/>
      <c r="G43"/>
      <c r="H43"/>
      <c r="I43"/>
      <c r="J43" s="134"/>
      <c r="K43"/>
      <c r="L43" s="134"/>
      <c r="M43"/>
      <c r="N43" s="135"/>
      <c r="O43"/>
      <c r="P43" s="134"/>
      <c r="Q43"/>
      <c r="R43" s="135"/>
      <c r="S43" s="169"/>
    </row>
    <row r="44" spans="1:19" s="38" customFormat="1" ht="9.6" customHeight="1">
      <c r="A44"/>
      <c r="B44"/>
      <c r="C44"/>
      <c r="D44"/>
      <c r="E44"/>
      <c r="F44"/>
      <c r="G44"/>
      <c r="H44"/>
      <c r="I44"/>
      <c r="J44" s="134"/>
      <c r="K44"/>
      <c r="L44" s="134"/>
      <c r="M44"/>
      <c r="N44" s="135"/>
      <c r="O44"/>
      <c r="P44" s="134"/>
      <c r="Q44"/>
      <c r="R44" s="135"/>
      <c r="S44" s="169"/>
    </row>
    <row r="45" spans="1:19" s="38" customFormat="1" ht="9.6" customHeight="1">
      <c r="A45"/>
      <c r="B45"/>
      <c r="C45"/>
      <c r="D45"/>
      <c r="E45"/>
      <c r="F45"/>
      <c r="G45"/>
      <c r="H45"/>
      <c r="I45"/>
      <c r="J45" s="134"/>
      <c r="K45"/>
      <c r="L45" s="134"/>
      <c r="M45"/>
      <c r="N45" s="135"/>
      <c r="O45"/>
      <c r="P45" s="134"/>
      <c r="Q45"/>
      <c r="R45" s="135"/>
      <c r="S45" s="169"/>
    </row>
    <row r="46" spans="1:19" s="38" customFormat="1" ht="9.6" customHeight="1">
      <c r="A46"/>
      <c r="B46"/>
      <c r="C46"/>
      <c r="D46"/>
      <c r="E46"/>
      <c r="F46"/>
      <c r="G46"/>
      <c r="H46"/>
      <c r="I46"/>
      <c r="J46" s="134"/>
      <c r="K46"/>
      <c r="L46" s="134"/>
      <c r="M46"/>
      <c r="N46" s="135"/>
      <c r="O46"/>
      <c r="P46" s="134"/>
      <c r="Q46"/>
      <c r="R46" s="135"/>
      <c r="S46" s="169"/>
    </row>
    <row r="47" spans="1:19" s="38" customFormat="1" ht="9.6" customHeight="1">
      <c r="A47"/>
      <c r="B47"/>
      <c r="C47"/>
      <c r="D47"/>
      <c r="E47"/>
      <c r="F47"/>
      <c r="G47"/>
      <c r="H47"/>
      <c r="I47"/>
      <c r="J47" s="134"/>
      <c r="K47"/>
      <c r="L47" s="134"/>
      <c r="M47"/>
      <c r="N47" s="135"/>
      <c r="O47"/>
      <c r="P47" s="134"/>
      <c r="Q47"/>
      <c r="R47" s="135"/>
      <c r="S47" s="169"/>
    </row>
    <row r="48" spans="1:19" s="38" customFormat="1" ht="9.6" customHeight="1">
      <c r="A48"/>
      <c r="B48"/>
      <c r="C48"/>
      <c r="D48"/>
      <c r="E48"/>
      <c r="F48"/>
      <c r="G48"/>
      <c r="H48"/>
      <c r="I48"/>
      <c r="J48" s="134"/>
      <c r="K48"/>
      <c r="L48" s="134"/>
      <c r="M48"/>
      <c r="N48" s="135"/>
      <c r="O48"/>
      <c r="P48" s="134"/>
      <c r="Q48"/>
      <c r="R48" s="135"/>
      <c r="S48" s="169"/>
    </row>
    <row r="49" spans="1:19" s="38" customFormat="1" ht="9.6" customHeight="1">
      <c r="A49"/>
      <c r="B49"/>
      <c r="C49"/>
      <c r="D49"/>
      <c r="E49"/>
      <c r="F49"/>
      <c r="G49"/>
      <c r="H49"/>
      <c r="I49"/>
      <c r="J49" s="134"/>
      <c r="K49"/>
      <c r="L49" s="134"/>
      <c r="M49"/>
      <c r="N49" s="135"/>
      <c r="O49"/>
      <c r="P49" s="134"/>
      <c r="Q49"/>
      <c r="R49" s="135"/>
      <c r="S49" s="169"/>
    </row>
    <row r="50" spans="1:19" s="38" customFormat="1" ht="9.6" customHeight="1">
      <c r="A50"/>
      <c r="B50"/>
      <c r="C50"/>
      <c r="D50"/>
      <c r="E50"/>
      <c r="F50"/>
      <c r="G50"/>
      <c r="H50"/>
      <c r="I50"/>
      <c r="J50" s="134"/>
      <c r="K50"/>
      <c r="L50" s="134"/>
      <c r="M50"/>
      <c r="N50" s="135"/>
      <c r="O50"/>
      <c r="P50" s="134"/>
      <c r="Q50"/>
      <c r="R50" s="135"/>
      <c r="S50" s="169"/>
    </row>
    <row r="51" spans="1:19" s="38" customFormat="1" ht="9.6" customHeight="1">
      <c r="A51"/>
      <c r="B51"/>
      <c r="C51"/>
      <c r="D51"/>
      <c r="E51"/>
      <c r="F51"/>
      <c r="G51"/>
      <c r="H51"/>
      <c r="I51"/>
      <c r="J51" s="134"/>
      <c r="K51"/>
      <c r="L51" s="134"/>
      <c r="M51"/>
      <c r="N51" s="135"/>
      <c r="O51"/>
      <c r="P51" s="134"/>
      <c r="Q51"/>
      <c r="R51" s="135"/>
      <c r="S51" s="169"/>
    </row>
    <row r="52" spans="1:19" s="38" customFormat="1" ht="9.6" customHeight="1">
      <c r="A52"/>
      <c r="B52"/>
      <c r="C52"/>
      <c r="D52"/>
      <c r="E52"/>
      <c r="F52"/>
      <c r="G52"/>
      <c r="H52"/>
      <c r="I52"/>
      <c r="J52" s="134"/>
      <c r="K52"/>
      <c r="L52" s="134"/>
      <c r="M52"/>
      <c r="N52" s="135"/>
      <c r="O52"/>
      <c r="P52" s="134"/>
      <c r="Q52"/>
      <c r="R52" s="135"/>
      <c r="S52" s="169"/>
    </row>
    <row r="53" spans="1:19" s="38" customFormat="1" ht="9.6" customHeight="1">
      <c r="A53"/>
      <c r="B53"/>
      <c r="C53"/>
      <c r="D53"/>
      <c r="E53"/>
      <c r="F53"/>
      <c r="G53"/>
      <c r="H53"/>
      <c r="I53"/>
      <c r="J53" s="134"/>
      <c r="K53"/>
      <c r="L53" s="134"/>
      <c r="M53"/>
      <c r="N53" s="135"/>
      <c r="O53"/>
      <c r="P53" s="134"/>
      <c r="Q53"/>
      <c r="R53" s="135"/>
      <c r="S53" s="169"/>
    </row>
    <row r="54" spans="1:19" s="38" customFormat="1" ht="9.6" customHeight="1">
      <c r="A54"/>
      <c r="B54"/>
      <c r="C54"/>
      <c r="D54"/>
      <c r="E54"/>
      <c r="F54"/>
      <c r="G54"/>
      <c r="H54"/>
      <c r="I54"/>
      <c r="J54" s="134"/>
      <c r="K54"/>
      <c r="L54" s="134"/>
      <c r="M54"/>
      <c r="N54" s="135"/>
      <c r="O54"/>
      <c r="P54" s="134"/>
      <c r="Q54"/>
      <c r="R54" s="135"/>
      <c r="S54" s="169"/>
    </row>
    <row r="55" spans="1:19" s="38" customFormat="1" ht="9.6" customHeight="1">
      <c r="A55"/>
      <c r="B55"/>
      <c r="C55"/>
      <c r="D55"/>
      <c r="E55"/>
      <c r="F55"/>
      <c r="G55"/>
      <c r="H55"/>
      <c r="I55"/>
      <c r="J55" s="134"/>
      <c r="K55"/>
      <c r="L55" s="134"/>
      <c r="M55"/>
      <c r="N55" s="135"/>
      <c r="O55"/>
      <c r="P55" s="134"/>
      <c r="Q55"/>
      <c r="R55" s="135"/>
      <c r="S55" s="169"/>
    </row>
    <row r="56" spans="1:19" s="38" customFormat="1" ht="9.6" customHeight="1">
      <c r="A56"/>
      <c r="B56"/>
      <c r="C56"/>
      <c r="D56"/>
      <c r="E56"/>
      <c r="F56"/>
      <c r="G56"/>
      <c r="H56"/>
      <c r="I56"/>
      <c r="J56" s="134"/>
      <c r="K56"/>
      <c r="L56" s="134"/>
      <c r="M56"/>
      <c r="N56" s="135"/>
      <c r="O56"/>
      <c r="P56" s="134"/>
      <c r="Q56"/>
      <c r="R56" s="135"/>
      <c r="S56" s="169"/>
    </row>
    <row r="57" spans="1:19" s="38" customFormat="1" ht="9.6" customHeight="1">
      <c r="A57"/>
      <c r="B57"/>
      <c r="C57"/>
      <c r="D57"/>
      <c r="E57"/>
      <c r="F57"/>
      <c r="G57"/>
      <c r="H57"/>
      <c r="I57"/>
      <c r="J57" s="134"/>
      <c r="K57"/>
      <c r="L57" s="134"/>
      <c r="M57"/>
      <c r="N57" s="135"/>
      <c r="O57"/>
      <c r="P57" s="134"/>
      <c r="Q57"/>
      <c r="R57" s="135"/>
      <c r="S57" s="169"/>
    </row>
    <row r="58" spans="1:19" s="38" customFormat="1" ht="9.6" customHeight="1">
      <c r="A58"/>
      <c r="B58"/>
      <c r="C58"/>
      <c r="D58"/>
      <c r="E58"/>
      <c r="F58"/>
      <c r="G58"/>
      <c r="H58"/>
      <c r="I58"/>
      <c r="J58" s="134"/>
      <c r="K58"/>
      <c r="L58" s="134"/>
      <c r="M58"/>
      <c r="N58" s="135"/>
      <c r="O58"/>
      <c r="P58" s="134"/>
      <c r="Q58"/>
      <c r="R58" s="135"/>
      <c r="S58" s="169"/>
    </row>
    <row r="59" spans="1:19" s="38" customFormat="1" ht="9.6" customHeight="1">
      <c r="A59"/>
      <c r="B59"/>
      <c r="C59"/>
      <c r="D59"/>
      <c r="E59"/>
      <c r="F59"/>
      <c r="G59"/>
      <c r="H59"/>
      <c r="I59"/>
      <c r="J59" s="134"/>
      <c r="K59"/>
      <c r="L59" s="134"/>
      <c r="M59"/>
      <c r="N59" s="135"/>
      <c r="O59"/>
      <c r="P59" s="134"/>
      <c r="Q59"/>
      <c r="R59" s="135"/>
      <c r="S59" s="202"/>
    </row>
    <row r="60" spans="1:19" s="38" customFormat="1" ht="9.6" customHeight="1">
      <c r="A60"/>
      <c r="B60"/>
      <c r="C60"/>
      <c r="D60"/>
      <c r="E60"/>
      <c r="F60"/>
      <c r="G60"/>
      <c r="H60"/>
      <c r="I60"/>
      <c r="J60" s="134"/>
      <c r="K60"/>
      <c r="L60" s="134"/>
      <c r="M60"/>
      <c r="N60" s="135"/>
      <c r="O60"/>
      <c r="P60" s="134"/>
      <c r="Q60"/>
      <c r="R60" s="135"/>
      <c r="S60" s="169"/>
    </row>
    <row r="61" spans="1:19" s="38" customFormat="1" ht="9.6" customHeight="1">
      <c r="A61"/>
      <c r="B61"/>
      <c r="C61"/>
      <c r="D61"/>
      <c r="E61"/>
      <c r="F61"/>
      <c r="G61"/>
      <c r="H61"/>
      <c r="I61"/>
      <c r="J61" s="134"/>
      <c r="K61"/>
      <c r="L61" s="134"/>
      <c r="M61"/>
      <c r="N61" s="135"/>
      <c r="O61"/>
      <c r="P61" s="134"/>
      <c r="Q61"/>
      <c r="R61" s="135"/>
      <c r="S61" s="169"/>
    </row>
    <row r="62" spans="1:19" s="38" customFormat="1" ht="9.6" customHeight="1">
      <c r="A62"/>
      <c r="B62"/>
      <c r="C62"/>
      <c r="D62"/>
      <c r="E62"/>
      <c r="F62"/>
      <c r="G62"/>
      <c r="H62"/>
      <c r="I62"/>
      <c r="J62" s="134"/>
      <c r="K62"/>
      <c r="L62" s="134"/>
      <c r="M62"/>
      <c r="N62" s="135"/>
      <c r="O62"/>
      <c r="P62" s="134"/>
      <c r="Q62"/>
      <c r="R62" s="135"/>
      <c r="S62" s="169"/>
    </row>
    <row r="63" spans="1:19" s="38" customFormat="1" ht="9.6" customHeight="1">
      <c r="A63"/>
      <c r="B63"/>
      <c r="C63"/>
      <c r="D63"/>
      <c r="E63"/>
      <c r="F63"/>
      <c r="G63"/>
      <c r="H63"/>
      <c r="I63"/>
      <c r="J63" s="134"/>
      <c r="K63"/>
      <c r="L63" s="134"/>
      <c r="M63"/>
      <c r="N63" s="135"/>
      <c r="O63"/>
      <c r="P63" s="134"/>
      <c r="Q63"/>
      <c r="R63" s="135"/>
      <c r="S63" s="169"/>
    </row>
    <row r="64" spans="1:19" s="38" customFormat="1" ht="9.6" customHeight="1">
      <c r="A64"/>
      <c r="B64"/>
      <c r="C64"/>
      <c r="D64"/>
      <c r="E64"/>
      <c r="F64"/>
      <c r="G64"/>
      <c r="H64"/>
      <c r="I64"/>
      <c r="J64" s="134"/>
      <c r="K64"/>
      <c r="L64" s="134"/>
      <c r="M64"/>
      <c r="N64" s="135"/>
      <c r="O64"/>
      <c r="P64" s="134"/>
      <c r="Q64"/>
      <c r="R64" s="135"/>
      <c r="S64" s="169"/>
    </row>
    <row r="65" spans="1:19" s="38" customFormat="1" ht="9.6" customHeight="1">
      <c r="A65"/>
      <c r="B65"/>
      <c r="C65"/>
      <c r="D65"/>
      <c r="E65"/>
      <c r="F65"/>
      <c r="G65"/>
      <c r="H65"/>
      <c r="I65"/>
      <c r="J65" s="134"/>
      <c r="K65"/>
      <c r="L65" s="134"/>
      <c r="M65"/>
      <c r="N65" s="135"/>
      <c r="O65"/>
      <c r="P65" s="134"/>
      <c r="Q65"/>
      <c r="R65" s="135"/>
      <c r="S65" s="169"/>
    </row>
    <row r="66" spans="1:19" s="38" customFormat="1" ht="9.6" customHeight="1">
      <c r="A66"/>
      <c r="B66"/>
      <c r="C66"/>
      <c r="D66"/>
      <c r="E66"/>
      <c r="F66"/>
      <c r="G66"/>
      <c r="H66"/>
      <c r="I66"/>
      <c r="J66" s="134"/>
      <c r="K66"/>
      <c r="L66" s="134"/>
      <c r="M66"/>
      <c r="N66" s="135"/>
      <c r="O66"/>
      <c r="P66" s="134"/>
      <c r="Q66"/>
      <c r="R66" s="135"/>
      <c r="S66" s="169"/>
    </row>
    <row r="67" spans="1:19" s="38" customFormat="1" ht="9.6" customHeight="1">
      <c r="A67"/>
      <c r="B67"/>
      <c r="C67"/>
      <c r="D67"/>
      <c r="E67"/>
      <c r="F67"/>
      <c r="G67"/>
      <c r="H67"/>
      <c r="I67"/>
      <c r="J67" s="134"/>
      <c r="K67"/>
      <c r="L67" s="134"/>
      <c r="M67"/>
      <c r="N67" s="135"/>
      <c r="O67"/>
      <c r="P67" s="134"/>
      <c r="Q67"/>
      <c r="R67" s="135"/>
      <c r="S67" s="169"/>
    </row>
    <row r="68" spans="1:19" s="38" customFormat="1" ht="9.6" customHeight="1">
      <c r="A68"/>
      <c r="B68"/>
      <c r="C68"/>
      <c r="D68"/>
      <c r="E68"/>
      <c r="F68"/>
      <c r="G68"/>
      <c r="H68"/>
      <c r="I68"/>
      <c r="J68" s="134"/>
      <c r="K68"/>
      <c r="L68" s="134"/>
      <c r="M68"/>
      <c r="N68" s="135"/>
      <c r="O68"/>
      <c r="P68" s="134"/>
      <c r="Q68"/>
      <c r="R68" s="135"/>
      <c r="S68" s="169"/>
    </row>
    <row r="69" spans="1:19" s="38" customFormat="1" ht="9.6" customHeight="1">
      <c r="A69"/>
      <c r="B69"/>
      <c r="C69"/>
      <c r="D69"/>
      <c r="E69"/>
      <c r="F69"/>
      <c r="G69"/>
      <c r="H69"/>
      <c r="I69"/>
      <c r="J69" s="134"/>
      <c r="K69"/>
      <c r="L69" s="134"/>
      <c r="M69"/>
      <c r="N69" s="135"/>
      <c r="O69"/>
      <c r="P69" s="134"/>
      <c r="Q69"/>
      <c r="R69" s="135"/>
      <c r="S69" s="169"/>
    </row>
    <row r="70" spans="1:19" s="2" customFormat="1" ht="6.75" customHeight="1">
      <c r="A70"/>
      <c r="B70"/>
      <c r="C70"/>
      <c r="D70"/>
      <c r="E70"/>
      <c r="F70"/>
      <c r="G70"/>
      <c r="H70"/>
      <c r="I70"/>
      <c r="J70" s="134"/>
      <c r="K70"/>
      <c r="L70" s="134"/>
      <c r="M70"/>
      <c r="N70" s="135"/>
      <c r="O70"/>
      <c r="P70" s="134"/>
      <c r="Q70"/>
      <c r="R70" s="135"/>
      <c r="S70" s="208"/>
    </row>
    <row r="71" spans="1:19" s="18" customFormat="1" ht="10.5" customHeight="1">
      <c r="A71"/>
      <c r="B71"/>
      <c r="C71"/>
      <c r="D71"/>
      <c r="E71"/>
      <c r="F71"/>
      <c r="G71"/>
      <c r="H71"/>
      <c r="I71"/>
      <c r="J71" s="134"/>
      <c r="K71"/>
      <c r="L71" s="134"/>
      <c r="M71"/>
      <c r="N71" s="135"/>
      <c r="O71"/>
      <c r="P71" s="134"/>
      <c r="Q71"/>
      <c r="R71" s="135"/>
    </row>
    <row r="72" spans="1:19" s="18" customFormat="1" ht="9" customHeight="1">
      <c r="A72"/>
      <c r="B72"/>
      <c r="C72"/>
      <c r="D72"/>
      <c r="E72"/>
      <c r="F72"/>
      <c r="G72"/>
      <c r="H72"/>
      <c r="I72"/>
      <c r="J72" s="134"/>
      <c r="K72"/>
      <c r="L72" s="134"/>
      <c r="M72"/>
      <c r="N72" s="135"/>
      <c r="O72"/>
      <c r="P72" s="134"/>
      <c r="Q72"/>
      <c r="R72" s="135"/>
    </row>
    <row r="73" spans="1:19" s="18" customFormat="1" ht="9" customHeight="1">
      <c r="A73"/>
      <c r="B73"/>
      <c r="C73"/>
      <c r="D73"/>
      <c r="E73"/>
      <c r="F73"/>
      <c r="G73"/>
      <c r="H73"/>
      <c r="I73"/>
      <c r="J73" s="134"/>
      <c r="K73"/>
      <c r="L73" s="134"/>
      <c r="M73"/>
      <c r="N73" s="135"/>
      <c r="O73"/>
      <c r="P73" s="134"/>
      <c r="Q73"/>
      <c r="R73" s="135"/>
    </row>
    <row r="74" spans="1:19" s="18" customFormat="1" ht="9" customHeight="1">
      <c r="A74"/>
      <c r="B74"/>
      <c r="C74"/>
      <c r="D74"/>
      <c r="E74"/>
      <c r="F74"/>
      <c r="G74"/>
      <c r="H74"/>
      <c r="I74"/>
      <c r="J74" s="134"/>
      <c r="K74"/>
      <c r="L74" s="134"/>
      <c r="M74"/>
      <c r="N74" s="135"/>
      <c r="O74"/>
      <c r="P74" s="134"/>
      <c r="Q74"/>
      <c r="R74" s="135"/>
    </row>
    <row r="75" spans="1:19" s="18" customFormat="1" ht="9" customHeight="1">
      <c r="A75"/>
      <c r="B75"/>
      <c r="C75"/>
      <c r="D75"/>
      <c r="E75"/>
      <c r="F75"/>
      <c r="G75"/>
      <c r="H75"/>
      <c r="I75"/>
      <c r="J75" s="134"/>
      <c r="K75"/>
      <c r="L75" s="134"/>
      <c r="M75"/>
      <c r="N75" s="135"/>
      <c r="O75"/>
      <c r="P75" s="134"/>
      <c r="Q75"/>
      <c r="R75" s="135"/>
    </row>
    <row r="76" spans="1:19" s="18" customFormat="1" ht="9" customHeight="1">
      <c r="A76"/>
      <c r="B76"/>
      <c r="C76"/>
      <c r="D76"/>
      <c r="E76"/>
      <c r="F76"/>
      <c r="G76"/>
      <c r="H76"/>
      <c r="I76"/>
      <c r="J76" s="134"/>
      <c r="K76"/>
      <c r="L76" s="134"/>
      <c r="M76"/>
      <c r="N76" s="135"/>
      <c r="O76"/>
      <c r="P76" s="134"/>
      <c r="Q76"/>
      <c r="R76" s="135"/>
    </row>
    <row r="77" spans="1:19" s="18" customFormat="1" ht="9" customHeight="1">
      <c r="A77"/>
      <c r="B77"/>
      <c r="C77"/>
      <c r="D77"/>
      <c r="E77"/>
      <c r="F77"/>
      <c r="G77"/>
      <c r="H77"/>
      <c r="I77"/>
      <c r="J77" s="134"/>
      <c r="K77"/>
      <c r="L77" s="134"/>
      <c r="M77"/>
      <c r="N77" s="135"/>
      <c r="O77"/>
      <c r="P77" s="134"/>
      <c r="Q77"/>
      <c r="R77" s="135"/>
    </row>
    <row r="78" spans="1:19" s="18" customFormat="1" ht="9" customHeight="1">
      <c r="A78"/>
      <c r="B78"/>
      <c r="C78"/>
      <c r="D78"/>
      <c r="E78"/>
      <c r="F78"/>
      <c r="G78"/>
      <c r="H78"/>
      <c r="I78"/>
      <c r="J78" s="134"/>
      <c r="K78"/>
      <c r="L78" s="134"/>
      <c r="M78"/>
      <c r="N78" s="135"/>
      <c r="O78"/>
      <c r="P78" s="134"/>
      <c r="Q78"/>
      <c r="R78" s="135"/>
    </row>
    <row r="79" spans="1:19" s="18" customFormat="1" ht="9" customHeight="1">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685" priority="10" stopIfTrue="1">
      <formula>AND($E7&lt;9,$C7&gt;0)</formula>
    </cfRule>
  </conditionalFormatting>
  <conditionalFormatting sqref="I8 I16 I12 I20">
    <cfRule type="expression" dxfId="684" priority="7" stopIfTrue="1">
      <formula>AND($O$1="CU",I8="Umpire")</formula>
    </cfRule>
    <cfRule type="expression" dxfId="683" priority="8" stopIfTrue="1">
      <formula>AND($O$1="CU",I8&lt;&gt;"Umpire",J8&lt;&gt;"")</formula>
    </cfRule>
    <cfRule type="expression" dxfId="682" priority="9" stopIfTrue="1">
      <formula>AND($O$1="CU",I8&lt;&gt;"Umpire")</formula>
    </cfRule>
  </conditionalFormatting>
  <conditionalFormatting sqref="K20 K12 K16 K8">
    <cfRule type="expression" dxfId="681" priority="5" stopIfTrue="1">
      <formula>J8="as"</formula>
    </cfRule>
    <cfRule type="expression" dxfId="680" priority="6" stopIfTrue="1">
      <formula>J8="bs"</formula>
    </cfRule>
  </conditionalFormatting>
  <conditionalFormatting sqref="B8 B10 B12 B14 B16 B18 B20 B22">
    <cfRule type="cellIs" dxfId="679" priority="3" stopIfTrue="1" operator="equal">
      <formula>"QA"</formula>
    </cfRule>
    <cfRule type="cellIs" dxfId="678" priority="4" stopIfTrue="1" operator="equal">
      <formula>"DA"</formula>
    </cfRule>
  </conditionalFormatting>
  <conditionalFormatting sqref="R32 J8 J12 J16 J20">
    <cfRule type="expression" dxfId="677" priority="2" stopIfTrue="1">
      <formula>$O$1="CU"</formula>
    </cfRule>
  </conditionalFormatting>
  <conditionalFormatting sqref="E7 E15 E11 E19">
    <cfRule type="expression" dxfId="676"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worksheet>
</file>

<file path=xl/worksheets/sheet3.xml><?xml version="1.0" encoding="utf-8"?>
<worksheet xmlns="http://schemas.openxmlformats.org/spreadsheetml/2006/main" xmlns:r="http://schemas.openxmlformats.org/officeDocument/2006/relationships">
  <sheetPr codeName="Munka1">
    <tabColor indexed="11"/>
  </sheetPr>
  <dimension ref="A1:AK43"/>
  <sheetViews>
    <sheetView workbookViewId="0">
      <selection activeCell="K11" sqref="K11"/>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584" t="str">
        <f>IF($B7="","",VLOOKUP($B7,'1MD ELO'!$A$7:$O$22,5))</f>
        <v/>
      </c>
      <c r="D7" s="584" t="str">
        <f>IF($B7="","",VLOOKUP($B7,'1MD ELO'!$A$7:$O$22,15))</f>
        <v/>
      </c>
      <c r="E7" s="817" t="s">
        <v>231</v>
      </c>
      <c r="F7" s="585"/>
      <c r="G7" s="817" t="s">
        <v>232</v>
      </c>
      <c r="H7" s="585"/>
      <c r="I7" s="817" t="s">
        <v>233</v>
      </c>
      <c r="J7" s="559"/>
      <c r="K7" s="826" t="s">
        <v>302</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584" t="str">
        <f>IF($B9="","",VLOOKUP($B9,'1MD ELO'!$A$7:$O$22,5))</f>
        <v/>
      </c>
      <c r="D9" s="584" t="str">
        <f>IF($B9="","",VLOOKUP($B9,'1MD ELO'!$A$7:$O$22,15))</f>
        <v/>
      </c>
      <c r="E9" s="817" t="s">
        <v>234</v>
      </c>
      <c r="F9" s="585"/>
      <c r="G9" s="817" t="s">
        <v>235</v>
      </c>
      <c r="H9" s="585"/>
      <c r="I9" s="817" t="s">
        <v>233</v>
      </c>
      <c r="J9" s="559"/>
      <c r="K9" s="826" t="s">
        <v>303</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584" t="str">
        <f>IF($B11="","",VLOOKUP($B11,'1MD ELO'!$A$7:$O$22,5))</f>
        <v/>
      </c>
      <c r="D11" s="584" t="str">
        <f>IF($B11="","",VLOOKUP($B11,'1MD ELO'!$A$7:$O$22,15))</f>
        <v/>
      </c>
      <c r="E11" s="817" t="s">
        <v>236</v>
      </c>
      <c r="F11" s="585"/>
      <c r="G11" s="817" t="s">
        <v>237</v>
      </c>
      <c r="H11" s="585"/>
      <c r="I11" s="817" t="s">
        <v>233</v>
      </c>
      <c r="J11" s="559"/>
      <c r="K11" s="826" t="s">
        <v>304</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Kaszanitzky</v>
      </c>
      <c r="E18" s="835"/>
      <c r="F18" s="835" t="str">
        <f>E9</f>
        <v>Bencsik</v>
      </c>
      <c r="G18" s="835"/>
      <c r="H18" s="835" t="str">
        <f>E11</f>
        <v>László</v>
      </c>
      <c r="I18" s="835"/>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33" t="str">
        <f>E7</f>
        <v>Kaszanitzky</v>
      </c>
      <c r="C19" s="834"/>
      <c r="D19" s="836"/>
      <c r="E19" s="836"/>
      <c r="F19" s="829" t="s">
        <v>301</v>
      </c>
      <c r="G19" s="830"/>
      <c r="H19" s="829" t="s">
        <v>301</v>
      </c>
      <c r="I19" s="830"/>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35" t="str">
        <f>E9</f>
        <v>Bencsik</v>
      </c>
      <c r="C20" s="835"/>
      <c r="D20" s="829" t="s">
        <v>300</v>
      </c>
      <c r="E20" s="830"/>
      <c r="F20" s="836"/>
      <c r="G20" s="836"/>
      <c r="H20" s="830"/>
      <c r="I20" s="830"/>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35" t="str">
        <f>E11</f>
        <v>László</v>
      </c>
      <c r="C21" s="835"/>
      <c r="D21" s="829" t="s">
        <v>300</v>
      </c>
      <c r="E21" s="830"/>
      <c r="F21" s="830"/>
      <c r="G21" s="830"/>
      <c r="H21" s="836"/>
      <c r="I21" s="836"/>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37"/>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c r="A34" s="570" t="s">
        <v>106</v>
      </c>
      <c r="B34" s="571"/>
      <c r="C34" s="573"/>
      <c r="D34" s="608"/>
      <c r="E34" s="832"/>
      <c r="F34" s="832"/>
      <c r="G34" s="619" t="s">
        <v>7</v>
      </c>
      <c r="H34" s="571"/>
      <c r="I34" s="609"/>
      <c r="J34" s="620"/>
      <c r="K34" s="565" t="s">
        <v>111</v>
      </c>
      <c r="L34" s="626"/>
      <c r="M34" s="614"/>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20">
    <mergeCell ref="H20:I20"/>
    <mergeCell ref="E35:F35"/>
    <mergeCell ref="F21:G21"/>
    <mergeCell ref="H21:I21"/>
    <mergeCell ref="H18:I18"/>
    <mergeCell ref="H19:I19"/>
    <mergeCell ref="B18:C18"/>
    <mergeCell ref="F19:G19"/>
    <mergeCell ref="A1:F1"/>
    <mergeCell ref="E34:F34"/>
    <mergeCell ref="B19:C19"/>
    <mergeCell ref="B20:C20"/>
    <mergeCell ref="B21:C21"/>
    <mergeCell ref="D21:E21"/>
    <mergeCell ref="D19:E19"/>
    <mergeCell ref="A4:C4"/>
    <mergeCell ref="D18:E18"/>
    <mergeCell ref="F18:G18"/>
    <mergeCell ref="D20:E20"/>
    <mergeCell ref="F20:G20"/>
  </mergeCells>
  <phoneticPr fontId="71" type="noConversion"/>
  <conditionalFormatting sqref="E7 E9 E11">
    <cfRule type="cellIs" dxfId="901" priority="1" stopIfTrue="1" operator="equal">
      <formula>"Bye"</formula>
    </cfRule>
  </conditionalFormatting>
  <conditionalFormatting sqref="R41">
    <cfRule type="expression" dxfId="900"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sheetPr codeName="Sheet136">
    <tabColor indexed="19"/>
    <pageSetUpPr fitToPage="1"/>
  </sheetPr>
  <dimension ref="A1:U47"/>
  <sheetViews>
    <sheetView showGridLines="0" showZeros="0" workbookViewId="0">
      <selection activeCell="A6" sqref="A6:IV6"/>
    </sheetView>
  </sheetViews>
  <sheetFormatPr defaultRowHeight="13.2"/>
  <cols>
    <col min="1" max="1" width="2.44140625" customWidth="1"/>
    <col min="2" max="3" width="6.441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120" t="s">
        <v>113</v>
      </c>
      <c r="L1" s="120"/>
      <c r="M1" s="94"/>
      <c r="N1" s="140"/>
      <c r="O1" s="140" t="s">
        <v>71</v>
      </c>
      <c r="P1" s="140"/>
      <c r="Q1" s="139"/>
      <c r="R1" s="140"/>
    </row>
    <row r="2" spans="1:21" s="108" customFormat="1">
      <c r="A2" s="96" t="s">
        <v>122</v>
      </c>
      <c r="B2" s="96"/>
      <c r="C2" s="96"/>
      <c r="D2" s="464"/>
      <c r="E2" s="464">
        <f>Altalanos!$B$8</f>
        <v>0</v>
      </c>
      <c r="F2" s="96"/>
      <c r="G2" s="141"/>
      <c r="H2" s="110"/>
      <c r="I2" s="110"/>
      <c r="J2" s="142"/>
      <c r="K2" s="438" t="s">
        <v>114</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2" customFormat="1" ht="14.2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(2)'!$A$7:$M$32,12))</f>
        <v/>
      </c>
      <c r="C7" s="390" t="str">
        <f>IF($E7="","",VLOOKUP($E7,'1Q ELO (2)'!$A$7:$M$32,13))</f>
        <v/>
      </c>
      <c r="D7" s="446" t="str">
        <f>IF($E7="","",VLOOKUP($E7,'1Q ELO (2)'!$A$7:$M$32,5))</f>
        <v/>
      </c>
      <c r="E7" s="159"/>
      <c r="F7" s="681" t="str">
        <f>UPPER(IF($E7="","",VLOOKUP($E7,'1Q ELO (2)'!$A$7:$M$32,2)))</f>
        <v/>
      </c>
      <c r="G7" s="681" t="str">
        <f>IF($E7="","",VLOOKUP($E7,'1Q ELO (2)'!$A$7:$M$32,3))</f>
        <v/>
      </c>
      <c r="H7" s="681"/>
      <c r="I7" s="681" t="str">
        <f>IF($E7="","",VLOOKUP($E7,'1Q ELO (2)'!$A$7:$M$32,4))</f>
        <v/>
      </c>
      <c r="J7" s="162"/>
      <c r="K7" s="161"/>
      <c r="L7" s="161"/>
      <c r="M7" s="161"/>
      <c r="N7" s="161"/>
      <c r="O7" s="164"/>
      <c r="P7" s="166"/>
      <c r="Q7" s="167"/>
      <c r="R7" s="168"/>
      <c r="S7" s="169"/>
      <c r="U7" s="170" t="str">
        <f>Birók!P21</f>
        <v>Bíró</v>
      </c>
    </row>
    <row r="8" spans="1:21" s="38" customFormat="1" ht="9.6" customHeight="1">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(2)'!$A$7:$M$32,12))</f>
        <v/>
      </c>
      <c r="C9" s="390" t="str">
        <f>IF($E9="","",VLOOKUP($E9,'1Q ELO (2)'!$A$7:$M$32,13))</f>
        <v/>
      </c>
      <c r="D9" s="446" t="str">
        <f>IF($E9="","",VLOOKUP($E9,'1Q ELO (2)'!$A$7:$M$32,5))</f>
        <v/>
      </c>
      <c r="E9" s="159"/>
      <c r="F9" s="487" t="str">
        <f>UPPER(IF($E9="","",VLOOKUP($E9,'1Q ELO (2)'!$A$7:$M$32,2)))</f>
        <v/>
      </c>
      <c r="G9" s="487" t="str">
        <f>IF($E9="","",VLOOKUP($E9,'1Q ELO (2)'!$A$7:$M$32,3))</f>
        <v/>
      </c>
      <c r="H9" s="487"/>
      <c r="I9" s="487" t="str">
        <f>IF($E9="","",VLOOKUP($E9,'1Q ELO (2)'!$A$7:$M$32,4))</f>
        <v/>
      </c>
      <c r="J9" s="180"/>
      <c r="K9" s="161"/>
      <c r="L9" s="181"/>
      <c r="M9" s="161"/>
      <c r="N9" s="161"/>
      <c r="O9" s="164"/>
      <c r="P9" s="166"/>
      <c r="Q9" s="167"/>
      <c r="R9" s="168"/>
      <c r="S9" s="169"/>
      <c r="U9" s="178" t="str">
        <f>Birók!P23</f>
        <v xml:space="preserve"> </v>
      </c>
    </row>
    <row r="10" spans="1:21" s="38" customFormat="1" ht="9.6" customHeight="1">
      <c r="A10" s="171"/>
      <c r="B10" s="717" t="str">
        <f>IF($E10="","",VLOOKUP($E10,'1Q ELO (2)'!$A$7:$M$32,12))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c r="A11" s="171">
        <v>3</v>
      </c>
      <c r="B11" s="390" t="str">
        <f>IF($E11="","",VLOOKUP($E11,'1Q ELO (2)'!$A$7:$M$32,12))</f>
        <v/>
      </c>
      <c r="C11" s="390" t="str">
        <f>IF($E11="","",VLOOKUP($E11,'1Q ELO (2)'!$A$7:$M$32,13))</f>
        <v/>
      </c>
      <c r="D11" s="446" t="str">
        <f>IF($E11="","",VLOOKUP($E11,'1Q ELO (2)'!$A$7:$M$32,5))</f>
        <v/>
      </c>
      <c r="E11" s="159"/>
      <c r="F11" s="487" t="str">
        <f>UPPER(IF($E11="","",VLOOKUP($E11,'1Q ELO (2)'!$A$7:$M$32,2)))</f>
        <v/>
      </c>
      <c r="G11" s="487" t="str">
        <f>IF($E11="","",VLOOKUP($E11,'1Q ELO (2)'!$A$7:$M$32,3))</f>
        <v/>
      </c>
      <c r="H11" s="487"/>
      <c r="I11" s="487" t="str">
        <f>IF($E11="","",VLOOKUP($E11,'1Q ELO (2)'!$A$7:$M$32,4))</f>
        <v/>
      </c>
      <c r="J11" s="162"/>
      <c r="K11" s="161"/>
      <c r="L11" s="187"/>
      <c r="M11" s="161"/>
      <c r="N11" s="691"/>
      <c r="O11" s="691"/>
      <c r="P11" s="691"/>
      <c r="Q11" s="167"/>
      <c r="R11" s="168"/>
      <c r="S11" s="169"/>
      <c r="U11" s="178" t="str">
        <f>Birók!P25</f>
        <v xml:space="preserve"> </v>
      </c>
    </row>
    <row r="12" spans="1:21" s="38" customFormat="1" ht="9.6" customHeight="1">
      <c r="A12" s="171"/>
      <c r="B12" s="717" t="str">
        <f>IF($E12="","",VLOOKUP($E12,'1Q ELO (2)'!$A$7:$M$32,12))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c r="A13" s="171">
        <v>4</v>
      </c>
      <c r="B13" s="390" t="str">
        <f>IF($E13="","",VLOOKUP($E13,'1Q ELO (2)'!$A$7:$M$32,12))</f>
        <v/>
      </c>
      <c r="C13" s="390" t="str">
        <f>IF($E13="","",VLOOKUP($E13,'1Q ELO (2)'!$A$7:$M$32,13))</f>
        <v/>
      </c>
      <c r="D13" s="446" t="str">
        <f>IF($E13="","",VLOOKUP($E13,'1Q ELO (2)'!$A$7:$M$32,5))</f>
        <v/>
      </c>
      <c r="E13" s="159"/>
      <c r="F13" s="487" t="str">
        <f>UPPER(IF($E13="","",VLOOKUP($E13,'1Q ELO (2)'!$A$7:$M$32,2)))</f>
        <v/>
      </c>
      <c r="G13" s="487" t="str">
        <f>IF($E13="","",VLOOKUP($E13,'1Q ELO (2)'!$A$7:$M$32,3))</f>
        <v/>
      </c>
      <c r="H13" s="487"/>
      <c r="I13" s="487" t="str">
        <f>IF($E13="","",VLOOKUP($E13,'1Q ELO (2)'!$A$7:$M$32,4))</f>
        <v/>
      </c>
      <c r="J13" s="190"/>
      <c r="K13" s="161"/>
      <c r="L13" s="161"/>
      <c r="M13" s="161"/>
      <c r="N13" s="691"/>
      <c r="O13" s="691"/>
      <c r="P13" s="691"/>
      <c r="Q13" s="167"/>
      <c r="R13" s="168"/>
      <c r="S13" s="169"/>
      <c r="U13" s="178" t="str">
        <f>Birók!P27</f>
        <v xml:space="preserve"> </v>
      </c>
    </row>
    <row r="14" spans="1:21" s="38" customFormat="1" ht="9.6" customHeight="1">
      <c r="A14" s="171"/>
      <c r="B14" s="460" t="str">
        <f>IF($E14="","",VLOOKUP($E14,'1Q ELO (2)'!$A$7:$M$32,12))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c r="A15" s="581">
        <v>5</v>
      </c>
      <c r="B15" s="390" t="str">
        <f>IF($E15="","",VLOOKUP($E15,'1Q ELO (2)'!$A$7:$M$32,12))</f>
        <v/>
      </c>
      <c r="C15" s="390" t="str">
        <f>IF($E15="","",VLOOKUP($E15,'1Q ELO (2)'!$A$7:$M$32,13))</f>
        <v/>
      </c>
      <c r="D15" s="446" t="str">
        <f>IF($E15="","",VLOOKUP($E15,'1Q ELO (2)'!$A$7:$M$32,5))</f>
        <v/>
      </c>
      <c r="E15" s="726"/>
      <c r="F15" s="681" t="str">
        <f>UPPER(IF($E15="","",VLOOKUP($E15,'1Q ELO (2)'!$A$7:$M$32,2)))</f>
        <v/>
      </c>
      <c r="G15" s="681" t="str">
        <f>IF($E15="","",VLOOKUP($E15,'1Q ELO (2)'!$A$7:$M$32,3))</f>
        <v/>
      </c>
      <c r="H15" s="681"/>
      <c r="I15" s="681" t="str">
        <f>IF($E15="","",VLOOKUP($E15,'1Q ELO (2)'!$A$7:$M$32,4))</f>
        <v/>
      </c>
      <c r="J15" s="719"/>
      <c r="K15" s="161"/>
      <c r="L15" s="161"/>
      <c r="M15" s="161"/>
      <c r="N15" s="691"/>
      <c r="O15" s="692"/>
      <c r="P15" s="691"/>
      <c r="Q15" s="414"/>
      <c r="R15" s="168"/>
      <c r="S15" s="169"/>
      <c r="U15" s="178" t="str">
        <f>Birók!P29</f>
        <v xml:space="preserve"> </v>
      </c>
    </row>
    <row r="16" spans="1:21" s="38" customFormat="1" ht="9.6" customHeight="1" thickBot="1">
      <c r="A16" s="171"/>
      <c r="B16" s="460" t="str">
        <f>IF($E16="","",VLOOKUP($E16,'1Q ELO (2)'!$A$7:$M$32,12))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c r="A17" s="171">
        <v>6</v>
      </c>
      <c r="B17" s="390" t="str">
        <f>IF($E17="","",VLOOKUP($E17,'1Q ELO (2)'!$A$7:$M$32,12))</f>
        <v/>
      </c>
      <c r="C17" s="390" t="str">
        <f>IF($E17="","",VLOOKUP($E17,'1Q ELO (2)'!$A$7:$M$32,13))</f>
        <v/>
      </c>
      <c r="D17" s="446" t="str">
        <f>IF($E17="","",VLOOKUP($E17,'1Q ELO (2)'!$A$7:$M$32,5))</f>
        <v/>
      </c>
      <c r="E17" s="159"/>
      <c r="F17" s="487" t="str">
        <f>UPPER(IF($E17="","",VLOOKUP($E17,'1Q ELO (2)'!$A$7:$M$32,2)))</f>
        <v/>
      </c>
      <c r="G17" s="487" t="str">
        <f>IF($E17="","",VLOOKUP($E17,'1Q ELO (2)'!$A$7:$M$32,3))</f>
        <v/>
      </c>
      <c r="H17" s="487"/>
      <c r="I17" s="487" t="str">
        <f>IF($E17="","",VLOOKUP($E17,'1Q ELO (2)'!$A$7:$M$32,4))</f>
        <v/>
      </c>
      <c r="J17" s="180"/>
      <c r="K17" s="161"/>
      <c r="L17" s="181"/>
      <c r="M17" s="161"/>
      <c r="N17" s="691"/>
      <c r="O17" s="691"/>
      <c r="P17" s="691"/>
      <c r="Q17" s="414"/>
      <c r="R17" s="168"/>
      <c r="S17" s="169"/>
    </row>
    <row r="18" spans="1:19" s="38" customFormat="1" ht="9.6" customHeight="1">
      <c r="A18" s="171"/>
      <c r="B18" s="460" t="str">
        <f>IF($E18="","",VLOOKUP($E18,'1Q ELO (2)'!$A$7:$M$32,12))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c r="A19" s="171">
        <v>7</v>
      </c>
      <c r="B19" s="390" t="str">
        <f>IF($E19="","",VLOOKUP($E19,'1Q ELO (2)'!$A$7:$M$32,12))</f>
        <v/>
      </c>
      <c r="C19" s="390" t="str">
        <f>IF($E19="","",VLOOKUP($E19,'1Q ELO (2)'!$A$7:$M$32,13))</f>
        <v/>
      </c>
      <c r="D19" s="446" t="str">
        <f>IF($E19="","",VLOOKUP($E19,'1Q ELO (2)'!$A$7:$M$32,5))</f>
        <v/>
      </c>
      <c r="E19" s="159"/>
      <c r="F19" s="487" t="str">
        <f>UPPER(IF($E19="","",VLOOKUP($E19,'1Q ELO (2)'!$A$7:$M$32,2)))</f>
        <v/>
      </c>
      <c r="G19" s="487" t="str">
        <f>IF($E19="","",VLOOKUP($E19,'1Q ELO (2)'!$A$7:$M$32,3))</f>
        <v/>
      </c>
      <c r="H19" s="487"/>
      <c r="I19" s="487" t="str">
        <f>IF($E19="","",VLOOKUP($E19,'1Q ELO (2)'!$A$7:$M$32,4))</f>
        <v/>
      </c>
      <c r="J19" s="162"/>
      <c r="K19" s="161"/>
      <c r="L19" s="187"/>
      <c r="M19" s="161"/>
      <c r="N19" s="186"/>
      <c r="O19" s="691"/>
      <c r="P19" s="691"/>
      <c r="Q19" s="414"/>
      <c r="R19" s="168"/>
      <c r="S19" s="169"/>
    </row>
    <row r="20" spans="1:19" s="38" customFormat="1" ht="9.6" customHeight="1">
      <c r="A20" s="171"/>
      <c r="B20" s="460" t="str">
        <f>IF($E20="","",VLOOKUP($E20,'1Q ELO (2)'!$A$7:$M$32,12))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c r="A21" s="578" t="s">
        <v>14</v>
      </c>
      <c r="B21" s="390" t="str">
        <f>IF($E21="","",VLOOKUP($E21,'1Q ELO (2)'!$A$7:$M$32,12))</f>
        <v/>
      </c>
      <c r="C21" s="390" t="str">
        <f>IF($E21="","",VLOOKUP($E21,'1Q ELO (2)'!$A$7:$M$32,13))</f>
        <v/>
      </c>
      <c r="D21" s="446" t="str">
        <f>IF($E21="","",VLOOKUP($E21,'1Q ELO (2)'!$A$7:$M$32,5))</f>
        <v/>
      </c>
      <c r="E21" s="159"/>
      <c r="F21" s="487" t="str">
        <f>UPPER(IF($E21="","",VLOOKUP($E21,'1Q ELO (2)'!$A$7:$M$32,2)))</f>
        <v/>
      </c>
      <c r="G21" s="487" t="str">
        <f>IF($E21="","",VLOOKUP($E21,'1Q ELO (2)'!$A$7:$M$32,3))</f>
        <v/>
      </c>
      <c r="H21" s="487"/>
      <c r="I21" s="487" t="str">
        <f>IF($E21="","",VLOOKUP($E21,'1Q ELO (2)'!$A$7:$M$32,4))</f>
        <v/>
      </c>
      <c r="J21" s="190"/>
      <c r="K21" s="161"/>
      <c r="L21" s="161"/>
      <c r="M21" s="161"/>
      <c r="N21" s="186"/>
      <c r="O21" s="691"/>
      <c r="P21" s="691"/>
      <c r="Q21" s="414"/>
      <c r="R21" s="168"/>
      <c r="S21" s="169"/>
    </row>
    <row r="22" spans="1:19" s="38" customFormat="1" ht="9.6" customHeight="1">
      <c r="A22" s="171"/>
      <c r="B22" s="460" t="str">
        <f>IF($E22="","",VLOOKUP($E22,'1Q ELO (2)'!$A$7:$M$32,12))</f>
        <v/>
      </c>
      <c r="C22" s="172"/>
      <c r="D22" s="456"/>
      <c r="E22" s="172"/>
      <c r="F22" s="191"/>
      <c r="G22" s="191"/>
      <c r="H22" s="195"/>
      <c r="I22" s="191"/>
      <c r="J22" s="183"/>
      <c r="K22" s="161"/>
      <c r="L22" s="161"/>
      <c r="M22" s="161"/>
      <c r="N22" s="186"/>
      <c r="O22" s="691"/>
      <c r="P22" s="691"/>
      <c r="Q22" s="414"/>
      <c r="R22" s="168"/>
      <c r="S22" s="169"/>
    </row>
    <row r="23" spans="1:19" s="38" customFormat="1" ht="9.6" customHeight="1">
      <c r="A23" s="157">
        <v>9</v>
      </c>
      <c r="B23" s="390" t="str">
        <f>IF($E23="","",VLOOKUP($E23,'1Q ELO (2)'!$A$7:$M$32,12))</f>
        <v/>
      </c>
      <c r="C23" s="390" t="str">
        <f>IF($E23="","",VLOOKUP($E23,'1Q ELO (2)'!$A$7:$M$32,13))</f>
        <v/>
      </c>
      <c r="D23" s="446" t="str">
        <f>IF($E23="","",VLOOKUP($E23,'1Q ELO (2)'!$A$7:$M$32,5))</f>
        <v/>
      </c>
      <c r="E23" s="159"/>
      <c r="F23" s="681" t="str">
        <f>UPPER(IF($E23="","",VLOOKUP($E23,'1Q ELO (2)'!$A$7:$M$32,2)))</f>
        <v/>
      </c>
      <c r="G23" s="681" t="str">
        <f>IF($E23="","",VLOOKUP($E23,'1Q ELO (2)'!$A$7:$M$32,3))</f>
        <v/>
      </c>
      <c r="H23" s="681"/>
      <c r="I23" s="681" t="str">
        <f>IF($E23="","",VLOOKUP($E23,'1Q ELO (2)'!$A$7:$M$32,4))</f>
        <v/>
      </c>
      <c r="J23" s="162"/>
      <c r="K23" s="161"/>
      <c r="L23" s="161"/>
      <c r="M23" s="161"/>
      <c r="N23" s="186"/>
      <c r="O23" s="691"/>
      <c r="P23" s="691"/>
      <c r="Q23" s="414"/>
      <c r="R23" s="168"/>
      <c r="S23" s="169"/>
    </row>
    <row r="24" spans="1:19" s="38" customFormat="1" ht="9.6" customHeight="1">
      <c r="A24" s="171"/>
      <c r="B24" s="717" t="str">
        <f>IF($E24="","",VLOOKUP($E24,'1Q ELO (2)'!$A$7:$M$32,12))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c r="A25" s="171">
        <v>10</v>
      </c>
      <c r="B25" s="390" t="str">
        <f>IF($E25="","",VLOOKUP($E25,'1Q ELO (2)'!$A$7:$M$32,12))</f>
        <v/>
      </c>
      <c r="C25" s="390" t="str">
        <f>IF($E25="","",VLOOKUP($E25,'1Q ELO (2)'!$A$7:$M$32,13))</f>
        <v/>
      </c>
      <c r="D25" s="446" t="str">
        <f>IF($E25="","",VLOOKUP($E25,'1Q ELO (2)'!$A$7:$M$32,5))</f>
        <v/>
      </c>
      <c r="E25" s="159"/>
      <c r="F25" s="487" t="str">
        <f>UPPER(IF($E25="","",VLOOKUP($E25,'1Q ELO (2)'!$A$7:$M$32,2)))</f>
        <v/>
      </c>
      <c r="G25" s="487" t="str">
        <f>IF($E25="","",VLOOKUP($E25,'1Q ELO (2)'!$A$7:$M$32,3))</f>
        <v/>
      </c>
      <c r="H25" s="487"/>
      <c r="I25" s="487" t="str">
        <f>IF($E25="","",VLOOKUP($E25,'1Q ELO (2)'!$A$7:$M$32,4))</f>
        <v/>
      </c>
      <c r="J25" s="180"/>
      <c r="K25" s="161"/>
      <c r="L25" s="181"/>
      <c r="M25" s="161"/>
      <c r="N25" s="186"/>
      <c r="O25" s="691"/>
      <c r="P25" s="691"/>
      <c r="Q25" s="414"/>
      <c r="R25" s="168"/>
      <c r="S25" s="169"/>
    </row>
    <row r="26" spans="1:19" s="38" customFormat="1" ht="9.6" customHeight="1">
      <c r="A26" s="171"/>
      <c r="B26" s="460" t="str">
        <f>IF($E26="","",VLOOKUP($E26,'1Q ELO (2)'!$A$7:$M$32,12))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c r="A27" s="171">
        <v>11</v>
      </c>
      <c r="B27" s="390" t="str">
        <f>IF($E27="","",VLOOKUP($E27,'1Q ELO (2)'!$A$7:$M$32,12))</f>
        <v/>
      </c>
      <c r="C27" s="390" t="str">
        <f>IF($E27="","",VLOOKUP($E27,'1Q ELO (2)'!$A$7:$M$32,13))</f>
        <v/>
      </c>
      <c r="D27" s="446" t="str">
        <f>IF($E27="","",VLOOKUP($E27,'1Q ELO (2)'!$A$7:$M$32,5))</f>
        <v/>
      </c>
      <c r="E27" s="159"/>
      <c r="F27" s="487" t="str">
        <f>UPPER(IF($E27="","",VLOOKUP($E27,'1Q ELO (2)'!$A$7:$M$32,2)))</f>
        <v/>
      </c>
      <c r="G27" s="487" t="str">
        <f>IF($E27="","",VLOOKUP($E27,'1Q ELO (2)'!$A$7:$M$32,3))</f>
        <v/>
      </c>
      <c r="H27" s="487"/>
      <c r="I27" s="487" t="str">
        <f>IF($E27="","",VLOOKUP($E27,'1Q ELO (2)'!$A$7:$M$32,4))</f>
        <v/>
      </c>
      <c r="J27" s="162"/>
      <c r="K27" s="161"/>
      <c r="L27" s="187"/>
      <c r="M27" s="161"/>
      <c r="N27" s="691"/>
      <c r="O27" s="691"/>
      <c r="P27" s="691"/>
      <c r="Q27" s="414"/>
      <c r="R27" s="168"/>
      <c r="S27" s="169"/>
    </row>
    <row r="28" spans="1:19" s="38" customFormat="1" ht="9.6" customHeight="1">
      <c r="A28" s="196"/>
      <c r="B28" s="460" t="str">
        <f>IF($E28="","",VLOOKUP($E28,'1Q ELO (2)'!$A$7:$M$32,12))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c r="A29" s="171">
        <v>12</v>
      </c>
      <c r="B29" s="390" t="str">
        <f>IF($E29="","",VLOOKUP($E29,'1Q ELO (2)'!$A$7:$M$32,12))</f>
        <v/>
      </c>
      <c r="C29" s="390" t="str">
        <f>IF($E29="","",VLOOKUP($E29,'1Q ELO (2)'!$A$7:$M$32,13))</f>
        <v/>
      </c>
      <c r="D29" s="446" t="str">
        <f>IF($E29="","",VLOOKUP($E29,'1Q ELO (2)'!$A$7:$M$32,5))</f>
        <v/>
      </c>
      <c r="E29" s="159"/>
      <c r="F29" s="487" t="str">
        <f>UPPER(IF($E29="","",VLOOKUP($E29,'1Q ELO (2)'!$A$7:$M$32,2)))</f>
        <v/>
      </c>
      <c r="G29" s="487" t="str">
        <f>IF($E29="","",VLOOKUP($E29,'1Q ELO (2)'!$A$7:$M$32,3))</f>
        <v/>
      </c>
      <c r="H29" s="487"/>
      <c r="I29" s="487" t="str">
        <f>IF($E29="","",VLOOKUP($E29,'1Q ELO (2)'!$A$7:$M$32,4))</f>
        <v/>
      </c>
      <c r="J29" s="190"/>
      <c r="K29" s="161"/>
      <c r="L29" s="161"/>
      <c r="M29" s="161"/>
      <c r="N29" s="691"/>
      <c r="O29" s="691"/>
      <c r="P29" s="691"/>
      <c r="Q29" s="414"/>
      <c r="R29" s="168"/>
      <c r="S29" s="169"/>
    </row>
    <row r="30" spans="1:19" s="38" customFormat="1" ht="9.6" customHeight="1">
      <c r="A30" s="171"/>
      <c r="B30" s="460" t="str">
        <f>IF($E30="","",VLOOKUP($E30,'1Q ELO (2)'!$A$7:$M$32,12))</f>
        <v/>
      </c>
      <c r="C30" s="172"/>
      <c r="D30" s="456"/>
      <c r="E30" s="182"/>
      <c r="F30" s="488"/>
      <c r="G30" s="488"/>
      <c r="H30" s="489"/>
      <c r="I30" s="488"/>
      <c r="J30" s="183"/>
      <c r="K30" s="161"/>
      <c r="L30" s="161"/>
      <c r="M30" s="175"/>
      <c r="N30" s="693"/>
      <c r="O30" s="692"/>
      <c r="P30" s="691"/>
      <c r="Q30" s="414"/>
      <c r="R30" s="168"/>
      <c r="S30" s="169"/>
    </row>
    <row r="31" spans="1:19" s="38" customFormat="1" ht="9.6" customHeight="1">
      <c r="A31" s="581">
        <v>13</v>
      </c>
      <c r="B31" s="390" t="str">
        <f>IF($E31="","",VLOOKUP($E31,'1Q ELO (2)'!$A$7:$M$32,12))</f>
        <v/>
      </c>
      <c r="C31" s="390" t="str">
        <f>IF($E31="","",VLOOKUP($E31,'1Q ELO (2)'!$A$7:$M$32,13))</f>
        <v/>
      </c>
      <c r="D31" s="446" t="str">
        <f>IF($E31="","",VLOOKUP($E31,'1Q ELO (2)'!$A$7:$M$32,5))</f>
        <v/>
      </c>
      <c r="E31" s="726"/>
      <c r="F31" s="681" t="str">
        <f>UPPER(IF($E31="","",VLOOKUP($E31,'1Q ELO (2)'!$A$7:$M$32,2)))</f>
        <v/>
      </c>
      <c r="G31" s="681" t="str">
        <f>IF($E31="","",VLOOKUP($E31,'1Q ELO (2)'!$A$7:$M$32,3))</f>
        <v/>
      </c>
      <c r="H31" s="681"/>
      <c r="I31" s="681" t="str">
        <f>IF($E31="","",VLOOKUP($E31,'1Q ELO (2)'!$A$7:$M$32,4))</f>
        <v/>
      </c>
      <c r="J31" s="192"/>
      <c r="K31" s="161"/>
      <c r="L31" s="161"/>
      <c r="M31" s="161"/>
      <c r="N31" s="691"/>
      <c r="O31" s="692"/>
      <c r="P31" s="691"/>
      <c r="Q31" s="414"/>
      <c r="R31" s="168"/>
      <c r="S31" s="169"/>
    </row>
    <row r="32" spans="1:19" s="38" customFormat="1" ht="9.6" customHeight="1">
      <c r="A32" s="171"/>
      <c r="B32" s="717" t="str">
        <f>IF($E32="","",VLOOKUP($E32,'1Q ELO (2)'!$A$7:$M$32,12))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c r="A33" s="171">
        <v>14</v>
      </c>
      <c r="B33" s="390" t="str">
        <f>IF($E33="","",VLOOKUP($E33,'1Q ELO (2)'!$A$7:$M$32,12))</f>
        <v/>
      </c>
      <c r="C33" s="390" t="str">
        <f>IF($E33="","",VLOOKUP($E33,'1Q ELO (2)'!$A$7:$M$32,13))</f>
        <v/>
      </c>
      <c r="D33" s="446" t="str">
        <f>IF($E33="","",VLOOKUP($E33,'1Q ELO (2)'!$A$7:$M$32,5))</f>
        <v/>
      </c>
      <c r="E33" s="159"/>
      <c r="F33" s="487" t="str">
        <f>UPPER(IF($E33="","",VLOOKUP($E33,'1Q ELO (2)'!$A$7:$M$32,2)))</f>
        <v/>
      </c>
      <c r="G33" s="487" t="str">
        <f>IF($E33="","",VLOOKUP($E33,'1Q ELO (2)'!$A$7:$M$32,3))</f>
        <v/>
      </c>
      <c r="H33" s="487"/>
      <c r="I33" s="487" t="str">
        <f>IF($E33="","",VLOOKUP($E33,'1Q ELO (2)'!$A$7:$M$32,4))</f>
        <v/>
      </c>
      <c r="J33" s="180"/>
      <c r="K33" s="161"/>
      <c r="L33" s="181"/>
      <c r="M33" s="161"/>
      <c r="N33" s="691"/>
      <c r="O33" s="691"/>
      <c r="P33" s="186"/>
      <c r="Q33" s="167"/>
      <c r="R33" s="168"/>
      <c r="S33" s="169"/>
    </row>
    <row r="34" spans="1:19" s="38" customFormat="1" ht="9.6" customHeight="1">
      <c r="A34" s="171"/>
      <c r="B34" s="717" t="str">
        <f>IF($E34="","",VLOOKUP($E34,'1Q ELO (2)'!$A$7:$M$32,12))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c r="A35" s="171">
        <v>15</v>
      </c>
      <c r="B35" s="390" t="str">
        <f>IF($E35="","",VLOOKUP($E35,'1Q ELO (2)'!$A$7:$M$32,12))</f>
        <v/>
      </c>
      <c r="C35" s="390" t="str">
        <f>IF($E35="","",VLOOKUP($E35,'1Q ELO (2)'!$A$7:$M$32,13))</f>
        <v/>
      </c>
      <c r="D35" s="446" t="str">
        <f>IF($E35="","",VLOOKUP($E35,'1Q ELO (2)'!$A$7:$M$32,5))</f>
        <v/>
      </c>
      <c r="E35" s="159"/>
      <c r="F35" s="487" t="str">
        <f>UPPER(IF($E35="","",VLOOKUP($E35,'1Q ELO (2)'!$A$7:$M$32,2)))</f>
        <v/>
      </c>
      <c r="G35" s="487" t="str">
        <f>IF($E35="","",VLOOKUP($E35,'1Q ELO (2)'!$A$7:$M$32,3))</f>
        <v/>
      </c>
      <c r="H35" s="487"/>
      <c r="I35" s="487" t="str">
        <f>IF($E35="","",VLOOKUP($E35,'1Q ELO (2)'!$A$7:$M$32,4))</f>
        <v/>
      </c>
      <c r="J35" s="162"/>
      <c r="K35" s="161"/>
      <c r="L35" s="187"/>
      <c r="M35" s="161"/>
      <c r="N35" s="186"/>
      <c r="O35" s="186"/>
      <c r="P35" s="186"/>
      <c r="Q35" s="167"/>
      <c r="R35" s="168"/>
      <c r="S35" s="169"/>
    </row>
    <row r="36" spans="1:19" s="38" customFormat="1" ht="9.6" customHeight="1">
      <c r="A36" s="171"/>
      <c r="B36" s="717" t="str">
        <f>IF($E36="","",VLOOKUP($E36,'1Q ELO (2)'!$A$7:$M$32,12))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c r="A37" s="578">
        <v>16</v>
      </c>
      <c r="B37" s="390" t="str">
        <f>IF($E37="","",VLOOKUP($E37,'1Q ELO (2)'!$A$7:$M$32,12))</f>
        <v/>
      </c>
      <c r="C37" s="390" t="str">
        <f>IF($E37="","",VLOOKUP($E37,'1Q ELO (2)'!$A$7:$M$32,13))</f>
        <v/>
      </c>
      <c r="D37" s="446" t="str">
        <f>IF($E37="","",VLOOKUP($E37,'1Q ELO (2)'!$A$7:$M$32,5))</f>
        <v/>
      </c>
      <c r="E37" s="159"/>
      <c r="F37" s="487" t="str">
        <f>UPPER(IF($E37="","",VLOOKUP($E37,'1Q ELO (2)'!$A$7:$M$32,2)))</f>
        <v/>
      </c>
      <c r="G37" s="487" t="str">
        <f>IF($E37="","",VLOOKUP($E37,'1Q ELO (2)'!$A$7:$M$32,3))</f>
        <v/>
      </c>
      <c r="H37" s="487"/>
      <c r="I37" s="487" t="str">
        <f>IF($E37="","",VLOOKUP($E37,'1Q ELO (2)'!$A$7:$M$32,4))</f>
        <v/>
      </c>
      <c r="J37" s="190"/>
      <c r="K37" s="161"/>
      <c r="L37" s="161"/>
      <c r="M37" s="161"/>
      <c r="N37" s="186"/>
      <c r="O37" s="186"/>
      <c r="P37" s="186"/>
      <c r="Q37" s="167"/>
      <c r="R37" s="168"/>
      <c r="S37" s="169"/>
    </row>
    <row r="38" spans="1:19" s="38" customFormat="1" ht="9.6" customHeight="1">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c r="A40" s="452" t="s">
        <v>106</v>
      </c>
      <c r="B40" s="453"/>
      <c r="C40" s="454"/>
      <c r="D40" s="455"/>
      <c r="E40" s="224">
        <v>1</v>
      </c>
      <c r="F40" s="92" t="str">
        <f>IF(E40&gt;$R$47,,UPPER(VLOOKUP(E40,'1Q ELO (2)'!$A$7:$O$134,2)))</f>
        <v/>
      </c>
      <c r="G40" s="225"/>
      <c r="H40" s="92"/>
      <c r="I40" s="91"/>
      <c r="J40" s="226" t="s">
        <v>7</v>
      </c>
      <c r="K40" s="221"/>
      <c r="L40" s="227"/>
      <c r="M40" s="221"/>
      <c r="N40" s="228"/>
      <c r="O40" s="229" t="s">
        <v>111</v>
      </c>
      <c r="P40" s="230"/>
      <c r="Q40" s="230"/>
      <c r="R40" s="231"/>
    </row>
    <row r="41" spans="1:19" s="18" customFormat="1" ht="9" customHeight="1">
      <c r="A41" s="236" t="s">
        <v>119</v>
      </c>
      <c r="B41" s="234"/>
      <c r="C41" s="448"/>
      <c r="D41" s="237"/>
      <c r="E41" s="224">
        <v>2</v>
      </c>
      <c r="F41" s="92" t="str">
        <f>IF(E41&gt;$R$47,,UPPER(VLOOKUP(E41,'1Q ELO (2)'!$A$7:$O$134,2)))</f>
        <v/>
      </c>
      <c r="G41" s="225"/>
      <c r="H41" s="92"/>
      <c r="I41" s="91"/>
      <c r="J41" s="226" t="s">
        <v>8</v>
      </c>
      <c r="K41" s="221"/>
      <c r="L41" s="227"/>
      <c r="M41" s="221"/>
      <c r="N41" s="228"/>
      <c r="O41" s="232"/>
      <c r="P41" s="233"/>
      <c r="Q41" s="234"/>
      <c r="R41" s="235"/>
    </row>
    <row r="42" spans="1:19" s="18" customFormat="1" ht="9" customHeight="1">
      <c r="A42" s="379"/>
      <c r="B42" s="380"/>
      <c r="C42" s="449"/>
      <c r="D42" s="381"/>
      <c r="E42" s="224">
        <v>3</v>
      </c>
      <c r="F42" s="92" t="str">
        <f>IF(E42&gt;$R$47,,UPPER(VLOOKUP(E42,'1Q ELO (2)'!$A$7:$O$134,2)))</f>
        <v/>
      </c>
      <c r="G42" s="225"/>
      <c r="H42" s="92"/>
      <c r="I42" s="91"/>
      <c r="J42" s="226" t="s">
        <v>9</v>
      </c>
      <c r="K42" s="221"/>
      <c r="L42" s="227"/>
      <c r="M42" s="221"/>
      <c r="N42" s="228"/>
      <c r="O42" s="229" t="s">
        <v>112</v>
      </c>
      <c r="P42" s="230"/>
      <c r="Q42" s="230"/>
      <c r="R42" s="231"/>
    </row>
    <row r="43" spans="1:19" s="18" customFormat="1" ht="9" customHeight="1">
      <c r="A43" s="238"/>
      <c r="B43" s="443"/>
      <c r="C43" s="443"/>
      <c r="D43" s="239"/>
      <c r="E43" s="224">
        <v>4</v>
      </c>
      <c r="F43" s="92" t="str">
        <f>IF(E43&gt;$R$47,,UPPER(VLOOKUP(E43,'1Q ELO (2)'!$A$7:$O$134,2)))</f>
        <v/>
      </c>
      <c r="G43" s="225"/>
      <c r="H43" s="92"/>
      <c r="I43" s="91"/>
      <c r="J43" s="226" t="s">
        <v>10</v>
      </c>
      <c r="K43" s="221"/>
      <c r="L43" s="227"/>
      <c r="M43" s="221"/>
      <c r="N43" s="228"/>
      <c r="O43" s="221"/>
      <c r="P43" s="227"/>
      <c r="Q43" s="221"/>
      <c r="R43" s="228"/>
    </row>
    <row r="44" spans="1:19" s="18" customFormat="1" ht="9" customHeight="1">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c r="A47" s="368"/>
      <c r="B47" s="365"/>
      <c r="C47" s="445"/>
      <c r="D47" s="378"/>
      <c r="E47" s="240"/>
      <c r="F47" s="241"/>
      <c r="G47" s="242"/>
      <c r="H47" s="241"/>
      <c r="I47" s="243"/>
      <c r="J47" s="244" t="s">
        <v>14</v>
      </c>
      <c r="K47" s="234"/>
      <c r="L47" s="233"/>
      <c r="M47" s="234"/>
      <c r="N47" s="235"/>
      <c r="O47" s="234">
        <f>R4</f>
        <v>0</v>
      </c>
      <c r="P47" s="233"/>
      <c r="Q47" s="234"/>
      <c r="R47" s="245">
        <f>MIN(4,'1Q ELO (2)'!O5)</f>
        <v>4</v>
      </c>
    </row>
  </sheetData>
  <mergeCells count="1">
    <mergeCell ref="A4:C4"/>
  </mergeCells>
  <conditionalFormatting sqref="H21 H23 H25 H27 H29 H31 H33 H35 H7 H19 H9 H11 H13 H15 H17 H37">
    <cfRule type="expression" dxfId="675" priority="9" stopIfTrue="1">
      <formula>AND($E7&lt;9,$C7&gt;0)</formula>
    </cfRule>
  </conditionalFormatting>
  <conditionalFormatting sqref="M14 M30 I8 I12 I16 I20 I24 I28 I32 I36 K34 K26 K18 K10">
    <cfRule type="expression" dxfId="674" priority="6" stopIfTrue="1">
      <formula>AND($O$1="CU",I8="Umpire")</formula>
    </cfRule>
    <cfRule type="expression" dxfId="673" priority="7" stopIfTrue="1">
      <formula>AND($O$1="CU",I8&lt;&gt;"Umpire",J8&lt;&gt;"")</formula>
    </cfRule>
    <cfRule type="expression" dxfId="672" priority="8" stopIfTrue="1">
      <formula>AND($O$1="CU",I8&lt;&gt;"Umpire")</formula>
    </cfRule>
  </conditionalFormatting>
  <conditionalFormatting sqref="M10 M18 M26 M34 O30 O14 K8 K12 K16 K20 K24 K28 K32 K36">
    <cfRule type="expression" dxfId="671" priority="4" stopIfTrue="1">
      <formula>J8="as"</formula>
    </cfRule>
    <cfRule type="expression" dxfId="670" priority="5" stopIfTrue="1">
      <formula>J8="bs"</formula>
    </cfRule>
  </conditionalFormatting>
  <conditionalFormatting sqref="R47 J8 J12 J16 J20 J24 J28 J32 J36 N30 N14 L10 L34 L18 L26">
    <cfRule type="expression" dxfId="669" priority="3" stopIfTrue="1">
      <formula>$O$1="CU"</formula>
    </cfRule>
  </conditionalFormatting>
  <conditionalFormatting sqref="F33 F35 F23 F31 F29 F27 F25 F21 F17 F19 F7 F15 F13 F11 F9 F37">
    <cfRule type="cellIs" dxfId="668" priority="2" stopIfTrue="1" operator="equal">
      <formula>"Bye"</formula>
    </cfRule>
  </conditionalFormatting>
  <conditionalFormatting sqref="E7 E21 E23 E19 E15 E17">
    <cfRule type="expression" dxfId="667"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31.xml><?xml version="1.0" encoding="utf-8"?>
<worksheet xmlns="http://schemas.openxmlformats.org/spreadsheetml/2006/main" xmlns:r="http://schemas.openxmlformats.org/officeDocument/2006/relationships">
  <sheetPr codeName="Sheet16">
    <tabColor indexed="42"/>
  </sheetPr>
  <dimension ref="A1:Q156"/>
  <sheetViews>
    <sheetView showGridLines="0" showZeros="0" workbookViewId="0">
      <pane ySplit="6" topLeftCell="A7" activePane="bottomLeft" state="frozen"/>
      <selection activeCell="B7" sqref="B7:O29"/>
      <selection pane="bottomLeft" activeCell="S11" sqref="S11"/>
    </sheetView>
  </sheetViews>
  <sheetFormatPr defaultRowHeight="13.2"/>
  <cols>
    <col min="1" max="1" width="3.88671875" customWidth="1"/>
    <col min="2" max="2" width="13.33203125" customWidth="1"/>
    <col min="3" max="3" width="11.88671875" customWidth="1"/>
    <col min="4" max="4" width="11.88671875" style="45" customWidth="1"/>
    <col min="5" max="5" width="10.6640625" style="728" customWidth="1"/>
    <col min="6" max="6" width="6.109375" style="102" hidden="1" customWidth="1"/>
    <col min="7" max="7" width="3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c r="A1" s="394" t="str">
        <f>Altalanos!$A$6</f>
        <v>Diákolimpia Bács-Kiskun</v>
      </c>
      <c r="B1" s="93"/>
      <c r="C1" s="93"/>
      <c r="D1" s="384"/>
      <c r="E1" s="438" t="s">
        <v>123</v>
      </c>
      <c r="F1" s="427"/>
      <c r="G1" s="428"/>
      <c r="H1" s="429"/>
      <c r="I1" s="429"/>
      <c r="J1" s="430"/>
      <c r="K1" s="430"/>
      <c r="L1" s="430"/>
      <c r="M1" s="430"/>
      <c r="N1" s="430"/>
      <c r="O1" s="430"/>
      <c r="P1" s="430"/>
      <c r="Q1" s="431"/>
    </row>
    <row r="2" spans="1:17" ht="13.8" thickBot="1">
      <c r="B2" s="96" t="s">
        <v>122</v>
      </c>
      <c r="C2" s="776">
        <f>Altalanos!$B$8</f>
        <v>0</v>
      </c>
      <c r="D2" s="120"/>
      <c r="E2" s="438" t="s">
        <v>94</v>
      </c>
      <c r="F2" s="103"/>
      <c r="G2" s="103"/>
      <c r="H2" s="704"/>
      <c r="I2" s="704"/>
      <c r="J2" s="94"/>
      <c r="K2" s="94"/>
      <c r="L2" s="94"/>
      <c r="M2" s="94"/>
      <c r="N2" s="111"/>
      <c r="O2" s="86"/>
      <c r="P2" s="86"/>
      <c r="Q2" s="111"/>
    </row>
    <row r="3" spans="1:17" s="2" customFormat="1" ht="13.8" thickBot="1">
      <c r="A3" s="683" t="s">
        <v>121</v>
      </c>
      <c r="B3" s="702"/>
      <c r="C3" s="702"/>
      <c r="D3" s="702"/>
      <c r="E3" s="702"/>
      <c r="F3" s="702"/>
      <c r="G3" s="702"/>
      <c r="H3" s="702"/>
      <c r="I3" s="703"/>
      <c r="J3" s="112"/>
      <c r="K3" s="123"/>
      <c r="L3" s="123"/>
      <c r="M3" s="123"/>
      <c r="N3" s="485" t="s">
        <v>92</v>
      </c>
      <c r="O3" s="113"/>
      <c r="P3" s="124"/>
      <c r="Q3" s="439"/>
    </row>
    <row r="4" spans="1:17" s="2" customFormat="1">
      <c r="A4" s="55" t="s">
        <v>82</v>
      </c>
      <c r="B4" s="55"/>
      <c r="C4" s="53" t="s">
        <v>79</v>
      </c>
      <c r="D4" s="55" t="s">
        <v>87</v>
      </c>
      <c r="E4" s="88"/>
      <c r="G4" s="125"/>
      <c r="H4" s="738" t="s">
        <v>88</v>
      </c>
      <c r="I4" s="713"/>
      <c r="J4" s="126"/>
      <c r="K4" s="127"/>
      <c r="L4" s="127"/>
      <c r="M4" s="127"/>
      <c r="N4" s="126"/>
      <c r="O4" s="440"/>
      <c r="P4" s="440"/>
      <c r="Q4" s="128"/>
    </row>
    <row r="5" spans="1:17" s="2" customFormat="1" ht="13.8" thickBot="1">
      <c r="A5" s="432">
        <f>Altalanos!$A$10</f>
        <v>45408</v>
      </c>
      <c r="B5" s="432"/>
      <c r="C5" s="97" t="str">
        <f>Altalanos!$C$10</f>
        <v>Baja</v>
      </c>
      <c r="D5" s="98" t="str">
        <f>Altalanos!$D$10</f>
        <v xml:space="preserve">  </v>
      </c>
      <c r="E5" s="98"/>
      <c r="F5" s="98"/>
      <c r="G5" s="98"/>
      <c r="H5" s="470">
        <f>Altalanos!$E$10</f>
        <v>0</v>
      </c>
      <c r="I5" s="739"/>
      <c r="J5" s="129"/>
      <c r="K5" s="89"/>
      <c r="L5" s="89"/>
      <c r="M5" s="89"/>
      <c r="N5" s="129"/>
      <c r="O5" s="98"/>
      <c r="P5" s="98"/>
      <c r="Q5" s="756"/>
    </row>
    <row r="6" spans="1:17" ht="30" customHeight="1" thickBot="1">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c r="A7" s="426">
        <v>1</v>
      </c>
      <c r="B7" s="105"/>
      <c r="C7" s="105"/>
      <c r="D7" s="106"/>
      <c r="E7" s="441"/>
      <c r="F7" s="686"/>
      <c r="G7" s="687"/>
      <c r="H7" s="106"/>
      <c r="I7" s="106"/>
      <c r="J7" s="423"/>
      <c r="K7" s="421"/>
      <c r="L7" s="425"/>
      <c r="M7" s="421"/>
      <c r="N7" s="387"/>
      <c r="O7" s="768"/>
      <c r="P7" s="133"/>
      <c r="Q7" s="107"/>
    </row>
    <row r="8" spans="1:17" s="11" customFormat="1" ht="18.899999999999999" customHeight="1">
      <c r="A8" s="426">
        <v>2</v>
      </c>
      <c r="B8" s="105"/>
      <c r="C8" s="105"/>
      <c r="D8" s="106"/>
      <c r="E8" s="441"/>
      <c r="F8" s="688"/>
      <c r="G8" s="689"/>
      <c r="H8" s="106"/>
      <c r="I8" s="106"/>
      <c r="J8" s="423"/>
      <c r="K8" s="421"/>
      <c r="L8" s="425"/>
      <c r="M8" s="421"/>
      <c r="N8" s="387"/>
      <c r="O8" s="106"/>
      <c r="P8" s="133"/>
      <c r="Q8" s="107"/>
    </row>
    <row r="9" spans="1:17" s="11" customFormat="1" ht="18.899999999999999" customHeight="1">
      <c r="A9" s="426">
        <v>3</v>
      </c>
      <c r="B9" s="105"/>
      <c r="C9" s="105"/>
      <c r="D9" s="106"/>
      <c r="E9" s="441"/>
      <c r="F9" s="688"/>
      <c r="G9" s="689"/>
      <c r="H9" s="106"/>
      <c r="I9" s="106"/>
      <c r="J9" s="423"/>
      <c r="K9" s="421"/>
      <c r="L9" s="425"/>
      <c r="M9" s="421"/>
      <c r="N9" s="387"/>
      <c r="O9" s="106"/>
      <c r="P9" s="715"/>
      <c r="Q9" s="458"/>
    </row>
    <row r="10" spans="1:17" s="11" customFormat="1" ht="18.899999999999999" customHeight="1">
      <c r="A10" s="426">
        <v>4</v>
      </c>
      <c r="B10" s="105"/>
      <c r="C10" s="105"/>
      <c r="D10" s="106"/>
      <c r="E10" s="441"/>
      <c r="F10" s="688"/>
      <c r="G10" s="689"/>
      <c r="H10" s="106"/>
      <c r="I10" s="106"/>
      <c r="J10" s="423"/>
      <c r="K10" s="421"/>
      <c r="L10" s="425"/>
      <c r="M10" s="421"/>
      <c r="N10" s="387"/>
      <c r="O10" s="106"/>
      <c r="P10" s="714"/>
      <c r="Q10" s="707"/>
    </row>
    <row r="11" spans="1:17" s="11" customFormat="1" ht="18.899999999999999" customHeight="1">
      <c r="A11" s="426">
        <v>5</v>
      </c>
      <c r="B11" s="105"/>
      <c r="C11" s="105"/>
      <c r="D11" s="106"/>
      <c r="E11" s="441"/>
      <c r="F11" s="688"/>
      <c r="G11" s="689"/>
      <c r="H11" s="106"/>
      <c r="I11" s="106"/>
      <c r="J11" s="423"/>
      <c r="K11" s="421"/>
      <c r="L11" s="425"/>
      <c r="M11" s="421"/>
      <c r="N11" s="387"/>
      <c r="O11" s="106"/>
      <c r="P11" s="714"/>
      <c r="Q11" s="707"/>
    </row>
    <row r="12" spans="1:17" s="11" customFormat="1" ht="18.899999999999999" customHeight="1">
      <c r="A12" s="426">
        <v>6</v>
      </c>
      <c r="B12" s="105"/>
      <c r="C12" s="105"/>
      <c r="D12" s="106"/>
      <c r="E12" s="441"/>
      <c r="F12" s="688"/>
      <c r="G12" s="689"/>
      <c r="H12" s="106"/>
      <c r="I12" s="106"/>
      <c r="J12" s="423"/>
      <c r="K12" s="421"/>
      <c r="L12" s="425"/>
      <c r="M12" s="421"/>
      <c r="N12" s="387"/>
      <c r="O12" s="106"/>
      <c r="P12" s="714"/>
      <c r="Q12" s="707"/>
    </row>
    <row r="13" spans="1:17" s="11" customFormat="1" ht="18.899999999999999" customHeight="1">
      <c r="A13" s="426">
        <v>7</v>
      </c>
      <c r="B13" s="105"/>
      <c r="C13" s="105"/>
      <c r="D13" s="106"/>
      <c r="E13" s="441"/>
      <c r="F13" s="688"/>
      <c r="G13" s="689"/>
      <c r="H13" s="106"/>
      <c r="I13" s="106"/>
      <c r="J13" s="423"/>
      <c r="K13" s="421"/>
      <c r="L13" s="425"/>
      <c r="M13" s="421"/>
      <c r="N13" s="387"/>
      <c r="O13" s="106"/>
      <c r="P13" s="714"/>
      <c r="Q13" s="707"/>
    </row>
    <row r="14" spans="1:17" s="11" customFormat="1" ht="18.899999999999999" customHeight="1">
      <c r="A14" s="426">
        <v>8</v>
      </c>
      <c r="B14" s="105"/>
      <c r="C14" s="105"/>
      <c r="D14" s="106"/>
      <c r="E14" s="441"/>
      <c r="F14" s="688"/>
      <c r="G14" s="689"/>
      <c r="H14" s="106"/>
      <c r="I14" s="106"/>
      <c r="J14" s="423"/>
      <c r="K14" s="421"/>
      <c r="L14" s="425"/>
      <c r="M14" s="421"/>
      <c r="N14" s="387"/>
      <c r="O14" s="106"/>
      <c r="P14" s="714"/>
      <c r="Q14" s="707"/>
    </row>
    <row r="15" spans="1:17" s="11" customFormat="1" ht="18.899999999999999" customHeight="1">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c r="A16" s="426">
        <v>10</v>
      </c>
      <c r="B16" s="766"/>
      <c r="C16" s="105"/>
      <c r="D16" s="106"/>
      <c r="E16" s="441"/>
      <c r="F16" s="132"/>
      <c r="G16" s="132"/>
      <c r="H16" s="106"/>
      <c r="I16" s="106"/>
      <c r="J16" s="423"/>
      <c r="K16" s="421"/>
      <c r="L16" s="425"/>
      <c r="M16" s="466"/>
      <c r="N16" s="387"/>
      <c r="O16" s="106"/>
      <c r="P16" s="133"/>
      <c r="Q16" s="107"/>
    </row>
    <row r="17" spans="1:17" s="11" customFormat="1" ht="18.899999999999999" customHeight="1">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666" priority="16" stopIfTrue="1">
      <formula>AND(ROUNDDOWN(($A$4-E7)/365.25,0)&lt;=13,G7&lt;&gt;"OK")</formula>
    </cfRule>
    <cfRule type="expression" dxfId="665" priority="17" stopIfTrue="1">
      <formula>AND(ROUNDDOWN(($A$4-E7)/365.25,0)&lt;=14,G7&lt;&gt;"OK")</formula>
    </cfRule>
    <cfRule type="expression" dxfId="664" priority="18" stopIfTrue="1">
      <formula>AND(ROUNDDOWN(($A$4-E7)/365.25,0)&lt;=17,G7&lt;&gt;"OK")</formula>
    </cfRule>
  </conditionalFormatting>
  <conditionalFormatting sqref="J7:J156">
    <cfRule type="cellIs" dxfId="663" priority="15" stopIfTrue="1" operator="equal">
      <formula>"Z"</formula>
    </cfRule>
  </conditionalFormatting>
  <conditionalFormatting sqref="A7:D156">
    <cfRule type="expression" dxfId="662" priority="14" stopIfTrue="1">
      <formula>$Q7&gt;=1</formula>
    </cfRule>
  </conditionalFormatting>
  <conditionalFormatting sqref="E7:E14">
    <cfRule type="expression" dxfId="661" priority="11" stopIfTrue="1">
      <formula>AND(ROUNDDOWN(($A$4-E7)/365.25,0)&lt;=13,G7&lt;&gt;"OK")</formula>
    </cfRule>
    <cfRule type="expression" dxfId="660" priority="12" stopIfTrue="1">
      <formula>AND(ROUNDDOWN(($A$4-E7)/365.25,0)&lt;=14,G7&lt;&gt;"OK")</formula>
    </cfRule>
    <cfRule type="expression" dxfId="659" priority="13" stopIfTrue="1">
      <formula>AND(ROUNDDOWN(($A$4-E7)/365.25,0)&lt;=17,G7&lt;&gt;"OK")</formula>
    </cfRule>
  </conditionalFormatting>
  <conditionalFormatting sqref="J7:J14">
    <cfRule type="cellIs" dxfId="658" priority="10" stopIfTrue="1" operator="equal">
      <formula>"Z"</formula>
    </cfRule>
  </conditionalFormatting>
  <conditionalFormatting sqref="B7:D14">
    <cfRule type="expression" dxfId="657" priority="9" stopIfTrue="1">
      <formula>$Q7&gt;=1</formula>
    </cfRule>
  </conditionalFormatting>
  <conditionalFormatting sqref="E7:E14">
    <cfRule type="expression" dxfId="656" priority="6" stopIfTrue="1">
      <formula>AND(ROUNDDOWN(($A$4-E7)/365.25,0)&lt;=13,G7&lt;&gt;"OK")</formula>
    </cfRule>
    <cfRule type="expression" dxfId="655" priority="7" stopIfTrue="1">
      <formula>AND(ROUNDDOWN(($A$4-E7)/365.25,0)&lt;=14,G7&lt;&gt;"OK")</formula>
    </cfRule>
    <cfRule type="expression" dxfId="654" priority="8" stopIfTrue="1">
      <formula>AND(ROUNDDOWN(($A$4-E7)/365.25,0)&lt;=17,G7&lt;&gt;"OK")</formula>
    </cfRule>
  </conditionalFormatting>
  <conditionalFormatting sqref="B7:D14">
    <cfRule type="expression" dxfId="653" priority="5" stopIfTrue="1">
      <formula>$Q7&gt;=1</formula>
    </cfRule>
  </conditionalFormatting>
  <conditionalFormatting sqref="E7:E27 E29:E37">
    <cfRule type="expression" dxfId="652" priority="2" stopIfTrue="1">
      <formula>AND(ROUNDDOWN(($A$4-E7)/365.25,0)&lt;=13,G7&lt;&gt;"OK")</formula>
    </cfRule>
    <cfRule type="expression" dxfId="651" priority="3" stopIfTrue="1">
      <formula>AND(ROUNDDOWN(($A$4-E7)/365.25,0)&lt;=14,G7&lt;&gt;"OK")</formula>
    </cfRule>
    <cfRule type="expression" dxfId="650" priority="4" stopIfTrue="1">
      <formula>AND(ROUNDDOWN(($A$4-E7)/365.25,0)&lt;=17,G7&lt;&gt;"OK")</formula>
    </cfRule>
  </conditionalFormatting>
  <conditionalFormatting sqref="B7:D37">
    <cfRule type="expression" dxfId="649"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worksheet>
</file>

<file path=xl/worksheets/sheet32.xml><?xml version="1.0" encoding="utf-8"?>
<worksheet xmlns="http://schemas.openxmlformats.org/spreadsheetml/2006/main" xmlns:r="http://schemas.openxmlformats.org/officeDocument/2006/relationships">
  <sheetPr codeName="Munka12">
    <tabColor indexed="11"/>
  </sheetPr>
  <dimension ref="A1:AK43"/>
  <sheetViews>
    <sheetView workbookViewId="0">
      <selection activeCell="P14" sqref="P14"/>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584" t="str">
        <f>IF($B7="","",VLOOKUP($B7,'1MD ELO (2)'!$A$7:$O$22,5))</f>
        <v/>
      </c>
      <c r="D7" s="584" t="str">
        <f>IF($B7="","",VLOOKUP($B7,'1MD ELO (2)'!$A$7:$O$22,15))</f>
        <v/>
      </c>
      <c r="E7" s="579" t="str">
        <f>UPPER(IF($B7="","",VLOOKUP($B7,'1MD ELO (2)'!$A$7:$O$22,2)))</f>
        <v/>
      </c>
      <c r="F7" s="585"/>
      <c r="G7" s="579" t="str">
        <f>IF($B7="","",VLOOKUP($B7,'1MD ELO (2)'!$A$7:$O$22,3))</f>
        <v/>
      </c>
      <c r="H7" s="585"/>
      <c r="I7" s="579" t="str">
        <f>IF($B7="","",VLOOKUP($B7,'1MD ELO (2)'!$A$7:$O$22,4))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37"/>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c r="A34" s="570" t="s">
        <v>106</v>
      </c>
      <c r="B34" s="571"/>
      <c r="C34" s="573"/>
      <c r="D34" s="608"/>
      <c r="E34" s="832"/>
      <c r="F34" s="832"/>
      <c r="G34" s="619" t="s">
        <v>7</v>
      </c>
      <c r="H34" s="571"/>
      <c r="I34" s="609"/>
      <c r="J34" s="620"/>
      <c r="K34" s="565" t="s">
        <v>111</v>
      </c>
      <c r="L34" s="626"/>
      <c r="M34" s="614"/>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20">
    <mergeCell ref="A1:F1"/>
    <mergeCell ref="A4:C4"/>
    <mergeCell ref="B18:C18"/>
    <mergeCell ref="D18:E18"/>
    <mergeCell ref="F18:G18"/>
    <mergeCell ref="H18:I18"/>
    <mergeCell ref="B19:C19"/>
    <mergeCell ref="D19:E19"/>
    <mergeCell ref="F19:G19"/>
    <mergeCell ref="H19:I19"/>
    <mergeCell ref="H20:I20"/>
    <mergeCell ref="B21:C21"/>
    <mergeCell ref="D21:E21"/>
    <mergeCell ref="F21:G21"/>
    <mergeCell ref="H21:I21"/>
    <mergeCell ref="E34:F34"/>
    <mergeCell ref="E35:F35"/>
    <mergeCell ref="B20:C20"/>
    <mergeCell ref="D20:E20"/>
    <mergeCell ref="F20:G20"/>
  </mergeCells>
  <conditionalFormatting sqref="E7 E9 E11">
    <cfRule type="cellIs" dxfId="648" priority="2" stopIfTrue="1" operator="equal">
      <formula>"Bye"</formula>
    </cfRule>
  </conditionalFormatting>
  <conditionalFormatting sqref="R41">
    <cfRule type="expression" dxfId="647"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3.xml><?xml version="1.0" encoding="utf-8"?>
<worksheet xmlns="http://schemas.openxmlformats.org/spreadsheetml/2006/main" xmlns:r="http://schemas.openxmlformats.org/officeDocument/2006/relationships">
  <sheetPr codeName="Munka13">
    <tabColor indexed="11"/>
  </sheetPr>
  <dimension ref="A1:AK43"/>
  <sheetViews>
    <sheetView workbookViewId="0">
      <selection activeCell="N14" sqref="N14"/>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659"/>
      <c r="M4" s="525">
        <f>Altalanos!$E$10</f>
        <v>0</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 (2)'!$A$7:$O$22,5))</f>
        <v/>
      </c>
      <c r="D7" s="631" t="str">
        <f>IF($B7="","",VLOOKUP($B7,'1MD ELO (2)'!$A$7:$O$22,15))</f>
        <v/>
      </c>
      <c r="E7" s="840" t="str">
        <f>UPPER(IF($B7="","",VLOOKUP($B7,'1MD ELO (2)'!$A$7:$O$22,2)))</f>
        <v/>
      </c>
      <c r="F7" s="840"/>
      <c r="G7" s="840" t="str">
        <f>IF($B7="","",VLOOKUP($B7,'1MD ELO (2)'!$A$7:$O$22,3))</f>
        <v/>
      </c>
      <c r="H7" s="840"/>
      <c r="I7" s="632" t="str">
        <f>IF($B7="","",VLOOKUP($B7,'1MD ELO (2)'!$A$7:$O$22,4))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 (2)'!$A$7:$O$22,5))</f>
        <v/>
      </c>
      <c r="D9" s="631" t="str">
        <f>IF($B9="","",VLOOKUP($B9,'1MD ELO (2)'!$A$7:$O$22,15))</f>
        <v/>
      </c>
      <c r="E9" s="840" t="str">
        <f>UPPER(IF($B9="","",VLOOKUP($B9,'1MD ELO (2)'!$A$7:$O$22,2)))</f>
        <v/>
      </c>
      <c r="F9" s="840"/>
      <c r="G9" s="840" t="str">
        <f>IF($B9="","",VLOOKUP($B9,'1MD ELO (2)'!$A$7:$O$22,3))</f>
        <v/>
      </c>
      <c r="H9" s="840"/>
      <c r="I9" s="632"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 (2)'!$A$7:$O$22,5))</f>
        <v/>
      </c>
      <c r="D11" s="631" t="str">
        <f>IF($B11="","",VLOOKUP($B11,'1MD ELO (2)'!$A$7:$O$22,15))</f>
        <v/>
      </c>
      <c r="E11" s="840" t="str">
        <f>UPPER(IF($B11="","",VLOOKUP($B11,'1MD ELO (2)'!$A$7:$O$22,2)))</f>
        <v/>
      </c>
      <c r="F11" s="840"/>
      <c r="G11" s="840" t="str">
        <f>IF($B11="","",VLOOKUP($B11,'1MD ELO (2)'!$A$7:$O$22,3))</f>
        <v/>
      </c>
      <c r="H11" s="840"/>
      <c r="I11" s="632"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 (2)'!$A$7:$O$22,5))</f>
        <v/>
      </c>
      <c r="D13" s="631" t="str">
        <f>IF($B13="","",VLOOKUP($B13,'1MD ELO (2)'!$A$7:$O$22,15))</f>
        <v/>
      </c>
      <c r="E13" s="840" t="str">
        <f>UPPER(IF($B13="","",VLOOKUP($B13,'1MD ELO (2)'!$A$7:$O$22,2)))</f>
        <v/>
      </c>
      <c r="F13" s="840"/>
      <c r="G13" s="840" t="str">
        <f>IF($B13="","",VLOOKUP($B13,'1MD ELO (2)'!$A$7:$O$22,3))</f>
        <v/>
      </c>
      <c r="H13" s="840"/>
      <c r="I13" s="632"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835" t="str">
        <f>E13</f>
        <v/>
      </c>
      <c r="K18" s="835"/>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835"/>
      <c r="K19" s="835"/>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830"/>
      <c r="K20" s="830"/>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830"/>
      <c r="K21" s="830"/>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44" t="str">
        <f>E13</f>
        <v/>
      </c>
      <c r="C22" s="844"/>
      <c r="D22" s="830"/>
      <c r="E22" s="830"/>
      <c r="F22" s="830"/>
      <c r="G22" s="830"/>
      <c r="H22" s="835"/>
      <c r="I22" s="835"/>
      <c r="J22" s="836"/>
      <c r="K22" s="836"/>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M4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J22:K22"/>
    <mergeCell ref="E34:F34"/>
    <mergeCell ref="E35:F35"/>
    <mergeCell ref="B22:C22"/>
    <mergeCell ref="D22:E22"/>
    <mergeCell ref="F22:G22"/>
    <mergeCell ref="H22:I22"/>
  </mergeCells>
  <conditionalFormatting sqref="E7 E9 E11 E13">
    <cfRule type="cellIs" dxfId="646" priority="2" stopIfTrue="1" operator="equal">
      <formula>"Bye"</formula>
    </cfRule>
  </conditionalFormatting>
  <conditionalFormatting sqref="R41">
    <cfRule type="expression" dxfId="64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4.xml><?xml version="1.0" encoding="utf-8"?>
<worksheet xmlns="http://schemas.openxmlformats.org/spreadsheetml/2006/main" xmlns:r="http://schemas.openxmlformats.org/officeDocument/2006/relationships">
  <sheetPr codeName="Munka14">
    <tabColor indexed="11"/>
  </sheetPr>
  <dimension ref="A1:AK43"/>
  <sheetViews>
    <sheetView workbookViewId="0">
      <selection activeCell="N14" sqref="N14"/>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 (2)'!$A$7:$O$22,5))</f>
        <v/>
      </c>
      <c r="D7" s="631" t="str">
        <f>IF($B7="","",VLOOKUP($B7,'1MD ELO (2)'!$A$7:$O$22,15))</f>
        <v/>
      </c>
      <c r="E7" s="840" t="str">
        <f>UPPER(IF($B7="","",VLOOKUP($B7,'1MD ELO (2)'!$A$7:$O$22,2)))</f>
        <v/>
      </c>
      <c r="F7" s="840"/>
      <c r="G7" s="840" t="str">
        <f>IF($B7="","",VLOOKUP($B7,'1MD ELO (2)'!$A$7:$O$22,3))</f>
        <v/>
      </c>
      <c r="H7" s="840"/>
      <c r="I7" s="632" t="str">
        <f>IF($B7="","",VLOOKUP($B7,'1MD ELO (2)'!$A$7:$O$22,4))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 (2)'!$A$7:$O$22,5))</f>
        <v/>
      </c>
      <c r="D9" s="631" t="str">
        <f>IF($B9="","",VLOOKUP($B9,'1MD ELO (2)'!$A$7:$O$22,15))</f>
        <v/>
      </c>
      <c r="E9" s="840" t="str">
        <f>UPPER(IF($B9="","",VLOOKUP($B9,'1MD ELO (2)'!$A$7:$O$22,2)))</f>
        <v/>
      </c>
      <c r="F9" s="840"/>
      <c r="G9" s="840" t="str">
        <f>IF($B9="","",VLOOKUP($B9,'1MD ELO (2)'!$A$7:$O$22,3))</f>
        <v/>
      </c>
      <c r="H9" s="840"/>
      <c r="I9" s="632"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 (2)'!$A$7:$O$22,5))</f>
        <v/>
      </c>
      <c r="D11" s="631" t="str">
        <f>IF($B11="","",VLOOKUP($B11,'1MD ELO (2)'!$A$7:$O$22,15))</f>
        <v/>
      </c>
      <c r="E11" s="840" t="str">
        <f>UPPER(IF($B11="","",VLOOKUP($B11,'1MD ELO (2)'!$A$7:$O$22,2)))</f>
        <v/>
      </c>
      <c r="F11" s="840"/>
      <c r="G11" s="840" t="str">
        <f>IF($B11="","",VLOOKUP($B11,'1MD ELO (2)'!$A$7:$O$22,3))</f>
        <v/>
      </c>
      <c r="H11" s="840"/>
      <c r="I11" s="632"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 (2)'!$A$7:$O$22,5))</f>
        <v/>
      </c>
      <c r="D13" s="631" t="str">
        <f>IF($B13="","",VLOOKUP($B13,'1MD ELO (2)'!$A$7:$O$22,15))</f>
        <v/>
      </c>
      <c r="E13" s="840" t="str">
        <f>UPPER(IF($B13="","",VLOOKUP($B13,'1MD ELO (2)'!$A$7:$O$22,2)))</f>
        <v/>
      </c>
      <c r="F13" s="840"/>
      <c r="G13" s="840" t="str">
        <f>IF($B13="","",VLOOKUP($B13,'1MD ELO (2)'!$A$7:$O$22,3))</f>
        <v/>
      </c>
      <c r="H13" s="840"/>
      <c r="I13" s="632"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c r="A15" s="598" t="s">
        <v>172</v>
      </c>
      <c r="B15" s="629"/>
      <c r="C15" s="631" t="str">
        <f>IF($B15="","",VLOOKUP($B15,'1MD ELO (2)'!$A$7:$O$22,5))</f>
        <v/>
      </c>
      <c r="D15" s="631" t="str">
        <f>IF($B15="","",VLOOKUP($B15,'1MD ELO (2)'!$A$7:$O$22,15))</f>
        <v/>
      </c>
      <c r="E15" s="840" t="str">
        <f>UPPER(IF($B15="","",VLOOKUP($B15,'1MD ELO (2)'!$A$7:$O$22,2)))</f>
        <v/>
      </c>
      <c r="F15" s="840"/>
      <c r="G15" s="840" t="str">
        <f>IF($B15="","",VLOOKUP($B15,'1MD ELO (2)'!$A$7:$O$22,3))</f>
        <v/>
      </c>
      <c r="H15" s="840"/>
      <c r="I15" s="632"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835" t="str">
        <f>E13</f>
        <v/>
      </c>
      <c r="K18" s="835"/>
      <c r="L18" s="835" t="str">
        <f>E15</f>
        <v/>
      </c>
      <c r="M18" s="835"/>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835"/>
      <c r="K19" s="835"/>
      <c r="L19" s="835"/>
      <c r="M19" s="835"/>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830"/>
      <c r="K20" s="830"/>
      <c r="L20" s="835"/>
      <c r="M20" s="835"/>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830"/>
      <c r="K21" s="830"/>
      <c r="L21" s="830"/>
      <c r="M21" s="830"/>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44" t="str">
        <f>E13</f>
        <v/>
      </c>
      <c r="C22" s="844"/>
      <c r="D22" s="830"/>
      <c r="E22" s="830"/>
      <c r="F22" s="830"/>
      <c r="G22" s="830"/>
      <c r="H22" s="835"/>
      <c r="I22" s="835"/>
      <c r="J22" s="836"/>
      <c r="K22" s="836"/>
      <c r="L22" s="830"/>
      <c r="M22" s="830"/>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172</v>
      </c>
      <c r="B23" s="844" t="str">
        <f>E15</f>
        <v/>
      </c>
      <c r="C23" s="844"/>
      <c r="D23" s="830"/>
      <c r="E23" s="830"/>
      <c r="F23" s="830"/>
      <c r="G23" s="830"/>
      <c r="H23" s="835"/>
      <c r="I23" s="835"/>
      <c r="J23" s="835"/>
      <c r="K23" s="835"/>
      <c r="L23" s="836"/>
      <c r="M23" s="836"/>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L18:M18"/>
    <mergeCell ref="B19:C19"/>
    <mergeCell ref="D19:E19"/>
    <mergeCell ref="F19:G19"/>
    <mergeCell ref="H19:I19"/>
    <mergeCell ref="J19:K19"/>
    <mergeCell ref="L19:M19"/>
    <mergeCell ref="B18:C18"/>
    <mergeCell ref="D18:E18"/>
    <mergeCell ref="F18:G18"/>
    <mergeCell ref="H18:I18"/>
    <mergeCell ref="J18:K18"/>
    <mergeCell ref="L20:M20"/>
    <mergeCell ref="B21:C21"/>
    <mergeCell ref="D21:E21"/>
    <mergeCell ref="F21:G21"/>
    <mergeCell ref="H21:I21"/>
    <mergeCell ref="J21:K21"/>
    <mergeCell ref="L21:M21"/>
    <mergeCell ref="B20:C20"/>
    <mergeCell ref="D20:E20"/>
    <mergeCell ref="F20:G20"/>
    <mergeCell ref="H20:I20"/>
    <mergeCell ref="J20:K20"/>
    <mergeCell ref="J23:K23"/>
    <mergeCell ref="L23:M23"/>
    <mergeCell ref="B22:C22"/>
    <mergeCell ref="D22:E22"/>
    <mergeCell ref="F22:G22"/>
    <mergeCell ref="H22:I22"/>
    <mergeCell ref="J22:K22"/>
    <mergeCell ref="L22:M22"/>
    <mergeCell ref="H23:I23"/>
    <mergeCell ref="E34:F34"/>
    <mergeCell ref="E35:F35"/>
    <mergeCell ref="B23:C23"/>
    <mergeCell ref="D23:E23"/>
    <mergeCell ref="F23:G23"/>
  </mergeCells>
  <conditionalFormatting sqref="E7 E9 E11 E13 E15">
    <cfRule type="cellIs" dxfId="644" priority="2" stopIfTrue="1" operator="equal">
      <formula>"Bye"</formula>
    </cfRule>
  </conditionalFormatting>
  <conditionalFormatting sqref="R41">
    <cfRule type="expression" dxfId="64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5.xml><?xml version="1.0" encoding="utf-8"?>
<worksheet xmlns="http://schemas.openxmlformats.org/spreadsheetml/2006/main" xmlns:r="http://schemas.openxmlformats.org/officeDocument/2006/relationships">
  <sheetPr codeName="Munka15">
    <tabColor indexed="11"/>
  </sheetPr>
  <dimension ref="A1:AK49"/>
  <sheetViews>
    <sheetView workbookViewId="0">
      <selection activeCell="N15" sqref="N15"/>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(2)'!$A$7:$O$22,5))</f>
        <v/>
      </c>
      <c r="D7" s="584" t="str">
        <f>IF($B7="","",VLOOKUP($B7,'1MD ELO (2)'!$A$7:$O$22,15))</f>
        <v/>
      </c>
      <c r="E7" s="580" t="str">
        <f>UPPER(IF($B7="","",VLOOKUP($B7,'1MD ELO (2)'!$A$7:$O$22,2)))</f>
        <v/>
      </c>
      <c r="F7" s="583"/>
      <c r="G7" s="580" t="str">
        <f>IF($B7="","",VLOOKUP($B7,'1MD ELO (2)'!$A$7:$O$22,3))</f>
        <v/>
      </c>
      <c r="H7" s="583"/>
      <c r="I7" s="580" t="str">
        <f>IF($B7="","",VLOOKUP($B7,'1MD ELO (2)'!$A$7:$O$22,4))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 (2)'!$A$7:$O$22,5))</f>
        <v/>
      </c>
      <c r="D13" s="584" t="str">
        <f>IF($B13="","",VLOOKUP($B13,'1MD ELO (2)'!$A$7:$O$22,15))</f>
        <v/>
      </c>
      <c r="E13" s="580" t="str">
        <f>UPPER(IF($B13="","",VLOOKUP($B13,'1MD ELO (2)'!$A$7:$O$22,2)))</f>
        <v/>
      </c>
      <c r="F13" s="583"/>
      <c r="G13" s="580" t="str">
        <f>IF($B13="","",VLOOKUP($B13,'1MD ELO (2)'!$A$7:$O$22,3))</f>
        <v/>
      </c>
      <c r="H13" s="583"/>
      <c r="I13" s="580"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 (2)'!$A$7:$O$22,5))</f>
        <v/>
      </c>
      <c r="D15" s="584" t="str">
        <f>IF($B15="","",VLOOKUP($B15,'1MD ELO (2)'!$A$7:$O$22,15))</f>
        <v/>
      </c>
      <c r="E15" s="579" t="str">
        <f>UPPER(IF($B15="","",VLOOKUP($B15,'1MD ELO (2)'!$A$7:$O$22,2)))</f>
        <v/>
      </c>
      <c r="F15" s="585"/>
      <c r="G15" s="579" t="str">
        <f>IF($B15="","",VLOOKUP($B15,'1MD ELO (2)'!$A$7:$O$22,3))</f>
        <v/>
      </c>
      <c r="H15" s="585"/>
      <c r="I15" s="579"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(2)'!$A$7:$O$22,5))</f>
        <v/>
      </c>
      <c r="D17" s="584" t="str">
        <f>IF($B17="","",VLOOKUP($B17,'1MD ELO (2)'!$A$7:$O$22,15))</f>
        <v/>
      </c>
      <c r="E17" s="579" t="str">
        <f>UPPER(IF($B17="","",VLOOKUP($B17,'1MD ELO (2)'!$A$7:$O$22,2)))</f>
        <v/>
      </c>
      <c r="F17" s="585"/>
      <c r="G17" s="579" t="str">
        <f>IF($B17="","",VLOOKUP($B17,'1MD ELO (2)'!$A$7:$O$22,3))</f>
        <v/>
      </c>
      <c r="H17" s="585"/>
      <c r="I17" s="579" t="str">
        <f>IF($B17="","",VLOOKUP($B17,'1MD ELO (2)'!$A$7:$O$22,4))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c>
      <c r="E22" s="835"/>
      <c r="F22" s="835" t="str">
        <f>E9</f>
        <v/>
      </c>
      <c r="G22" s="835"/>
      <c r="H22" s="835" t="str">
        <f>E11</f>
        <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44" t="str">
        <f>E7</f>
        <v/>
      </c>
      <c r="C23" s="844"/>
      <c r="D23" s="836"/>
      <c r="E23" s="836"/>
      <c r="F23" s="830"/>
      <c r="G23" s="830"/>
      <c r="H23" s="830"/>
      <c r="I23" s="830"/>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44" t="str">
        <f>E9</f>
        <v/>
      </c>
      <c r="C24" s="844"/>
      <c r="D24" s="830"/>
      <c r="E24" s="830"/>
      <c r="F24" s="836"/>
      <c r="G24" s="836"/>
      <c r="H24" s="830"/>
      <c r="I24" s="830"/>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44" t="str">
        <f>E11</f>
        <v/>
      </c>
      <c r="C25" s="844"/>
      <c r="D25" s="830"/>
      <c r="E25" s="830"/>
      <c r="F25" s="830"/>
      <c r="G25" s="830"/>
      <c r="H25" s="836"/>
      <c r="I25" s="836"/>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28"/>
      <c r="C27" s="828"/>
      <c r="D27" s="835" t="str">
        <f>E13</f>
        <v/>
      </c>
      <c r="E27" s="835"/>
      <c r="F27" s="835" t="str">
        <f>E15</f>
        <v/>
      </c>
      <c r="G27" s="835"/>
      <c r="H27" s="835" t="str">
        <f>E17</f>
        <v/>
      </c>
      <c r="I27" s="835"/>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44" t="str">
        <f>E13</f>
        <v/>
      </c>
      <c r="C28" s="844"/>
      <c r="D28" s="836"/>
      <c r="E28" s="836"/>
      <c r="F28" s="830"/>
      <c r="G28" s="830"/>
      <c r="H28" s="830"/>
      <c r="I28" s="830"/>
      <c r="J28" s="559"/>
      <c r="K28" s="559"/>
      <c r="L28" s="559"/>
      <c r="M28" s="638"/>
    </row>
    <row r="29" spans="1:37" ht="18.75" customHeight="1">
      <c r="A29" s="634" t="s">
        <v>172</v>
      </c>
      <c r="B29" s="844" t="str">
        <f>E15</f>
        <v/>
      </c>
      <c r="C29" s="844"/>
      <c r="D29" s="830"/>
      <c r="E29" s="830"/>
      <c r="F29" s="836"/>
      <c r="G29" s="836"/>
      <c r="H29" s="830"/>
      <c r="I29" s="830"/>
      <c r="J29" s="559"/>
      <c r="K29" s="559"/>
      <c r="L29" s="559"/>
      <c r="M29" s="638"/>
    </row>
    <row r="30" spans="1:37" ht="18.75" customHeight="1">
      <c r="A30" s="634" t="s">
        <v>173</v>
      </c>
      <c r="B30" s="844" t="str">
        <f>E17</f>
        <v/>
      </c>
      <c r="C30" s="844"/>
      <c r="D30" s="830"/>
      <c r="E30" s="830"/>
      <c r="F30" s="830"/>
      <c r="G30" s="830"/>
      <c r="H30" s="836"/>
      <c r="I30" s="836"/>
      <c r="J30" s="559"/>
      <c r="K30" s="559"/>
      <c r="L30" s="559"/>
      <c r="M30" s="638"/>
    </row>
    <row r="31" spans="1:37">
      <c r="A31" s="559"/>
      <c r="B31" s="559"/>
      <c r="C31" s="559"/>
      <c r="D31" s="559"/>
      <c r="E31" s="559"/>
      <c r="F31" s="559"/>
      <c r="G31" s="559"/>
      <c r="H31" s="559"/>
      <c r="I31" s="559"/>
      <c r="J31" s="559"/>
      <c r="K31" s="559"/>
      <c r="L31" s="559"/>
      <c r="M31" s="559"/>
    </row>
    <row r="32" spans="1:37">
      <c r="A32" s="559" t="s">
        <v>129</v>
      </c>
      <c r="B32" s="559"/>
      <c r="C32" s="841" t="str">
        <f>IF(M23=1,B23,IF(M24=1,B24,IF(M25=1,B25,"")))</f>
        <v/>
      </c>
      <c r="D32" s="841"/>
      <c r="E32" s="598" t="s">
        <v>175</v>
      </c>
      <c r="F32" s="841" t="str">
        <f>IF(M28=1,B28,IF(M29=1,B29,IF(M30=1,B30,"")))</f>
        <v/>
      </c>
      <c r="G32" s="841"/>
      <c r="H32" s="559"/>
      <c r="I32" s="537"/>
      <c r="J32" s="559"/>
      <c r="K32" s="559"/>
      <c r="L32" s="559"/>
      <c r="M32" s="559"/>
    </row>
    <row r="33" spans="1:19">
      <c r="A33" s="559"/>
      <c r="B33" s="559"/>
      <c r="C33" s="559"/>
      <c r="D33" s="559"/>
      <c r="E33" s="559"/>
      <c r="F33" s="598"/>
      <c r="G33" s="598"/>
      <c r="H33" s="559"/>
      <c r="I33" s="559"/>
      <c r="J33" s="559"/>
      <c r="K33" s="559"/>
      <c r="L33" s="559"/>
      <c r="M33" s="559"/>
    </row>
    <row r="34" spans="1:19">
      <c r="A34" s="559" t="s">
        <v>174</v>
      </c>
      <c r="B34" s="559"/>
      <c r="C34" s="841" t="str">
        <f>IF(M23=2,B23,IF(M24=2,B24,IF(M25=2,B25,"")))</f>
        <v/>
      </c>
      <c r="D34" s="841"/>
      <c r="E34" s="598" t="s">
        <v>175</v>
      </c>
      <c r="F34" s="841" t="str">
        <f>IF(M28=2,B28,IF(M29=2,B29,IF(M30=2,B30,"")))</f>
        <v/>
      </c>
      <c r="G34" s="841"/>
      <c r="H34" s="559"/>
      <c r="I34" s="537"/>
      <c r="J34" s="559"/>
      <c r="K34" s="559"/>
      <c r="L34" s="559"/>
      <c r="M34" s="559"/>
    </row>
    <row r="35" spans="1:19">
      <c r="A35" s="559"/>
      <c r="B35" s="559"/>
      <c r="C35" s="637"/>
      <c r="D35" s="637"/>
      <c r="E35" s="598"/>
      <c r="F35" s="637"/>
      <c r="G35" s="637"/>
      <c r="H35" s="559"/>
      <c r="I35" s="559"/>
      <c r="J35" s="559"/>
      <c r="K35" s="559"/>
      <c r="L35" s="559"/>
      <c r="M35" s="559"/>
    </row>
    <row r="36" spans="1:19">
      <c r="A36" s="559" t="s">
        <v>176</v>
      </c>
      <c r="B36" s="559"/>
      <c r="C36" s="841" t="str">
        <f>IF(M23=3,B23,IF(M24=3,B24,IF(M25=3,B25,"")))</f>
        <v/>
      </c>
      <c r="D36" s="841"/>
      <c r="E36" s="598" t="s">
        <v>175</v>
      </c>
      <c r="F36" s="841" t="str">
        <f>IF(M28=3,B28,IF(M29=3,B29,IF(M30=3,B30,"")))</f>
        <v/>
      </c>
      <c r="G36" s="841"/>
      <c r="H36" s="559"/>
      <c r="I36" s="537"/>
      <c r="J36" s="559"/>
      <c r="K36" s="559"/>
      <c r="L36" s="559"/>
      <c r="M36" s="559"/>
    </row>
    <row r="37" spans="1:19">
      <c r="A37" s="559"/>
      <c r="B37" s="559"/>
      <c r="C37" s="559"/>
      <c r="D37" s="559"/>
      <c r="E37" s="559"/>
      <c r="F37" s="559"/>
      <c r="G37" s="559"/>
      <c r="H37" s="559"/>
      <c r="I37" s="559"/>
      <c r="J37" s="559"/>
      <c r="K37" s="559"/>
      <c r="L37" s="559"/>
      <c r="M37" s="559"/>
    </row>
    <row r="38" spans="1:19">
      <c r="A38" s="559"/>
      <c r="B38" s="559"/>
      <c r="C38" s="559"/>
      <c r="D38" s="559"/>
      <c r="E38" s="559"/>
      <c r="F38" s="559"/>
      <c r="G38" s="559"/>
      <c r="H38" s="559"/>
      <c r="I38" s="559"/>
      <c r="J38" s="559"/>
      <c r="K38" s="559"/>
      <c r="L38" s="537"/>
      <c r="M38" s="559"/>
      <c r="O38" s="590"/>
      <c r="P38" s="590"/>
      <c r="Q38" s="590"/>
      <c r="R38" s="590"/>
      <c r="S38" s="590"/>
    </row>
    <row r="39" spans="1:19">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c r="A40" s="570" t="s">
        <v>106</v>
      </c>
      <c r="B40" s="571"/>
      <c r="C40" s="573"/>
      <c r="D40" s="608">
        <v>1</v>
      </c>
      <c r="E40" s="832" t="str">
        <f>IF(D40&gt;$R$47,,UPPER(VLOOKUP(D40,'1MD ELO (2)'!$A$7:$Q$134,2)))</f>
        <v/>
      </c>
      <c r="F40" s="832"/>
      <c r="G40" s="619" t="s">
        <v>7</v>
      </c>
      <c r="H40" s="571"/>
      <c r="I40" s="609"/>
      <c r="J40" s="620"/>
      <c r="K40" s="565" t="s">
        <v>111</v>
      </c>
      <c r="L40" s="626"/>
      <c r="M40" s="610"/>
      <c r="O40" s="590"/>
      <c r="P40" s="602"/>
      <c r="Q40" s="602"/>
      <c r="R40" s="603"/>
      <c r="S40" s="590"/>
    </row>
    <row r="41" spans="1:19">
      <c r="A41" s="574" t="s">
        <v>124</v>
      </c>
      <c r="B41" s="335"/>
      <c r="C41" s="576"/>
      <c r="D41" s="611">
        <v>2</v>
      </c>
      <c r="E41" s="838" t="str">
        <f>IF(D41&gt;$R$47,,UPPER(VLOOKUP(D41,'1MD ELO (2)'!$A$7:$Q$134,2)))</f>
        <v/>
      </c>
      <c r="F41" s="838"/>
      <c r="G41" s="621" t="s">
        <v>8</v>
      </c>
      <c r="H41" s="612"/>
      <c r="I41" s="613"/>
      <c r="J41" s="91"/>
      <c r="K41" s="623"/>
      <c r="L41" s="537"/>
      <c r="M41" s="618"/>
      <c r="O41" s="590"/>
      <c r="P41" s="603"/>
      <c r="Q41" s="604"/>
      <c r="R41" s="603"/>
      <c r="S41" s="590"/>
    </row>
    <row r="42" spans="1:19">
      <c r="A42" s="379"/>
      <c r="B42" s="380"/>
      <c r="C42" s="381"/>
      <c r="D42" s="611"/>
      <c r="E42" s="615"/>
      <c r="F42" s="616"/>
      <c r="G42" s="621" t="s">
        <v>9</v>
      </c>
      <c r="H42" s="612"/>
      <c r="I42" s="613"/>
      <c r="J42" s="91"/>
      <c r="K42" s="565" t="s">
        <v>112</v>
      </c>
      <c r="L42" s="626"/>
      <c r="M42" s="610"/>
      <c r="O42" s="590"/>
      <c r="P42" s="602"/>
      <c r="Q42" s="602"/>
      <c r="R42" s="603"/>
      <c r="S42" s="590"/>
    </row>
    <row r="43" spans="1:19">
      <c r="A43" s="238"/>
      <c r="B43" s="443"/>
      <c r="C43" s="239"/>
      <c r="D43" s="611"/>
      <c r="E43" s="615"/>
      <c r="F43" s="616"/>
      <c r="G43" s="621" t="s">
        <v>10</v>
      </c>
      <c r="H43" s="612"/>
      <c r="I43" s="613"/>
      <c r="J43" s="91"/>
      <c r="K43" s="624"/>
      <c r="L43" s="616"/>
      <c r="M43" s="614"/>
      <c r="O43" s="590"/>
      <c r="P43" s="603"/>
      <c r="Q43" s="604"/>
      <c r="R43" s="603"/>
      <c r="S43" s="590"/>
    </row>
    <row r="44" spans="1:19">
      <c r="A44" s="366"/>
      <c r="B44" s="382"/>
      <c r="C44" s="450"/>
      <c r="D44" s="611"/>
      <c r="E44" s="615"/>
      <c r="F44" s="616"/>
      <c r="G44" s="621" t="s">
        <v>11</v>
      </c>
      <c r="H44" s="612"/>
      <c r="I44" s="613"/>
      <c r="J44" s="91"/>
      <c r="K44" s="574"/>
      <c r="L44" s="537"/>
      <c r="M44" s="618"/>
      <c r="O44" s="590"/>
      <c r="P44" s="603"/>
      <c r="Q44" s="604"/>
      <c r="R44" s="603"/>
      <c r="S44" s="590"/>
    </row>
    <row r="45" spans="1:19">
      <c r="A45" s="367"/>
      <c r="B45" s="388"/>
      <c r="C45" s="239"/>
      <c r="D45" s="611"/>
      <c r="E45" s="615"/>
      <c r="F45" s="616"/>
      <c r="G45" s="621" t="s">
        <v>12</v>
      </c>
      <c r="H45" s="612"/>
      <c r="I45" s="613"/>
      <c r="J45" s="91"/>
      <c r="K45" s="565" t="s">
        <v>92</v>
      </c>
      <c r="L45" s="626"/>
      <c r="M45" s="610"/>
      <c r="O45" s="590"/>
      <c r="P45" s="602"/>
      <c r="Q45" s="602"/>
      <c r="R45" s="603"/>
      <c r="S45" s="590"/>
    </row>
    <row r="46" spans="1:19">
      <c r="A46" s="367"/>
      <c r="B46" s="388"/>
      <c r="C46" s="377"/>
      <c r="D46" s="611"/>
      <c r="E46" s="615"/>
      <c r="F46" s="616"/>
      <c r="G46" s="621" t="s">
        <v>13</v>
      </c>
      <c r="H46" s="612"/>
      <c r="I46" s="613"/>
      <c r="J46" s="91"/>
      <c r="K46" s="624"/>
      <c r="L46" s="616"/>
      <c r="M46" s="614"/>
      <c r="O46" s="590"/>
      <c r="P46" s="603"/>
      <c r="Q46" s="604"/>
      <c r="R46" s="603"/>
      <c r="S46" s="590"/>
    </row>
    <row r="47" spans="1:19">
      <c r="A47" s="368"/>
      <c r="B47" s="365"/>
      <c r="C47" s="378"/>
      <c r="D47" s="617"/>
      <c r="E47" s="241"/>
      <c r="F47" s="537"/>
      <c r="G47" s="622" t="s">
        <v>14</v>
      </c>
      <c r="H47" s="335"/>
      <c r="I47" s="567"/>
      <c r="J47" s="243"/>
      <c r="K47" s="574">
        <f>L4</f>
        <v>0</v>
      </c>
      <c r="L47" s="537"/>
      <c r="M47" s="618"/>
      <c r="O47" s="590"/>
      <c r="P47" s="603"/>
      <c r="Q47" s="604"/>
      <c r="R47" s="605">
        <f>MIN(4,'1MD ELO (2)'!Q5)</f>
        <v>4</v>
      </c>
      <c r="S47" s="590"/>
    </row>
    <row r="48" spans="1:19">
      <c r="O48" s="590"/>
      <c r="P48" s="590"/>
      <c r="Q48" s="590"/>
      <c r="R48" s="590"/>
      <c r="S48" s="590"/>
    </row>
    <row r="49" spans="15:19">
      <c r="O49" s="590"/>
      <c r="P49" s="590"/>
      <c r="Q49" s="590"/>
      <c r="R49" s="590"/>
      <c r="S49" s="590"/>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E40:F40"/>
    <mergeCell ref="E41:F41"/>
    <mergeCell ref="C32:D32"/>
    <mergeCell ref="F32:G32"/>
    <mergeCell ref="C34:D34"/>
    <mergeCell ref="F34:G34"/>
    <mergeCell ref="C36:D36"/>
    <mergeCell ref="F36:G36"/>
  </mergeCells>
  <conditionalFormatting sqref="R47">
    <cfRule type="expression" dxfId="642" priority="2" stopIfTrue="1">
      <formula>$O$1="CU"</formula>
    </cfRule>
  </conditionalFormatting>
  <conditionalFormatting sqref="E7 E9 E11 E13 E15 E17">
    <cfRule type="cellIs" dxfId="64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6.xml><?xml version="1.0" encoding="utf-8"?>
<worksheet xmlns="http://schemas.openxmlformats.org/spreadsheetml/2006/main" xmlns:r="http://schemas.openxmlformats.org/officeDocument/2006/relationships">
  <sheetPr codeName="Munka16">
    <tabColor indexed="11"/>
  </sheetPr>
  <dimension ref="A1:AK51"/>
  <sheetViews>
    <sheetView workbookViewId="0">
      <selection activeCell="P13" sqref="P13"/>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(2)'!$A$7:$O$22,5))</f>
        <v/>
      </c>
      <c r="D7" s="584" t="str">
        <f>IF($B7="","",VLOOKUP($B7,'1MD ELO (2)'!$A$7:$O$22,15))</f>
        <v/>
      </c>
      <c r="E7" s="580" t="str">
        <f>UPPER(IF($B7="","",VLOOKUP($B7,'1MD ELO (2)'!$A$7:$O$22,2)))</f>
        <v/>
      </c>
      <c r="F7" s="583"/>
      <c r="G7" s="580" t="str">
        <f>IF($B7="","",VLOOKUP($B7,'1MD ELO (2)'!$A$7:$O$22,3))</f>
        <v/>
      </c>
      <c r="H7" s="583"/>
      <c r="I7" s="580" t="str">
        <f>IF($B7="","",VLOOKUP($B7,'1MD ELO (2)'!$A$7:$O$22,4))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 (2)'!$A$7:$O$22,5))</f>
        <v/>
      </c>
      <c r="D13" s="584" t="str">
        <f>IF($B13="","",VLOOKUP($B13,'1MD ELO (2)'!$A$7:$O$22,15))</f>
        <v/>
      </c>
      <c r="E13" s="580" t="str">
        <f>UPPER(IF($B13="","",VLOOKUP($B13,'1MD ELO (2)'!$A$7:$O$22,2)))</f>
        <v/>
      </c>
      <c r="F13" s="583"/>
      <c r="G13" s="580" t="str">
        <f>IF($B13="","",VLOOKUP($B13,'1MD ELO (2)'!$A$7:$O$22,3))</f>
        <v/>
      </c>
      <c r="H13" s="583"/>
      <c r="I13" s="580"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 (2)'!$A$7:$O$22,5))</f>
        <v/>
      </c>
      <c r="D15" s="584" t="str">
        <f>IF($B15="","",VLOOKUP($B15,'1MD ELO (2)'!$A$7:$O$22,15))</f>
        <v/>
      </c>
      <c r="E15" s="579" t="str">
        <f>UPPER(IF($B15="","",VLOOKUP($B15,'1MD ELO (2)'!$A$7:$O$22,2)))</f>
        <v/>
      </c>
      <c r="F15" s="585"/>
      <c r="G15" s="579" t="str">
        <f>IF($B15="","",VLOOKUP($B15,'1MD ELO (2)'!$A$7:$O$22,3))</f>
        <v/>
      </c>
      <c r="H15" s="585"/>
      <c r="I15" s="579"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(2)'!$A$7:$O$22,5))</f>
        <v/>
      </c>
      <c r="D17" s="584" t="str">
        <f>IF($B17="","",VLOOKUP($B17,'1MD ELO (2)'!$A$7:$O$22,15))</f>
        <v/>
      </c>
      <c r="E17" s="579" t="str">
        <f>UPPER(IF($B17="","",VLOOKUP($B17,'1MD ELO (2)'!$A$7:$O$22,2)))</f>
        <v/>
      </c>
      <c r="F17" s="585"/>
      <c r="G17" s="579" t="str">
        <f>IF($B17="","",VLOOKUP($B17,'1MD ELO (2)'!$A$7:$O$22,3))</f>
        <v/>
      </c>
      <c r="H17" s="585"/>
      <c r="I17" s="579" t="str">
        <f>IF($B17="","",VLOOKUP($B17,'1MD ELO (2)'!$A$7:$O$22,4))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598" t="s">
        <v>173</v>
      </c>
      <c r="B19" s="652"/>
      <c r="C19" s="584" t="str">
        <f>IF($B19="","",VLOOKUP($B19,'1MD ELO (2)'!$A$7:$O$22,5))</f>
        <v/>
      </c>
      <c r="D19" s="584" t="str">
        <f>IF($B19="","",VLOOKUP($B19,'1MD ELO (2)'!$A$7:$O$22,15))</f>
        <v/>
      </c>
      <c r="E19" s="579" t="str">
        <f>UPPER(IF($B19="","",VLOOKUP($B19,'1MD ELO (2)'!$A$7:$O$22,2)))</f>
        <v/>
      </c>
      <c r="F19" s="585"/>
      <c r="G19" s="579" t="str">
        <f>IF($B19="","",VLOOKUP($B19,'1MD ELO (2)'!$A$7:$O$22,3))</f>
        <v/>
      </c>
      <c r="H19" s="585"/>
      <c r="I19" s="579" t="str">
        <f>IF($B19="","",VLOOKUP($B19,'1MD ELO (2)'!$A$7:$O$22,4))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c>
      <c r="E22" s="835"/>
      <c r="F22" s="835" t="str">
        <f>E9</f>
        <v/>
      </c>
      <c r="G22" s="835"/>
      <c r="H22" s="835" t="str">
        <f>E11</f>
        <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44" t="str">
        <f>E7</f>
        <v/>
      </c>
      <c r="C23" s="844"/>
      <c r="D23" s="836"/>
      <c r="E23" s="836"/>
      <c r="F23" s="830"/>
      <c r="G23" s="830"/>
      <c r="H23" s="830"/>
      <c r="I23" s="830"/>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44" t="str">
        <f>E9</f>
        <v/>
      </c>
      <c r="C24" s="844"/>
      <c r="D24" s="830"/>
      <c r="E24" s="830"/>
      <c r="F24" s="836"/>
      <c r="G24" s="836"/>
      <c r="H24" s="830"/>
      <c r="I24" s="830"/>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44" t="str">
        <f>E11</f>
        <v/>
      </c>
      <c r="C25" s="844"/>
      <c r="D25" s="830"/>
      <c r="E25" s="830"/>
      <c r="F25" s="830"/>
      <c r="G25" s="830"/>
      <c r="H25" s="836"/>
      <c r="I25" s="836"/>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28"/>
      <c r="C27" s="828"/>
      <c r="D27" s="835" t="str">
        <f>E13</f>
        <v/>
      </c>
      <c r="E27" s="835"/>
      <c r="F27" s="835" t="str">
        <f>E15</f>
        <v/>
      </c>
      <c r="G27" s="835"/>
      <c r="H27" s="835" t="str">
        <f>E17</f>
        <v/>
      </c>
      <c r="I27" s="835"/>
      <c r="J27" s="835" t="str">
        <f>E19</f>
        <v/>
      </c>
      <c r="K27" s="835"/>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44" t="str">
        <f>E13</f>
        <v/>
      </c>
      <c r="C28" s="844"/>
      <c r="D28" s="836"/>
      <c r="E28" s="836"/>
      <c r="F28" s="830"/>
      <c r="G28" s="830"/>
      <c r="H28" s="830"/>
      <c r="I28" s="830"/>
      <c r="J28" s="835"/>
      <c r="K28" s="835"/>
      <c r="L28" s="559"/>
      <c r="M28" s="638"/>
    </row>
    <row r="29" spans="1:37" ht="18.75" customHeight="1">
      <c r="A29" s="634" t="s">
        <v>172</v>
      </c>
      <c r="B29" s="844" t="str">
        <f>E15</f>
        <v/>
      </c>
      <c r="C29" s="844"/>
      <c r="D29" s="830"/>
      <c r="E29" s="830"/>
      <c r="F29" s="836"/>
      <c r="G29" s="836"/>
      <c r="H29" s="830"/>
      <c r="I29" s="830"/>
      <c r="J29" s="830"/>
      <c r="K29" s="830"/>
      <c r="L29" s="559"/>
      <c r="M29" s="638"/>
    </row>
    <row r="30" spans="1:37" ht="18.75" customHeight="1">
      <c r="A30" s="634" t="s">
        <v>173</v>
      </c>
      <c r="B30" s="844" t="str">
        <f>E17</f>
        <v/>
      </c>
      <c r="C30" s="844"/>
      <c r="D30" s="830"/>
      <c r="E30" s="830"/>
      <c r="F30" s="830"/>
      <c r="G30" s="830"/>
      <c r="H30" s="836"/>
      <c r="I30" s="836"/>
      <c r="J30" s="830"/>
      <c r="K30" s="830"/>
      <c r="L30" s="559"/>
      <c r="M30" s="638"/>
    </row>
    <row r="31" spans="1:37" ht="18.75" customHeight="1">
      <c r="A31" s="634" t="s">
        <v>177</v>
      </c>
      <c r="B31" s="844" t="str">
        <f>E19</f>
        <v/>
      </c>
      <c r="C31" s="844"/>
      <c r="D31" s="830"/>
      <c r="E31" s="830"/>
      <c r="F31" s="830"/>
      <c r="G31" s="830"/>
      <c r="H31" s="835"/>
      <c r="I31" s="835"/>
      <c r="J31" s="836"/>
      <c r="K31" s="836"/>
      <c r="L31" s="559"/>
      <c r="M31" s="638"/>
    </row>
    <row r="32" spans="1:37" ht="18.75" customHeight="1">
      <c r="A32" s="640"/>
      <c r="B32" s="641"/>
      <c r="C32" s="641"/>
      <c r="D32" s="640"/>
      <c r="E32" s="640"/>
      <c r="F32" s="640"/>
      <c r="G32" s="640"/>
      <c r="H32" s="640"/>
      <c r="I32" s="640"/>
      <c r="J32" s="559"/>
      <c r="K32" s="559"/>
      <c r="L32" s="559"/>
      <c r="M32" s="642"/>
    </row>
    <row r="33" spans="1:19">
      <c r="A33" s="559"/>
      <c r="B33" s="559"/>
      <c r="C33" s="559"/>
      <c r="D33" s="559"/>
      <c r="E33" s="559"/>
      <c r="F33" s="559"/>
      <c r="G33" s="559"/>
      <c r="H33" s="559"/>
      <c r="I33" s="559"/>
      <c r="J33" s="559"/>
      <c r="K33" s="559"/>
      <c r="L33" s="559"/>
      <c r="M33" s="559"/>
    </row>
    <row r="34" spans="1:19">
      <c r="A34" s="559" t="s">
        <v>129</v>
      </c>
      <c r="B34" s="559"/>
      <c r="C34" s="841" t="str">
        <f>IF(M23=1,B23,IF(M24=1,B24,IF(M25=1,B25,"")))</f>
        <v/>
      </c>
      <c r="D34" s="841"/>
      <c r="E34" s="598" t="s">
        <v>175</v>
      </c>
      <c r="F34" s="841" t="str">
        <f>IF(M28=1,B28,IF(M29=1,B29,IF(M30=1,B30,IF(M31=1,B31,""))))</f>
        <v/>
      </c>
      <c r="G34" s="841"/>
      <c r="H34" s="559"/>
      <c r="I34" s="537"/>
      <c r="J34" s="559"/>
      <c r="K34" s="559"/>
      <c r="L34" s="559"/>
      <c r="M34" s="559"/>
    </row>
    <row r="35" spans="1:19">
      <c r="A35" s="559"/>
      <c r="B35" s="559"/>
      <c r="C35" s="559"/>
      <c r="D35" s="559"/>
      <c r="E35" s="559"/>
      <c r="F35" s="598"/>
      <c r="G35" s="598"/>
      <c r="H35" s="559"/>
      <c r="I35" s="559"/>
      <c r="J35" s="559"/>
      <c r="K35" s="559"/>
      <c r="L35" s="559"/>
      <c r="M35" s="559"/>
    </row>
    <row r="36" spans="1:19">
      <c r="A36" s="559" t="s">
        <v>174</v>
      </c>
      <c r="B36" s="559"/>
      <c r="C36" s="841" t="str">
        <f>IF(M23=2,B23,IF(M24=2,B24,IF(M25=2,B25,"")))</f>
        <v/>
      </c>
      <c r="D36" s="841"/>
      <c r="E36" s="598" t="s">
        <v>175</v>
      </c>
      <c r="F36" s="841" t="str">
        <f>IF(M28=2,B28,IF(M29=2,B29,IF(M30=2,B30,IF(M31=2,B31,""))))</f>
        <v/>
      </c>
      <c r="G36" s="841"/>
      <c r="H36" s="559"/>
      <c r="I36" s="537"/>
      <c r="J36" s="559"/>
      <c r="K36" s="559"/>
      <c r="L36" s="559"/>
      <c r="M36" s="559"/>
    </row>
    <row r="37" spans="1:19">
      <c r="A37" s="559"/>
      <c r="B37" s="559"/>
      <c r="C37" s="637"/>
      <c r="D37" s="637"/>
      <c r="E37" s="598"/>
      <c r="F37" s="637"/>
      <c r="G37" s="637"/>
      <c r="H37" s="559"/>
      <c r="I37" s="559"/>
      <c r="J37" s="559"/>
      <c r="K37" s="559"/>
      <c r="L37" s="559"/>
      <c r="M37" s="559"/>
    </row>
    <row r="38" spans="1:19">
      <c r="A38" s="559" t="s">
        <v>176</v>
      </c>
      <c r="B38" s="559"/>
      <c r="C38" s="841" t="str">
        <f>IF(M23=3,B23,IF(M24=3,B24,IF(M25=3,B25,"")))</f>
        <v/>
      </c>
      <c r="D38" s="841"/>
      <c r="E38" s="598" t="s">
        <v>175</v>
      </c>
      <c r="F38" s="841" t="str">
        <f>IF(M28=3,B28,IF(M29=3,B29,IF(M30=3,B30,IF(M31=3,B31,""))))</f>
        <v/>
      </c>
      <c r="G38" s="841"/>
      <c r="H38" s="559"/>
      <c r="I38" s="537"/>
      <c r="J38" s="559"/>
      <c r="K38" s="559"/>
      <c r="L38" s="559"/>
      <c r="M38" s="559"/>
    </row>
    <row r="39" spans="1:19">
      <c r="A39" s="559"/>
      <c r="B39" s="559"/>
      <c r="C39" s="559"/>
      <c r="D39" s="559"/>
      <c r="E39" s="559"/>
      <c r="F39" s="559"/>
      <c r="G39" s="559"/>
      <c r="H39" s="559"/>
      <c r="I39" s="559"/>
      <c r="J39" s="559"/>
      <c r="K39" s="559"/>
      <c r="L39" s="559"/>
      <c r="M39" s="559"/>
    </row>
    <row r="40" spans="1:19">
      <c r="A40" s="559"/>
      <c r="B40" s="559"/>
      <c r="C40" s="559"/>
      <c r="D40" s="559"/>
      <c r="E40" s="559"/>
      <c r="F40" s="559"/>
      <c r="G40" s="559"/>
      <c r="H40" s="559"/>
      <c r="I40" s="559"/>
      <c r="J40" s="559"/>
      <c r="K40" s="559"/>
      <c r="L40" s="537"/>
      <c r="M40" s="559"/>
      <c r="O40" s="590"/>
      <c r="P40" s="590"/>
      <c r="Q40" s="590"/>
      <c r="R40" s="590"/>
      <c r="S40" s="590"/>
    </row>
    <row r="41" spans="1:19">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c r="A42" s="570" t="s">
        <v>106</v>
      </c>
      <c r="B42" s="571"/>
      <c r="C42" s="573"/>
      <c r="D42" s="608">
        <v>1</v>
      </c>
      <c r="E42" s="832" t="str">
        <f>IF(D42&gt;$R$44,,UPPER(VLOOKUP(D42,'1MD ELO (2)'!$A$7:$Q$134,2)))</f>
        <v/>
      </c>
      <c r="F42" s="832"/>
      <c r="G42" s="619" t="s">
        <v>7</v>
      </c>
      <c r="H42" s="571"/>
      <c r="I42" s="609"/>
      <c r="J42" s="620"/>
      <c r="K42" s="565" t="s">
        <v>111</v>
      </c>
      <c r="L42" s="626"/>
      <c r="M42" s="610"/>
      <c r="O42" s="590"/>
      <c r="P42" s="602"/>
      <c r="Q42" s="602"/>
      <c r="R42" s="603"/>
      <c r="S42" s="590"/>
    </row>
    <row r="43" spans="1:19">
      <c r="A43" s="574" t="s">
        <v>124</v>
      </c>
      <c r="B43" s="335"/>
      <c r="C43" s="576"/>
      <c r="D43" s="611">
        <v>2</v>
      </c>
      <c r="E43" s="838" t="str">
        <f>IF(D43&gt;$R$44,,UPPER(VLOOKUP(D43,'1MD ELO (2)'!$A$7:$Q$134,2)))</f>
        <v/>
      </c>
      <c r="F43" s="838"/>
      <c r="G43" s="621" t="s">
        <v>8</v>
      </c>
      <c r="H43" s="612"/>
      <c r="I43" s="613"/>
      <c r="J43" s="91"/>
      <c r="K43" s="623"/>
      <c r="L43" s="537"/>
      <c r="M43" s="618"/>
      <c r="O43" s="590"/>
      <c r="P43" s="603"/>
      <c r="Q43" s="604"/>
      <c r="R43" s="603"/>
      <c r="S43" s="590"/>
    </row>
    <row r="44" spans="1:19">
      <c r="A44" s="379"/>
      <c r="B44" s="380"/>
      <c r="C44" s="381"/>
      <c r="D44" s="611"/>
      <c r="E44" s="615"/>
      <c r="F44" s="616"/>
      <c r="G44" s="621" t="s">
        <v>9</v>
      </c>
      <c r="H44" s="612"/>
      <c r="I44" s="613"/>
      <c r="J44" s="91"/>
      <c r="K44" s="565" t="s">
        <v>112</v>
      </c>
      <c r="L44" s="626"/>
      <c r="M44" s="610"/>
      <c r="O44" s="590"/>
      <c r="P44" s="602"/>
      <c r="Q44" s="602"/>
      <c r="R44" s="605">
        <f>MIN(4,'1MD ELO (2)'!Q2)</f>
        <v>4</v>
      </c>
      <c r="S44" s="590"/>
    </row>
    <row r="45" spans="1:19">
      <c r="A45" s="238"/>
      <c r="B45" s="443"/>
      <c r="C45" s="239"/>
      <c r="D45" s="611"/>
      <c r="E45" s="615"/>
      <c r="F45" s="616"/>
      <c r="G45" s="621" t="s">
        <v>10</v>
      </c>
      <c r="H45" s="612"/>
      <c r="I45" s="613"/>
      <c r="J45" s="91"/>
      <c r="K45" s="624"/>
      <c r="L45" s="616"/>
      <c r="M45" s="614"/>
      <c r="O45" s="590"/>
      <c r="P45" s="603"/>
      <c r="Q45" s="604"/>
      <c r="R45" s="603"/>
      <c r="S45" s="590"/>
    </row>
    <row r="46" spans="1:19">
      <c r="A46" s="366"/>
      <c r="B46" s="382"/>
      <c r="C46" s="450"/>
      <c r="D46" s="611"/>
      <c r="E46" s="615"/>
      <c r="F46" s="616"/>
      <c r="G46" s="621" t="s">
        <v>11</v>
      </c>
      <c r="H46" s="612"/>
      <c r="I46" s="613"/>
      <c r="J46" s="91"/>
      <c r="K46" s="574"/>
      <c r="L46" s="537"/>
      <c r="M46" s="618"/>
      <c r="O46" s="590"/>
      <c r="P46" s="603"/>
      <c r="Q46" s="604"/>
      <c r="R46" s="603"/>
      <c r="S46" s="590"/>
    </row>
    <row r="47" spans="1:19">
      <c r="A47" s="367"/>
      <c r="B47" s="388"/>
      <c r="C47" s="239"/>
      <c r="D47" s="611"/>
      <c r="E47" s="615"/>
      <c r="F47" s="616"/>
      <c r="G47" s="621" t="s">
        <v>12</v>
      </c>
      <c r="H47" s="612"/>
      <c r="I47" s="613"/>
      <c r="J47" s="91"/>
      <c r="K47" s="565" t="s">
        <v>92</v>
      </c>
      <c r="L47" s="626"/>
      <c r="M47" s="610"/>
      <c r="O47" s="590"/>
      <c r="P47" s="602"/>
      <c r="Q47" s="602"/>
      <c r="R47" s="603"/>
      <c r="S47" s="590"/>
    </row>
    <row r="48" spans="1:19">
      <c r="A48" s="367"/>
      <c r="B48" s="388"/>
      <c r="C48" s="377"/>
      <c r="D48" s="611"/>
      <c r="E48" s="615"/>
      <c r="F48" s="616"/>
      <c r="G48" s="621" t="s">
        <v>13</v>
      </c>
      <c r="H48" s="612"/>
      <c r="I48" s="613"/>
      <c r="J48" s="91"/>
      <c r="K48" s="624"/>
      <c r="L48" s="616"/>
      <c r="M48" s="614"/>
      <c r="O48" s="590"/>
      <c r="P48" s="603"/>
      <c r="Q48" s="604"/>
      <c r="R48" s="603"/>
      <c r="S48" s="590"/>
    </row>
    <row r="49" spans="1:19">
      <c r="A49" s="368"/>
      <c r="B49" s="365"/>
      <c r="C49" s="378"/>
      <c r="D49" s="617"/>
      <c r="E49" s="241"/>
      <c r="F49" s="537"/>
      <c r="G49" s="622" t="s">
        <v>14</v>
      </c>
      <c r="H49" s="335"/>
      <c r="I49" s="567"/>
      <c r="J49" s="243"/>
      <c r="K49" s="574">
        <f>L4</f>
        <v>0</v>
      </c>
      <c r="L49" s="537"/>
      <c r="M49" s="618"/>
      <c r="O49" s="590"/>
      <c r="P49" s="603"/>
      <c r="Q49" s="604"/>
      <c r="R49" s="605"/>
      <c r="S49" s="590"/>
    </row>
    <row r="50" spans="1:19">
      <c r="O50" s="590"/>
      <c r="P50" s="590"/>
      <c r="Q50" s="590"/>
      <c r="R50" s="590"/>
      <c r="S50" s="590"/>
    </row>
    <row r="51" spans="1:19">
      <c r="O51" s="590"/>
      <c r="P51" s="590"/>
      <c r="Q51" s="590"/>
      <c r="R51" s="590"/>
      <c r="S51" s="590"/>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E42:F42"/>
    <mergeCell ref="E43:F43"/>
    <mergeCell ref="C34:D34"/>
    <mergeCell ref="F34:G34"/>
    <mergeCell ref="C36:D36"/>
    <mergeCell ref="F36:G36"/>
    <mergeCell ref="C38:D38"/>
    <mergeCell ref="F38:G38"/>
  </mergeCells>
  <conditionalFormatting sqref="R49 R44">
    <cfRule type="expression" dxfId="640" priority="2" stopIfTrue="1">
      <formula>$O$1="CU"</formula>
    </cfRule>
  </conditionalFormatting>
  <conditionalFormatting sqref="E7 E9 E11 E13 E15 E17 E19">
    <cfRule type="cellIs" dxfId="63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7.xml><?xml version="1.0" encoding="utf-8"?>
<worksheet xmlns="http://schemas.openxmlformats.org/spreadsheetml/2006/main" xmlns:r="http://schemas.openxmlformats.org/officeDocument/2006/relationships">
  <sheetPr codeName="Munka57">
    <tabColor indexed="11"/>
  </sheetPr>
  <dimension ref="A1:AK54"/>
  <sheetViews>
    <sheetView workbookViewId="0">
      <selection activeCell="O14" sqref="O14"/>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(2)'!$A$7:$O$22,5))</f>
        <v/>
      </c>
      <c r="D7" s="584" t="str">
        <f>IF($B7="","",VLOOKUP($B7,'1MD ELO (2)'!$A$7:$O$22,15))</f>
        <v/>
      </c>
      <c r="E7" s="580" t="str">
        <f>UPPER(IF($B7="","",VLOOKUP($B7,'1MD ELO (2)'!$A$7:$O$22,2)))</f>
        <v/>
      </c>
      <c r="F7" s="583"/>
      <c r="G7" s="580" t="str">
        <f>IF($B7="","",VLOOKUP($B7,'1MD ELO (2)'!$A$7:$O$22,3))</f>
        <v/>
      </c>
      <c r="H7" s="583"/>
      <c r="I7" s="580" t="str">
        <f>IF($B7="","",VLOOKUP($B7,'1MD ELO (2)'!$A$7:$O$22,4))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(2)'!$A$7:$O$22,5))</f>
        <v/>
      </c>
      <c r="D9" s="584" t="str">
        <f>IF($B9="","",VLOOKUP($B9,'1MD ELO (2)'!$A$7:$O$22,15))</f>
        <v/>
      </c>
      <c r="E9" s="579" t="str">
        <f>UPPER(IF($B9="","",VLOOKUP($B9,'1MD ELO (2)'!$A$7:$O$22,2)))</f>
        <v/>
      </c>
      <c r="F9" s="585"/>
      <c r="G9" s="579" t="str">
        <f>IF($B9="","",VLOOKUP($B9,'1MD ELO (2)'!$A$7:$O$22,3))</f>
        <v/>
      </c>
      <c r="H9" s="585"/>
      <c r="I9" s="579" t="str">
        <f>IF($B9="","",VLOOKUP($B9,'1MD ELO (2)'!$A$7:$O$22,4))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(2)'!$A$7:$O$22,5))</f>
        <v/>
      </c>
      <c r="D11" s="584" t="str">
        <f>IF($B11="","",VLOOKUP($B11,'1MD ELO (2)'!$A$7:$O$22,15))</f>
        <v/>
      </c>
      <c r="E11" s="579" t="str">
        <f>UPPER(IF($B11="","",VLOOKUP($B11,'1MD ELO (2)'!$A$7:$O$22,2)))</f>
        <v/>
      </c>
      <c r="F11" s="585"/>
      <c r="G11" s="579" t="str">
        <f>IF($B11="","",VLOOKUP($B11,'1MD ELO (2)'!$A$7:$O$22,3))</f>
        <v/>
      </c>
      <c r="H11" s="585"/>
      <c r="I11" s="579" t="str">
        <f>IF($B11="","",VLOOKUP($B11,'1MD ELO (2)'!$A$7:$O$22,4))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747" t="s">
        <v>171</v>
      </c>
      <c r="B13" s="750"/>
      <c r="C13" s="584" t="str">
        <f>IF($B13="","",VLOOKUP($B13,'1MD ELO (2)'!$A$7:$O$22,5))</f>
        <v/>
      </c>
      <c r="D13" s="584" t="str">
        <f>IF($B13="","",VLOOKUP($B13,'1MD ELO (2)'!$A$7:$O$22,15))</f>
        <v/>
      </c>
      <c r="E13" s="579" t="str">
        <f>UPPER(IF($B13="","",VLOOKUP($B13,'1MD ELO (2)'!$A$7:$O$22,2)))</f>
        <v/>
      </c>
      <c r="F13" s="585"/>
      <c r="G13" s="579" t="str">
        <f>IF($B13="","",VLOOKUP($B13,'1MD ELO (2)'!$A$7:$O$22,3))</f>
        <v/>
      </c>
      <c r="H13" s="585"/>
      <c r="I13" s="579" t="str">
        <f>IF($B13="","",VLOOKUP($B13,'1MD ELO (2)'!$A$7:$O$22,4))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635" t="s">
        <v>172</v>
      </c>
      <c r="B15" s="749"/>
      <c r="C15" s="584" t="str">
        <f>IF($B15="","",VLOOKUP($B15,'1MD ELO (2)'!$A$7:$O$22,5))</f>
        <v/>
      </c>
      <c r="D15" s="748" t="str">
        <f>IF($B15="","",VLOOKUP($B15,'1MD ELO (2)'!$A$7:$O$22,15))</f>
        <v/>
      </c>
      <c r="E15" s="580" t="str">
        <f>UPPER(IF($B15="","",VLOOKUP($B15,'1MD ELO (2)'!$A$7:$O$22,2)))</f>
        <v/>
      </c>
      <c r="F15" s="583"/>
      <c r="G15" s="580" t="str">
        <f>IF($B15="","",VLOOKUP($B15,'1MD ELO (2)'!$A$7:$O$22,3))</f>
        <v/>
      </c>
      <c r="H15" s="583"/>
      <c r="I15" s="580" t="str">
        <f>IF($B15="","",VLOOKUP($B15,'1MD ELO (2)'!$A$7:$O$22,4))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(2)'!$A$7:$O$22,5))</f>
        <v/>
      </c>
      <c r="D17" s="584" t="str">
        <f>IF($B17="","",VLOOKUP($B17,'1MD ELO (2)'!$A$7:$O$22,15))</f>
        <v/>
      </c>
      <c r="E17" s="579" t="str">
        <f>UPPER(IF($B17="","",VLOOKUP($B17,'1MD ELO (2)'!$A$7:$O$22,2)))</f>
        <v/>
      </c>
      <c r="F17" s="585"/>
      <c r="G17" s="579" t="str">
        <f>IF($B17="","",VLOOKUP($B17,'1MD ELO (2)'!$A$7:$O$22,3))</f>
        <v/>
      </c>
      <c r="H17" s="585"/>
      <c r="I17" s="579" t="str">
        <f>IF($B17="","",VLOOKUP($B17,'1MD ELO (2)'!$A$7:$O$22,4))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747" t="s">
        <v>177</v>
      </c>
      <c r="B19" s="652"/>
      <c r="C19" s="584" t="str">
        <f>IF($B19="","",VLOOKUP($B19,'1MD ELO (2)'!$A$7:$O$22,5))</f>
        <v/>
      </c>
      <c r="D19" s="584" t="str">
        <f>IF($B19="","",VLOOKUP($B19,'1MD ELO (2)'!$A$7:$O$22,15))</f>
        <v/>
      </c>
      <c r="E19" s="579" t="str">
        <f>UPPER(IF($B19="","",VLOOKUP($B19,'1MD ELO (2)'!$A$7:$O$22,2)))</f>
        <v/>
      </c>
      <c r="F19" s="585"/>
      <c r="G19" s="579" t="str">
        <f>IF($B19="","",VLOOKUP($B19,'1MD ELO (2)'!$A$7:$O$22,3))</f>
        <v/>
      </c>
      <c r="H19" s="585"/>
      <c r="I19" s="579" t="str">
        <f>IF($B19="","",VLOOKUP($B19,'1MD ELO (2)'!$A$7:$O$22,4))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c r="A21" s="747" t="s">
        <v>216</v>
      </c>
      <c r="B21" s="652"/>
      <c r="C21" s="584" t="str">
        <f>IF($B21="","",VLOOKUP($B21,'1MD ELO (2)'!$A$7:$O$22,5))</f>
        <v/>
      </c>
      <c r="D21" s="584" t="str">
        <f>IF($B21="","",VLOOKUP($B21,'1MD ELO (2)'!$A$7:$O$22,15))</f>
        <v/>
      </c>
      <c r="E21" s="579" t="str">
        <f>UPPER(IF($B21="","",VLOOKUP($B21,'1MD ELO (2)'!$A$7:$O$22,2)))</f>
        <v/>
      </c>
      <c r="F21" s="585"/>
      <c r="G21" s="579" t="str">
        <f>IF($B21="","",VLOOKUP($B21,'1MD ELO (2)'!$A$7:$O$22,3))</f>
        <v/>
      </c>
      <c r="H21" s="585"/>
      <c r="I21" s="579" t="str">
        <f>IF($B21="","",VLOOKUP($B21,'1MD ELO (2)'!$A$7:$O$22,4))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c r="A24" s="559"/>
      <c r="B24" s="828"/>
      <c r="C24" s="828"/>
      <c r="D24" s="835" t="str">
        <f>E7</f>
        <v/>
      </c>
      <c r="E24" s="835"/>
      <c r="F24" s="835" t="str">
        <f>E9</f>
        <v/>
      </c>
      <c r="G24" s="835"/>
      <c r="H24" s="835" t="str">
        <f>E11</f>
        <v/>
      </c>
      <c r="I24" s="835"/>
      <c r="J24" s="835" t="str">
        <f>E13</f>
        <v/>
      </c>
      <c r="K24" s="835"/>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c r="A25" s="634" t="s">
        <v>164</v>
      </c>
      <c r="B25" s="844" t="str">
        <f>E7</f>
        <v/>
      </c>
      <c r="C25" s="844"/>
      <c r="D25" s="836"/>
      <c r="E25" s="836"/>
      <c r="F25" s="830"/>
      <c r="G25" s="830"/>
      <c r="H25" s="830"/>
      <c r="I25" s="830"/>
      <c r="J25" s="835"/>
      <c r="K25" s="835"/>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c r="A26" s="634" t="s">
        <v>165</v>
      </c>
      <c r="B26" s="844" t="str">
        <f>E9</f>
        <v/>
      </c>
      <c r="C26" s="844"/>
      <c r="D26" s="830"/>
      <c r="E26" s="830"/>
      <c r="F26" s="836"/>
      <c r="G26" s="836"/>
      <c r="H26" s="830"/>
      <c r="I26" s="830"/>
      <c r="J26" s="830"/>
      <c r="K26" s="830"/>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c r="A27" s="634" t="s">
        <v>166</v>
      </c>
      <c r="B27" s="844" t="str">
        <f>E11</f>
        <v/>
      </c>
      <c r="C27" s="844"/>
      <c r="D27" s="830"/>
      <c r="E27" s="830"/>
      <c r="F27" s="830"/>
      <c r="G27" s="830"/>
      <c r="H27" s="836"/>
      <c r="I27" s="836"/>
      <c r="J27" s="830"/>
      <c r="K27" s="830"/>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c r="A28" s="746" t="s">
        <v>171</v>
      </c>
      <c r="B28" s="844" t="str">
        <f>E13</f>
        <v/>
      </c>
      <c r="C28" s="844"/>
      <c r="D28" s="830"/>
      <c r="E28" s="830"/>
      <c r="F28" s="830"/>
      <c r="G28" s="830"/>
      <c r="H28" s="835"/>
      <c r="I28" s="835"/>
      <c r="J28" s="836"/>
      <c r="K28" s="836"/>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c r="A30" s="559"/>
      <c r="B30" s="828"/>
      <c r="C30" s="828"/>
      <c r="D30" s="835" t="str">
        <f>E15</f>
        <v/>
      </c>
      <c r="E30" s="835"/>
      <c r="F30" s="835" t="str">
        <f>E17</f>
        <v/>
      </c>
      <c r="G30" s="835"/>
      <c r="H30" s="833" t="str">
        <f>E19</f>
        <v/>
      </c>
      <c r="I30" s="834"/>
      <c r="J30" s="835" t="str">
        <f>E21</f>
        <v/>
      </c>
      <c r="K30" s="835"/>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c r="A31" s="746" t="s">
        <v>172</v>
      </c>
      <c r="B31" s="845" t="str">
        <f>E15</f>
        <v/>
      </c>
      <c r="C31" s="846"/>
      <c r="D31" s="836"/>
      <c r="E31" s="836"/>
      <c r="F31" s="830"/>
      <c r="G31" s="830"/>
      <c r="H31" s="830"/>
      <c r="I31" s="830"/>
      <c r="J31" s="835"/>
      <c r="K31" s="835"/>
      <c r="L31" s="559"/>
      <c r="M31" s="638"/>
    </row>
    <row r="32" spans="1:37" ht="18.75" customHeight="1">
      <c r="A32" s="746" t="s">
        <v>173</v>
      </c>
      <c r="B32" s="844" t="str">
        <f>E17</f>
        <v/>
      </c>
      <c r="C32" s="844"/>
      <c r="D32" s="830"/>
      <c r="E32" s="830"/>
      <c r="F32" s="836"/>
      <c r="G32" s="836"/>
      <c r="H32" s="830"/>
      <c r="I32" s="830"/>
      <c r="J32" s="830"/>
      <c r="K32" s="830"/>
      <c r="L32" s="559"/>
      <c r="M32" s="638"/>
    </row>
    <row r="33" spans="1:19" ht="18.75" customHeight="1">
      <c r="A33" s="746" t="s">
        <v>177</v>
      </c>
      <c r="B33" s="844" t="str">
        <f>E19</f>
        <v/>
      </c>
      <c r="C33" s="844"/>
      <c r="D33" s="830"/>
      <c r="E33" s="830"/>
      <c r="F33" s="830"/>
      <c r="G33" s="830"/>
      <c r="H33" s="836"/>
      <c r="I33" s="836"/>
      <c r="J33" s="830"/>
      <c r="K33" s="830"/>
      <c r="L33" s="559"/>
      <c r="M33" s="638"/>
    </row>
    <row r="34" spans="1:19" ht="18.75" customHeight="1">
      <c r="A34" s="746" t="s">
        <v>216</v>
      </c>
      <c r="B34" s="844" t="str">
        <f>E21</f>
        <v/>
      </c>
      <c r="C34" s="844"/>
      <c r="D34" s="830"/>
      <c r="E34" s="830"/>
      <c r="F34" s="830"/>
      <c r="G34" s="830"/>
      <c r="H34" s="835"/>
      <c r="I34" s="835"/>
      <c r="J34" s="836"/>
      <c r="K34" s="836"/>
      <c r="L34" s="559"/>
      <c r="M34" s="638"/>
    </row>
    <row r="35" spans="1:19" ht="18.75" customHeight="1">
      <c r="A35" s="640"/>
      <c r="B35" s="641"/>
      <c r="C35" s="641"/>
      <c r="D35" s="640"/>
      <c r="E35" s="640"/>
      <c r="F35" s="640"/>
      <c r="G35" s="640"/>
      <c r="H35" s="640"/>
      <c r="I35" s="640"/>
      <c r="J35" s="559"/>
      <c r="K35" s="559"/>
      <c r="L35" s="559"/>
      <c r="M35" s="642"/>
    </row>
    <row r="36" spans="1:19">
      <c r="A36" s="559"/>
      <c r="B36" s="559"/>
      <c r="C36" s="559"/>
      <c r="D36" s="559"/>
      <c r="E36" s="559"/>
      <c r="F36" s="559"/>
      <c r="G36" s="559"/>
      <c r="H36" s="559"/>
      <c r="I36" s="559"/>
      <c r="J36" s="559"/>
      <c r="K36" s="559"/>
      <c r="L36" s="559"/>
      <c r="M36" s="559"/>
    </row>
    <row r="37" spans="1:19">
      <c r="A37" s="559" t="s">
        <v>129</v>
      </c>
      <c r="B37" s="559"/>
      <c r="C37" s="841" t="str">
        <f>IF(M25=1,B25,IF(M26=1,B26,IF(M27=1,B27,IF(M28=1,B28,""))))</f>
        <v/>
      </c>
      <c r="D37" s="841"/>
      <c r="E37" s="598" t="s">
        <v>175</v>
      </c>
      <c r="F37" s="841" t="str">
        <f>IF(M31=1,B31,IF(M32=1,B32,IF(M33=1,B33,IF(M34=1,B34,""))))</f>
        <v/>
      </c>
      <c r="G37" s="841"/>
      <c r="H37" s="559"/>
      <c r="I37" s="537"/>
      <c r="J37" s="559"/>
      <c r="K37" s="559"/>
      <c r="L37" s="559"/>
      <c r="M37" s="559"/>
    </row>
    <row r="38" spans="1:19">
      <c r="A38" s="559"/>
      <c r="B38" s="559"/>
      <c r="C38" s="559"/>
      <c r="D38" s="559"/>
      <c r="E38" s="559"/>
      <c r="F38" s="598"/>
      <c r="G38" s="598"/>
      <c r="H38" s="559"/>
      <c r="I38" s="559"/>
      <c r="J38" s="559"/>
      <c r="K38" s="559"/>
      <c r="L38" s="559"/>
      <c r="M38" s="559"/>
    </row>
    <row r="39" spans="1:19">
      <c r="A39" s="559" t="s">
        <v>174</v>
      </c>
      <c r="B39" s="559"/>
      <c r="C39" s="841" t="str">
        <f>IF(M25=2,B25,IF(M26=2,B26,IF(M27=2,B27,IF(M28=2,B28,""))))</f>
        <v/>
      </c>
      <c r="D39" s="841"/>
      <c r="E39" s="598" t="s">
        <v>175</v>
      </c>
      <c r="F39" s="841" t="str">
        <f>IF(M31=2,B31,IF(M32=2,B32,IF(M33=2,B33,IF(M34=2,B34,""))))</f>
        <v/>
      </c>
      <c r="G39" s="841"/>
      <c r="H39" s="559"/>
      <c r="I39" s="537"/>
      <c r="J39" s="559"/>
      <c r="K39" s="559"/>
      <c r="L39" s="559"/>
      <c r="M39" s="559"/>
    </row>
    <row r="40" spans="1:19">
      <c r="A40" s="559"/>
      <c r="B40" s="559"/>
      <c r="C40" s="637"/>
      <c r="D40" s="637"/>
      <c r="E40" s="598"/>
      <c r="F40" s="637"/>
      <c r="G40" s="637"/>
      <c r="H40" s="559"/>
      <c r="I40" s="559"/>
      <c r="J40" s="559"/>
      <c r="K40" s="559"/>
      <c r="L40" s="559"/>
      <c r="M40" s="559"/>
    </row>
    <row r="41" spans="1:19">
      <c r="A41" s="559" t="s">
        <v>176</v>
      </c>
      <c r="B41" s="559"/>
      <c r="C41" s="841" t="str">
        <f>IF(M25=3,B25,IF(M26=3,B26,IF(M27=3,B27,IF(M28=3,B28,""))))</f>
        <v/>
      </c>
      <c r="D41" s="841"/>
      <c r="E41" s="598" t="s">
        <v>175</v>
      </c>
      <c r="F41" s="841" t="str">
        <f>IF(M31=3,B31,IF(M32=3,B32,IF(M33=3,B33,IF(M34=3,B34,""))))</f>
        <v/>
      </c>
      <c r="G41" s="841"/>
      <c r="H41" s="559"/>
      <c r="I41" s="537"/>
      <c r="J41" s="559"/>
      <c r="K41" s="559"/>
      <c r="L41" s="559"/>
      <c r="M41" s="559"/>
    </row>
    <row r="42" spans="1:19">
      <c r="A42" s="559"/>
      <c r="B42" s="559"/>
      <c r="C42" s="559"/>
      <c r="D42" s="559"/>
      <c r="E42" s="559"/>
      <c r="F42" s="559"/>
      <c r="G42" s="559"/>
      <c r="H42" s="559"/>
      <c r="I42" s="559"/>
      <c r="J42" s="559"/>
      <c r="K42" s="559"/>
      <c r="L42" s="559"/>
      <c r="M42" s="559"/>
    </row>
    <row r="43" spans="1:19">
      <c r="A43" s="599" t="s">
        <v>217</v>
      </c>
      <c r="B43" s="559"/>
      <c r="C43" s="841">
        <f>IF(M25=4,B25,IF(M26=4,B26,IF(M27=4,B27,IF(M28=4,B28,))))</f>
        <v>0</v>
      </c>
      <c r="D43" s="841"/>
      <c r="E43" s="598" t="s">
        <v>175</v>
      </c>
      <c r="F43" s="841" t="str">
        <f>IF(M31=3,B31,IF(M32=3,B32,IF(M33=4,B33,IF(M34=4,B34,""))))</f>
        <v/>
      </c>
      <c r="G43" s="841"/>
      <c r="H43" s="559"/>
      <c r="I43" s="537"/>
      <c r="J43" s="559"/>
      <c r="K43" s="559"/>
      <c r="L43" s="559"/>
      <c r="M43" s="559"/>
      <c r="O43" s="590"/>
      <c r="P43" s="590"/>
      <c r="Q43" s="590"/>
      <c r="R43" s="590"/>
      <c r="S43" s="590"/>
    </row>
    <row r="44" spans="1:19">
      <c r="A44" s="559"/>
      <c r="B44" s="559"/>
      <c r="C44" s="559"/>
      <c r="D44" s="559"/>
      <c r="E44" s="559"/>
      <c r="F44" s="559"/>
      <c r="G44" s="559"/>
      <c r="H44" s="559"/>
      <c r="I44" s="559"/>
      <c r="J44" s="559"/>
      <c r="K44" s="559"/>
      <c r="L44" s="537"/>
      <c r="M44" s="559"/>
      <c r="O44" s="590"/>
      <c r="P44" s="600"/>
      <c r="Q44" s="600"/>
      <c r="R44" s="601"/>
      <c r="S44" s="590"/>
    </row>
    <row r="45" spans="1:19">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c r="A46" s="570" t="s">
        <v>106</v>
      </c>
      <c r="B46" s="571"/>
      <c r="C46" s="573"/>
      <c r="D46" s="608">
        <v>1</v>
      </c>
      <c r="E46" s="832" t="str">
        <f>IF(D46&gt;$R$47,,UPPER(VLOOKUP(D46,'1MD ELO (2)'!$A$7:$Q$134,2)))</f>
        <v/>
      </c>
      <c r="F46" s="832"/>
      <c r="G46" s="619" t="s">
        <v>7</v>
      </c>
      <c r="H46" s="571"/>
      <c r="I46" s="609"/>
      <c r="J46" s="620"/>
      <c r="K46" s="565" t="s">
        <v>111</v>
      </c>
      <c r="L46" s="626"/>
      <c r="M46" s="610"/>
      <c r="O46" s="590"/>
      <c r="P46" s="603"/>
      <c r="Q46" s="604"/>
      <c r="R46" s="603"/>
      <c r="S46" s="590"/>
    </row>
    <row r="47" spans="1:19">
      <c r="A47" s="574" t="s">
        <v>124</v>
      </c>
      <c r="B47" s="335"/>
      <c r="C47" s="576"/>
      <c r="D47" s="611">
        <v>2</v>
      </c>
      <c r="E47" s="838" t="str">
        <f>IF(D47&gt;$R$47,,UPPER(VLOOKUP(D47,'1MD ELO (2)'!$A$7:$Q$134,2)))</f>
        <v/>
      </c>
      <c r="F47" s="838"/>
      <c r="G47" s="621" t="s">
        <v>8</v>
      </c>
      <c r="H47" s="612"/>
      <c r="I47" s="613"/>
      <c r="J47" s="91"/>
      <c r="K47" s="623"/>
      <c r="L47" s="537"/>
      <c r="M47" s="618"/>
      <c r="O47" s="590"/>
      <c r="P47" s="602"/>
      <c r="Q47" s="602"/>
      <c r="R47" s="605">
        <f>MIN(4,'1MD ELO (2)'!Q2)</f>
        <v>4</v>
      </c>
      <c r="S47" s="590"/>
    </row>
    <row r="48" spans="1:19">
      <c r="A48" s="379"/>
      <c r="B48" s="380"/>
      <c r="C48" s="381"/>
      <c r="D48" s="611"/>
      <c r="E48" s="615"/>
      <c r="F48" s="616"/>
      <c r="G48" s="621" t="s">
        <v>9</v>
      </c>
      <c r="H48" s="612"/>
      <c r="I48" s="613"/>
      <c r="J48" s="91"/>
      <c r="K48" s="565" t="s">
        <v>112</v>
      </c>
      <c r="L48" s="626"/>
      <c r="M48" s="610"/>
      <c r="O48" s="590"/>
      <c r="P48" s="603"/>
      <c r="Q48" s="604"/>
      <c r="R48" s="603"/>
      <c r="S48" s="590"/>
    </row>
    <row r="49" spans="1:19">
      <c r="A49" s="238"/>
      <c r="B49" s="443"/>
      <c r="C49" s="239"/>
      <c r="D49" s="611"/>
      <c r="E49" s="615"/>
      <c r="F49" s="616"/>
      <c r="G49" s="621" t="s">
        <v>10</v>
      </c>
      <c r="H49" s="612"/>
      <c r="I49" s="613"/>
      <c r="J49" s="91"/>
      <c r="K49" s="624"/>
      <c r="L49" s="616"/>
      <c r="M49" s="614"/>
      <c r="O49" s="590"/>
      <c r="P49" s="603"/>
      <c r="Q49" s="604"/>
      <c r="R49" s="603"/>
      <c r="S49" s="590"/>
    </row>
    <row r="50" spans="1:19">
      <c r="A50" s="366"/>
      <c r="B50" s="382"/>
      <c r="C50" s="450"/>
      <c r="D50" s="611"/>
      <c r="E50" s="615"/>
      <c r="F50" s="616"/>
      <c r="G50" s="621" t="s">
        <v>11</v>
      </c>
      <c r="H50" s="612"/>
      <c r="I50" s="613"/>
      <c r="J50" s="91"/>
      <c r="K50" s="574"/>
      <c r="L50" s="537"/>
      <c r="M50" s="618"/>
      <c r="O50" s="590"/>
      <c r="P50" s="602"/>
      <c r="Q50" s="602"/>
      <c r="R50" s="603"/>
      <c r="S50" s="590"/>
    </row>
    <row r="51" spans="1:19">
      <c r="A51" s="367"/>
      <c r="B51" s="388"/>
      <c r="C51" s="239"/>
      <c r="D51" s="611"/>
      <c r="E51" s="615"/>
      <c r="F51" s="616"/>
      <c r="G51" s="621" t="s">
        <v>12</v>
      </c>
      <c r="H51" s="612"/>
      <c r="I51" s="613"/>
      <c r="J51" s="91"/>
      <c r="K51" s="565" t="s">
        <v>92</v>
      </c>
      <c r="L51" s="626"/>
      <c r="M51" s="610"/>
      <c r="O51" s="590"/>
      <c r="P51" s="603"/>
      <c r="Q51" s="604"/>
      <c r="R51" s="603"/>
      <c r="S51" s="590"/>
    </row>
    <row r="52" spans="1:19">
      <c r="A52" s="367"/>
      <c r="B52" s="388"/>
      <c r="C52" s="377"/>
      <c r="D52" s="611"/>
      <c r="E52" s="615"/>
      <c r="F52" s="616"/>
      <c r="G52" s="621" t="s">
        <v>13</v>
      </c>
      <c r="H52" s="612"/>
      <c r="I52" s="613"/>
      <c r="J52" s="91"/>
      <c r="K52" s="624"/>
      <c r="L52" s="616"/>
      <c r="M52" s="614"/>
      <c r="O52" s="590"/>
      <c r="P52" s="603"/>
      <c r="Q52" s="604"/>
      <c r="R52" s="605"/>
      <c r="S52" s="590"/>
    </row>
    <row r="53" spans="1:19">
      <c r="A53" s="368"/>
      <c r="B53" s="365"/>
      <c r="C53" s="378"/>
      <c r="D53" s="617"/>
      <c r="E53" s="241"/>
      <c r="F53" s="537"/>
      <c r="G53" s="622" t="s">
        <v>14</v>
      </c>
      <c r="H53" s="335"/>
      <c r="I53" s="567"/>
      <c r="J53" s="243"/>
      <c r="K53" s="574">
        <f>L4</f>
        <v>0</v>
      </c>
      <c r="L53" s="537"/>
      <c r="M53" s="618"/>
      <c r="O53" s="590"/>
      <c r="P53" s="590"/>
      <c r="Q53" s="590"/>
      <c r="R53" s="590"/>
      <c r="S53" s="590"/>
    </row>
    <row r="54" spans="1:19">
      <c r="O54" s="590"/>
      <c r="P54" s="590"/>
      <c r="Q54" s="590"/>
      <c r="R54" s="590"/>
      <c r="S54" s="590"/>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R52 R47">
    <cfRule type="expression" dxfId="638" priority="2" stopIfTrue="1">
      <formula>$O$1="CU"</formula>
    </cfRule>
  </conditionalFormatting>
  <conditionalFormatting sqref="E7 E9 E11 E13 E15 E17 E19:E21">
    <cfRule type="cellIs" dxfId="63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8.xml><?xml version="1.0" encoding="utf-8"?>
<worksheet xmlns="http://schemas.openxmlformats.org/spreadsheetml/2006/main" xmlns:r="http://schemas.openxmlformats.org/officeDocument/2006/relationships">
  <sheetPr codeName="Munka17">
    <tabColor indexed="11"/>
  </sheetPr>
  <dimension ref="A1:AS140"/>
  <sheetViews>
    <sheetView workbookViewId="0">
      <selection activeCell="A6" sqref="A6:IV6"/>
    </sheetView>
  </sheetViews>
  <sheetFormatPr defaultRowHeight="13.2"/>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c r="A1" s="507" t="str">
        <f>Altalanos!$A$6</f>
        <v>Diákolimpia Bács-Kiskun</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c r="A2" s="514" t="s">
        <v>122</v>
      </c>
      <c r="B2" s="515"/>
      <c r="C2" s="515"/>
      <c r="D2" s="515"/>
      <c r="E2" s="777">
        <f>Altalanos!$B$8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c r="A4" s="837">
        <f>Altalanos!$A$10</f>
        <v>45408</v>
      </c>
      <c r="B4" s="837"/>
      <c r="C4" s="837"/>
      <c r="D4" s="519"/>
      <c r="E4" s="520"/>
      <c r="F4" s="520"/>
      <c r="G4" s="520" t="str">
        <f>Altalanos!$C$10</f>
        <v>Baja</v>
      </c>
      <c r="H4" s="521"/>
      <c r="I4" s="520"/>
      <c r="J4" s="522"/>
      <c r="K4" s="523"/>
      <c r="L4" s="522"/>
      <c r="M4" s="524"/>
      <c r="N4" s="522"/>
      <c r="O4" s="520"/>
      <c r="P4" s="522"/>
      <c r="Q4" s="520"/>
      <c r="R4" s="525">
        <f>Altalanos!$E$10</f>
        <v>0</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2" customFormat="1" ht="11.1" customHeight="1" thickBot="1">
      <c r="A6" s="793"/>
      <c r="B6" s="794"/>
      <c r="C6" s="794"/>
      <c r="D6" s="794"/>
      <c r="E6" s="794"/>
      <c r="F6" s="793" t="str">
        <f>IF(Y3="","",CONCATENATE(VLOOKUP(Y3,AB1:AH1,4)," pont"))</f>
        <v/>
      </c>
      <c r="G6" s="795"/>
      <c r="H6" s="796"/>
      <c r="I6" s="795"/>
      <c r="J6" s="797"/>
      <c r="K6" s="794" t="str">
        <f>IF(Y3="","",CONCATENATE(VLOOKUP(Y3,AB1:AH1,3)," pont"))</f>
        <v/>
      </c>
      <c r="L6" s="797"/>
      <c r="M6" s="794" t="str">
        <f>IF(Y3="","",CONCATENATE(VLOOKUP(Y3,AB1:AH1,2)," pont"))</f>
        <v/>
      </c>
      <c r="N6" s="797"/>
      <c r="O6" s="794" t="str">
        <f>IF(Y3="","",CONCATENATE(VLOOKUP(Y3,AB1:AH1,1)," pont"))</f>
        <v/>
      </c>
      <c r="P6" s="797"/>
      <c r="Q6" s="794"/>
      <c r="R6" s="798"/>
      <c r="T6" s="799"/>
      <c r="U6" s="799"/>
      <c r="V6" s="799"/>
      <c r="W6" s="799"/>
      <c r="X6" s="799"/>
      <c r="Y6" s="800"/>
      <c r="Z6" s="800"/>
      <c r="AA6" s="800" t="s">
        <v>196</v>
      </c>
      <c r="AB6" s="801">
        <v>150</v>
      </c>
      <c r="AC6" s="801">
        <v>120</v>
      </c>
      <c r="AD6" s="801">
        <v>90</v>
      </c>
      <c r="AE6" s="801">
        <v>60</v>
      </c>
      <c r="AF6" s="801">
        <v>40</v>
      </c>
      <c r="AG6" s="801">
        <v>25</v>
      </c>
      <c r="AH6" s="801">
        <v>10</v>
      </c>
      <c r="AI6" s="802"/>
      <c r="AJ6" s="802"/>
      <c r="AK6" s="802"/>
      <c r="AL6" s="799"/>
      <c r="AM6" s="799"/>
      <c r="AN6" s="799"/>
      <c r="AO6" s="799"/>
      <c r="AP6" s="799"/>
      <c r="AQ6" s="799"/>
      <c r="AR6" s="799"/>
      <c r="AS6" s="799"/>
    </row>
    <row r="7" spans="1:45" s="38" customFormat="1" ht="12.9" customHeight="1">
      <c r="A7" s="157">
        <v>1</v>
      </c>
      <c r="B7" s="526" t="str">
        <f>IF($E7="","",VLOOKUP($E7,'1MD ELO (2)'!$A$7:$O$22,14))</f>
        <v/>
      </c>
      <c r="C7" s="527" t="str">
        <f>IF($E7="","",VLOOKUP($E7,'1MD ELO (2)'!$A$7:$O$22,15))</f>
        <v/>
      </c>
      <c r="D7" s="527" t="str">
        <f>IF($E7="","",VLOOKUP($E7,'1MD ELO (2)'!$A$7:$O$22,5))</f>
        <v/>
      </c>
      <c r="E7" s="528"/>
      <c r="F7" s="529" t="str">
        <f>UPPER(IF($E7="","",VLOOKUP($E7,'1MD ELO (2)'!$A$7:$O$22,2)))</f>
        <v/>
      </c>
      <c r="G7" s="529" t="str">
        <f>IF($E7="","",VLOOKUP($E7,'1MD ELO (2)'!$A$7:$O$22,3))</f>
        <v/>
      </c>
      <c r="H7" s="529"/>
      <c r="I7" s="529" t="str">
        <f>IF($E7="","",VLOOKUP($E7,'1MD ELO (2)'!$A$7:$O$22,4))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c r="A9" s="171">
        <v>2</v>
      </c>
      <c r="B9" s="526" t="str">
        <f>IF($E9="","",VLOOKUP($E9,'1MD ELO (2)'!$A$7:$O$22,14))</f>
        <v/>
      </c>
      <c r="C9" s="527" t="str">
        <f>IF($E9="","",VLOOKUP($E9,'1MD ELO (2)'!$A$7:$O$22,15))</f>
        <v/>
      </c>
      <c r="D9" s="527" t="str">
        <f>IF($E9="","",VLOOKUP($E9,'1MD ELO (2)'!$A$7:$O$22,5))</f>
        <v/>
      </c>
      <c r="E9" s="722"/>
      <c r="F9" s="579" t="str">
        <f>UPPER(IF($E9="","",VLOOKUP($E9,'1MD ELO (2)'!$A$7:$O$22,2)))</f>
        <v/>
      </c>
      <c r="G9" s="579" t="str">
        <f>IF($E9="","",VLOOKUP($E9,'1MD ELO (2)'!$A$7:$O$22,3))</f>
        <v/>
      </c>
      <c r="H9" s="579"/>
      <c r="I9" s="579" t="str">
        <f>IF($E9="","",VLOOKUP($E9,'1MD ELO (2)'!$A$7:$O$22,4))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c r="A11" s="171">
        <v>3</v>
      </c>
      <c r="B11" s="526" t="str">
        <f>IF($E11="","",VLOOKUP($E11,'1MD ELO (2)'!$A$7:$O$22,14))</f>
        <v/>
      </c>
      <c r="C11" s="527" t="str">
        <f>IF($E11="","",VLOOKUP($E11,'1MD ELO (2)'!$A$7:$O$22,15))</f>
        <v/>
      </c>
      <c r="D11" s="527" t="str">
        <f>IF($E11="","",VLOOKUP($E11,'1MD ELO (2)'!$A$7:$O$22,5))</f>
        <v/>
      </c>
      <c r="E11" s="722"/>
      <c r="F11" s="579" t="str">
        <f>UPPER(IF($E11="","",VLOOKUP($E11,'1MD ELO (2)'!$A$7:$O$22,2)))</f>
        <v/>
      </c>
      <c r="G11" s="579" t="str">
        <f>IF($E11="","",VLOOKUP($E11,'1MD ELO (2)'!$A$7:$O$22,3))</f>
        <v/>
      </c>
      <c r="H11" s="579"/>
      <c r="I11" s="579" t="str">
        <f>IF($E11="","",VLOOKUP($E11,'1MD ELO (2)'!$A$7:$O$22,4))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c r="A13" s="171">
        <v>4</v>
      </c>
      <c r="B13" s="526" t="str">
        <f>IF($E13="","",VLOOKUP($E13,'1MD ELO (2)'!$A$7:$O$22,14))</f>
        <v/>
      </c>
      <c r="C13" s="527" t="str">
        <f>IF($E13="","",VLOOKUP($E13,'1MD ELO (2)'!$A$7:$O$22,15))</f>
        <v/>
      </c>
      <c r="D13" s="527" t="str">
        <f>IF($E13="","",VLOOKUP($E13,'1MD ELO (2)'!$A$7:$O$22,5))</f>
        <v/>
      </c>
      <c r="E13" s="722"/>
      <c r="F13" s="579" t="str">
        <f>UPPER(IF($E13="","",VLOOKUP($E13,'1MD ELO (2)'!$A$7:$O$22,2)))</f>
        <v/>
      </c>
      <c r="G13" s="579" t="str">
        <f>IF($E13="","",VLOOKUP($E13,'1MD ELO (2)'!$A$7:$O$22,3))</f>
        <v/>
      </c>
      <c r="H13" s="579"/>
      <c r="I13" s="579" t="str">
        <f>IF($E13="","",VLOOKUP($E13,'1MD ELO (2)'!$A$7:$O$22,4))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c r="A15" s="578">
        <v>5</v>
      </c>
      <c r="B15" s="526" t="str">
        <f>IF($E15="","",VLOOKUP($E15,'1MD ELO (2)'!$A$7:$O$22,14))</f>
        <v/>
      </c>
      <c r="C15" s="527" t="str">
        <f>IF($E15="","",VLOOKUP($E15,'1MD ELO (2)'!$A$7:$O$22,15))</f>
        <v/>
      </c>
      <c r="D15" s="527" t="str">
        <f>IF($E15="","",VLOOKUP($E15,'1MD ELO (2)'!$A$7:$O$22,5))</f>
        <v/>
      </c>
      <c r="E15" s="722"/>
      <c r="F15" s="579" t="str">
        <f>UPPER(IF($E15="","",VLOOKUP($E15,'1MD ELO (2)'!$A$7:$O$22,2)))</f>
        <v/>
      </c>
      <c r="G15" s="579" t="str">
        <f>IF($E15="","",VLOOKUP($E15,'1MD ELO (2)'!$A$7:$O$22,3))</f>
        <v/>
      </c>
      <c r="H15" s="579"/>
      <c r="I15" s="579" t="str">
        <f>IF($E15="","",VLOOKUP($E15,'1MD ELO (2)'!$A$7:$O$22,4))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c r="A17" s="171">
        <v>6</v>
      </c>
      <c r="B17" s="526" t="str">
        <f>IF($E17="","",VLOOKUP($E17,'1MD ELO (2)'!$A$7:$O$22,14))</f>
        <v/>
      </c>
      <c r="C17" s="527" t="str">
        <f>IF($E17="","",VLOOKUP($E17,'1MD ELO (2)'!$A$7:$O$22,15))</f>
        <v/>
      </c>
      <c r="D17" s="527" t="str">
        <f>IF($E17="","",VLOOKUP($E17,'1MD ELO (2)'!$A$7:$O$22,5))</f>
        <v/>
      </c>
      <c r="E17" s="722"/>
      <c r="F17" s="579" t="str">
        <f>UPPER(IF($E17="","",VLOOKUP($E17,'1MD ELO (2)'!$A$7:$O$22,2)))</f>
        <v/>
      </c>
      <c r="G17" s="579" t="str">
        <f>IF($E17="","",VLOOKUP($E17,'1MD ELO (2)'!$A$7:$O$22,3))</f>
        <v/>
      </c>
      <c r="H17" s="579"/>
      <c r="I17" s="579" t="str">
        <f>IF($E17="","",VLOOKUP($E17,'1MD ELO (2)'!$A$7:$O$22,4))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c r="A19" s="171">
        <v>7</v>
      </c>
      <c r="B19" s="526" t="str">
        <f>IF($E19="","",VLOOKUP($E19,'1MD ELO (2)'!$A$7:$O$22,14))</f>
        <v/>
      </c>
      <c r="C19" s="527" t="str">
        <f>IF($E19="","",VLOOKUP($E19,'1MD ELO (2)'!$A$7:$O$22,15))</f>
        <v/>
      </c>
      <c r="D19" s="527" t="str">
        <f>IF($E19="","",VLOOKUP($E19,'1MD ELO (2)'!$A$7:$O$22,5))</f>
        <v/>
      </c>
      <c r="E19" s="722"/>
      <c r="F19" s="579" t="str">
        <f>UPPER(IF($E19="","",VLOOKUP($E19,'1MD ELO (2)'!$A$7:$O$22,2)))</f>
        <v/>
      </c>
      <c r="G19" s="579" t="str">
        <f>IF($E19="","",VLOOKUP($E19,'1MD ELO (2)'!$A$7:$O$22,3))</f>
        <v/>
      </c>
      <c r="H19" s="579"/>
      <c r="I19" s="579" t="str">
        <f>IF($E19="","",VLOOKUP($E19,'1MD ELO (2)'!$A$7:$O$22,4))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c r="A21" s="581">
        <v>8</v>
      </c>
      <c r="B21" s="526" t="str">
        <f>IF($E21="","",VLOOKUP($E21,'1MD ELO (2)'!$A$7:$O$22,14))</f>
        <v/>
      </c>
      <c r="C21" s="527" t="str">
        <f>IF($E21="","",VLOOKUP($E21,'1MD ELO (2)'!$A$7:$O$22,15))</f>
        <v/>
      </c>
      <c r="D21" s="527" t="str">
        <f>IF($E21="","",VLOOKUP($E21,'1MD ELO (2)'!$A$7:$O$22,5))</f>
        <v/>
      </c>
      <c r="E21" s="528"/>
      <c r="F21" s="580" t="str">
        <f>UPPER(IF($E21="","",VLOOKUP($E21,'1MD ELO (2)'!$A$7:$O$22,2)))</f>
        <v/>
      </c>
      <c r="G21" s="580" t="str">
        <f>IF($E21="","",VLOOKUP($E21,'1MD ELO (2)'!$A$7:$O$22,3))</f>
        <v/>
      </c>
      <c r="H21" s="580"/>
      <c r="I21" s="580" t="str">
        <f>IF($E21="","",VLOOKUP($E21,'1MD ELO (2)'!$A$7:$O$22,4))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c r="A55" s="570" t="s">
        <v>106</v>
      </c>
      <c r="B55" s="571"/>
      <c r="C55" s="572"/>
      <c r="D55" s="573"/>
      <c r="E55" s="225">
        <v>1</v>
      </c>
      <c r="F55" s="92" t="str">
        <f>IF(E55&gt;$R$62,,UPPER(VLOOKUP(E55,'1MD ELO (2)'!$A$7:$Q$134,2)))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c r="A56" s="574" t="s">
        <v>124</v>
      </c>
      <c r="B56" s="335"/>
      <c r="C56" s="575"/>
      <c r="D56" s="576"/>
      <c r="E56" s="225">
        <v>2</v>
      </c>
      <c r="F56" s="92" t="str">
        <f>IF(E56&gt;$R$62,,UPPER(VLOOKUP(E56,'1MD ELO (2)'!$A$7:$Q$134,2)))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c r="A62" s="368"/>
      <c r="B62" s="365"/>
      <c r="C62" s="445"/>
      <c r="D62" s="378"/>
      <c r="E62" s="242"/>
      <c r="F62" s="241"/>
      <c r="G62" s="242"/>
      <c r="H62" s="241"/>
      <c r="I62" s="243"/>
      <c r="J62" s="569" t="s">
        <v>14</v>
      </c>
      <c r="K62" s="335"/>
      <c r="L62" s="567"/>
      <c r="M62" s="335"/>
      <c r="N62" s="568"/>
      <c r="O62" s="335">
        <f>R4</f>
        <v>0</v>
      </c>
      <c r="P62" s="567"/>
      <c r="Q62" s="335"/>
      <c r="R62" s="245">
        <f>MIN(4,'1MD ELO (2)'!Q5)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636" priority="17" stopIfTrue="1">
      <formula>AND($E7&lt;9,$C7&gt;0)</formula>
    </cfRule>
  </conditionalFormatting>
  <conditionalFormatting sqref="I23 I43 K33 I31 K41 I51 I39 K49 I47 K10 M29 M45 I27 K25 I35 I8 I12 I16 I20 K18 M14">
    <cfRule type="expression" dxfId="635" priority="14" stopIfTrue="1">
      <formula>AND($O$1="CU",I8="Umpire")</formula>
    </cfRule>
    <cfRule type="expression" dxfId="634" priority="15" stopIfTrue="1">
      <formula>AND($O$1="CU",I8&lt;&gt;"Umpire",J8&lt;&gt;"")</formula>
    </cfRule>
    <cfRule type="expression" dxfId="633" priority="16" stopIfTrue="1">
      <formula>AND($O$1="CU",I8&lt;&gt;"Umpire")</formula>
    </cfRule>
  </conditionalFormatting>
  <conditionalFormatting sqref="E36 E30 E28 E26 E24 E22 E52 E50 E32 E48 E46 E44 E42 E40 E38 E34">
    <cfRule type="expression" dxfId="632" priority="13" stopIfTrue="1">
      <formula>AND($E22&lt;9,$C22&gt;0)</formula>
    </cfRule>
  </conditionalFormatting>
  <conditionalFormatting sqref="F38 F40 F42 F44 F46 F48 F50 F36 F22 F24 F26 F28 F30 F32 F34">
    <cfRule type="cellIs" dxfId="631" priority="11" stopIfTrue="1" operator="equal">
      <formula>"Bye"</formula>
    </cfRule>
    <cfRule type="expression" dxfId="630" priority="12" stopIfTrue="1">
      <formula>AND($E22&lt;9,$C22&gt;0)</formula>
    </cfRule>
  </conditionalFormatting>
  <conditionalFormatting sqref="M10 M18 O45 M41 M49 O14 O29 M25 M33 K8 K12 K16 K20 K39 K43 K47 K51 K23 K27 K31 K35">
    <cfRule type="expression" dxfId="629" priority="9" stopIfTrue="1">
      <formula>J8="as"</formula>
    </cfRule>
    <cfRule type="expression" dxfId="628" priority="10" stopIfTrue="1">
      <formula>J8="bs"</formula>
    </cfRule>
  </conditionalFormatting>
  <conditionalFormatting sqref="B40 B42 B44 B46 B48 B50 B52 B24 B26 B28 B30 B32 B34 B36 B38 B22">
    <cfRule type="cellIs" dxfId="627" priority="7" stopIfTrue="1" operator="equal">
      <formula>"QA"</formula>
    </cfRule>
    <cfRule type="cellIs" dxfId="626" priority="8" stopIfTrue="1" operator="equal">
      <formula>"DA"</formula>
    </cfRule>
  </conditionalFormatting>
  <conditionalFormatting sqref="R62 J8 J12 J16 J20 N14 L10 L18">
    <cfRule type="expression" dxfId="625" priority="6" stopIfTrue="1">
      <formula>$O$1="CU"</formula>
    </cfRule>
  </conditionalFormatting>
  <conditionalFormatting sqref="E21 E7">
    <cfRule type="expression" dxfId="624" priority="5" stopIfTrue="1">
      <formula>$E7&lt;5</formula>
    </cfRule>
  </conditionalFormatting>
  <conditionalFormatting sqref="F19 F21 F9 F17 F15 F13 F11 F7">
    <cfRule type="cellIs" dxfId="623" priority="4" stopIfTrue="1" operator="equal">
      <formula>"Bye"</formula>
    </cfRule>
  </conditionalFormatting>
  <conditionalFormatting sqref="O16">
    <cfRule type="expression" dxfId="622" priority="1" stopIfTrue="1">
      <formula>AND($O$1="CU",O16="Umpire")</formula>
    </cfRule>
    <cfRule type="expression" dxfId="621" priority="2" stopIfTrue="1">
      <formula>AND($O$1="CU",O16&lt;&gt;"Umpire",P16&lt;&gt;"")</formula>
    </cfRule>
    <cfRule type="expression" dxfId="620"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worksheet>
</file>

<file path=xl/worksheets/sheet39.xml><?xml version="1.0" encoding="utf-8"?>
<worksheet xmlns="http://schemas.openxmlformats.org/spreadsheetml/2006/main" xmlns:r="http://schemas.openxmlformats.org/officeDocument/2006/relationships">
  <sheetPr codeName="Sheet138">
    <tabColor indexed="11"/>
    <pageSetUpPr fitToPage="1"/>
  </sheetPr>
  <dimension ref="A1:AO57"/>
  <sheetViews>
    <sheetView showGridLines="0" showZeros="0" workbookViewId="0">
      <selection activeCell="A6" sqref="A6:IV6"/>
    </sheetView>
  </sheetViews>
  <sheetFormatPr defaultRowHeight="13.2"/>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464">
        <f>Altalanos!$B$8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49"/>
      <c r="N4" s="147"/>
      <c r="O4" s="146"/>
      <c r="P4" s="147"/>
      <c r="Q4" s="146"/>
      <c r="R4" s="89">
        <f>Altalanos!$E$10</f>
        <v>0</v>
      </c>
      <c r="Y4" s="656"/>
      <c r="Z4" s="656"/>
      <c r="AA4" s="672" t="s">
        <v>194</v>
      </c>
      <c r="AB4" s="673">
        <v>250</v>
      </c>
      <c r="AC4" s="673">
        <v>200</v>
      </c>
      <c r="AD4" s="673">
        <v>150</v>
      </c>
      <c r="AE4" s="673">
        <v>120</v>
      </c>
      <c r="AF4" s="673">
        <v>90</v>
      </c>
      <c r="AG4" s="673">
        <v>60</v>
      </c>
      <c r="AH4" s="673">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1.1" customHeight="1" thickBot="1">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 customHeight="1">
      <c r="A7" s="157">
        <v>1</v>
      </c>
      <c r="B7" s="390" t="str">
        <f>IF($E7="","",VLOOKUP($E7,'1MD ELO (2)'!$A$7:$O$22,14))</f>
        <v/>
      </c>
      <c r="C7" s="446" t="str">
        <f>IF($E7="","",VLOOKUP($E7,'1MD ELO (2)'!$A$7:$O$22,15))</f>
        <v/>
      </c>
      <c r="D7" s="446" t="str">
        <f>IF($E7="","",VLOOKUP($E7,'1MD ELO (2)'!$A$7:$O$22,5))</f>
        <v/>
      </c>
      <c r="E7" s="159"/>
      <c r="F7" s="160" t="str">
        <f>UPPER(IF($E7="","",VLOOKUP($E7,'1MD ELO (2)'!$A$7:$O$22,2)))</f>
        <v/>
      </c>
      <c r="G7" s="160" t="str">
        <f>IF($E7="","",VLOOKUP($E7,'1MD ELO (2)'!$A$7:$O$22,3))</f>
        <v/>
      </c>
      <c r="H7" s="160"/>
      <c r="I7" s="160" t="str">
        <f>IF($E7="","",VLOOKUP($E7,'1MD ELO (2)'!$A$7:$O$22,4))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c r="A9" s="171">
        <v>2</v>
      </c>
      <c r="B9" s="390" t="str">
        <f>IF($E9="","",VLOOKUP($E9,'1MD ELO (2)'!$A$7:$O$22,14))</f>
        <v/>
      </c>
      <c r="C9" s="446" t="str">
        <f>IF($E9="","",VLOOKUP($E9,'1MD ELO (2)'!$A$7:$O$22,15))</f>
        <v/>
      </c>
      <c r="D9" s="446" t="str">
        <f>IF($E9="","",VLOOKUP($E9,'1MD ELO (2)'!$A$7:$O$22,5))</f>
        <v/>
      </c>
      <c r="E9" s="159"/>
      <c r="F9" s="179" t="str">
        <f>UPPER(IF($E9="","",VLOOKUP($E9,'1MD ELO (2)'!$A$7:$O$22,2)))</f>
        <v/>
      </c>
      <c r="G9" s="179" t="str">
        <f>IF($E9="","",VLOOKUP($E9,'1MD ELO (2)'!$A$7:$O$22,3))</f>
        <v/>
      </c>
      <c r="H9" s="179"/>
      <c r="I9" s="160" t="str">
        <f>IF($E9="","",VLOOKUP($E9,'1MD ELO (2)'!$A$7:$O$22,4))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c r="A11" s="171">
        <v>3</v>
      </c>
      <c r="B11" s="390" t="str">
        <f>IF($E11="","",VLOOKUP($E11,'1MD ELO (2)'!$A$7:$O$22,14))</f>
        <v/>
      </c>
      <c r="C11" s="446" t="str">
        <f>IF($E11="","",VLOOKUP($E11,'1MD ELO (2)'!$A$7:$O$22,15))</f>
        <v/>
      </c>
      <c r="D11" s="446" t="str">
        <f>IF($E11="","",VLOOKUP($E11,'1MD ELO (2)'!$A$7:$O$22,5))</f>
        <v/>
      </c>
      <c r="E11" s="159"/>
      <c r="F11" s="179" t="str">
        <f>UPPER(IF($E11="","",VLOOKUP($E11,'1MD ELO (2)'!$A$7:$O$22,2)))</f>
        <v/>
      </c>
      <c r="G11" s="179" t="str">
        <f>IF($E11="","",VLOOKUP($E11,'1MD ELO (2)'!$A$7:$O$22,3))</f>
        <v/>
      </c>
      <c r="H11" s="179"/>
      <c r="I11" s="179" t="str">
        <f>IF($E11="","",VLOOKUP($E11,'1MD ELO (2)'!$A$7:$O$22,4))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c r="A13" s="171">
        <v>4</v>
      </c>
      <c r="B13" s="390" t="str">
        <f>IF($E13="","",VLOOKUP($E13,'1MD ELO (2)'!$A$7:$O$22,14))</f>
        <v/>
      </c>
      <c r="C13" s="446" t="str">
        <f>IF($E13="","",VLOOKUP($E13,'1MD ELO (2)'!$A$7:$O$22,15))</f>
        <v/>
      </c>
      <c r="D13" s="446" t="str">
        <f>IF($E13="","",VLOOKUP($E13,'1MD ELO (2)'!$A$7:$O$22,5))</f>
        <v/>
      </c>
      <c r="E13" s="159"/>
      <c r="F13" s="179" t="str">
        <f>UPPER(IF($E13="","",VLOOKUP($E13,'1MD ELO (2)'!$A$7:$O$22,2)))</f>
        <v/>
      </c>
      <c r="G13" s="179" t="str">
        <f>IF($E13="","",VLOOKUP($E13,'1MD ELO (2)'!$A$7:$O$22,3))</f>
        <v/>
      </c>
      <c r="H13" s="179"/>
      <c r="I13" s="179" t="str">
        <f>IF($E13="","",VLOOKUP($E13,'1MD ELO (2)'!$A$7:$O$22,4))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c r="A15" s="157">
        <v>5</v>
      </c>
      <c r="B15" s="390" t="str">
        <f>IF($E15="","",VLOOKUP($E15,'1MD ELO (2)'!$A$7:$O$22,14))</f>
        <v/>
      </c>
      <c r="C15" s="446" t="str">
        <f>IF($E15="","",VLOOKUP($E15,'1MD ELO (2)'!$A$7:$O$22,15))</f>
        <v/>
      </c>
      <c r="D15" s="446" t="str">
        <f>IF($E15="","",VLOOKUP($E15,'1MD ELO (2)'!$A$7:$O$22,5))</f>
        <v/>
      </c>
      <c r="E15" s="159"/>
      <c r="F15" s="160" t="str">
        <f>UPPER(IF($E15="","",VLOOKUP($E15,'1MD ELO (2)'!$A$7:$O$22,2)))</f>
        <v/>
      </c>
      <c r="G15" s="160" t="str">
        <f>IF($E15="","",VLOOKUP($E15,'1MD ELO (2)'!$A$7:$O$22,3))</f>
        <v/>
      </c>
      <c r="H15" s="160"/>
      <c r="I15" s="160" t="str">
        <f>IF($E15="","",VLOOKUP($E15,'1MD ELO (2)'!$A$7:$O$22,4))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c r="A17" s="171">
        <v>6</v>
      </c>
      <c r="B17" s="390" t="str">
        <f>IF($E17="","",VLOOKUP($E17,'1MD ELO (2)'!$A$7:$O$22,14))</f>
        <v/>
      </c>
      <c r="C17" s="446" t="str">
        <f>IF($E17="","",VLOOKUP($E17,'1MD ELO (2)'!$A$7:$O$22,15))</f>
        <v/>
      </c>
      <c r="D17" s="446" t="str">
        <f>IF($E17="","",VLOOKUP($E17,'1MD ELO (2)'!$A$7:$O$22,5))</f>
        <v/>
      </c>
      <c r="E17" s="159"/>
      <c r="F17" s="179" t="str">
        <f>UPPER(IF($E17="","",VLOOKUP($E17,'1MD ELO (2)'!$A$7:$O$22,2)))</f>
        <v/>
      </c>
      <c r="G17" s="179" t="str">
        <f>IF($E17="","",VLOOKUP($E17,'1MD ELO (2)'!$A$7:$O$22,3))</f>
        <v/>
      </c>
      <c r="H17" s="179"/>
      <c r="I17" s="179" t="str">
        <f>IF($E17="","",VLOOKUP($E17,'1MD ELO (2)'!$A$7:$O$22,4))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c r="A19" s="171">
        <v>7</v>
      </c>
      <c r="B19" s="390" t="str">
        <f>IF($E19="","",VLOOKUP($E19,'1MD ELO (2)'!$A$7:$O$22,14))</f>
        <v/>
      </c>
      <c r="C19" s="446" t="str">
        <f>IF($E19="","",VLOOKUP($E19,'1MD ELO (2)'!$A$7:$O$22,15))</f>
        <v/>
      </c>
      <c r="D19" s="446" t="str">
        <f>IF($E19="","",VLOOKUP($E19,'1MD ELO (2)'!$A$7:$O$22,5))</f>
        <v/>
      </c>
      <c r="E19" s="159"/>
      <c r="F19" s="179" t="str">
        <f>UPPER(IF($E19="","",VLOOKUP($E19,'1MD ELO (2)'!$A$7:$O$22,2)))</f>
        <v/>
      </c>
      <c r="G19" s="179" t="str">
        <f>IF($E19="","",VLOOKUP($E19,'1MD ELO (2)'!$A$7:$O$22,3))</f>
        <v/>
      </c>
      <c r="H19" s="179"/>
      <c r="I19" s="179" t="str">
        <f>IF($E19="","",VLOOKUP($E19,'1MD ELO (2)'!$A$7:$O$22,4))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c r="A21" s="171">
        <v>8</v>
      </c>
      <c r="B21" s="390" t="str">
        <f>IF($E21="","",VLOOKUP($E21,'1MD ELO (2)'!$A$7:$O$22,14))</f>
        <v/>
      </c>
      <c r="C21" s="446" t="str">
        <f>IF($E21="","",VLOOKUP($E21,'1MD ELO (2)'!$A$7:$O$22,15))</f>
        <v/>
      </c>
      <c r="D21" s="446" t="str">
        <f>IF($E21="","",VLOOKUP($E21,'1MD ELO (2)'!$A$7:$O$22,5))</f>
        <v/>
      </c>
      <c r="E21" s="159"/>
      <c r="F21" s="179" t="str">
        <f>UPPER(IF($E21="","",VLOOKUP($E21,'1MD ELO (2)'!$A$7:$O$22,2)))</f>
        <v/>
      </c>
      <c r="G21" s="179" t="str">
        <f>IF($E21="","",VLOOKUP($E21,'1MD ELO (2)'!$A$7:$O$22,3))</f>
        <v/>
      </c>
      <c r="H21" s="179"/>
      <c r="I21" s="179" t="str">
        <f>IF($E21="","",VLOOKUP($E21,'1MD ELO (2)'!$A$7:$O$22,4))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c r="A23" s="171">
        <v>9</v>
      </c>
      <c r="B23" s="390" t="str">
        <f>IF($E23="","",VLOOKUP($E23,'1MD ELO (2)'!$A$7:$O$22,14))</f>
        <v/>
      </c>
      <c r="C23" s="446" t="str">
        <f>IF($E23="","",VLOOKUP($E23,'1MD ELO (2)'!$A$7:$O$22,15))</f>
        <v/>
      </c>
      <c r="D23" s="446" t="str">
        <f>IF($E23="","",VLOOKUP($E23,'1MD ELO (2)'!$A$7:$O$22,5))</f>
        <v/>
      </c>
      <c r="E23" s="159"/>
      <c r="F23" s="179" t="str">
        <f>UPPER(IF($E23="","",VLOOKUP($E23,'1MD ELO (2)'!$A$7:$O$22,2)))</f>
        <v/>
      </c>
      <c r="G23" s="179" t="str">
        <f>IF($E23="","",VLOOKUP($E23,'1MD ELO (2)'!$A$7:$O$22,3))</f>
        <v/>
      </c>
      <c r="H23" s="179"/>
      <c r="I23" s="179" t="str">
        <f>IF($E23="","",VLOOKUP($E23,'1MD ELO (2)'!$A$7:$O$22,4))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c r="A25" s="171">
        <v>10</v>
      </c>
      <c r="B25" s="390" t="str">
        <f>IF($E25="","",VLOOKUP($E25,'1MD ELO (2)'!$A$7:$O$22,14))</f>
        <v/>
      </c>
      <c r="C25" s="446" t="str">
        <f>IF($E25="","",VLOOKUP($E25,'1MD ELO (2)'!$A$7:$O$22,15))</f>
        <v/>
      </c>
      <c r="D25" s="446" t="str">
        <f>IF($E25="","",VLOOKUP($E25,'1MD ELO (2)'!$A$7:$O$22,5))</f>
        <v/>
      </c>
      <c r="E25" s="159"/>
      <c r="F25" s="179" t="str">
        <f>UPPER(IF($E25="","",VLOOKUP($E25,'1MD ELO (2)'!$A$7:$O$22,2)))</f>
        <v/>
      </c>
      <c r="G25" s="179" t="str">
        <f>IF($E25="","",VLOOKUP($E25,'1MD ELO (2)'!$A$7:$O$22,3))</f>
        <v/>
      </c>
      <c r="H25" s="179"/>
      <c r="I25" s="179" t="str">
        <f>IF($E25="","",VLOOKUP($E25,'1MD ELO (2)'!$A$7:$O$22,4))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c r="A27" s="171">
        <v>11</v>
      </c>
      <c r="B27" s="390" t="str">
        <f>IF($E27="","",VLOOKUP($E27,'1MD ELO (2)'!$A$7:$O$22,14))</f>
        <v/>
      </c>
      <c r="C27" s="446" t="str">
        <f>IF($E27="","",VLOOKUP($E27,'1MD ELO (2)'!$A$7:$O$22,15))</f>
        <v/>
      </c>
      <c r="D27" s="446" t="str">
        <f>IF($E27="","",VLOOKUP($E27,'1MD ELO (2)'!$A$7:$O$22,5))</f>
        <v/>
      </c>
      <c r="E27" s="159"/>
      <c r="F27" s="179" t="str">
        <f>UPPER(IF($E27="","",VLOOKUP($E27,'1MD ELO (2)'!$A$7:$O$22,2)))</f>
        <v/>
      </c>
      <c r="G27" s="179" t="str">
        <f>IF($E27="","",VLOOKUP($E27,'1MD ELO (2)'!$A$7:$O$22,3))</f>
        <v/>
      </c>
      <c r="H27" s="179"/>
      <c r="I27" s="179" t="str">
        <f>IF($E27="","",VLOOKUP($E27,'1MD ELO (2)'!$A$7:$O$22,4))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c r="A29" s="157">
        <v>12</v>
      </c>
      <c r="B29" s="390" t="str">
        <f>IF($E29="","",VLOOKUP($E29,'1MD ELO (2)'!$A$7:$O$22,14))</f>
        <v/>
      </c>
      <c r="C29" s="446" t="str">
        <f>IF($E29="","",VLOOKUP($E29,'1MD ELO (2)'!$A$7:$O$22,15))</f>
        <v/>
      </c>
      <c r="D29" s="446" t="str">
        <f>IF($E29="","",VLOOKUP($E29,'1MD ELO (2)'!$A$7:$O$22,5))</f>
        <v/>
      </c>
      <c r="E29" s="159"/>
      <c r="F29" s="160" t="str">
        <f>UPPER(IF($E29="","",VLOOKUP($E29,'1MD ELO (2)'!$A$7:$O$22,2)))</f>
        <v/>
      </c>
      <c r="G29" s="160" t="str">
        <f>IF($E29="","",VLOOKUP($E29,'1MD ELO (2)'!$A$7:$O$22,3))</f>
        <v/>
      </c>
      <c r="H29" s="160"/>
      <c r="I29" s="160" t="str">
        <f>IF($E29="","",VLOOKUP($E29,'1MD ELO (2)'!$A$7:$O$22,4))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c r="A31" s="171">
        <v>13</v>
      </c>
      <c r="B31" s="390" t="str">
        <f>IF($E31="","",VLOOKUP($E31,'1MD ELO (2)'!$A$7:$O$22,14))</f>
        <v/>
      </c>
      <c r="C31" s="446" t="str">
        <f>IF($E31="","",VLOOKUP($E31,'1MD ELO (2)'!$A$7:$O$22,15))</f>
        <v/>
      </c>
      <c r="D31" s="446" t="str">
        <f>IF($E31="","",VLOOKUP($E31,'1MD ELO (2)'!$A$7:$O$22,5))</f>
        <v/>
      </c>
      <c r="E31" s="159"/>
      <c r="F31" s="179" t="str">
        <f>UPPER(IF($E31="","",VLOOKUP($E31,'1MD ELO (2)'!$A$7:$O$22,2)))</f>
        <v/>
      </c>
      <c r="G31" s="179" t="str">
        <f>IF($E31="","",VLOOKUP($E31,'1MD ELO (2)'!$A$7:$O$22,3))</f>
        <v/>
      </c>
      <c r="H31" s="179"/>
      <c r="I31" s="179" t="str">
        <f>IF($E31="","",VLOOKUP($E31,'1MD ELO (2)'!$A$7:$O$22,4))</f>
        <v/>
      </c>
      <c r="J31" s="192"/>
      <c r="K31" s="161"/>
      <c r="L31" s="161"/>
      <c r="M31" s="161"/>
      <c r="N31" s="188"/>
      <c r="O31" s="161"/>
      <c r="P31" s="186"/>
      <c r="Q31" s="167"/>
      <c r="R31" s="168"/>
      <c r="S31" s="169"/>
      <c r="AI31" s="668"/>
      <c r="AJ31" s="668"/>
      <c r="AK31" s="668"/>
    </row>
    <row r="32" spans="1:41" s="38" customFormat="1" ht="12.9" customHeight="1">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c r="A33" s="171">
        <v>14</v>
      </c>
      <c r="B33" s="390" t="str">
        <f>IF($E33="","",VLOOKUP($E33,'1MD ELO (2)'!$A$7:$O$22,14))</f>
        <v/>
      </c>
      <c r="C33" s="446" t="str">
        <f>IF($E33="","",VLOOKUP($E33,'1MD ELO (2)'!$A$7:$O$22,15))</f>
        <v/>
      </c>
      <c r="D33" s="446" t="str">
        <f>IF($E33="","",VLOOKUP($E33,'1MD ELO (2)'!$A$7:$O$22,5))</f>
        <v/>
      </c>
      <c r="E33" s="159"/>
      <c r="F33" s="179" t="str">
        <f>UPPER(IF($E33="","",VLOOKUP($E33,'1MD ELO (2)'!$A$7:$O$22,2)))</f>
        <v/>
      </c>
      <c r="G33" s="179" t="str">
        <f>IF($E33="","",VLOOKUP($E33,'1MD ELO (2)'!$A$7:$O$22,3))</f>
        <v/>
      </c>
      <c r="H33" s="179"/>
      <c r="I33" s="179" t="str">
        <f>IF($E33="","",VLOOKUP($E33,'1MD ELO (2)'!$A$7:$O$22,4))</f>
        <v/>
      </c>
      <c r="J33" s="180"/>
      <c r="K33" s="161"/>
      <c r="L33" s="181"/>
      <c r="M33" s="161"/>
      <c r="N33" s="188"/>
      <c r="O33" s="186"/>
      <c r="P33" s="186"/>
      <c r="Q33" s="167"/>
      <c r="R33" s="168"/>
      <c r="S33" s="169"/>
      <c r="AI33" s="668"/>
      <c r="AJ33" s="668"/>
      <c r="AK33" s="668"/>
    </row>
    <row r="34" spans="1:37" s="38" customFormat="1" ht="12.9" customHeight="1">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c r="A35" s="171">
        <v>15</v>
      </c>
      <c r="B35" s="390" t="str">
        <f>IF($E35="","",VLOOKUP($E35,'1MD ELO (2)'!$A$7:$O$22,14))</f>
        <v/>
      </c>
      <c r="C35" s="446" t="str">
        <f>IF($E35="","",VLOOKUP($E35,'1MD ELO (2)'!$A$7:$O$22,15))</f>
        <v/>
      </c>
      <c r="D35" s="446" t="str">
        <f>IF($E35="","",VLOOKUP($E35,'1MD ELO (2)'!$A$7:$O$22,5))</f>
        <v/>
      </c>
      <c r="E35" s="159"/>
      <c r="F35" s="179" t="str">
        <f>UPPER(IF($E35="","",VLOOKUP($E35,'1MD ELO (2)'!$A$7:$O$22,2)))</f>
        <v/>
      </c>
      <c r="G35" s="179" t="str">
        <f>IF($E35="","",VLOOKUP($E35,'1MD ELO (2)'!$A$7:$O$22,3))</f>
        <v/>
      </c>
      <c r="H35" s="179"/>
      <c r="I35" s="179" t="str">
        <f>IF($E35="","",VLOOKUP($E35,'1MD ELO (2)'!$A$7:$O$22,4))</f>
        <v/>
      </c>
      <c r="J35" s="162"/>
      <c r="K35" s="161"/>
      <c r="L35" s="187"/>
      <c r="M35" s="161"/>
      <c r="N35" s="186"/>
      <c r="O35" s="186"/>
      <c r="P35" s="186"/>
      <c r="Q35" s="167"/>
      <c r="R35" s="168"/>
      <c r="S35" s="169"/>
      <c r="AI35" s="668"/>
      <c r="AJ35" s="668"/>
      <c r="AK35" s="668"/>
    </row>
    <row r="36" spans="1:37" s="38" customFormat="1" ht="12.9" customHeight="1">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c r="A37" s="157">
        <v>16</v>
      </c>
      <c r="B37" s="390" t="str">
        <f>IF($E37="","",VLOOKUP($E37,'1MD ELO (2)'!$A$7:$O$22,14))</f>
        <v/>
      </c>
      <c r="C37" s="446" t="str">
        <f>IF($E37="","",VLOOKUP($E37,'1MD ELO (2)'!$A$7:$O$22,15))</f>
        <v/>
      </c>
      <c r="D37" s="446" t="str">
        <f>IF($E37="","",VLOOKUP($E37,'1MD ELO (2)'!$A$7:$O$22,5))</f>
        <v/>
      </c>
      <c r="E37" s="159"/>
      <c r="F37" s="160" t="str">
        <f>UPPER(IF($E37="","",VLOOKUP($E37,'1MD ELO (2)'!$A$7:$O$22,2)))</f>
        <v/>
      </c>
      <c r="G37" s="160" t="str">
        <f>IF($E37="","",VLOOKUP($E37,'1MD ELO (2)'!$A$7:$O$22,3))</f>
        <v/>
      </c>
      <c r="H37" s="179"/>
      <c r="I37" s="160" t="str">
        <f>IF($E37="","",VLOOKUP($E37,'1MD ELO (2)'!$A$7:$O$22,4))</f>
        <v/>
      </c>
      <c r="J37" s="190"/>
      <c r="K37" s="161"/>
      <c r="L37" s="161"/>
      <c r="M37" s="161"/>
      <c r="N37" s="186"/>
      <c r="O37" s="186"/>
      <c r="P37" s="186"/>
      <c r="Q37" s="167"/>
      <c r="R37" s="168"/>
      <c r="S37" s="169"/>
      <c r="AI37" s="668"/>
      <c r="AJ37" s="668"/>
      <c r="AK37" s="668"/>
    </row>
    <row r="38" spans="1:37" s="38" customFormat="1" ht="9.6" customHeight="1">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c r="A50" s="452" t="s">
        <v>106</v>
      </c>
      <c r="B50" s="453"/>
      <c r="C50" s="454"/>
      <c r="D50" s="455"/>
      <c r="E50" s="224">
        <v>1</v>
      </c>
      <c r="F50" s="92" t="str">
        <f>IF(E50&gt;$R$57,,UPPER(VLOOKUP(E50,'1MD ELO (2)'!$A$7:$Q$134,2)))</f>
        <v/>
      </c>
      <c r="G50" s="225"/>
      <c r="H50" s="92"/>
      <c r="I50" s="91"/>
      <c r="J50" s="226" t="s">
        <v>7</v>
      </c>
      <c r="K50" s="221"/>
      <c r="L50" s="227"/>
      <c r="M50" s="221"/>
      <c r="N50" s="228"/>
      <c r="O50" s="229" t="s">
        <v>111</v>
      </c>
      <c r="P50" s="230"/>
      <c r="Q50" s="230"/>
      <c r="R50" s="231"/>
      <c r="AI50" s="670"/>
      <c r="AJ50" s="670"/>
      <c r="AK50" s="670"/>
    </row>
    <row r="51" spans="1:37" s="18" customFormat="1" ht="9" customHeight="1">
      <c r="A51" s="236" t="s">
        <v>124</v>
      </c>
      <c r="B51" s="234"/>
      <c r="C51" s="448"/>
      <c r="D51" s="237"/>
      <c r="E51" s="224">
        <v>2</v>
      </c>
      <c r="F51" s="92" t="str">
        <f>IF(E51&gt;$R$57,,UPPER(VLOOKUP(E51,'1MD ELO (2)'!$A$7:$Q$134,2)))</f>
        <v/>
      </c>
      <c r="G51" s="225"/>
      <c r="H51" s="92"/>
      <c r="I51" s="91"/>
      <c r="J51" s="226" t="s">
        <v>8</v>
      </c>
      <c r="K51" s="221"/>
      <c r="L51" s="227"/>
      <c r="M51" s="221"/>
      <c r="N51" s="228"/>
      <c r="O51" s="232"/>
      <c r="P51" s="233"/>
      <c r="Q51" s="234"/>
      <c r="R51" s="235"/>
      <c r="AI51" s="670"/>
      <c r="AJ51" s="670"/>
      <c r="AK51" s="670"/>
    </row>
    <row r="52" spans="1:37" s="18" customFormat="1" ht="9" customHeight="1">
      <c r="A52" s="379"/>
      <c r="B52" s="380"/>
      <c r="C52" s="449"/>
      <c r="D52" s="381"/>
      <c r="E52" s="224">
        <v>3</v>
      </c>
      <c r="F52" s="92" t="str">
        <f>IF(E52&gt;$R$57,,UPPER(VLOOKUP(E52,'1MD ELO (2)'!$A$7:$Q$134,2)))</f>
        <v/>
      </c>
      <c r="G52" s="225"/>
      <c r="H52" s="92"/>
      <c r="I52" s="91"/>
      <c r="J52" s="226" t="s">
        <v>9</v>
      </c>
      <c r="K52" s="221"/>
      <c r="L52" s="227"/>
      <c r="M52" s="221"/>
      <c r="N52" s="228"/>
      <c r="O52" s="229" t="s">
        <v>112</v>
      </c>
      <c r="P52" s="230"/>
      <c r="Q52" s="230"/>
      <c r="R52" s="231"/>
      <c r="AI52" s="670"/>
      <c r="AJ52" s="670"/>
      <c r="AK52" s="670"/>
    </row>
    <row r="53" spans="1:37" s="18" customFormat="1" ht="9" customHeight="1">
      <c r="A53" s="238"/>
      <c r="B53" s="443"/>
      <c r="C53" s="443"/>
      <c r="D53" s="239"/>
      <c r="E53" s="224">
        <v>4</v>
      </c>
      <c r="F53" s="92" t="str">
        <f>IF(E53&gt;$R$57,,UPPER(VLOOKUP(E53,'1MD ELO (2)'!$A$7:$Q$134,2)))</f>
        <v/>
      </c>
      <c r="G53" s="225"/>
      <c r="H53" s="92"/>
      <c r="I53" s="91"/>
      <c r="J53" s="226" t="s">
        <v>10</v>
      </c>
      <c r="K53" s="221"/>
      <c r="L53" s="227"/>
      <c r="M53" s="221"/>
      <c r="N53" s="228"/>
      <c r="O53" s="221"/>
      <c r="P53" s="227"/>
      <c r="Q53" s="221"/>
      <c r="R53" s="228"/>
      <c r="AI53" s="670"/>
      <c r="AJ53" s="670"/>
      <c r="AK53" s="670"/>
    </row>
    <row r="54" spans="1:37" s="18" customFormat="1" ht="9" customHeight="1">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c r="A57" s="368"/>
      <c r="B57" s="365"/>
      <c r="C57" s="445"/>
      <c r="D57" s="378"/>
      <c r="E57" s="240"/>
      <c r="F57" s="241"/>
      <c r="G57" s="242"/>
      <c r="H57" s="241"/>
      <c r="I57" s="243"/>
      <c r="J57" s="244" t="s">
        <v>14</v>
      </c>
      <c r="K57" s="234"/>
      <c r="L57" s="233"/>
      <c r="M57" s="234"/>
      <c r="N57" s="235"/>
      <c r="O57" s="234">
        <f>R4</f>
        <v>0</v>
      </c>
      <c r="P57" s="233"/>
      <c r="Q57" s="234"/>
      <c r="R57" s="245">
        <f>MIN(4,'1MD ELO (2)'!Q5)</f>
        <v>4</v>
      </c>
      <c r="AI57" s="670"/>
      <c r="AJ57" s="670"/>
      <c r="AK57" s="670"/>
    </row>
  </sheetData>
  <mergeCells count="1">
    <mergeCell ref="A4:C4"/>
  </mergeCells>
  <conditionalFormatting sqref="G45:I45 G39:I39 H23 H25 H27 H29 H31 H33 H35 H37 G47:I47 G41:I41 G43:I43 H7 H9 H11 H13 H15 H17 H19 H21">
    <cfRule type="expression" dxfId="619" priority="14" stopIfTrue="1">
      <formula>AND($E7&lt;9,$C7&gt;0)</formula>
    </cfRule>
  </conditionalFormatting>
  <conditionalFormatting sqref="I32 I46 I36 K44 I42 K10 M14 K18 K26 K34 M30 M40 O22 I8 I12 I16 I20 I24 I28">
    <cfRule type="expression" dxfId="618" priority="11" stopIfTrue="1">
      <formula>AND($O$1="CU",I8="Umpire")</formula>
    </cfRule>
    <cfRule type="expression" dxfId="617" priority="12" stopIfTrue="1">
      <formula>AND($O$1="CU",I8&lt;&gt;"Umpire",J8&lt;&gt;"")</formula>
    </cfRule>
    <cfRule type="expression" dxfId="616" priority="13" stopIfTrue="1">
      <formula>AND($O$1="CU",I8&lt;&gt;"Umpire")</formula>
    </cfRule>
  </conditionalFormatting>
  <conditionalFormatting sqref="E39 E47 E45 E43 E41">
    <cfRule type="expression" dxfId="615" priority="10" stopIfTrue="1">
      <formula>AND($E39&lt;9,$C39&gt;0)</formula>
    </cfRule>
  </conditionalFormatting>
  <conditionalFormatting sqref="F41 F43 F45 F47 F39">
    <cfRule type="cellIs" dxfId="614" priority="8" stopIfTrue="1" operator="equal">
      <formula>"Bye"</formula>
    </cfRule>
    <cfRule type="expression" dxfId="613" priority="9" stopIfTrue="1">
      <formula>AND($E39&lt;9,$C39&gt;0)</formula>
    </cfRule>
  </conditionalFormatting>
  <conditionalFormatting sqref="M10 M18 M26 M34 O30 O40 M44 O14 Q22 K8 K12 K16 K20 K24 K28 K32 K36 K42 K46">
    <cfRule type="expression" dxfId="612" priority="6" stopIfTrue="1">
      <formula>J8="as"</formula>
    </cfRule>
    <cfRule type="expression" dxfId="611" priority="7" stopIfTrue="1">
      <formula>J8="bs"</formula>
    </cfRule>
  </conditionalFormatting>
  <conditionalFormatting sqref="B41 B43 B45 B47 B39">
    <cfRule type="cellIs" dxfId="610" priority="4" stopIfTrue="1" operator="equal">
      <formula>"QA"</formula>
    </cfRule>
    <cfRule type="cellIs" dxfId="609" priority="5" stopIfTrue="1" operator="equal">
      <formula>"DA"</formula>
    </cfRule>
  </conditionalFormatting>
  <conditionalFormatting sqref="R57 J8 J12 J16 J20 J24 J28 J32 J36 N30 N14 L10 L34 L18 L26 P22">
    <cfRule type="expression" dxfId="608" priority="3" stopIfTrue="1">
      <formula>$O$1="CU"</formula>
    </cfRule>
  </conditionalFormatting>
  <conditionalFormatting sqref="E9 E7 E11 E13 E15 E17 E19 E21 E23 E25 E27 E29 E31 E33 E35 E37">
    <cfRule type="expression" dxfId="607" priority="2" stopIfTrue="1">
      <formula>$E7&lt;5</formula>
    </cfRule>
  </conditionalFormatting>
  <conditionalFormatting sqref="F35 F37 F25 F33 F31 F29 F27 F23 F19 F21 F9 F17 F15 F13 F11 F7">
    <cfRule type="cellIs" dxfId="606"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sheetPr>
    <tabColor indexed="11"/>
  </sheetPr>
  <dimension ref="A1:AK43"/>
  <sheetViews>
    <sheetView workbookViewId="0">
      <selection activeCell="P15" sqref="P15"/>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816"/>
      <c r="E4" s="520" t="str">
        <f>Altalanos!$C$10</f>
        <v>Baja</v>
      </c>
      <c r="F4" s="520"/>
      <c r="G4" s="520"/>
      <c r="H4" s="523"/>
      <c r="I4" s="520"/>
      <c r="J4" s="522"/>
      <c r="K4" s="523"/>
      <c r="L4" s="659"/>
      <c r="M4" s="525">
        <f>Altalanos!$E$10</f>
        <v>0</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ELO'!$A$7:$O$22,5))</f>
        <v/>
      </c>
      <c r="D7" s="631" t="str">
        <f>IF($B7="","",VLOOKUP($B7,'1MD ELO'!$A$7:$O$22,15))</f>
        <v/>
      </c>
      <c r="E7" s="839" t="s">
        <v>238</v>
      </c>
      <c r="F7" s="840"/>
      <c r="G7" s="839" t="s">
        <v>239</v>
      </c>
      <c r="H7" s="840"/>
      <c r="I7" s="818" t="s">
        <v>233</v>
      </c>
      <c r="J7" s="559"/>
      <c r="K7" s="826" t="s">
        <v>304</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ELO'!$A$7:$O$22,5))</f>
        <v/>
      </c>
      <c r="D9" s="631" t="str">
        <f>IF($B9="","",VLOOKUP($B9,'1MD ELO'!$A$7:$O$22,15))</f>
        <v/>
      </c>
      <c r="E9" s="839" t="s">
        <v>240</v>
      </c>
      <c r="F9" s="840"/>
      <c r="G9" s="839" t="s">
        <v>241</v>
      </c>
      <c r="H9" s="840"/>
      <c r="I9" s="818" t="s">
        <v>242</v>
      </c>
      <c r="J9" s="559"/>
      <c r="K9" s="826" t="s">
        <v>334</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ELO'!$A$7:$O$22,5))</f>
        <v/>
      </c>
      <c r="D11" s="631" t="str">
        <f>IF($B11="","",VLOOKUP($B11,'1MD ELO'!$A$7:$O$22,15))</f>
        <v/>
      </c>
      <c r="E11" s="839" t="s">
        <v>243</v>
      </c>
      <c r="F11" s="840"/>
      <c r="G11" s="839" t="s">
        <v>244</v>
      </c>
      <c r="H11" s="840"/>
      <c r="I11" s="818" t="s">
        <v>245</v>
      </c>
      <c r="J11" s="559"/>
      <c r="K11" s="826" t="s">
        <v>303</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ELO'!$A$7:$O$22,5))</f>
        <v/>
      </c>
      <c r="D13" s="631" t="str">
        <f>IF($B13="","",VLOOKUP($B13,'1MD ELO'!$A$7:$O$22,15))</f>
        <v/>
      </c>
      <c r="E13" s="839" t="s">
        <v>246</v>
      </c>
      <c r="F13" s="840"/>
      <c r="G13" s="839" t="s">
        <v>247</v>
      </c>
      <c r="H13" s="840"/>
      <c r="I13" s="818" t="s">
        <v>242</v>
      </c>
      <c r="J13" s="559"/>
      <c r="K13" s="826" t="s">
        <v>302</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Fazekas</v>
      </c>
      <c r="E18" s="835"/>
      <c r="F18" s="835" t="str">
        <f>E9</f>
        <v>Kazy</v>
      </c>
      <c r="G18" s="835"/>
      <c r="H18" s="835" t="str">
        <f>E11</f>
        <v>Horváth</v>
      </c>
      <c r="I18" s="835"/>
      <c r="J18" s="835" t="str">
        <f>E13</f>
        <v>Bognár</v>
      </c>
      <c r="K18" s="835"/>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35" t="str">
        <f>E7</f>
        <v>Fazekas</v>
      </c>
      <c r="C19" s="835"/>
      <c r="D19" s="836"/>
      <c r="E19" s="836"/>
      <c r="F19" s="829" t="s">
        <v>308</v>
      </c>
      <c r="G19" s="830"/>
      <c r="H19" s="829" t="s">
        <v>324</v>
      </c>
      <c r="I19" s="830"/>
      <c r="J19" s="855" t="s">
        <v>319</v>
      </c>
      <c r="K19" s="835"/>
      <c r="L19" s="559"/>
      <c r="M19" s="559"/>
      <c r="O19" s="859">
        <v>8.4027777777777771E-2</v>
      </c>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35" t="str">
        <f>E9</f>
        <v>Kazy</v>
      </c>
      <c r="C20" s="835"/>
      <c r="D20" s="829" t="s">
        <v>309</v>
      </c>
      <c r="E20" s="830"/>
      <c r="F20" s="836"/>
      <c r="G20" s="836"/>
      <c r="H20" s="829" t="s">
        <v>301</v>
      </c>
      <c r="I20" s="830"/>
      <c r="J20" s="829" t="s">
        <v>301</v>
      </c>
      <c r="K20" s="830"/>
      <c r="L20" s="559"/>
      <c r="M20" s="559"/>
      <c r="O20" s="859">
        <v>2.0833333333333333E-3</v>
      </c>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35" t="str">
        <f>E11</f>
        <v>Horváth</v>
      </c>
      <c r="C21" s="835"/>
      <c r="D21" s="829" t="s">
        <v>323</v>
      </c>
      <c r="E21" s="830"/>
      <c r="F21" s="829" t="s">
        <v>300</v>
      </c>
      <c r="G21" s="830"/>
      <c r="H21" s="836"/>
      <c r="I21" s="836"/>
      <c r="J21" s="829" t="s">
        <v>300</v>
      </c>
      <c r="K21" s="830"/>
      <c r="L21" s="559"/>
      <c r="M21" s="559"/>
      <c r="O21" s="859">
        <v>0.125</v>
      </c>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35" t="str">
        <f>E13</f>
        <v>Bognár</v>
      </c>
      <c r="C22" s="835"/>
      <c r="D22" s="829" t="s">
        <v>320</v>
      </c>
      <c r="E22" s="830"/>
      <c r="F22" s="829" t="s">
        <v>300</v>
      </c>
      <c r="G22" s="830"/>
      <c r="H22" s="855" t="s">
        <v>301</v>
      </c>
      <c r="I22" s="835"/>
      <c r="J22" s="836"/>
      <c r="K22" s="836"/>
      <c r="L22" s="559"/>
      <c r="M22" s="559"/>
      <c r="O22" s="859">
        <v>4.3055555555555562E-2</v>
      </c>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M4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899" priority="2" stopIfTrue="1" operator="equal">
      <formula>"Bye"</formula>
    </cfRule>
  </conditionalFormatting>
  <conditionalFormatting sqref="R41">
    <cfRule type="expression" dxfId="898"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0.xml><?xml version="1.0" encoding="utf-8"?>
<worksheet xmlns="http://schemas.openxmlformats.org/spreadsheetml/2006/main" xmlns:r="http://schemas.openxmlformats.org/officeDocument/2006/relationships">
  <sheetPr codeName="Sheet140">
    <tabColor indexed="11"/>
    <pageSetUpPr fitToPage="1"/>
  </sheetPr>
  <dimension ref="A1:AM79"/>
  <sheetViews>
    <sheetView showGridLines="0" showZeros="0" workbookViewId="0">
      <selection activeCell="A6" sqref="A6:IV6"/>
    </sheetView>
  </sheetViews>
  <sheetFormatPr defaultRowHeight="13.2"/>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E2" s="464">
        <f>Altalanos!$B$8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49"/>
      <c r="N4" s="147"/>
      <c r="O4" s="146"/>
      <c r="P4" s="147"/>
      <c r="Q4" s="146"/>
      <c r="R4" s="89">
        <f>Altalanos!$E$10</f>
        <v>0</v>
      </c>
      <c r="Y4" s="656"/>
      <c r="Z4" s="656"/>
      <c r="AA4" s="656" t="s">
        <v>194</v>
      </c>
      <c r="AB4" s="661">
        <v>250</v>
      </c>
      <c r="AC4" s="661">
        <v>200</v>
      </c>
      <c r="AD4" s="661">
        <v>150</v>
      </c>
      <c r="AE4" s="661">
        <v>120</v>
      </c>
      <c r="AF4" s="661">
        <v>90</v>
      </c>
      <c r="AG4" s="661">
        <v>60</v>
      </c>
      <c r="AH4" s="661">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c r="A6" s="785"/>
      <c r="B6" s="794"/>
      <c r="C6" s="794"/>
      <c r="D6" s="794"/>
      <c r="E6" s="794"/>
      <c r="F6" s="793" t="str">
        <f>IF(Y3="","",CONCATENATE(AH1," / ",AG1," pont"))</f>
        <v/>
      </c>
      <c r="G6" s="795"/>
      <c r="H6" s="796"/>
      <c r="I6" s="795"/>
      <c r="J6" s="797"/>
      <c r="K6" s="794" t="str">
        <f>IF(Y3="","",CONCATENATE(AF1," pont"))</f>
        <v/>
      </c>
      <c r="L6" s="797"/>
      <c r="M6" s="794" t="str">
        <f>IF(Y3="","",CONCATENATE(AE1," pont"))</f>
        <v/>
      </c>
      <c r="N6" s="797"/>
      <c r="O6" s="794" t="str">
        <f>IF(Y3="","",CONCATENATE(AD1," pont"))</f>
        <v/>
      </c>
      <c r="P6" s="797"/>
      <c r="Q6" s="794" t="str">
        <f>IF(Y3="","",CONCATENATE(AC1," pont"))</f>
        <v/>
      </c>
      <c r="R6" s="804"/>
      <c r="Y6" s="800"/>
      <c r="Z6" s="800"/>
      <c r="AA6" s="800" t="s">
        <v>196</v>
      </c>
      <c r="AB6" s="801">
        <v>150</v>
      </c>
      <c r="AC6" s="801">
        <v>120</v>
      </c>
      <c r="AD6" s="801">
        <v>90</v>
      </c>
      <c r="AE6" s="801">
        <v>60</v>
      </c>
      <c r="AF6" s="801">
        <v>40</v>
      </c>
      <c r="AG6" s="801">
        <v>25</v>
      </c>
      <c r="AH6" s="801">
        <v>10</v>
      </c>
      <c r="AI6" s="803"/>
      <c r="AJ6" s="803"/>
      <c r="AK6" s="803"/>
    </row>
    <row r="7" spans="1:37" s="38" customFormat="1" ht="10.5" customHeight="1">
      <c r="A7" s="157">
        <v>1</v>
      </c>
      <c r="B7" s="390" t="str">
        <f>IF($E7="","",VLOOKUP($E7,'1MD ELO (2)'!$A$7:$O$48,14))</f>
        <v/>
      </c>
      <c r="C7" s="390" t="str">
        <f>IF($E7="","",VLOOKUP($E7,'1MD ELO (2)'!$A$7:$O$48,15))</f>
        <v/>
      </c>
      <c r="D7" s="471" t="str">
        <f>IF($E7="","",VLOOKUP($E7,'1MD ELO (2)'!$A$7:$O$48,5))</f>
        <v/>
      </c>
      <c r="E7" s="159"/>
      <c r="F7" s="160" t="str">
        <f>UPPER(IF($E7="","",VLOOKUP($E7,'1MD ELO (2)'!$A$7:$O$48,2)))</f>
        <v/>
      </c>
      <c r="G7" s="160" t="str">
        <f>IF($E7="","",VLOOKUP($E7,'1MD ELO (2)'!$A$7:$O$48,3))</f>
        <v/>
      </c>
      <c r="H7" s="160"/>
      <c r="I7" s="160" t="str">
        <f>IF($E7="","",VLOOKUP($E7,'1MD ELO (2)'!$A$7:$O$48,4))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c r="A9" s="171">
        <v>2</v>
      </c>
      <c r="B9" s="390" t="str">
        <f>IF($E9="","",VLOOKUP($E9,'1MD ELO (2)'!$A$7:$O$48,14))</f>
        <v/>
      </c>
      <c r="C9" s="390" t="str">
        <f>IF($E9="","",VLOOKUP($E9,'1MD ELO (2)'!$A$7:$O$48,15))</f>
        <v/>
      </c>
      <c r="D9" s="471" t="str">
        <f>IF($E9="","",VLOOKUP($E9,'1MD ELO (2)'!$A$7:$O$48,5))</f>
        <v/>
      </c>
      <c r="E9" s="159"/>
      <c r="F9" s="487" t="str">
        <f>UPPER(IF($E9="","",VLOOKUP($E9,'1MD ELO (2)'!$A$7:$O$48,2)))</f>
        <v/>
      </c>
      <c r="G9" s="487" t="str">
        <f>IF($E9="","",VLOOKUP($E9,'1MD ELO (2)'!$A$7:$O$48,3))</f>
        <v/>
      </c>
      <c r="H9" s="487"/>
      <c r="I9" s="487" t="str">
        <f>IF($E9="","",VLOOKUP($E9,'1MD ELO (2)'!$A$7:$O$48,4))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c r="A11" s="171">
        <v>3</v>
      </c>
      <c r="B11" s="390" t="str">
        <f>IF($E11="","",VLOOKUP($E11,'1MD ELO (2)'!$A$7:$O$48,14))</f>
        <v/>
      </c>
      <c r="C11" s="390" t="str">
        <f>IF($E11="","",VLOOKUP($E11,'1MD ELO (2)'!$A$7:$O$48,15))</f>
        <v/>
      </c>
      <c r="D11" s="471" t="str">
        <f>IF($E11="","",VLOOKUP($E11,'1MD ELO (2)'!$A$7:$O$48,5))</f>
        <v/>
      </c>
      <c r="E11" s="159"/>
      <c r="F11" s="487" t="str">
        <f>UPPER(IF($E11="","",VLOOKUP($E11,'1MD ELO (2)'!$A$7:$O$48,2)))</f>
        <v/>
      </c>
      <c r="G11" s="487" t="str">
        <f>IF($E11="","",VLOOKUP($E11,'1MD ELO (2)'!$A$7:$O$48,3))</f>
        <v/>
      </c>
      <c r="H11" s="487"/>
      <c r="I11" s="487" t="str">
        <f>IF($E11="","",VLOOKUP($E11,'1MD ELO (2)'!$A$7:$O$48,4))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c r="A13" s="171">
        <v>4</v>
      </c>
      <c r="B13" s="390" t="str">
        <f>IF($E13="","",VLOOKUP($E13,'1MD ELO (2)'!$A$7:$O$48,14))</f>
        <v/>
      </c>
      <c r="C13" s="390" t="str">
        <f>IF($E13="","",VLOOKUP($E13,'1MD ELO (2)'!$A$7:$O$48,15))</f>
        <v/>
      </c>
      <c r="D13" s="471" t="str">
        <f>IF($E13="","",VLOOKUP($E13,'1MD ELO (2)'!$A$7:$O$48,5))</f>
        <v/>
      </c>
      <c r="E13" s="159"/>
      <c r="F13" s="487" t="str">
        <f>UPPER(IF($E13="","",VLOOKUP($E13,'1MD ELO (2)'!$A$7:$O$48,2)))</f>
        <v/>
      </c>
      <c r="G13" s="487" t="str">
        <f>IF($E13="","",VLOOKUP($E13,'1MD ELO (2)'!$A$7:$O$48,3))</f>
        <v/>
      </c>
      <c r="H13" s="487"/>
      <c r="I13" s="487" t="str">
        <f>IF($E13="","",VLOOKUP($E13,'1MD ELO (2)'!$A$7:$O$48,4))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c r="A15" s="171">
        <v>5</v>
      </c>
      <c r="B15" s="390" t="str">
        <f>IF($E15="","",VLOOKUP($E15,'1MD ELO (2)'!$A$7:$O$48,14))</f>
        <v/>
      </c>
      <c r="C15" s="390" t="str">
        <f>IF($E15="","",VLOOKUP($E15,'1MD ELO (2)'!$A$7:$O$48,15))</f>
        <v/>
      </c>
      <c r="D15" s="471" t="str">
        <f>IF($E15="","",VLOOKUP($E15,'1MD ELO (2)'!$A$7:$O$48,5))</f>
        <v/>
      </c>
      <c r="E15" s="159"/>
      <c r="F15" s="487" t="str">
        <f>UPPER(IF($E15="","",VLOOKUP($E15,'1MD ELO (2)'!$A$7:$O$48,2)))</f>
        <v/>
      </c>
      <c r="G15" s="487" t="str">
        <f>IF($E15="","",VLOOKUP($E15,'1MD ELO (2)'!$A$7:$O$48,3))</f>
        <v/>
      </c>
      <c r="H15" s="487"/>
      <c r="I15" s="487" t="str">
        <f>IF($E15="","",VLOOKUP($E15,'1MD ELO (2)'!$A$7:$O$48,4))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c r="A17" s="171">
        <v>6</v>
      </c>
      <c r="B17" s="390" t="str">
        <f>IF($E17="","",VLOOKUP($E17,'1MD ELO (2)'!$A$7:$O$48,14))</f>
        <v/>
      </c>
      <c r="C17" s="390" t="str">
        <f>IF($E17="","",VLOOKUP($E17,'1MD ELO (2)'!$A$7:$O$48,15))</f>
        <v/>
      </c>
      <c r="D17" s="471" t="str">
        <f>IF($E17="","",VLOOKUP($E17,'1MD ELO (2)'!$A$7:$O$48,5))</f>
        <v/>
      </c>
      <c r="E17" s="159"/>
      <c r="F17" s="487" t="str">
        <f>UPPER(IF($E17="","",VLOOKUP($E17,'1MD ELO (2)'!$A$7:$O$48,2)))</f>
        <v/>
      </c>
      <c r="G17" s="487" t="str">
        <f>IF($E17="","",VLOOKUP($E17,'1MD ELO (2)'!$A$7:$O$48,3))</f>
        <v/>
      </c>
      <c r="H17" s="487"/>
      <c r="I17" s="487" t="str">
        <f>IF($E17="","",VLOOKUP($E17,'1MD ELO (2)'!$A$7:$O$48,4))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c r="A19" s="171">
        <v>7</v>
      </c>
      <c r="B19" s="390" t="str">
        <f>IF($E19="","",VLOOKUP($E19,'1MD ELO (2)'!$A$7:$O$48,14))</f>
        <v/>
      </c>
      <c r="C19" s="390" t="str">
        <f>IF($E19="","",VLOOKUP($E19,'1MD ELO (2)'!$A$7:$O$48,15))</f>
        <v/>
      </c>
      <c r="D19" s="471" t="str">
        <f>IF($E19="","",VLOOKUP($E19,'1MD ELO (2)'!$A$7:$O$48,5))</f>
        <v/>
      </c>
      <c r="E19" s="159"/>
      <c r="F19" s="487" t="str">
        <f>UPPER(IF($E19="","",VLOOKUP($E19,'1MD ELO (2)'!$A$7:$O$48,2)))</f>
        <v/>
      </c>
      <c r="G19" s="487" t="str">
        <f>IF($E19="","",VLOOKUP($E19,'1MD ELO (2)'!$A$7:$O$48,3))</f>
        <v/>
      </c>
      <c r="H19" s="487"/>
      <c r="I19" s="487" t="str">
        <f>IF($E19="","",VLOOKUP($E19,'1MD ELO (2)'!$A$7:$O$48,4))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c r="A21" s="157">
        <v>8</v>
      </c>
      <c r="B21" s="390" t="str">
        <f>IF($E21="","",VLOOKUP($E21,'1MD ELO (2)'!$A$7:$O$48,14))</f>
        <v/>
      </c>
      <c r="C21" s="390" t="str">
        <f>IF($E21="","",VLOOKUP($E21,'1MD ELO (2)'!$A$7:$O$48,15))</f>
        <v/>
      </c>
      <c r="D21" s="471" t="str">
        <f>IF($E21="","",VLOOKUP($E21,'1MD ELO (2)'!$A$7:$O$48,5))</f>
        <v/>
      </c>
      <c r="E21" s="159"/>
      <c r="F21" s="160" t="str">
        <f>UPPER(IF($E21="","",VLOOKUP($E21,'1MD ELO (2)'!$A$7:$O$48,2)))</f>
        <v/>
      </c>
      <c r="G21" s="160" t="str">
        <f>IF($E21="","",VLOOKUP($E21,'1MD ELO (2)'!$A$7:$O$48,3))</f>
        <v/>
      </c>
      <c r="H21" s="160"/>
      <c r="I21" s="160" t="str">
        <f>IF($E21="","",VLOOKUP($E21,'1MD ELO (2)'!$A$7:$O$48,4))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c r="A23" s="157">
        <v>9</v>
      </c>
      <c r="B23" s="390" t="str">
        <f>IF($E23="","",VLOOKUP($E23,'1MD ELO (2)'!$A$7:$O$48,14))</f>
        <v/>
      </c>
      <c r="C23" s="390" t="str">
        <f>IF($E23="","",VLOOKUP($E23,'1MD ELO (2)'!$A$7:$O$48,15))</f>
        <v/>
      </c>
      <c r="D23" s="471" t="str">
        <f>IF($E23="","",VLOOKUP($E23,'1MD ELO (2)'!$A$7:$O$48,5))</f>
        <v/>
      </c>
      <c r="E23" s="159"/>
      <c r="F23" s="160" t="str">
        <f>UPPER(IF($E23="","",VLOOKUP($E23,'1MD ELO (2)'!$A$7:$O$48,2)))</f>
        <v/>
      </c>
      <c r="G23" s="160" t="str">
        <f>IF($E23="","",VLOOKUP($E23,'1MD ELO (2)'!$A$7:$O$48,3))</f>
        <v/>
      </c>
      <c r="H23" s="160"/>
      <c r="I23" s="160" t="str">
        <f>IF($E23="","",VLOOKUP($E23,'1MD ELO (2)'!$A$7:$O$48,4))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c r="A25" s="171">
        <v>10</v>
      </c>
      <c r="B25" s="390" t="str">
        <f>IF($E25="","",VLOOKUP($E25,'1MD ELO (2)'!$A$7:$O$48,14))</f>
        <v/>
      </c>
      <c r="C25" s="390" t="str">
        <f>IF($E25="","",VLOOKUP($E25,'1MD ELO (2)'!$A$7:$O$48,15))</f>
        <v/>
      </c>
      <c r="D25" s="471" t="str">
        <f>IF($E25="","",VLOOKUP($E25,'1MD ELO (2)'!$A$7:$O$48,5))</f>
        <v/>
      </c>
      <c r="E25" s="159"/>
      <c r="F25" s="487" t="str">
        <f>UPPER(IF($E25="","",VLOOKUP($E25,'1MD ELO (2)'!$A$7:$O$48,2)))</f>
        <v/>
      </c>
      <c r="G25" s="487" t="str">
        <f>IF($E25="","",VLOOKUP($E25,'1MD ELO (2)'!$A$7:$O$48,3))</f>
        <v/>
      </c>
      <c r="H25" s="487"/>
      <c r="I25" s="487" t="str">
        <f>IF($E25="","",VLOOKUP($E25,'1MD ELO (2)'!$A$7:$O$48,4))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c r="A27" s="171">
        <v>11</v>
      </c>
      <c r="B27" s="390" t="str">
        <f>IF($E27="","",VLOOKUP($E27,'1MD ELO (2)'!$A$7:$O$48,14))</f>
        <v/>
      </c>
      <c r="C27" s="390" t="str">
        <f>IF($E27="","",VLOOKUP($E27,'1MD ELO (2)'!$A$7:$O$48,15))</f>
        <v/>
      </c>
      <c r="D27" s="471" t="str">
        <f>IF($E27="","",VLOOKUP($E27,'1MD ELO (2)'!$A$7:$O$48,5))</f>
        <v/>
      </c>
      <c r="E27" s="159"/>
      <c r="F27" s="487" t="str">
        <f>UPPER(IF($E27="","",VLOOKUP($E27,'1MD ELO (2)'!$A$7:$O$48,2)))</f>
        <v/>
      </c>
      <c r="G27" s="487" t="str">
        <f>IF($E27="","",VLOOKUP($E27,'1MD ELO (2)'!$A$7:$O$48,3))</f>
        <v/>
      </c>
      <c r="H27" s="487"/>
      <c r="I27" s="487" t="str">
        <f>IF($E27="","",VLOOKUP($E27,'1MD ELO (2)'!$A$7:$O$48,4))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c r="A29" s="171">
        <v>12</v>
      </c>
      <c r="B29" s="390" t="str">
        <f>IF($E29="","",VLOOKUP($E29,'1MD ELO (2)'!$A$7:$O$48,14))</f>
        <v/>
      </c>
      <c r="C29" s="390" t="str">
        <f>IF($E29="","",VLOOKUP($E29,'1MD ELO (2)'!$A$7:$O$48,15))</f>
        <v/>
      </c>
      <c r="D29" s="471" t="str">
        <f>IF($E29="","",VLOOKUP($E29,'1MD ELO (2)'!$A$7:$O$48,5))</f>
        <v/>
      </c>
      <c r="E29" s="159"/>
      <c r="F29" s="487" t="str">
        <f>UPPER(IF($E29="","",VLOOKUP($E29,'1MD ELO (2)'!$A$7:$O$48,2)))</f>
        <v/>
      </c>
      <c r="G29" s="487" t="str">
        <f>IF($E29="","",VLOOKUP($E29,'1MD ELO (2)'!$A$7:$O$48,3))</f>
        <v/>
      </c>
      <c r="H29" s="487"/>
      <c r="I29" s="487" t="str">
        <f>IF($E29="","",VLOOKUP($E29,'1MD ELO (2)'!$A$7:$O$48,4))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c r="A31" s="171">
        <v>13</v>
      </c>
      <c r="B31" s="390" t="str">
        <f>IF($E31="","",VLOOKUP($E31,'1MD ELO (2)'!$A$7:$O$48,14))</f>
        <v/>
      </c>
      <c r="C31" s="390" t="str">
        <f>IF($E31="","",VLOOKUP($E31,'1MD ELO (2)'!$A$7:$O$48,15))</f>
        <v/>
      </c>
      <c r="D31" s="471" t="str">
        <f>IF($E31="","",VLOOKUP($E31,'1MD ELO (2)'!$A$7:$O$48,5))</f>
        <v/>
      </c>
      <c r="E31" s="159"/>
      <c r="F31" s="487" t="str">
        <f>UPPER(IF($E31="","",VLOOKUP($E31,'1MD ELO (2)'!$A$7:$O$48,2)))</f>
        <v/>
      </c>
      <c r="G31" s="487" t="str">
        <f>IF($E31="","",VLOOKUP($E31,'1MD ELO (2)'!$A$7:$O$48,3))</f>
        <v/>
      </c>
      <c r="H31" s="487"/>
      <c r="I31" s="487" t="str">
        <f>IF($E31="","",VLOOKUP($E31,'1MD ELO (2)'!$A$7:$O$48,4))</f>
        <v/>
      </c>
      <c r="J31" s="192"/>
      <c r="K31" s="161"/>
      <c r="L31" s="161"/>
      <c r="M31" s="161"/>
      <c r="N31" s="188"/>
      <c r="O31" s="161"/>
      <c r="P31" s="166"/>
      <c r="Q31" s="164"/>
      <c r="R31" s="246"/>
      <c r="S31" s="169"/>
      <c r="AI31" s="668"/>
      <c r="AJ31" s="668"/>
      <c r="AK31" s="668"/>
    </row>
    <row r="32" spans="1:39" s="38" customFormat="1" ht="9.6" customHeight="1">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c r="A33" s="171">
        <v>14</v>
      </c>
      <c r="B33" s="390" t="str">
        <f>IF($E33="","",VLOOKUP($E33,'1MD ELO (2)'!$A$7:$O$48,14))</f>
        <v/>
      </c>
      <c r="C33" s="390" t="str">
        <f>IF($E33="","",VLOOKUP($E33,'1MD ELO (2)'!$A$7:$O$48,15))</f>
        <v/>
      </c>
      <c r="D33" s="471" t="str">
        <f>IF($E33="","",VLOOKUP($E33,'1MD ELO (2)'!$A$7:$O$48,5))</f>
        <v/>
      </c>
      <c r="E33" s="159"/>
      <c r="F33" s="487" t="str">
        <f>UPPER(IF($E33="","",VLOOKUP($E33,'1MD ELO (2)'!$A$7:$O$48,2)))</f>
        <v/>
      </c>
      <c r="G33" s="487" t="str">
        <f>IF($E33="","",VLOOKUP($E33,'1MD ELO (2)'!$A$7:$O$48,3))</f>
        <v/>
      </c>
      <c r="H33" s="487"/>
      <c r="I33" s="487" t="str">
        <f>IF($E33="","",VLOOKUP($E33,'1MD ELO (2)'!$A$7:$O$48,4))</f>
        <v/>
      </c>
      <c r="J33" s="180"/>
      <c r="K33" s="161"/>
      <c r="L33" s="181"/>
      <c r="M33" s="161"/>
      <c r="N33" s="188"/>
      <c r="O33" s="164"/>
      <c r="P33" s="166"/>
      <c r="Q33" s="164"/>
      <c r="R33" s="246"/>
      <c r="S33" s="169"/>
      <c r="AI33" s="668"/>
      <c r="AJ33" s="668"/>
      <c r="AK33" s="668"/>
    </row>
    <row r="34" spans="1:37" s="38" customFormat="1" ht="9.6" customHeight="1">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c r="A35" s="171">
        <v>15</v>
      </c>
      <c r="B35" s="390" t="str">
        <f>IF($E35="","",VLOOKUP($E35,'1MD ELO (2)'!$A$7:$O$48,14))</f>
        <v/>
      </c>
      <c r="C35" s="390" t="str">
        <f>IF($E35="","",VLOOKUP($E35,'1MD ELO (2)'!$A$7:$O$48,15))</f>
        <v/>
      </c>
      <c r="D35" s="471" t="str">
        <f>IF($E35="","",VLOOKUP($E35,'1MD ELO (2)'!$A$7:$O$48,5))</f>
        <v/>
      </c>
      <c r="E35" s="159"/>
      <c r="F35" s="487" t="str">
        <f>UPPER(IF($E35="","",VLOOKUP($E35,'1MD ELO (2)'!$A$7:$O$48,2)))</f>
        <v/>
      </c>
      <c r="G35" s="487" t="str">
        <f>IF($E35="","",VLOOKUP($E35,'1MD ELO (2)'!$A$7:$O$48,3))</f>
        <v/>
      </c>
      <c r="H35" s="487"/>
      <c r="I35" s="487" t="str">
        <f>IF($E35="","",VLOOKUP($E35,'1MD ELO (2)'!$A$7:$O$48,4))</f>
        <v/>
      </c>
      <c r="J35" s="162"/>
      <c r="K35" s="161"/>
      <c r="L35" s="187"/>
      <c r="M35" s="161"/>
      <c r="N35" s="186"/>
      <c r="O35" s="164"/>
      <c r="P35" s="166"/>
      <c r="Q35" s="164"/>
      <c r="R35" s="246"/>
      <c r="S35" s="169"/>
      <c r="AI35" s="668"/>
      <c r="AJ35" s="668"/>
      <c r="AK35" s="668"/>
    </row>
    <row r="36" spans="1:37" s="38" customFormat="1" ht="9.6" customHeight="1">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c r="A37" s="157">
        <v>16</v>
      </c>
      <c r="B37" s="390" t="str">
        <f>IF($E37="","",VLOOKUP($E37,'1MD ELO (2)'!$A$7:$O$48,14))</f>
        <v/>
      </c>
      <c r="C37" s="390" t="str">
        <f>IF($E37="","",VLOOKUP($E37,'1MD ELO (2)'!$A$7:$O$48,15))</f>
        <v/>
      </c>
      <c r="D37" s="471" t="str">
        <f>IF($E37="","",VLOOKUP($E37,'1MD ELO (2)'!$A$7:$O$48,5))</f>
        <v/>
      </c>
      <c r="E37" s="159"/>
      <c r="F37" s="160" t="str">
        <f>UPPER(IF($E37="","",VLOOKUP($E37,'1MD ELO (2)'!$A$7:$O$48,2)))</f>
        <v/>
      </c>
      <c r="G37" s="160" t="str">
        <f>IF($E37="","",VLOOKUP($E37,'1MD ELO (2)'!$A$7:$O$48,3))</f>
        <v/>
      </c>
      <c r="H37" s="160"/>
      <c r="I37" s="160" t="str">
        <f>IF($E37="","",VLOOKUP($E37,'1MD ELO (2)'!$A$7:$O$48,4))</f>
        <v/>
      </c>
      <c r="J37" s="190"/>
      <c r="K37" s="161"/>
      <c r="L37" s="161"/>
      <c r="M37" s="161"/>
      <c r="N37" s="186"/>
      <c r="O37" s="166"/>
      <c r="P37" s="166"/>
      <c r="Q37" s="164"/>
      <c r="R37" s="246"/>
      <c r="S37" s="169"/>
      <c r="AI37" s="668"/>
      <c r="AJ37" s="668"/>
      <c r="AK37" s="668"/>
    </row>
    <row r="38" spans="1:37" s="38" customFormat="1" ht="9.6" customHeight="1">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c r="A39" s="157">
        <v>17</v>
      </c>
      <c r="B39" s="390" t="str">
        <f>IF($E39="","",VLOOKUP($E39,'1MD ELO (2)'!$A$7:$O$48,14))</f>
        <v/>
      </c>
      <c r="C39" s="390" t="str">
        <f>IF($E39="","",VLOOKUP($E39,'1MD ELO (2)'!$A$7:$O$48,15))</f>
        <v/>
      </c>
      <c r="D39" s="471" t="str">
        <f>IF($E39="","",VLOOKUP($E39,'1MD ELO (2)'!$A$7:$O$48,5))</f>
        <v/>
      </c>
      <c r="E39" s="159"/>
      <c r="F39" s="160" t="str">
        <f>UPPER(IF($E39="","",VLOOKUP($E39,'1MD ELO (2)'!$A$7:$O$48,2)))</f>
        <v/>
      </c>
      <c r="G39" s="160" t="str">
        <f>IF($E39="","",VLOOKUP($E39,'1MD ELO (2)'!$A$7:$O$48,3))</f>
        <v/>
      </c>
      <c r="H39" s="160"/>
      <c r="I39" s="160" t="str">
        <f>IF($E39="","",VLOOKUP($E39,'1MD ELO (2)'!$A$7:$O$48,4))</f>
        <v/>
      </c>
      <c r="J39" s="162"/>
      <c r="K39" s="161"/>
      <c r="L39" s="161"/>
      <c r="M39" s="161"/>
      <c r="N39" s="186"/>
      <c r="O39" s="175" t="s">
        <v>0</v>
      </c>
      <c r="P39" s="252"/>
      <c r="Q39" s="161"/>
      <c r="R39" s="246"/>
      <c r="S39" s="169"/>
      <c r="AI39" s="668"/>
      <c r="AJ39" s="668"/>
      <c r="AK39" s="668"/>
    </row>
    <row r="40" spans="1:37" s="38" customFormat="1" ht="9.6" customHeight="1">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c r="A41" s="171">
        <v>18</v>
      </c>
      <c r="B41" s="390" t="str">
        <f>IF($E41="","",VLOOKUP($E41,'1MD ELO (2)'!$A$7:$O$48,14))</f>
        <v/>
      </c>
      <c r="C41" s="390" t="str">
        <f>IF($E41="","",VLOOKUP($E41,'1MD ELO (2)'!$A$7:$O$48,15))</f>
        <v/>
      </c>
      <c r="D41" s="471" t="str">
        <f>IF($E41="","",VLOOKUP($E41,'1MD ELO (2)'!$A$7:$O$48,5))</f>
        <v/>
      </c>
      <c r="E41" s="159"/>
      <c r="F41" s="487" t="str">
        <f>UPPER(IF($E41="","",VLOOKUP($E41,'1MD ELO (2)'!$A$7:$O$48,2)))</f>
        <v/>
      </c>
      <c r="G41" s="487" t="str">
        <f>IF($E41="","",VLOOKUP($E41,'1MD ELO (2)'!$A$7:$O$48,3))</f>
        <v/>
      </c>
      <c r="H41" s="487"/>
      <c r="I41" s="487" t="str">
        <f>IF($E41="","",VLOOKUP($E41,'1MD ELO (2)'!$A$7:$O$48,4))</f>
        <v/>
      </c>
      <c r="J41" s="180"/>
      <c r="K41" s="161"/>
      <c r="L41" s="181"/>
      <c r="M41" s="161"/>
      <c r="N41" s="186"/>
      <c r="O41" s="164"/>
      <c r="P41" s="166"/>
      <c r="Q41" s="847" t="str">
        <f>IF(Y3="","",CONCATENATE(AB1," pont"))</f>
        <v/>
      </c>
      <c r="R41" s="848"/>
      <c r="S41" s="169"/>
      <c r="AI41" s="668"/>
      <c r="AJ41" s="668"/>
      <c r="AK41" s="668"/>
    </row>
    <row r="42" spans="1:37" s="38" customFormat="1" ht="9.6" customHeight="1">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c r="A43" s="171">
        <v>19</v>
      </c>
      <c r="B43" s="390" t="str">
        <f>IF($E43="","",VLOOKUP($E43,'1MD ELO (2)'!$A$7:$O$48,14))</f>
        <v/>
      </c>
      <c r="C43" s="390" t="str">
        <f>IF($E43="","",VLOOKUP($E43,'1MD ELO (2)'!$A$7:$O$48,15))</f>
        <v/>
      </c>
      <c r="D43" s="471" t="str">
        <f>IF($E43="","",VLOOKUP($E43,'1MD ELO (2)'!$A$7:$O$48,5))</f>
        <v/>
      </c>
      <c r="E43" s="159"/>
      <c r="F43" s="487" t="str">
        <f>UPPER(IF($E43="","",VLOOKUP($E43,'1MD ELO (2)'!$A$7:$O$48,2)))</f>
        <v/>
      </c>
      <c r="G43" s="487" t="str">
        <f>IF($E43="","",VLOOKUP($E43,'1MD ELO (2)'!$A$7:$O$48,3))</f>
        <v/>
      </c>
      <c r="H43" s="487"/>
      <c r="I43" s="487" t="str">
        <f>IF($E43="","",VLOOKUP($E43,'1MD ELO (2)'!$A$7:$O$48,4))</f>
        <v/>
      </c>
      <c r="J43" s="162"/>
      <c r="K43" s="161"/>
      <c r="L43" s="187"/>
      <c r="M43" s="161"/>
      <c r="N43" s="188"/>
      <c r="O43" s="164"/>
      <c r="P43" s="166"/>
      <c r="Q43" s="164"/>
      <c r="R43" s="246"/>
      <c r="S43" s="169"/>
      <c r="AI43" s="668"/>
      <c r="AJ43" s="668"/>
      <c r="AK43" s="668"/>
    </row>
    <row r="44" spans="1:37" s="38" customFormat="1" ht="9.6" customHeight="1">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c r="A45" s="171">
        <v>20</v>
      </c>
      <c r="B45" s="390" t="str">
        <f>IF($E45="","",VLOOKUP($E45,'1MD ELO (2)'!$A$7:$O$48,14))</f>
        <v/>
      </c>
      <c r="C45" s="390" t="str">
        <f>IF($E45="","",VLOOKUP($E45,'1MD ELO (2)'!$A$7:$O$48,15))</f>
        <v/>
      </c>
      <c r="D45" s="471" t="str">
        <f>IF($E45="","",VLOOKUP($E45,'1MD ELO (2)'!$A$7:$O$48,5))</f>
        <v/>
      </c>
      <c r="E45" s="159"/>
      <c r="F45" s="487" t="str">
        <f>UPPER(IF($E45="","",VLOOKUP($E45,'1MD ELO (2)'!$A$7:$O$48,2)))</f>
        <v/>
      </c>
      <c r="G45" s="487" t="str">
        <f>IF($E45="","",VLOOKUP($E45,'1MD ELO (2)'!$A$7:$O$48,3))</f>
        <v/>
      </c>
      <c r="H45" s="487"/>
      <c r="I45" s="487" t="str">
        <f>IF($E45="","",VLOOKUP($E45,'1MD ELO (2)'!$A$7:$O$48,4))</f>
        <v/>
      </c>
      <c r="J45" s="190"/>
      <c r="K45" s="161"/>
      <c r="L45" s="161"/>
      <c r="M45" s="161"/>
      <c r="N45" s="188"/>
      <c r="O45" s="164"/>
      <c r="P45" s="166"/>
      <c r="Q45" s="164"/>
      <c r="R45" s="246"/>
      <c r="S45" s="169"/>
      <c r="AI45" s="668"/>
      <c r="AJ45" s="668"/>
      <c r="AK45" s="668"/>
    </row>
    <row r="46" spans="1:37" s="38" customFormat="1" ht="9.6" customHeight="1">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c r="A47" s="171">
        <v>21</v>
      </c>
      <c r="B47" s="390" t="str">
        <f>IF($E47="","",VLOOKUP($E47,'1MD ELO (2)'!$A$7:$O$48,14))</f>
        <v/>
      </c>
      <c r="C47" s="390" t="str">
        <f>IF($E47="","",VLOOKUP($E47,'1MD ELO (2)'!$A$7:$O$48,15))</f>
        <v/>
      </c>
      <c r="D47" s="471" t="str">
        <f>IF($E47="","",VLOOKUP($E47,'1MD ELO (2)'!$A$7:$O$48,5))</f>
        <v/>
      </c>
      <c r="E47" s="159"/>
      <c r="F47" s="487" t="str">
        <f>UPPER(IF($E47="","",VLOOKUP($E47,'1MD ELO (2)'!$A$7:$O$48,2)))</f>
        <v/>
      </c>
      <c r="G47" s="487" t="str">
        <f>IF($E47="","",VLOOKUP($E47,'1MD ELO (2)'!$A$7:$O$48,3))</f>
        <v/>
      </c>
      <c r="H47" s="487"/>
      <c r="I47" s="487" t="str">
        <f>IF($E47="","",VLOOKUP($E47,'1MD ELO (2)'!$A$7:$O$48,4))</f>
        <v/>
      </c>
      <c r="J47" s="192"/>
      <c r="K47" s="161"/>
      <c r="L47" s="161"/>
      <c r="M47" s="161"/>
      <c r="N47" s="188"/>
      <c r="O47" s="161"/>
      <c r="P47" s="246"/>
      <c r="Q47" s="164"/>
      <c r="R47" s="246"/>
      <c r="S47" s="169"/>
      <c r="AI47" s="668"/>
      <c r="AJ47" s="668"/>
      <c r="AK47" s="668"/>
    </row>
    <row r="48" spans="1:37" s="38" customFormat="1" ht="9.6" customHeight="1">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c r="A49" s="171">
        <v>22</v>
      </c>
      <c r="B49" s="390" t="str">
        <f>IF($E49="","",VLOOKUP($E49,'1MD ELO (2)'!$A$7:$O$48,14))</f>
        <v/>
      </c>
      <c r="C49" s="390" t="str">
        <f>IF($E49="","",VLOOKUP($E49,'1MD ELO (2)'!$A$7:$O$48,15))</f>
        <v/>
      </c>
      <c r="D49" s="471" t="str">
        <f>IF($E49="","",VLOOKUP($E49,'1MD ELO (2)'!$A$7:$O$48,5))</f>
        <v/>
      </c>
      <c r="E49" s="159"/>
      <c r="F49" s="487" t="str">
        <f>UPPER(IF($E49="","",VLOOKUP($E49,'1MD ELO (2)'!$A$7:$O$48,2)))</f>
        <v/>
      </c>
      <c r="G49" s="487" t="str">
        <f>IF($E49="","",VLOOKUP($E49,'1MD ELO (2)'!$A$7:$O$48,3))</f>
        <v/>
      </c>
      <c r="H49" s="487"/>
      <c r="I49" s="487" t="str">
        <f>IF($E49="","",VLOOKUP($E49,'1MD ELO (2)'!$A$7:$O$48,4))</f>
        <v/>
      </c>
      <c r="J49" s="180"/>
      <c r="K49" s="161"/>
      <c r="L49" s="181"/>
      <c r="M49" s="161"/>
      <c r="N49" s="188"/>
      <c r="O49" s="164"/>
      <c r="P49" s="246"/>
      <c r="Q49" s="164"/>
      <c r="R49" s="246"/>
      <c r="S49" s="169"/>
      <c r="AI49" s="668"/>
      <c r="AJ49" s="668"/>
      <c r="AK49" s="668"/>
    </row>
    <row r="50" spans="1:37" s="38" customFormat="1" ht="9.6" customHeight="1">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c r="A51" s="171">
        <v>23</v>
      </c>
      <c r="B51" s="390" t="str">
        <f>IF($E51="","",VLOOKUP($E51,'1MD ELO (2)'!$A$7:$O$48,14))</f>
        <v/>
      </c>
      <c r="C51" s="390" t="str">
        <f>IF($E51="","",VLOOKUP($E51,'1MD ELO (2)'!$A$7:$O$48,15))</f>
        <v/>
      </c>
      <c r="D51" s="471" t="str">
        <f>IF($E51="","",VLOOKUP($E51,'1MD ELO (2)'!$A$7:$O$48,5))</f>
        <v/>
      </c>
      <c r="E51" s="159"/>
      <c r="F51" s="487" t="str">
        <f>UPPER(IF($E51="","",VLOOKUP($E51,'1MD ELO (2)'!$A$7:$O$48,2)))</f>
        <v/>
      </c>
      <c r="G51" s="487" t="str">
        <f>IF($E51="","",VLOOKUP($E51,'1MD ELO (2)'!$A$7:$O$48,3))</f>
        <v/>
      </c>
      <c r="H51" s="487"/>
      <c r="I51" s="487" t="str">
        <f>IF($E51="","",VLOOKUP($E51,'1MD ELO (2)'!$A$7:$O$48,4))</f>
        <v/>
      </c>
      <c r="J51" s="162"/>
      <c r="K51" s="161"/>
      <c r="L51" s="187"/>
      <c r="M51" s="161"/>
      <c r="N51" s="186"/>
      <c r="O51" s="164"/>
      <c r="P51" s="246"/>
      <c r="Q51" s="164"/>
      <c r="R51" s="246"/>
      <c r="S51" s="169"/>
      <c r="AI51" s="668"/>
      <c r="AJ51" s="668"/>
      <c r="AK51" s="668"/>
    </row>
    <row r="52" spans="1:37" s="38" customFormat="1" ht="9.6" customHeight="1">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c r="A53" s="157">
        <v>24</v>
      </c>
      <c r="B53" s="390" t="str">
        <f>IF($E53="","",VLOOKUP($E53,'1MD ELO (2)'!$A$7:$O$48,14))</f>
        <v/>
      </c>
      <c r="C53" s="390" t="str">
        <f>IF($E53="","",VLOOKUP($E53,'1MD ELO (2)'!$A$7:$O$48,15))</f>
        <v/>
      </c>
      <c r="D53" s="471" t="str">
        <f>IF($E53="","",VLOOKUP($E53,'1MD ELO (2)'!$A$7:$O$48,5))</f>
        <v/>
      </c>
      <c r="E53" s="159"/>
      <c r="F53" s="160" t="str">
        <f>UPPER(IF($E53="","",VLOOKUP($E53,'1MD ELO (2)'!$A$7:$O$48,2)))</f>
        <v/>
      </c>
      <c r="G53" s="160" t="str">
        <f>IF($E53="","",VLOOKUP($E53,'1MD ELO (2)'!$A$7:$O$48,3))</f>
        <v/>
      </c>
      <c r="H53" s="160"/>
      <c r="I53" s="160" t="str">
        <f>IF($E53="","",VLOOKUP($E53,'1MD ELO (2)'!$A$7:$O$48,4))</f>
        <v/>
      </c>
      <c r="J53" s="190"/>
      <c r="K53" s="161"/>
      <c r="L53" s="161"/>
      <c r="M53" s="161"/>
      <c r="N53" s="186"/>
      <c r="O53" s="164"/>
      <c r="P53" s="246"/>
      <c r="Q53" s="164"/>
      <c r="R53" s="246"/>
      <c r="S53" s="169"/>
      <c r="AI53" s="668"/>
      <c r="AJ53" s="668"/>
      <c r="AK53" s="668"/>
    </row>
    <row r="54" spans="1:37" s="38" customFormat="1" ht="9.6" customHeight="1">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c r="A55" s="157">
        <v>25</v>
      </c>
      <c r="B55" s="390" t="str">
        <f>IF($E55="","",VLOOKUP($E55,'1MD ELO (2)'!$A$7:$O$48,14))</f>
        <v/>
      </c>
      <c r="C55" s="390" t="str">
        <f>IF($E55="","",VLOOKUP($E55,'1MD ELO (2)'!$A$7:$O$48,15))</f>
        <v/>
      </c>
      <c r="D55" s="471" t="str">
        <f>IF($E55="","",VLOOKUP($E55,'1MD ELO (2)'!$A$7:$O$48,5))</f>
        <v/>
      </c>
      <c r="E55" s="159"/>
      <c r="F55" s="160" t="str">
        <f>UPPER(IF($E55="","",VLOOKUP($E55,'1MD ELO (2)'!$A$7:$O$48,2)))</f>
        <v/>
      </c>
      <c r="G55" s="160" t="str">
        <f>IF($E55="","",VLOOKUP($E55,'1MD ELO (2)'!$A$7:$O$48,3))</f>
        <v/>
      </c>
      <c r="H55" s="160"/>
      <c r="I55" s="160" t="str">
        <f>IF($E55="","",VLOOKUP($E55,'1MD ELO (2)'!$A$7:$O$48,4))</f>
        <v/>
      </c>
      <c r="J55" s="162"/>
      <c r="K55" s="161"/>
      <c r="L55" s="161"/>
      <c r="M55" s="161"/>
      <c r="N55" s="186"/>
      <c r="O55" s="164"/>
      <c r="P55" s="246"/>
      <c r="Q55" s="161"/>
      <c r="R55" s="166"/>
      <c r="S55" s="169"/>
      <c r="AI55" s="668"/>
      <c r="AJ55" s="668"/>
      <c r="AK55" s="668"/>
    </row>
    <row r="56" spans="1:37" s="38" customFormat="1" ht="9.6" customHeight="1">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c r="A57" s="171">
        <v>26</v>
      </c>
      <c r="B57" s="390" t="str">
        <f>IF($E57="","",VLOOKUP($E57,'1MD ELO (2)'!$A$7:$O$48,14))</f>
        <v/>
      </c>
      <c r="C57" s="390" t="str">
        <f>IF($E57="","",VLOOKUP($E57,'1MD ELO (2)'!$A$7:$O$48,15))</f>
        <v/>
      </c>
      <c r="D57" s="471" t="str">
        <f>IF($E57="","",VLOOKUP($E57,'1MD ELO (2)'!$A$7:$O$48,5))</f>
        <v/>
      </c>
      <c r="E57" s="159"/>
      <c r="F57" s="487" t="str">
        <f>UPPER(IF($E57="","",VLOOKUP($E57,'1MD ELO (2)'!$A$7:$O$48,2)))</f>
        <v/>
      </c>
      <c r="G57" s="487" t="str">
        <f>IF($E57="","",VLOOKUP($E57,'1MD ELO (2)'!$A$7:$O$48,3))</f>
        <v/>
      </c>
      <c r="H57" s="487"/>
      <c r="I57" s="487" t="str">
        <f>IF($E57="","",VLOOKUP($E57,'1MD ELO (2)'!$A$7:$O$48,4))</f>
        <v/>
      </c>
      <c r="J57" s="180"/>
      <c r="K57" s="161"/>
      <c r="L57" s="181"/>
      <c r="M57" s="161"/>
      <c r="N57" s="186"/>
      <c r="O57" s="164"/>
      <c r="P57" s="246"/>
      <c r="Q57" s="164"/>
      <c r="R57" s="166"/>
      <c r="S57" s="169"/>
      <c r="AI57" s="668"/>
      <c r="AJ57" s="668"/>
      <c r="AK57" s="668"/>
    </row>
    <row r="58" spans="1:37" s="38" customFormat="1" ht="9.6" customHeight="1">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c r="A59" s="171">
        <v>27</v>
      </c>
      <c r="B59" s="390" t="str">
        <f>IF($E59="","",VLOOKUP($E59,'1MD ELO (2)'!$A$7:$O$48,14))</f>
        <v/>
      </c>
      <c r="C59" s="390" t="str">
        <f>IF($E59="","",VLOOKUP($E59,'1MD ELO (2)'!$A$7:$O$48,15))</f>
        <v/>
      </c>
      <c r="D59" s="471" t="str">
        <f>IF($E59="","",VLOOKUP($E59,'1MD ELO (2)'!$A$7:$O$48,5))</f>
        <v/>
      </c>
      <c r="E59" s="159"/>
      <c r="F59" s="487" t="str">
        <f>UPPER(IF($E59="","",VLOOKUP($E59,'1MD ELO (2)'!$A$7:$O$48,2)))</f>
        <v/>
      </c>
      <c r="G59" s="487" t="str">
        <f>IF($E59="","",VLOOKUP($E59,'1MD ELO (2)'!$A$7:$O$48,3))</f>
        <v/>
      </c>
      <c r="H59" s="487"/>
      <c r="I59" s="487" t="str">
        <f>IF($E59="","",VLOOKUP($E59,'1MD ELO (2)'!$A$7:$O$48,4))</f>
        <v/>
      </c>
      <c r="J59" s="162"/>
      <c r="K59" s="161"/>
      <c r="L59" s="187"/>
      <c r="M59" s="161"/>
      <c r="N59" s="188"/>
      <c r="O59" s="164"/>
      <c r="P59" s="246"/>
      <c r="Q59" s="164"/>
      <c r="R59" s="166"/>
      <c r="S59" s="202"/>
      <c r="AI59" s="668"/>
      <c r="AJ59" s="668"/>
      <c r="AK59" s="668"/>
    </row>
    <row r="60" spans="1:37" s="38" customFormat="1" ht="9.6" customHeight="1">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c r="A61" s="171">
        <v>28</v>
      </c>
      <c r="B61" s="390" t="str">
        <f>IF($E61="","",VLOOKUP($E61,'1MD ELO (2)'!$A$7:$O$48,14))</f>
        <v/>
      </c>
      <c r="C61" s="390" t="str">
        <f>IF($E61="","",VLOOKUP($E61,'1MD ELO (2)'!$A$7:$O$48,15))</f>
        <v/>
      </c>
      <c r="D61" s="471" t="str">
        <f>IF($E61="","",VLOOKUP($E61,'1MD ELO (2)'!$A$7:$O$48,5))</f>
        <v/>
      </c>
      <c r="E61" s="159"/>
      <c r="F61" s="487" t="str">
        <f>UPPER(IF($E61="","",VLOOKUP($E61,'1MD ELO (2)'!$A$7:$O$48,2)))</f>
        <v/>
      </c>
      <c r="G61" s="487" t="str">
        <f>IF($E61="","",VLOOKUP($E61,'1MD ELO (2)'!$A$7:$O$48,3))</f>
        <v/>
      </c>
      <c r="H61" s="487"/>
      <c r="I61" s="487" t="str">
        <f>IF($E61="","",VLOOKUP($E61,'1MD ELO (2)'!$A$7:$O$48,4))</f>
        <v/>
      </c>
      <c r="J61" s="190"/>
      <c r="K61" s="161"/>
      <c r="L61" s="161"/>
      <c r="M61" s="161"/>
      <c r="N61" s="188"/>
      <c r="O61" s="164"/>
      <c r="P61" s="246"/>
      <c r="Q61" s="164"/>
      <c r="R61" s="166"/>
      <c r="S61" s="169"/>
      <c r="AI61" s="668"/>
      <c r="AJ61" s="668"/>
      <c r="AK61" s="668"/>
    </row>
    <row r="62" spans="1:37" s="38" customFormat="1" ht="9.6" customHeight="1">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c r="A63" s="171">
        <v>29</v>
      </c>
      <c r="B63" s="390" t="str">
        <f>IF($E63="","",VLOOKUP($E63,'1MD ELO (2)'!$A$7:$O$48,14))</f>
        <v/>
      </c>
      <c r="C63" s="390" t="str">
        <f>IF($E63="","",VLOOKUP($E63,'1MD ELO (2)'!$A$7:$O$48,15))</f>
        <v/>
      </c>
      <c r="D63" s="471" t="str">
        <f>IF($E63="","",VLOOKUP($E63,'1MD ELO (2)'!$A$7:$O$48,5))</f>
        <v/>
      </c>
      <c r="E63" s="159"/>
      <c r="F63" s="487" t="str">
        <f>UPPER(IF($E63="","",VLOOKUP($E63,'1MD ELO (2)'!$A$7:$O$48,2)))</f>
        <v/>
      </c>
      <c r="G63" s="487" t="str">
        <f>IF($E63="","",VLOOKUP($E63,'1MD ELO (2)'!$A$7:$O$48,3))</f>
        <v/>
      </c>
      <c r="H63" s="487"/>
      <c r="I63" s="487" t="str">
        <f>IF($E63="","",VLOOKUP($E63,'1MD ELO (2)'!$A$7:$O$48,4))</f>
        <v/>
      </c>
      <c r="J63" s="192"/>
      <c r="K63" s="161"/>
      <c r="L63" s="161"/>
      <c r="M63" s="161"/>
      <c r="N63" s="188"/>
      <c r="O63" s="161"/>
      <c r="P63" s="186"/>
      <c r="Q63" s="167"/>
      <c r="R63" s="168"/>
      <c r="S63" s="169"/>
      <c r="AI63" s="668"/>
      <c r="AJ63" s="668"/>
      <c r="AK63" s="668"/>
    </row>
    <row r="64" spans="1:37" s="38" customFormat="1" ht="9.6" customHeight="1">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c r="A65" s="171">
        <v>30</v>
      </c>
      <c r="B65" s="390" t="str">
        <f>IF($E65="","",VLOOKUP($E65,'1MD ELO (2)'!$A$7:$O$48,14))</f>
        <v/>
      </c>
      <c r="C65" s="390" t="str">
        <f>IF($E65="","",VLOOKUP($E65,'1MD ELO (2)'!$A$7:$O$48,15))</f>
        <v/>
      </c>
      <c r="D65" s="471" t="str">
        <f>IF($E65="","",VLOOKUP($E65,'1MD ELO (2)'!$A$7:$O$48,5))</f>
        <v/>
      </c>
      <c r="E65" s="159"/>
      <c r="F65" s="487" t="str">
        <f>UPPER(IF($E65="","",VLOOKUP($E65,'1MD ELO (2)'!$A$7:$O$48,2)))</f>
        <v/>
      </c>
      <c r="G65" s="487" t="str">
        <f>IF($E65="","",VLOOKUP($E65,'1MD ELO (2)'!$A$7:$O$48,3))</f>
        <v/>
      </c>
      <c r="H65" s="487"/>
      <c r="I65" s="487" t="str">
        <f>IF($E65="","",VLOOKUP($E65,'1MD ELO (2)'!$A$7:$O$48,4))</f>
        <v/>
      </c>
      <c r="J65" s="180"/>
      <c r="K65" s="161"/>
      <c r="L65" s="181"/>
      <c r="M65" s="161"/>
      <c r="N65" s="188"/>
      <c r="O65" s="186"/>
      <c r="P65" s="186"/>
      <c r="Q65" s="167"/>
      <c r="R65" s="168"/>
      <c r="S65" s="169"/>
      <c r="AI65" s="668"/>
      <c r="AJ65" s="668"/>
      <c r="AK65" s="668"/>
    </row>
    <row r="66" spans="1:37" s="38" customFormat="1" ht="9.6" customHeight="1">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c r="A67" s="171">
        <v>31</v>
      </c>
      <c r="B67" s="390" t="str">
        <f>IF($E67="","",VLOOKUP($E67,'1MD ELO (2)'!$A$7:$O$48,14))</f>
        <v/>
      </c>
      <c r="C67" s="390" t="str">
        <f>IF($E67="","",VLOOKUP($E67,'1MD ELO (2)'!$A$7:$O$48,15))</f>
        <v/>
      </c>
      <c r="D67" s="471" t="str">
        <f>IF($E67="","",VLOOKUP($E67,'1MD ELO (2)'!$A$7:$O$48,5))</f>
        <v/>
      </c>
      <c r="E67" s="159"/>
      <c r="F67" s="487" t="str">
        <f>UPPER(IF($E67="","",VLOOKUP($E67,'1MD ELO (2)'!$A$7:$O$48,2)))</f>
        <v/>
      </c>
      <c r="G67" s="487" t="str">
        <f>IF($E67="","",VLOOKUP($E67,'1MD ELO (2)'!$A$7:$O$48,3))</f>
        <v/>
      </c>
      <c r="H67" s="487"/>
      <c r="I67" s="487" t="str">
        <f>IF($E67="","",VLOOKUP($E67,'1MD ELO (2)'!$A$7:$O$48,4))</f>
        <v/>
      </c>
      <c r="J67" s="162"/>
      <c r="K67" s="161"/>
      <c r="L67" s="187"/>
      <c r="M67" s="161"/>
      <c r="N67" s="186"/>
      <c r="O67" s="186"/>
      <c r="P67" s="186"/>
      <c r="Q67" s="167"/>
      <c r="R67" s="168"/>
      <c r="S67" s="169"/>
      <c r="AI67" s="668"/>
      <c r="AJ67" s="668"/>
      <c r="AK67" s="668"/>
    </row>
    <row r="68" spans="1:37" s="38" customFormat="1" ht="9.6" customHeight="1">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c r="A69" s="157">
        <v>32</v>
      </c>
      <c r="B69" s="390" t="str">
        <f>IF($E69="","",VLOOKUP($E69,'1MD ELO (2)'!$A$7:$O$48,14))</f>
        <v/>
      </c>
      <c r="C69" s="390" t="str">
        <f>IF($E69="","",VLOOKUP($E69,'1MD ELO (2)'!$A$7:$O$48,15))</f>
        <v/>
      </c>
      <c r="D69" s="471" t="str">
        <f>IF($E69="","",VLOOKUP($E69,'1MD ELO (2)'!$A$7:$O$48,5))</f>
        <v/>
      </c>
      <c r="E69" s="159"/>
      <c r="F69" s="160" t="str">
        <f>UPPER(IF($E69="","",VLOOKUP($E69,'1MD ELO (2)'!$A$7:$O$48,2)))</f>
        <v/>
      </c>
      <c r="G69" s="160" t="str">
        <f>IF($E69="","",VLOOKUP($E69,'1MD ELO (2)'!$A$7:$O$48,3))</f>
        <v/>
      </c>
      <c r="H69" s="160"/>
      <c r="I69" s="160" t="str">
        <f>IF($E69="","",VLOOKUP($E69,'1MD ELO (2)'!$A$7:$O$48,4))</f>
        <v/>
      </c>
      <c r="J69" s="190"/>
      <c r="K69" s="161"/>
      <c r="L69" s="161"/>
      <c r="M69" s="161"/>
      <c r="N69" s="161"/>
      <c r="O69" s="164"/>
      <c r="P69" s="166"/>
      <c r="Q69" s="167"/>
      <c r="R69" s="168"/>
      <c r="S69" s="169"/>
      <c r="AI69" s="668"/>
      <c r="AJ69" s="668"/>
      <c r="AK69" s="668"/>
    </row>
    <row r="70" spans="1:37" s="2" customFormat="1" ht="6.75" customHeight="1">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c r="A72" s="452" t="s">
        <v>106</v>
      </c>
      <c r="B72" s="453"/>
      <c r="C72" s="454"/>
      <c r="D72" s="455"/>
      <c r="E72" s="224">
        <v>1</v>
      </c>
      <c r="F72" s="92" t="str">
        <f>IF(E72&gt;$R$79,,UPPER(VLOOKUP(E72,'1MD ELO (2)'!$A$7:$Q$134,2)))</f>
        <v/>
      </c>
      <c r="G72" s="225"/>
      <c r="H72" s="92"/>
      <c r="I72" s="91"/>
      <c r="J72" s="226" t="s">
        <v>7</v>
      </c>
      <c r="K72" s="221"/>
      <c r="L72" s="227"/>
      <c r="M72" s="221"/>
      <c r="N72" s="228"/>
      <c r="O72" s="229" t="s">
        <v>111</v>
      </c>
      <c r="P72" s="230"/>
      <c r="Q72" s="230"/>
      <c r="R72" s="231"/>
      <c r="AI72" s="670"/>
      <c r="AJ72" s="670"/>
      <c r="AK72" s="670"/>
    </row>
    <row r="73" spans="1:37" s="18" customFormat="1" ht="9" customHeight="1">
      <c r="A73" s="236" t="s">
        <v>124</v>
      </c>
      <c r="B73" s="234"/>
      <c r="C73" s="448"/>
      <c r="D73" s="237"/>
      <c r="E73" s="224">
        <v>2</v>
      </c>
      <c r="F73" s="92" t="str">
        <f>IF(E73&gt;$R$79,,UPPER(VLOOKUP(E73,'1MD ELO (2)'!$A$7:$Q$134,2)))</f>
        <v/>
      </c>
      <c r="G73" s="225"/>
      <c r="H73" s="92"/>
      <c r="I73" s="91"/>
      <c r="J73" s="226" t="s">
        <v>8</v>
      </c>
      <c r="K73" s="221"/>
      <c r="L73" s="227"/>
      <c r="M73" s="221"/>
      <c r="N73" s="228"/>
      <c r="O73" s="232"/>
      <c r="P73" s="233"/>
      <c r="Q73" s="234"/>
      <c r="R73" s="235"/>
      <c r="AI73" s="670"/>
      <c r="AJ73" s="670"/>
      <c r="AK73" s="670"/>
    </row>
    <row r="74" spans="1:37" s="18" customFormat="1" ht="9" customHeight="1">
      <c r="A74" s="379"/>
      <c r="B74" s="380"/>
      <c r="C74" s="449"/>
      <c r="D74" s="381"/>
      <c r="E74" s="224">
        <v>3</v>
      </c>
      <c r="F74" s="92" t="str">
        <f>IF(E74&gt;$R$79,,UPPER(VLOOKUP(E74,'1MD ELO (2)'!$A$7:$Q$134,2)))</f>
        <v/>
      </c>
      <c r="G74" s="225"/>
      <c r="H74" s="92"/>
      <c r="I74" s="91"/>
      <c r="J74" s="226" t="s">
        <v>9</v>
      </c>
      <c r="K74" s="221"/>
      <c r="L74" s="227"/>
      <c r="M74" s="221"/>
      <c r="N74" s="228"/>
      <c r="O74" s="229" t="s">
        <v>112</v>
      </c>
      <c r="P74" s="230"/>
      <c r="Q74" s="230"/>
      <c r="R74" s="231"/>
      <c r="AI74" s="670"/>
      <c r="AJ74" s="670"/>
      <c r="AK74" s="670"/>
    </row>
    <row r="75" spans="1:37" s="18" customFormat="1" ht="9" customHeight="1">
      <c r="A75" s="238"/>
      <c r="B75" s="443"/>
      <c r="C75" s="443"/>
      <c r="D75" s="239"/>
      <c r="E75" s="224">
        <v>4</v>
      </c>
      <c r="F75" s="92" t="str">
        <f>IF(E75&gt;$R$79,,UPPER(VLOOKUP(E75,'1MD ELO (2)'!$A$7:$Q$134,2)))</f>
        <v/>
      </c>
      <c r="G75" s="225"/>
      <c r="H75" s="92"/>
      <c r="I75" s="91"/>
      <c r="J75" s="226" t="s">
        <v>10</v>
      </c>
      <c r="K75" s="221"/>
      <c r="L75" s="227"/>
      <c r="M75" s="221"/>
      <c r="N75" s="228"/>
      <c r="O75" s="221"/>
      <c r="P75" s="227"/>
      <c r="Q75" s="221"/>
      <c r="R75" s="228"/>
      <c r="AI75" s="670"/>
      <c r="AJ75" s="670"/>
      <c r="AK75" s="670"/>
    </row>
    <row r="76" spans="1:37" s="18" customFormat="1" ht="9" customHeight="1">
      <c r="A76" s="366"/>
      <c r="B76" s="382"/>
      <c r="C76" s="382"/>
      <c r="D76" s="450"/>
      <c r="E76" s="224">
        <v>5</v>
      </c>
      <c r="F76" s="92" t="str">
        <f>IF(E76&gt;$R$79,,UPPER(VLOOKUP(E76,'1MD ELO (2)'!$A$7:$Q$134,2)))</f>
        <v/>
      </c>
      <c r="G76" s="225"/>
      <c r="H76" s="92"/>
      <c r="I76" s="91"/>
      <c r="J76" s="226" t="s">
        <v>11</v>
      </c>
      <c r="K76" s="221"/>
      <c r="L76" s="227"/>
      <c r="M76" s="221"/>
      <c r="N76" s="228"/>
      <c r="O76" s="234"/>
      <c r="P76" s="233"/>
      <c r="Q76" s="234"/>
      <c r="R76" s="235"/>
      <c r="AI76" s="670"/>
      <c r="AJ76" s="670"/>
      <c r="AK76" s="670"/>
    </row>
    <row r="77" spans="1:37" s="18" customFormat="1" ht="9" customHeight="1">
      <c r="A77" s="367"/>
      <c r="B77" s="388"/>
      <c r="C77" s="443"/>
      <c r="D77" s="239"/>
      <c r="E77" s="224">
        <v>6</v>
      </c>
      <c r="F77" s="92" t="str">
        <f>IF(E77&gt;$R$79,,UPPER(VLOOKUP(E77,'1MD ELO (2)'!$A$7:$Q$134,2)))</f>
        <v/>
      </c>
      <c r="G77" s="225"/>
      <c r="H77" s="92"/>
      <c r="I77" s="91"/>
      <c r="J77" s="226" t="s">
        <v>12</v>
      </c>
      <c r="K77" s="221"/>
      <c r="L77" s="227"/>
      <c r="M77" s="221"/>
      <c r="N77" s="228"/>
      <c r="O77" s="229" t="s">
        <v>92</v>
      </c>
      <c r="P77" s="230"/>
      <c r="Q77" s="230"/>
      <c r="R77" s="231"/>
      <c r="AI77" s="670"/>
      <c r="AJ77" s="670"/>
      <c r="AK77" s="670"/>
    </row>
    <row r="78" spans="1:37" s="18" customFormat="1" ht="9" customHeight="1">
      <c r="A78" s="367"/>
      <c r="B78" s="388"/>
      <c r="C78" s="444"/>
      <c r="D78" s="377"/>
      <c r="E78" s="224">
        <v>7</v>
      </c>
      <c r="F78" s="92" t="str">
        <f>IF(E78&gt;$R$79,,UPPER(VLOOKUP(E78,'1MD ELO (2)'!$A$7:$Q$134,2)))</f>
        <v/>
      </c>
      <c r="G78" s="225"/>
      <c r="H78" s="92"/>
      <c r="I78" s="91"/>
      <c r="J78" s="226" t="s">
        <v>13</v>
      </c>
      <c r="K78" s="221"/>
      <c r="L78" s="227"/>
      <c r="M78" s="221"/>
      <c r="N78" s="228"/>
      <c r="O78" s="221"/>
      <c r="P78" s="227"/>
      <c r="Q78" s="221"/>
      <c r="R78" s="228"/>
      <c r="AI78" s="670"/>
      <c r="AJ78" s="670"/>
      <c r="AK78" s="670"/>
    </row>
    <row r="79" spans="1:37" s="18" customFormat="1" ht="9" customHeight="1">
      <c r="A79" s="368"/>
      <c r="B79" s="365"/>
      <c r="C79" s="445"/>
      <c r="D79" s="378"/>
      <c r="E79" s="240">
        <v>8</v>
      </c>
      <c r="F79" s="241" t="str">
        <f>IF(E79&gt;$R$79,,UPPER(VLOOKUP(E79,'1MD ELO (2)'!$A$7:$Q$134,2)))</f>
        <v/>
      </c>
      <c r="G79" s="242"/>
      <c r="H79" s="241"/>
      <c r="I79" s="243"/>
      <c r="J79" s="244" t="s">
        <v>14</v>
      </c>
      <c r="K79" s="234"/>
      <c r="L79" s="233"/>
      <c r="M79" s="234"/>
      <c r="N79" s="235"/>
      <c r="O79" s="234">
        <f>R4</f>
        <v>0</v>
      </c>
      <c r="P79" s="233"/>
      <c r="Q79" s="234"/>
      <c r="R79" s="245">
        <f>MIN(8,'1MD ELO (2)'!Q5)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605" priority="11" stopIfTrue="1">
      <formula>AND($E7&lt;9,$C7&gt;0)</formula>
    </cfRule>
  </conditionalFormatting>
  <conditionalFormatting sqref="I8 I40 I16 M14 I20 M30 I24 I48 M46 I52 I32 I44 I36 I12 M62 I28 K18 K26 K34 K42 K50 K58 K66 K10 I56 I64 I68 I60 O22 O39 O54">
    <cfRule type="expression" dxfId="604" priority="8" stopIfTrue="1">
      <formula>AND($O$1="CU",I8="Umpire")</formula>
    </cfRule>
    <cfRule type="expression" dxfId="603" priority="9" stopIfTrue="1">
      <formula>AND($O$1="CU",I8&lt;&gt;"Umpire",J8&lt;&gt;"")</formula>
    </cfRule>
    <cfRule type="expression" dxfId="602" priority="10" stopIfTrue="1">
      <formula>AND($O$1="CU",I8&lt;&gt;"Umpire")</formula>
    </cfRule>
  </conditionalFormatting>
  <conditionalFormatting sqref="E67 E65 E63 E13 E61 E15 E17 E21 E19 E23 E25 E27 E29 E31 E33 E37 E35 E39 E41 E43 E47 E49 E45 E51 E53 E55 E57 E59 E69">
    <cfRule type="expression" dxfId="601" priority="7" stopIfTrue="1">
      <formula>AND($E13&lt;9,$C13&gt;0)</formula>
    </cfRule>
  </conditionalFormatting>
  <conditionalFormatting sqref="M10 M18 M26 M34 M42 M50 M58 M66 O14 O30 O46 O62 Q22 Q54 K8 K12 K16 K20 K24 K28 K32 K36 K40 K44 K48 K52 K56 K60 K64 K68">
    <cfRule type="expression" dxfId="600" priority="5" stopIfTrue="1">
      <formula>J8="as"</formula>
    </cfRule>
    <cfRule type="expression" dxfId="599" priority="6" stopIfTrue="1">
      <formula>J8="bs"</formula>
    </cfRule>
  </conditionalFormatting>
  <conditionalFormatting sqref="J8 J12 J16 J20 J24 J28 J32 J36 J40 J44 J48 J52 J56 J60 J64 J68 L66 L58 L50 L42 L34 L26 L18 L10 N14 N30 N46 N62 R79 P54 P39 P22">
    <cfRule type="expression" dxfId="598" priority="4" stopIfTrue="1">
      <formula>$O$1="CU"</formula>
    </cfRule>
  </conditionalFormatting>
  <conditionalFormatting sqref="Q38">
    <cfRule type="expression" dxfId="597" priority="2" stopIfTrue="1">
      <formula>P39="as"</formula>
    </cfRule>
    <cfRule type="expression" dxfId="596" priority="3" stopIfTrue="1">
      <formula>P39="bs"</formula>
    </cfRule>
  </conditionalFormatting>
  <conditionalFormatting sqref="E7 E9 E11">
    <cfRule type="expression" dxfId="595" priority="1" stopIfTrue="1">
      <formula>$E7&lt;9</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41.xml><?xml version="1.0" encoding="utf-8"?>
<worksheet xmlns="http://schemas.openxmlformats.org/spreadsheetml/2006/main" xmlns:r="http://schemas.openxmlformats.org/officeDocument/2006/relationships">
  <sheetPr codeName="Sheet157">
    <tabColor indexed="11"/>
    <pageSetUpPr fitToPage="1"/>
  </sheetPr>
  <dimension ref="A1:AK82"/>
  <sheetViews>
    <sheetView showGridLines="0" showZeros="0" workbookViewId="0">
      <selection activeCell="A6" sqref="A6:IV6"/>
    </sheetView>
  </sheetViews>
  <sheetFormatPr defaultRowHeight="13.2"/>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c r="A1" s="93" t="str">
        <f>Altalanos!$A$6</f>
        <v>Diákolimpia Bács-Kiskun</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464">
        <f>Altalanos!$B$8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04"/>
      <c r="N4" s="147"/>
      <c r="O4" s="146"/>
      <c r="P4" s="147"/>
      <c r="Q4" s="146"/>
      <c r="R4" s="89">
        <f>Altalanos!$E$10</f>
        <v>0</v>
      </c>
      <c r="Y4" s="656"/>
      <c r="Z4" s="656"/>
      <c r="AA4" s="656" t="s">
        <v>194</v>
      </c>
      <c r="AB4" s="661">
        <v>250</v>
      </c>
      <c r="AC4" s="661">
        <v>200</v>
      </c>
      <c r="AD4" s="661">
        <v>150</v>
      </c>
      <c r="AE4" s="661">
        <v>120</v>
      </c>
      <c r="AF4" s="661">
        <v>90</v>
      </c>
      <c r="AG4" s="661">
        <v>60</v>
      </c>
      <c r="AH4" s="661">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c r="A6" s="785"/>
      <c r="B6" s="805"/>
      <c r="C6" s="806"/>
      <c r="D6" s="806"/>
      <c r="E6" s="805"/>
      <c r="F6" s="793" t="str">
        <f>IF(Y3="","",CONCATENATE(AH1," pont"))</f>
        <v/>
      </c>
      <c r="G6" s="795"/>
      <c r="H6" s="796"/>
      <c r="I6" s="795"/>
      <c r="J6" s="797"/>
      <c r="K6" s="794" t="str">
        <f>IF(Y3="","",CONCATENATE(AG1," pont"))</f>
        <v/>
      </c>
      <c r="L6" s="797"/>
      <c r="M6" s="794" t="str">
        <f>IF(Y3="","",CONCATENATE(AF1," pont"))</f>
        <v/>
      </c>
      <c r="N6" s="797"/>
      <c r="O6" s="794" t="str">
        <f>IF(Y3="","",CONCATENATE(AE1," pont"))</f>
        <v/>
      </c>
      <c r="P6" s="797"/>
      <c r="Q6" s="794" t="str">
        <f>IF(Y3="","",CONCATENATE(AD1," pont"))</f>
        <v/>
      </c>
      <c r="R6" s="798"/>
      <c r="Y6" s="800"/>
      <c r="Z6" s="800"/>
      <c r="AA6" s="800" t="s">
        <v>196</v>
      </c>
      <c r="AB6" s="801">
        <v>150</v>
      </c>
      <c r="AC6" s="801">
        <v>120</v>
      </c>
      <c r="AD6" s="801">
        <v>90</v>
      </c>
      <c r="AE6" s="801">
        <v>60</v>
      </c>
      <c r="AF6" s="801">
        <v>40</v>
      </c>
      <c r="AG6" s="801">
        <v>25</v>
      </c>
      <c r="AH6" s="801">
        <v>10</v>
      </c>
      <c r="AI6" s="803"/>
      <c r="AJ6" s="803"/>
      <c r="AK6" s="803"/>
    </row>
    <row r="7" spans="1:37" s="38" customFormat="1" ht="9" customHeight="1">
      <c r="A7" s="157" t="s">
        <v>7</v>
      </c>
      <c r="B7" s="390" t="str">
        <f>IF($E7="","",VLOOKUP($E7,'1MD ELO (2)'!$A$7:$O$80,14))</f>
        <v/>
      </c>
      <c r="C7" s="390" t="str">
        <f>IF($E7="","",VLOOKUP($E7,'1MD ELO (2)'!$A$7:$O$80,15))</f>
        <v/>
      </c>
      <c r="D7" s="446" t="str">
        <f>IF($E7="","",VLOOKUP($E7,'1MD ELO (2)'!$A$7:$O$80,5))</f>
        <v/>
      </c>
      <c r="E7" s="159"/>
      <c r="F7" s="160" t="str">
        <f>UPPER(IF($E7="","",VLOOKUP($E7,'1MD ELO (2)'!$A$7:$O$80,2)))</f>
        <v/>
      </c>
      <c r="G7" s="160" t="str">
        <f>IF($E7="","",VLOOKUP($E7,'1MD ELO (2)'!$A$7:$O$80,3))</f>
        <v/>
      </c>
      <c r="H7" s="160"/>
      <c r="I7" s="160" t="str">
        <f>IF($E7="","",VLOOKUP($E7,'1MD ELO (2)'!$A$7:$O$80,4))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c r="A8" s="254" t="s">
        <v>8</v>
      </c>
      <c r="B8" s="390" t="str">
        <f>IF($E8="","",VLOOKUP($E8,'1MD ELO (2)'!$A$7:$O$80,14))</f>
        <v/>
      </c>
      <c r="C8" s="390" t="str">
        <f>IF($E8="","",VLOOKUP($E8,'1MD ELO (2)'!$A$7:$O$80,15))</f>
        <v/>
      </c>
      <c r="D8" s="446" t="str">
        <f>IF($E8="","",VLOOKUP($E8,'1MD ELO (2)'!$A$7:$O$80,5))</f>
        <v/>
      </c>
      <c r="E8" s="159"/>
      <c r="F8" s="487" t="str">
        <f>UPPER(IF($E8="","",VLOOKUP($E8,'1MD ELO (2)'!$A$7:$O$80,2)))</f>
        <v/>
      </c>
      <c r="G8" s="487" t="str">
        <f>IF($E8="","",VLOOKUP($E8,'1MD ELO (2)'!$A$7:$O$80,3))</f>
        <v/>
      </c>
      <c r="H8" s="487"/>
      <c r="I8" s="487" t="str">
        <f>IF($E8="","",VLOOKUP($E8,'1MD ELO (2)'!$A$7:$O$80,4))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c r="A9" s="171" t="s">
        <v>9</v>
      </c>
      <c r="B9" s="390" t="str">
        <f>IF($E9="","",VLOOKUP($E9,'1MD ELO (2)'!$A$7:$O$80,14))</f>
        <v/>
      </c>
      <c r="C9" s="390" t="str">
        <f>IF($E9="","",VLOOKUP($E9,'1MD ELO (2)'!$A$7:$O$80,15))</f>
        <v/>
      </c>
      <c r="D9" s="446" t="str">
        <f>IF($E9="","",VLOOKUP($E9,'1MD ELO (2)'!$A$7:$O$80,5))</f>
        <v/>
      </c>
      <c r="E9" s="159"/>
      <c r="F9" s="487" t="str">
        <f>UPPER(IF($E9="","",VLOOKUP($E9,'1MD ELO (2)'!$A$7:$O$80,2)))</f>
        <v/>
      </c>
      <c r="G9" s="487" t="str">
        <f>IF($E9="","",VLOOKUP($E9,'1MD ELO (2)'!$A$7:$O$80,3))</f>
        <v/>
      </c>
      <c r="H9" s="487"/>
      <c r="I9" s="487" t="str">
        <f>IF($E9="","",VLOOKUP($E9,'1MD ELO (2)'!$A$7:$O$80,4))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c r="A10" s="171" t="s">
        <v>10</v>
      </c>
      <c r="B10" s="390" t="str">
        <f>IF($E10="","",VLOOKUP($E10,'1MD ELO (2)'!$A$7:$O$80,14))</f>
        <v/>
      </c>
      <c r="C10" s="390" t="str">
        <f>IF($E10="","",VLOOKUP($E10,'1MD ELO (2)'!$A$7:$O$80,15))</f>
        <v/>
      </c>
      <c r="D10" s="446" t="str">
        <f>IF($E10="","",VLOOKUP($E10,'1MD ELO (2)'!$A$7:$O$80,5))</f>
        <v/>
      </c>
      <c r="E10" s="159"/>
      <c r="F10" s="487" t="str">
        <f>UPPER(IF($E10="","",VLOOKUP($E10,'1MD ELO (2)'!$A$7:$O$80,2)))</f>
        <v/>
      </c>
      <c r="G10" s="487" t="str">
        <f>IF($E10="","",VLOOKUP($E10,'1MD ELO (2)'!$A$7:$O$80,3))</f>
        <v/>
      </c>
      <c r="H10" s="487"/>
      <c r="I10" s="487" t="str">
        <f>IF($E10="","",VLOOKUP($E10,'1MD ELO (2)'!$A$7:$O$80,4))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c r="A11" s="171" t="s">
        <v>11</v>
      </c>
      <c r="B11" s="390" t="str">
        <f>IF($E11="","",VLOOKUP($E11,'1MD ELO (2)'!$A$7:$O$80,14))</f>
        <v/>
      </c>
      <c r="C11" s="390" t="str">
        <f>IF($E11="","",VLOOKUP($E11,'1MD ELO (2)'!$A$7:$O$80,15))</f>
        <v/>
      </c>
      <c r="D11" s="446" t="str">
        <f>IF($E11="","",VLOOKUP($E11,'1MD ELO (2)'!$A$7:$O$80,5))</f>
        <v/>
      </c>
      <c r="E11" s="159"/>
      <c r="F11" s="487" t="str">
        <f>UPPER(IF($E11="","",VLOOKUP($E11,'1MD ELO (2)'!$A$7:$O$80,2)))</f>
        <v/>
      </c>
      <c r="G11" s="487" t="str">
        <f>IF($E11="","",VLOOKUP($E11,'1MD ELO (2)'!$A$7:$O$80,3))</f>
        <v/>
      </c>
      <c r="H11" s="487"/>
      <c r="I11" s="487" t="str">
        <f>IF($E11="","",VLOOKUP($E11,'1MD ELO (2)'!$A$7:$O$80,4))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c r="A12" s="171" t="s">
        <v>12</v>
      </c>
      <c r="B12" s="390" t="str">
        <f>IF($E12="","",VLOOKUP($E12,'1MD ELO (2)'!$A$7:$O$80,14))</f>
        <v/>
      </c>
      <c r="C12" s="390" t="str">
        <f>IF($E12="","",VLOOKUP($E12,'1MD ELO (2)'!$A$7:$O$80,15))</f>
        <v/>
      </c>
      <c r="D12" s="446" t="str">
        <f>IF($E12="","",VLOOKUP($E12,'1MD ELO (2)'!$A$7:$O$80,5))</f>
        <v/>
      </c>
      <c r="E12" s="159"/>
      <c r="F12" s="487" t="str">
        <f>UPPER(IF($E12="","",VLOOKUP($E12,'1MD ELO (2)'!$A$7:$O$80,2)))</f>
        <v/>
      </c>
      <c r="G12" s="487" t="str">
        <f>IF($E12="","",VLOOKUP($E12,'1MD ELO (2)'!$A$7:$O$80,3))</f>
        <v/>
      </c>
      <c r="H12" s="487"/>
      <c r="I12" s="487" t="str">
        <f>IF($E12="","",VLOOKUP($E12,'1MD ELO (2)'!$A$7:$O$80,4))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c r="A13" s="254" t="s">
        <v>13</v>
      </c>
      <c r="B13" s="390" t="str">
        <f>IF($E13="","",VLOOKUP($E13,'1MD ELO (2)'!$A$7:$O$80,14))</f>
        <v/>
      </c>
      <c r="C13" s="390" t="str">
        <f>IF($E13="","",VLOOKUP($E13,'1MD ELO (2)'!$A$7:$O$80,15))</f>
        <v/>
      </c>
      <c r="D13" s="446" t="str">
        <f>IF($E13="","",VLOOKUP($E13,'1MD ELO (2)'!$A$7:$O$80,5))</f>
        <v/>
      </c>
      <c r="E13" s="159"/>
      <c r="F13" s="487" t="str">
        <f>UPPER(IF($E13="","",VLOOKUP($E13,'1MD ELO (2)'!$A$7:$O$80,2)))</f>
        <v/>
      </c>
      <c r="G13" s="487" t="str">
        <f>IF($E13="","",VLOOKUP($E13,'1MD ELO (2)'!$A$7:$O$80,3))</f>
        <v/>
      </c>
      <c r="H13" s="487"/>
      <c r="I13" s="487" t="str">
        <f>IF($E13="","",VLOOKUP($E13,'1MD ELO (2)'!$A$7:$O$80,4))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c r="A14" s="196" t="s">
        <v>14</v>
      </c>
      <c r="B14" s="390" t="str">
        <f>IF($E14="","",VLOOKUP($E14,'1MD ELO (2)'!$A$7:$O$80,14))</f>
        <v/>
      </c>
      <c r="C14" s="390" t="str">
        <f>IF($E14="","",VLOOKUP($E14,'1MD ELO (2)'!$A$7:$O$80,15))</f>
        <v/>
      </c>
      <c r="D14" s="446" t="str">
        <f>IF($E14="","",VLOOKUP($E14,'1MD ELO (2)'!$A$7:$O$80,5))</f>
        <v/>
      </c>
      <c r="E14" s="159"/>
      <c r="F14" s="160" t="str">
        <f>UPPER(IF($E14="","",VLOOKUP($E14,'1MD ELO (2)'!$A$7:$O$80,2)))</f>
        <v/>
      </c>
      <c r="G14" s="160" t="str">
        <f>IF($E14="","",VLOOKUP($E14,'1MD ELO (2)'!$A$7:$O$80,3))</f>
        <v/>
      </c>
      <c r="H14" s="160"/>
      <c r="I14" s="160" t="str">
        <f>IF($E14="","",VLOOKUP($E14,'1MD ELO (2)'!$A$7:$O$80,4))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c r="A15" s="157" t="s">
        <v>15</v>
      </c>
      <c r="B15" s="390" t="str">
        <f>IF($E15="","",VLOOKUP($E15,'1MD ELO (2)'!$A$7:$O$80,14))</f>
        <v/>
      </c>
      <c r="C15" s="390" t="str">
        <f>IF($E15="","",VLOOKUP($E15,'1MD ELO (2)'!$A$7:$O$80,15))</f>
        <v/>
      </c>
      <c r="D15" s="446" t="str">
        <f>IF($E15="","",VLOOKUP($E15,'1MD ELO (2)'!$A$7:$O$80,5))</f>
        <v/>
      </c>
      <c r="E15" s="159"/>
      <c r="F15" s="160" t="str">
        <f>UPPER(IF($E15="","",VLOOKUP($E15,'1MD ELO (2)'!$A$7:$O$80,2)))</f>
        <v/>
      </c>
      <c r="G15" s="160" t="str">
        <f>IF($E15="","",VLOOKUP($E15,'1MD ELO (2)'!$A$7:$O$80,3))</f>
        <v/>
      </c>
      <c r="H15" s="160"/>
      <c r="I15" s="160" t="str">
        <f>IF($E15="","",VLOOKUP($E15,'1MD ELO (2)'!$A$7:$O$80,4))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c r="A16" s="254" t="s">
        <v>16</v>
      </c>
      <c r="B16" s="390" t="str">
        <f>IF($E16="","",VLOOKUP($E16,'1MD ELO (2)'!$A$7:$O$80,14))</f>
        <v/>
      </c>
      <c r="C16" s="390" t="str">
        <f>IF($E16="","",VLOOKUP($E16,'1MD ELO (2)'!$A$7:$O$80,15))</f>
        <v/>
      </c>
      <c r="D16" s="446" t="str">
        <f>IF($E16="","",VLOOKUP($E16,'1MD ELO (2)'!$A$7:$O$80,5))</f>
        <v/>
      </c>
      <c r="E16" s="159"/>
      <c r="F16" s="487" t="str">
        <f>UPPER(IF($E16="","",VLOOKUP($E16,'1MD ELO (2)'!$A$7:$O$80,2)))</f>
        <v/>
      </c>
      <c r="G16" s="487" t="str">
        <f>IF($E16="","",VLOOKUP($E16,'1MD ELO (2)'!$A$7:$O$80,3))</f>
        <v/>
      </c>
      <c r="H16" s="487"/>
      <c r="I16" s="487" t="str">
        <f>IF($E16="","",VLOOKUP($E16,'1MD ELO (2)'!$A$7:$O$80,4))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c r="A17" s="171" t="s">
        <v>17</v>
      </c>
      <c r="B17" s="390" t="str">
        <f>IF($E17="","",VLOOKUP($E17,'1MD ELO (2)'!$A$7:$O$80,14))</f>
        <v/>
      </c>
      <c r="C17" s="390" t="str">
        <f>IF($E17="","",VLOOKUP($E17,'1MD ELO (2)'!$A$7:$O$80,15))</f>
        <v/>
      </c>
      <c r="D17" s="446" t="str">
        <f>IF($E17="","",VLOOKUP($E17,'1MD ELO (2)'!$A$7:$O$80,5))</f>
        <v/>
      </c>
      <c r="E17" s="159"/>
      <c r="F17" s="487" t="str">
        <f>UPPER(IF($E17="","",VLOOKUP($E17,'1MD ELO (2)'!$A$7:$O$80,2)))</f>
        <v/>
      </c>
      <c r="G17" s="487" t="str">
        <f>IF($E17="","",VLOOKUP($E17,'1MD ELO (2)'!$A$7:$O$80,3))</f>
        <v/>
      </c>
      <c r="H17" s="487"/>
      <c r="I17" s="487" t="str">
        <f>IF($E17="","",VLOOKUP($E17,'1MD ELO (2)'!$A$7:$O$80,4))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c r="A18" s="171" t="s">
        <v>18</v>
      </c>
      <c r="B18" s="390" t="str">
        <f>IF($E18="","",VLOOKUP($E18,'1MD ELO (2)'!$A$7:$O$80,14))</f>
        <v/>
      </c>
      <c r="C18" s="390" t="str">
        <f>IF($E18="","",VLOOKUP($E18,'1MD ELO (2)'!$A$7:$O$80,15))</f>
        <v/>
      </c>
      <c r="D18" s="446" t="str">
        <f>IF($E18="","",VLOOKUP($E18,'1MD ELO (2)'!$A$7:$O$80,5))</f>
        <v/>
      </c>
      <c r="E18" s="159"/>
      <c r="F18" s="487" t="str">
        <f>UPPER(IF($E18="","",VLOOKUP($E18,'1MD ELO (2)'!$A$7:$O$80,2)))</f>
        <v/>
      </c>
      <c r="G18" s="487" t="str">
        <f>IF($E18="","",VLOOKUP($E18,'1MD ELO (2)'!$A$7:$O$80,3))</f>
        <v/>
      </c>
      <c r="H18" s="487"/>
      <c r="I18" s="487" t="str">
        <f>IF($E18="","",VLOOKUP($E18,'1MD ELO (2)'!$A$7:$O$80,4))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c r="A19" s="171" t="s">
        <v>19</v>
      </c>
      <c r="B19" s="390" t="str">
        <f>IF($E19="","",VLOOKUP($E19,'1MD ELO (2)'!$A$7:$O$80,14))</f>
        <v/>
      </c>
      <c r="C19" s="390" t="str">
        <f>IF($E19="","",VLOOKUP($E19,'1MD ELO (2)'!$A$7:$O$80,15))</f>
        <v/>
      </c>
      <c r="D19" s="446" t="str">
        <f>IF($E19="","",VLOOKUP($E19,'1MD ELO (2)'!$A$7:$O$80,5))</f>
        <v/>
      </c>
      <c r="E19" s="159"/>
      <c r="F19" s="487" t="str">
        <f>UPPER(IF($E19="","",VLOOKUP($E19,'1MD ELO (2)'!$A$7:$O$80,2)))</f>
        <v/>
      </c>
      <c r="G19" s="487" t="str">
        <f>IF($E19="","",VLOOKUP($E19,'1MD ELO (2)'!$A$7:$O$80,3))</f>
        <v/>
      </c>
      <c r="H19" s="487"/>
      <c r="I19" s="487" t="str">
        <f>IF($E19="","",VLOOKUP($E19,'1MD ELO (2)'!$A$7:$O$80,4))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c r="A20" s="171" t="s">
        <v>20</v>
      </c>
      <c r="B20" s="390" t="str">
        <f>IF($E20="","",VLOOKUP($E20,'1MD ELO (2)'!$A$7:$O$80,14))</f>
        <v/>
      </c>
      <c r="C20" s="390" t="str">
        <f>IF($E20="","",VLOOKUP($E20,'1MD ELO (2)'!$A$7:$O$80,15))</f>
        <v/>
      </c>
      <c r="D20" s="446" t="str">
        <f>IF($E20="","",VLOOKUP($E20,'1MD ELO (2)'!$A$7:$O$80,5))</f>
        <v/>
      </c>
      <c r="E20" s="159"/>
      <c r="F20" s="487" t="str">
        <f>UPPER(IF($E20="","",VLOOKUP($E20,'1MD ELO (2)'!$A$7:$O$80,2)))</f>
        <v/>
      </c>
      <c r="G20" s="487" t="str">
        <f>IF($E20="","",VLOOKUP($E20,'1MD ELO (2)'!$A$7:$O$80,3))</f>
        <v/>
      </c>
      <c r="H20" s="487"/>
      <c r="I20" s="487" t="str">
        <f>IF($E20="","",VLOOKUP($E20,'1MD ELO (2)'!$A$7:$O$80,4))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c r="A21" s="254" t="s">
        <v>21</v>
      </c>
      <c r="B21" s="390" t="str">
        <f>IF($E21="","",VLOOKUP($E21,'1MD ELO (2)'!$A$7:$O$80,14))</f>
        <v/>
      </c>
      <c r="C21" s="390" t="str">
        <f>IF($E21="","",VLOOKUP($E21,'1MD ELO (2)'!$A$7:$O$80,15))</f>
        <v/>
      </c>
      <c r="D21" s="446" t="str">
        <f>IF($E21="","",VLOOKUP($E21,'1MD ELO (2)'!$A$7:$O$80,5))</f>
        <v/>
      </c>
      <c r="E21" s="159"/>
      <c r="F21" s="487" t="str">
        <f>UPPER(IF($E21="","",VLOOKUP($E21,'1MD ELO (2)'!$A$7:$O$80,2)))</f>
        <v/>
      </c>
      <c r="G21" s="487" t="str">
        <f>IF($E21="","",VLOOKUP($E21,'1MD ELO (2)'!$A$7:$O$80,3))</f>
        <v/>
      </c>
      <c r="H21" s="487"/>
      <c r="I21" s="487" t="str">
        <f>IF($E21="","",VLOOKUP($E21,'1MD ELO (2)'!$A$7:$O$80,4))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c r="A22" s="196" t="s">
        <v>22</v>
      </c>
      <c r="B22" s="390" t="str">
        <f>IF($E22="","",VLOOKUP($E22,'1MD ELO (2)'!$A$7:$O$80,14))</f>
        <v/>
      </c>
      <c r="C22" s="390" t="str">
        <f>IF($E22="","",VLOOKUP($E22,'1MD ELO (2)'!$A$7:$O$80,15))</f>
        <v/>
      </c>
      <c r="D22" s="446" t="str">
        <f>IF($E22="","",VLOOKUP($E22,'1MD ELO (2)'!$A$7:$O$80,5))</f>
        <v/>
      </c>
      <c r="E22" s="159"/>
      <c r="F22" s="160" t="str">
        <f>UPPER(IF($E22="","",VLOOKUP($E22,'1MD ELO (2)'!$A$7:$O$80,2)))</f>
        <v/>
      </c>
      <c r="G22" s="160" t="str">
        <f>IF($E22="","",VLOOKUP($E22,'1MD ELO (2)'!$A$7:$O$80,3))</f>
        <v/>
      </c>
      <c r="H22" s="160"/>
      <c r="I22" s="160" t="str">
        <f>IF($E22="","",VLOOKUP($E22,'1MD ELO (2)'!$A$7:$O$80,4))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c r="A23" s="157" t="s">
        <v>23</v>
      </c>
      <c r="B23" s="390" t="str">
        <f>IF($E23="","",VLOOKUP($E23,'1MD ELO (2)'!$A$7:$O$80,14))</f>
        <v/>
      </c>
      <c r="C23" s="390" t="str">
        <f>IF($E23="","",VLOOKUP($E23,'1MD ELO (2)'!$A$7:$O$80,15))</f>
        <v/>
      </c>
      <c r="D23" s="446" t="str">
        <f>IF($E23="","",VLOOKUP($E23,'1MD ELO (2)'!$A$7:$O$80,5))</f>
        <v/>
      </c>
      <c r="E23" s="159"/>
      <c r="F23" s="160" t="str">
        <f>UPPER(IF($E23="","",VLOOKUP($E23,'1MD ELO (2)'!$A$7:$O$80,2)))</f>
        <v/>
      </c>
      <c r="G23" s="160" t="str">
        <f>IF($E23="","",VLOOKUP($E23,'1MD ELO (2)'!$A$7:$O$80,3))</f>
        <v/>
      </c>
      <c r="H23" s="160"/>
      <c r="I23" s="160" t="str">
        <f>IF($E23="","",VLOOKUP($E23,'1MD ELO (2)'!$A$7:$O$80,4))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c r="A24" s="254" t="s">
        <v>24</v>
      </c>
      <c r="B24" s="390" t="str">
        <f>IF($E24="","",VLOOKUP($E24,'1MD ELO (2)'!$A$7:$O$80,14))</f>
        <v/>
      </c>
      <c r="C24" s="390" t="str">
        <f>IF($E24="","",VLOOKUP($E24,'1MD ELO (2)'!$A$7:$O$80,15))</f>
        <v/>
      </c>
      <c r="D24" s="446" t="str">
        <f>IF($E24="","",VLOOKUP($E24,'1MD ELO (2)'!$A$7:$O$80,5))</f>
        <v/>
      </c>
      <c r="E24" s="159"/>
      <c r="F24" s="487" t="str">
        <f>UPPER(IF($E24="","",VLOOKUP($E24,'1MD ELO (2)'!$A$7:$O$80,2)))</f>
        <v/>
      </c>
      <c r="G24" s="487" t="str">
        <f>IF($E24="","",VLOOKUP($E24,'1MD ELO (2)'!$A$7:$O$80,3))</f>
        <v/>
      </c>
      <c r="H24" s="487"/>
      <c r="I24" s="487" t="str">
        <f>IF($E24="","",VLOOKUP($E24,'1MD ELO (2)'!$A$7:$O$80,4))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c r="A25" s="171" t="s">
        <v>25</v>
      </c>
      <c r="B25" s="390" t="str">
        <f>IF($E25="","",VLOOKUP($E25,'1MD ELO (2)'!$A$7:$O$80,14))</f>
        <v/>
      </c>
      <c r="C25" s="390" t="str">
        <f>IF($E25="","",VLOOKUP($E25,'1MD ELO (2)'!$A$7:$O$80,15))</f>
        <v/>
      </c>
      <c r="D25" s="446" t="str">
        <f>IF($E25="","",VLOOKUP($E25,'1MD ELO (2)'!$A$7:$O$80,5))</f>
        <v/>
      </c>
      <c r="E25" s="159"/>
      <c r="F25" s="487" t="str">
        <f>UPPER(IF($E25="","",VLOOKUP($E25,'1MD ELO (2)'!$A$7:$O$80,2)))</f>
        <v/>
      </c>
      <c r="G25" s="487" t="str">
        <f>IF($E25="","",VLOOKUP($E25,'1MD ELO (2)'!$A$7:$O$80,3))</f>
        <v/>
      </c>
      <c r="H25" s="487"/>
      <c r="I25" s="487" t="str">
        <f>IF($E25="","",VLOOKUP($E25,'1MD ELO (2)'!$A$7:$O$80,4))</f>
        <v/>
      </c>
      <c r="J25" s="253"/>
      <c r="K25" s="177" t="str">
        <f>UPPER(IF(OR(J26="a",J26="as"),F25,IF(OR(J26="b",J26="bs"),F26,)))</f>
        <v/>
      </c>
      <c r="L25" s="256"/>
      <c r="M25" s="161"/>
      <c r="N25" s="188"/>
      <c r="O25" s="186"/>
      <c r="P25" s="186"/>
      <c r="Q25" s="849" t="str">
        <f>IF(Y3="","",CONCATENATE(AC1," pont"))</f>
        <v/>
      </c>
      <c r="R25" s="85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c r="A26" s="171" t="s">
        <v>26</v>
      </c>
      <c r="B26" s="390" t="str">
        <f>IF($E26="","",VLOOKUP($E26,'1MD ELO (2)'!$A$7:$O$80,14))</f>
        <v/>
      </c>
      <c r="C26" s="390" t="str">
        <f>IF($E26="","",VLOOKUP($E26,'1MD ELO (2)'!$A$7:$O$80,15))</f>
        <v/>
      </c>
      <c r="D26" s="446" t="str">
        <f>IF($E26="","",VLOOKUP($E26,'1MD ELO (2)'!$A$7:$O$80,5))</f>
        <v/>
      </c>
      <c r="E26" s="159"/>
      <c r="F26" s="487" t="str">
        <f>UPPER(IF($E26="","",VLOOKUP($E26,'1MD ELO (2)'!$A$7:$O$80,2)))</f>
        <v/>
      </c>
      <c r="G26" s="487" t="str">
        <f>IF($E26="","",VLOOKUP($E26,'1MD ELO (2)'!$A$7:$O$80,3))</f>
        <v/>
      </c>
      <c r="H26" s="487"/>
      <c r="I26" s="487" t="str">
        <f>IF($E26="","",VLOOKUP($E26,'1MD ELO (2)'!$A$7:$O$80,4))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c r="A27" s="171" t="s">
        <v>27</v>
      </c>
      <c r="B27" s="390" t="str">
        <f>IF($E27="","",VLOOKUP($E27,'1MD ELO (2)'!$A$7:$O$80,14))</f>
        <v/>
      </c>
      <c r="C27" s="390" t="str">
        <f>IF($E27="","",VLOOKUP($E27,'1MD ELO (2)'!$A$7:$O$80,15))</f>
        <v/>
      </c>
      <c r="D27" s="446" t="str">
        <f>IF($E27="","",VLOOKUP($E27,'1MD ELO (2)'!$A$7:$O$80,5))</f>
        <v/>
      </c>
      <c r="E27" s="159"/>
      <c r="F27" s="487" t="str">
        <f>UPPER(IF($E27="","",VLOOKUP($E27,'1MD ELO (2)'!$A$7:$O$80,2)))</f>
        <v/>
      </c>
      <c r="G27" s="487" t="str">
        <f>IF($E27="","",VLOOKUP($E27,'1MD ELO (2)'!$A$7:$O$80,3))</f>
        <v/>
      </c>
      <c r="H27" s="487"/>
      <c r="I27" s="487" t="str">
        <f>IF($E27="","",VLOOKUP($E27,'1MD ELO (2)'!$A$7:$O$80,4))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c r="A28" s="171" t="s">
        <v>28</v>
      </c>
      <c r="B28" s="390" t="str">
        <f>IF($E28="","",VLOOKUP($E28,'1MD ELO (2)'!$A$7:$O$80,14))</f>
        <v/>
      </c>
      <c r="C28" s="390" t="str">
        <f>IF($E28="","",VLOOKUP($E28,'1MD ELO (2)'!$A$7:$O$80,15))</f>
        <v/>
      </c>
      <c r="D28" s="446" t="str">
        <f>IF($E28="","",VLOOKUP($E28,'1MD ELO (2)'!$A$7:$O$80,5))</f>
        <v/>
      </c>
      <c r="E28" s="159"/>
      <c r="F28" s="487" t="str">
        <f>UPPER(IF($E28="","",VLOOKUP($E28,'1MD ELO (2)'!$A$7:$O$80,2)))</f>
        <v/>
      </c>
      <c r="G28" s="487" t="str">
        <f>IF($E28="","",VLOOKUP($E28,'1MD ELO (2)'!$A$7:$O$80,3))</f>
        <v/>
      </c>
      <c r="H28" s="487"/>
      <c r="I28" s="487" t="str">
        <f>IF($E28="","",VLOOKUP($E28,'1MD ELO (2)'!$A$7:$O$80,4))</f>
        <v/>
      </c>
      <c r="J28" s="255"/>
      <c r="K28" s="161"/>
      <c r="L28" s="176"/>
      <c r="M28" s="177" t="str">
        <f>UPPER(IF(OR(L28="a",L28="as"),K27,IF(OR(L28="b",L28="bs"),K29,)))</f>
        <v/>
      </c>
      <c r="N28" s="259"/>
      <c r="O28" s="186"/>
      <c r="P28" s="188"/>
      <c r="Q28" s="186"/>
      <c r="R28" s="188"/>
      <c r="S28" s="169"/>
      <c r="AI28" s="668"/>
      <c r="AJ28" s="668"/>
      <c r="AK28" s="668"/>
    </row>
    <row r="29" spans="1:37" s="38" customFormat="1" ht="9.6" customHeight="1">
      <c r="A29" s="254" t="s">
        <v>29</v>
      </c>
      <c r="B29" s="390" t="str">
        <f>IF($E29="","",VLOOKUP($E29,'1MD ELO (2)'!$A$7:$O$80,14))</f>
        <v/>
      </c>
      <c r="C29" s="390" t="str">
        <f>IF($E29="","",VLOOKUP($E29,'1MD ELO (2)'!$A$7:$O$80,15))</f>
        <v/>
      </c>
      <c r="D29" s="446" t="str">
        <f>IF($E29="","",VLOOKUP($E29,'1MD ELO (2)'!$A$7:$O$80,5))</f>
        <v/>
      </c>
      <c r="E29" s="159"/>
      <c r="F29" s="487" t="str">
        <f>UPPER(IF($E29="","",VLOOKUP($E29,'1MD ELO (2)'!$A$7:$O$80,2)))</f>
        <v/>
      </c>
      <c r="G29" s="487" t="str">
        <f>IF($E29="","",VLOOKUP($E29,'1MD ELO (2)'!$A$7:$O$80,3))</f>
        <v/>
      </c>
      <c r="H29" s="487"/>
      <c r="I29" s="487" t="str">
        <f>IF($E29="","",VLOOKUP($E29,'1MD ELO (2)'!$A$7:$O$80,4))</f>
        <v/>
      </c>
      <c r="J29" s="253"/>
      <c r="K29" s="177" t="str">
        <f>UPPER(IF(OR(J30="a",J30="as"),F29,IF(OR(J30="b",J30="bs"),F30,)))</f>
        <v/>
      </c>
      <c r="L29" s="194"/>
      <c r="M29" s="161"/>
      <c r="N29" s="186"/>
      <c r="O29" s="186"/>
      <c r="P29" s="188"/>
      <c r="Q29" s="186"/>
      <c r="R29" s="188"/>
      <c r="S29" s="169"/>
      <c r="AI29" s="668"/>
      <c r="AJ29" s="668"/>
      <c r="AK29" s="668"/>
    </row>
    <row r="30" spans="1:37" s="38" customFormat="1" ht="9.6" customHeight="1">
      <c r="A30" s="196" t="s">
        <v>30</v>
      </c>
      <c r="B30" s="390" t="str">
        <f>IF($E30="","",VLOOKUP($E30,'1MD ELO (2)'!$A$7:$O$80,14))</f>
        <v/>
      </c>
      <c r="C30" s="390" t="str">
        <f>IF($E30="","",VLOOKUP($E30,'1MD ELO (2)'!$A$7:$O$80,15))</f>
        <v/>
      </c>
      <c r="D30" s="446" t="str">
        <f>IF($E30="","",VLOOKUP($E30,'1MD ELO (2)'!$A$7:$O$80,5))</f>
        <v/>
      </c>
      <c r="E30" s="159"/>
      <c r="F30" s="160" t="str">
        <f>UPPER(IF($E30="","",VLOOKUP($E30,'1MD ELO (2)'!$A$7:$O$80,2)))</f>
        <v/>
      </c>
      <c r="G30" s="160" t="str">
        <f>IF($E30="","",VLOOKUP($E30,'1MD ELO (2)'!$A$7:$O$80,3))</f>
        <v/>
      </c>
      <c r="H30" s="160"/>
      <c r="I30" s="160" t="str">
        <f>IF($E30="","",VLOOKUP($E30,'1MD ELO (2)'!$A$7:$O$80,4))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c r="A31" s="157" t="s">
        <v>31</v>
      </c>
      <c r="B31" s="390" t="str">
        <f>IF($E31="","",VLOOKUP($E31,'1MD ELO (2)'!$A$7:$O$80,14))</f>
        <v/>
      </c>
      <c r="C31" s="390" t="str">
        <f>IF($E31="","",VLOOKUP($E31,'1MD ELO (2)'!$A$7:$O$80,15))</f>
        <v/>
      </c>
      <c r="D31" s="446" t="str">
        <f>IF($E31="","",VLOOKUP($E31,'1MD ELO (2)'!$A$7:$O$80,5))</f>
        <v/>
      </c>
      <c r="E31" s="159"/>
      <c r="F31" s="160" t="str">
        <f>UPPER(IF($E31="","",VLOOKUP($E31,'1MD ELO (2)'!$A$7:$O$80,2)))</f>
        <v/>
      </c>
      <c r="G31" s="160" t="str">
        <f>IF($E31="","",VLOOKUP($E31,'1MD ELO (2)'!$A$7:$O$80,3))</f>
        <v/>
      </c>
      <c r="H31" s="160"/>
      <c r="I31" s="160" t="str">
        <f>IF($E31="","",VLOOKUP($E31,'1MD ELO (2)'!$A$7:$O$80,4))</f>
        <v/>
      </c>
      <c r="J31" s="253"/>
      <c r="K31" s="177" t="str">
        <f>UPPER(IF(OR(J32="a",J32="as"),F31,IF(OR(J32="b",J32="bs"),F32,)))</f>
        <v/>
      </c>
      <c r="L31" s="185"/>
      <c r="M31" s="186"/>
      <c r="N31" s="186"/>
      <c r="O31" s="186"/>
      <c r="P31" s="188"/>
      <c r="Q31" s="161"/>
      <c r="R31" s="186"/>
      <c r="S31" s="169"/>
      <c r="AI31" s="668"/>
      <c r="AJ31" s="668"/>
      <c r="AK31" s="668"/>
    </row>
    <row r="32" spans="1:37" s="38" customFormat="1" ht="9.6" customHeight="1">
      <c r="A32" s="254" t="s">
        <v>32</v>
      </c>
      <c r="B32" s="390" t="str">
        <f>IF($E32="","",VLOOKUP($E32,'1MD ELO (2)'!$A$7:$O$80,14))</f>
        <v/>
      </c>
      <c r="C32" s="390" t="str">
        <f>IF($E32="","",VLOOKUP($E32,'1MD ELO (2)'!$A$7:$O$80,15))</f>
        <v/>
      </c>
      <c r="D32" s="446" t="str">
        <f>IF($E32="","",VLOOKUP($E32,'1MD ELO (2)'!$A$7:$O$80,5))</f>
        <v/>
      </c>
      <c r="E32" s="159"/>
      <c r="F32" s="487" t="str">
        <f>UPPER(IF($E32="","",VLOOKUP($E32,'1MD ELO (2)'!$A$7:$O$80,2)))</f>
        <v/>
      </c>
      <c r="G32" s="487" t="str">
        <f>IF($E32="","",VLOOKUP($E32,'1MD ELO (2)'!$A$7:$O$80,3))</f>
        <v/>
      </c>
      <c r="H32" s="487"/>
      <c r="I32" s="487" t="str">
        <f>IF($E32="","",VLOOKUP($E32,'1MD ELO (2)'!$A$7:$O$80,4))</f>
        <v/>
      </c>
      <c r="J32" s="255"/>
      <c r="K32" s="161"/>
      <c r="L32" s="176"/>
      <c r="M32" s="177" t="str">
        <f>UPPER(IF(OR(L32="a",L32="as"),K31,IF(OR(L32="b",L32="bs"),K33,)))</f>
        <v/>
      </c>
      <c r="N32" s="185"/>
      <c r="O32" s="186"/>
      <c r="P32" s="188"/>
      <c r="Q32" s="186"/>
      <c r="R32" s="186"/>
      <c r="S32" s="169"/>
    </row>
    <row r="33" spans="1:19" s="38" customFormat="1" ht="9.6" customHeight="1">
      <c r="A33" s="171" t="s">
        <v>33</v>
      </c>
      <c r="B33" s="390" t="str">
        <f>IF($E33="","",VLOOKUP($E33,'1MD ELO (2)'!$A$7:$O$80,14))</f>
        <v/>
      </c>
      <c r="C33" s="390" t="str">
        <f>IF($E33="","",VLOOKUP($E33,'1MD ELO (2)'!$A$7:$O$80,15))</f>
        <v/>
      </c>
      <c r="D33" s="446" t="str">
        <f>IF($E33="","",VLOOKUP($E33,'1MD ELO (2)'!$A$7:$O$80,5))</f>
        <v/>
      </c>
      <c r="E33" s="159"/>
      <c r="F33" s="487" t="str">
        <f>UPPER(IF($E33="","",VLOOKUP($E33,'1MD ELO (2)'!$A$7:$O$80,2)))</f>
        <v/>
      </c>
      <c r="G33" s="487" t="str">
        <f>IF($E33="","",VLOOKUP($E33,'1MD ELO (2)'!$A$7:$O$80,3))</f>
        <v/>
      </c>
      <c r="H33" s="487"/>
      <c r="I33" s="487" t="str">
        <f>IF($E33="","",VLOOKUP($E33,'1MD ELO (2)'!$A$7:$O$80,4))</f>
        <v/>
      </c>
      <c r="J33" s="253"/>
      <c r="K33" s="177" t="str">
        <f>UPPER(IF(OR(J34="a",J34="as"),F33,IF(OR(J34="b",J34="bs"),F34,)))</f>
        <v/>
      </c>
      <c r="L33" s="256"/>
      <c r="M33" s="161"/>
      <c r="N33" s="188"/>
      <c r="O33" s="186"/>
      <c r="P33" s="188"/>
      <c r="Q33" s="186"/>
      <c r="R33" s="186"/>
      <c r="S33" s="169"/>
    </row>
    <row r="34" spans="1:19" s="38" customFormat="1" ht="9.6" customHeight="1">
      <c r="A34" s="171" t="s">
        <v>34</v>
      </c>
      <c r="B34" s="390" t="str">
        <f>IF($E34="","",VLOOKUP($E34,'1MD ELO (2)'!$A$7:$O$80,14))</f>
        <v/>
      </c>
      <c r="C34" s="390" t="str">
        <f>IF($E34="","",VLOOKUP($E34,'1MD ELO (2)'!$A$7:$O$80,15))</f>
        <v/>
      </c>
      <c r="D34" s="446" t="str">
        <f>IF($E34="","",VLOOKUP($E34,'1MD ELO (2)'!$A$7:$O$80,5))</f>
        <v/>
      </c>
      <c r="E34" s="159"/>
      <c r="F34" s="487" t="str">
        <f>UPPER(IF($E34="","",VLOOKUP($E34,'1MD ELO (2)'!$A$7:$O$80,2)))</f>
        <v/>
      </c>
      <c r="G34" s="487" t="str">
        <f>IF($E34="","",VLOOKUP($E34,'1MD ELO (2)'!$A$7:$O$80,3))</f>
        <v/>
      </c>
      <c r="H34" s="487"/>
      <c r="I34" s="487" t="str">
        <f>IF($E34="","",VLOOKUP($E34,'1MD ELO (2)'!$A$7:$O$80,4))</f>
        <v/>
      </c>
      <c r="J34" s="255"/>
      <c r="K34" s="161"/>
      <c r="L34" s="186"/>
      <c r="M34" s="175" t="s">
        <v>0</v>
      </c>
      <c r="N34" s="184"/>
      <c r="O34" s="177" t="str">
        <f>UPPER(IF(OR(N34="a",N34="as"),M32,IF(OR(N34="b",N34="bs"),M36,)))</f>
        <v/>
      </c>
      <c r="P34" s="194"/>
      <c r="Q34" s="186"/>
      <c r="R34" s="186"/>
      <c r="S34" s="169"/>
    </row>
    <row r="35" spans="1:19" s="38" customFormat="1" ht="9.6" customHeight="1">
      <c r="A35" s="171" t="s">
        <v>35</v>
      </c>
      <c r="B35" s="390" t="str">
        <f>IF($E35="","",VLOOKUP($E35,'1MD ELO (2)'!$A$7:$O$80,14))</f>
        <v/>
      </c>
      <c r="C35" s="390" t="str">
        <f>IF($E35="","",VLOOKUP($E35,'1MD ELO (2)'!$A$7:$O$80,15))</f>
        <v/>
      </c>
      <c r="D35" s="446" t="str">
        <f>IF($E35="","",VLOOKUP($E35,'1MD ELO (2)'!$A$7:$O$80,5))</f>
        <v/>
      </c>
      <c r="E35" s="159"/>
      <c r="F35" s="487" t="str">
        <f>UPPER(IF($E35="","",VLOOKUP($E35,'1MD ELO (2)'!$A$7:$O$80,2)))</f>
        <v/>
      </c>
      <c r="G35" s="487" t="str">
        <f>IF($E35="","",VLOOKUP($E35,'1MD ELO (2)'!$A$7:$O$80,3))</f>
        <v/>
      </c>
      <c r="H35" s="487"/>
      <c r="I35" s="487" t="str">
        <f>IF($E35="","",VLOOKUP($E35,'1MD ELO (2)'!$A$7:$O$80,4))</f>
        <v/>
      </c>
      <c r="J35" s="253"/>
      <c r="K35" s="177" t="str">
        <f>UPPER(IF(OR(J36="a",J36="as"),F35,IF(OR(J36="b",J36="bs"),F36,)))</f>
        <v/>
      </c>
      <c r="L35" s="185"/>
      <c r="M35" s="257"/>
      <c r="N35" s="258"/>
      <c r="O35" s="161"/>
      <c r="P35" s="186"/>
      <c r="Q35" s="186"/>
      <c r="R35" s="186"/>
      <c r="S35" s="169"/>
    </row>
    <row r="36" spans="1:19" s="38" customFormat="1" ht="9.6" customHeight="1">
      <c r="A36" s="171" t="s">
        <v>36</v>
      </c>
      <c r="B36" s="390" t="str">
        <f>IF($E36="","",VLOOKUP($E36,'1MD ELO (2)'!$A$7:$O$80,14))</f>
        <v/>
      </c>
      <c r="C36" s="390" t="str">
        <f>IF($E36="","",VLOOKUP($E36,'1MD ELO (2)'!$A$7:$O$80,15))</f>
        <v/>
      </c>
      <c r="D36" s="446" t="str">
        <f>IF($E36="","",VLOOKUP($E36,'1MD ELO (2)'!$A$7:$O$80,5))</f>
        <v/>
      </c>
      <c r="E36" s="159"/>
      <c r="F36" s="487" t="str">
        <f>UPPER(IF($E36="","",VLOOKUP($E36,'1MD ELO (2)'!$A$7:$O$80,2)))</f>
        <v/>
      </c>
      <c r="G36" s="487" t="str">
        <f>IF($E36="","",VLOOKUP($E36,'1MD ELO (2)'!$A$7:$O$80,3))</f>
        <v/>
      </c>
      <c r="H36" s="487"/>
      <c r="I36" s="487" t="str">
        <f>IF($E36="","",VLOOKUP($E36,'1MD ELO (2)'!$A$7:$O$80,4))</f>
        <v/>
      </c>
      <c r="J36" s="255"/>
      <c r="K36" s="161"/>
      <c r="L36" s="176"/>
      <c r="M36" s="177" t="str">
        <f>UPPER(IF(OR(L36="a",L36="as"),K35,IF(OR(L36="b",L36="bs"),K37,)))</f>
        <v/>
      </c>
      <c r="N36" s="259"/>
      <c r="O36" s="262" t="s">
        <v>129</v>
      </c>
      <c r="P36" s="263"/>
      <c r="Q36" s="262" t="s">
        <v>128</v>
      </c>
      <c r="R36" s="263"/>
      <c r="S36" s="169"/>
    </row>
    <row r="37" spans="1:19" s="38" customFormat="1" ht="9.6" customHeight="1">
      <c r="A37" s="254" t="s">
        <v>37</v>
      </c>
      <c r="B37" s="390" t="str">
        <f>IF($E37="","",VLOOKUP($E37,'1MD ELO (2)'!$A$7:$O$80,14))</f>
        <v/>
      </c>
      <c r="C37" s="390" t="str">
        <f>IF($E37="","",VLOOKUP($E37,'1MD ELO (2)'!$A$7:$O$80,15))</f>
        <v/>
      </c>
      <c r="D37" s="446" t="str">
        <f>IF($E37="","",VLOOKUP($E37,'1MD ELO (2)'!$A$7:$O$80,5))</f>
        <v/>
      </c>
      <c r="E37" s="159"/>
      <c r="F37" s="487" t="str">
        <f>UPPER(IF($E37="","",VLOOKUP($E37,'1MD ELO (2)'!$A$7:$O$80,2)))</f>
        <v/>
      </c>
      <c r="G37" s="487" t="str">
        <f>IF($E37="","",VLOOKUP($E37,'1MD ELO (2)'!$A$7:$O$80,3))</f>
        <v/>
      </c>
      <c r="H37" s="487"/>
      <c r="I37" s="487" t="str">
        <f>IF($E37="","",VLOOKUP($E37,'1MD ELO (2)'!$A$7:$O$80,4))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c r="A38" s="196" t="s">
        <v>38</v>
      </c>
      <c r="B38" s="390" t="str">
        <f>IF($E38="","",VLOOKUP($E38,'1MD ELO (2)'!$A$7:$O$80,14))</f>
        <v/>
      </c>
      <c r="C38" s="390" t="str">
        <f>IF($E38="","",VLOOKUP($E38,'1MD ELO (2)'!$A$7:$O$80,15))</f>
        <v/>
      </c>
      <c r="D38" s="446" t="str">
        <f>IF($E38="","",VLOOKUP($E38,'1MD ELO (2)'!$A$7:$O$80,5))</f>
        <v/>
      </c>
      <c r="E38" s="159"/>
      <c r="F38" s="160" t="str">
        <f>UPPER(IF($E38="","",VLOOKUP($E38,'1MD ELO (2)'!$A$7:$O$80,2)))</f>
        <v/>
      </c>
      <c r="G38" s="160" t="str">
        <f>IF($E38="","",VLOOKUP($E38,'1MD ELO (2)'!$A$7:$O$80,3))</f>
        <v/>
      </c>
      <c r="H38" s="160"/>
      <c r="I38" s="160" t="str">
        <f>IF($E38="","",VLOOKUP($E38,'1MD ELO (2)'!$A$7:$O$80,4))</f>
        <v/>
      </c>
      <c r="J38" s="255"/>
      <c r="K38" s="161"/>
      <c r="L38" s="186"/>
      <c r="M38" s="186"/>
      <c r="N38" s="266"/>
      <c r="O38" s="267" t="s">
        <v>0</v>
      </c>
      <c r="P38" s="268"/>
      <c r="Q38" s="264" t="str">
        <f>UPPER(IF(OR(P38="a",P38="as"),O37,IF(OR(P38="b",P38="bs"),O39,)))</f>
        <v/>
      </c>
      <c r="R38" s="265"/>
      <c r="S38" s="169"/>
    </row>
    <row r="39" spans="1:19" s="38" customFormat="1" ht="9.6" customHeight="1">
      <c r="A39" s="157" t="s">
        <v>39</v>
      </c>
      <c r="B39" s="390" t="str">
        <f>IF($E39="","",VLOOKUP($E39,'1MD ELO (2)'!$A$7:$O$80,14))</f>
        <v/>
      </c>
      <c r="C39" s="390" t="str">
        <f>IF($E39="","",VLOOKUP($E39,'1MD ELO (2)'!$A$7:$O$80,15))</f>
        <v/>
      </c>
      <c r="D39" s="446" t="str">
        <f>IF($E39="","",VLOOKUP($E39,'1MD ELO (2)'!$A$7:$O$80,5))</f>
        <v/>
      </c>
      <c r="E39" s="159"/>
      <c r="F39" s="160" t="str">
        <f>UPPER(IF($E39="","",VLOOKUP($E39,'1MD ELO (2)'!$A$7:$O$80,2)))</f>
        <v/>
      </c>
      <c r="G39" s="160" t="str">
        <f>IF($E39="","",VLOOKUP($E39,'1MD ELO (2)'!$A$7:$O$80,3))</f>
        <v/>
      </c>
      <c r="H39" s="160"/>
      <c r="I39" s="160" t="str">
        <f>IF($E39="","",VLOOKUP($E39,'1MD ELO (2)'!$A$7:$O$80,4))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c r="A40" s="254" t="s">
        <v>40</v>
      </c>
      <c r="B40" s="390" t="str">
        <f>IF($E40="","",VLOOKUP($E40,'1MD ELO (2)'!$A$7:$O$80,14))</f>
        <v/>
      </c>
      <c r="C40" s="390" t="str">
        <f>IF($E40="","",VLOOKUP($E40,'1MD ELO (2)'!$A$7:$O$80,15))</f>
        <v/>
      </c>
      <c r="D40" s="446" t="str">
        <f>IF($E40="","",VLOOKUP($E40,'1MD ELO (2)'!$A$7:$O$80,5))</f>
        <v/>
      </c>
      <c r="E40" s="159"/>
      <c r="F40" s="487" t="str">
        <f>UPPER(IF($E40="","",VLOOKUP($E40,'1MD ELO (2)'!$A$7:$O$80,2)))</f>
        <v/>
      </c>
      <c r="G40" s="487" t="str">
        <f>IF($E40="","",VLOOKUP($E40,'1MD ELO (2)'!$A$7:$O$80,3))</f>
        <v/>
      </c>
      <c r="H40" s="487"/>
      <c r="I40" s="487" t="str">
        <f>IF($E40="","",VLOOKUP($E40,'1MD ELO (2)'!$A$7:$O$80,4))</f>
        <v/>
      </c>
      <c r="J40" s="255"/>
      <c r="K40" s="161"/>
      <c r="L40" s="176"/>
      <c r="M40" s="177" t="str">
        <f>UPPER(IF(OR(L40="a",L40="as"),K39,IF(OR(L40="b",L40="bs"),K41,)))</f>
        <v/>
      </c>
      <c r="N40" s="185"/>
      <c r="O40" s="263"/>
      <c r="P40" s="263"/>
      <c r="Q40" s="263"/>
      <c r="R40" s="263"/>
      <c r="S40" s="169"/>
    </row>
    <row r="41" spans="1:19" s="38" customFormat="1" ht="9.6" customHeight="1">
      <c r="A41" s="171" t="s">
        <v>41</v>
      </c>
      <c r="B41" s="390" t="str">
        <f>IF($E41="","",VLOOKUP($E41,'1MD ELO (2)'!$A$7:$O$80,14))</f>
        <v/>
      </c>
      <c r="C41" s="390" t="str">
        <f>IF($E41="","",VLOOKUP($E41,'1MD ELO (2)'!$A$7:$O$80,15))</f>
        <v/>
      </c>
      <c r="D41" s="446" t="str">
        <f>IF($E41="","",VLOOKUP($E41,'1MD ELO (2)'!$A$7:$O$80,5))</f>
        <v/>
      </c>
      <c r="E41" s="159"/>
      <c r="F41" s="487" t="str">
        <f>UPPER(IF($E41="","",VLOOKUP($E41,'1MD ELO (2)'!$A$7:$O$80,2)))</f>
        <v/>
      </c>
      <c r="G41" s="487" t="str">
        <f>IF($E41="","",VLOOKUP($E41,'1MD ELO (2)'!$A$7:$O$80,3))</f>
        <v/>
      </c>
      <c r="H41" s="487"/>
      <c r="I41" s="487" t="str">
        <f>IF($E41="","",VLOOKUP($E41,'1MD ELO (2)'!$A$7:$O$80,4))</f>
        <v/>
      </c>
      <c r="J41" s="253"/>
      <c r="K41" s="177" t="str">
        <f>UPPER(IF(OR(J42="a",J42="as"),F41,IF(OR(J42="b",J42="bs"),F42,)))</f>
        <v/>
      </c>
      <c r="L41" s="256"/>
      <c r="M41" s="161"/>
      <c r="N41" s="188"/>
      <c r="O41" s="263"/>
      <c r="P41" s="263"/>
      <c r="Q41" s="849" t="str">
        <f>IF(Y3="","",CONCATENATE(AB1," pont"))</f>
        <v/>
      </c>
      <c r="R41" s="849"/>
      <c r="S41" s="169"/>
    </row>
    <row r="42" spans="1:19" s="38" customFormat="1" ht="9.6" customHeight="1">
      <c r="A42" s="171" t="s">
        <v>42</v>
      </c>
      <c r="B42" s="390" t="str">
        <f>IF($E42="","",VLOOKUP($E42,'1MD ELO (2)'!$A$7:$O$80,14))</f>
        <v/>
      </c>
      <c r="C42" s="390" t="str">
        <f>IF($E42="","",VLOOKUP($E42,'1MD ELO (2)'!$A$7:$O$80,15))</f>
        <v/>
      </c>
      <c r="D42" s="446" t="str">
        <f>IF($E42="","",VLOOKUP($E42,'1MD ELO (2)'!$A$7:$O$80,5))</f>
        <v/>
      </c>
      <c r="E42" s="159"/>
      <c r="F42" s="487" t="str">
        <f>UPPER(IF($E42="","",VLOOKUP($E42,'1MD ELO (2)'!$A$7:$O$80,2)))</f>
        <v/>
      </c>
      <c r="G42" s="487" t="str">
        <f>IF($E42="","",VLOOKUP($E42,'1MD ELO (2)'!$A$7:$O$80,3))</f>
        <v/>
      </c>
      <c r="H42" s="487"/>
      <c r="I42" s="487" t="str">
        <f>IF($E42="","",VLOOKUP($E42,'1MD ELO (2)'!$A$7:$O$80,4))</f>
        <v/>
      </c>
      <c r="J42" s="255"/>
      <c r="K42" s="161"/>
      <c r="L42" s="186"/>
      <c r="M42" s="175" t="s">
        <v>0</v>
      </c>
      <c r="N42" s="184"/>
      <c r="O42" s="177" t="str">
        <f>UPPER(IF(OR(N42="a",N42="as"),M40,IF(OR(N42="b",N42="bs"),M44,)))</f>
        <v/>
      </c>
      <c r="P42" s="185"/>
      <c r="Q42" s="186"/>
      <c r="R42" s="186"/>
      <c r="S42" s="169"/>
    </row>
    <row r="43" spans="1:19" s="38" customFormat="1" ht="9.6" customHeight="1">
      <c r="A43" s="171" t="s">
        <v>43</v>
      </c>
      <c r="B43" s="390" t="str">
        <f>IF($E43="","",VLOOKUP($E43,'1MD ELO (2)'!$A$7:$O$80,14))</f>
        <v/>
      </c>
      <c r="C43" s="390" t="str">
        <f>IF($E43="","",VLOOKUP($E43,'1MD ELO (2)'!$A$7:$O$80,15))</f>
        <v/>
      </c>
      <c r="D43" s="446" t="str">
        <f>IF($E43="","",VLOOKUP($E43,'1MD ELO (2)'!$A$7:$O$80,5))</f>
        <v/>
      </c>
      <c r="E43" s="159"/>
      <c r="F43" s="487" t="str">
        <f>UPPER(IF($E43="","",VLOOKUP($E43,'1MD ELO (2)'!$A$7:$O$80,2)))</f>
        <v/>
      </c>
      <c r="G43" s="487" t="str">
        <f>IF($E43="","",VLOOKUP($E43,'1MD ELO (2)'!$A$7:$O$80,3))</f>
        <v/>
      </c>
      <c r="H43" s="487"/>
      <c r="I43" s="487" t="str">
        <f>IF($E43="","",VLOOKUP($E43,'1MD ELO (2)'!$A$7:$O$80,4))</f>
        <v/>
      </c>
      <c r="J43" s="253"/>
      <c r="K43" s="177" t="str">
        <f>UPPER(IF(OR(J44="a",J44="as"),F43,IF(OR(J44="b",J44="bs"),F44,)))</f>
        <v/>
      </c>
      <c r="L43" s="185"/>
      <c r="M43" s="257"/>
      <c r="N43" s="258"/>
      <c r="O43" s="161"/>
      <c r="P43" s="188"/>
      <c r="Q43" s="186"/>
      <c r="R43" s="186"/>
      <c r="S43" s="169"/>
    </row>
    <row r="44" spans="1:19" s="38" customFormat="1" ht="9.6" customHeight="1">
      <c r="A44" s="171" t="s">
        <v>44</v>
      </c>
      <c r="B44" s="390" t="str">
        <f>IF($E44="","",VLOOKUP($E44,'1MD ELO (2)'!$A$7:$O$80,14))</f>
        <v/>
      </c>
      <c r="C44" s="390" t="str">
        <f>IF($E44="","",VLOOKUP($E44,'1MD ELO (2)'!$A$7:$O$80,15))</f>
        <v/>
      </c>
      <c r="D44" s="446" t="str">
        <f>IF($E44="","",VLOOKUP($E44,'1MD ELO (2)'!$A$7:$O$80,5))</f>
        <v/>
      </c>
      <c r="E44" s="159"/>
      <c r="F44" s="487" t="str">
        <f>UPPER(IF($E44="","",VLOOKUP($E44,'1MD ELO (2)'!$A$7:$O$80,2)))</f>
        <v/>
      </c>
      <c r="G44" s="487" t="str">
        <f>IF($E44="","",VLOOKUP($E44,'1MD ELO (2)'!$A$7:$O$80,3))</f>
        <v/>
      </c>
      <c r="H44" s="487"/>
      <c r="I44" s="487" t="str">
        <f>IF($E44="","",VLOOKUP($E44,'1MD ELO (2)'!$A$7:$O$80,4))</f>
        <v/>
      </c>
      <c r="J44" s="255"/>
      <c r="K44" s="161"/>
      <c r="L44" s="176"/>
      <c r="M44" s="177" t="str">
        <f>UPPER(IF(OR(L44="a",L44="as"),K43,IF(OR(L44="b",L44="bs"),K45,)))</f>
        <v/>
      </c>
      <c r="N44" s="259"/>
      <c r="O44" s="186"/>
      <c r="P44" s="188"/>
      <c r="Q44" s="186"/>
      <c r="R44" s="186"/>
      <c r="S44" s="169"/>
    </row>
    <row r="45" spans="1:19" s="38" customFormat="1" ht="9.6" customHeight="1">
      <c r="A45" s="254" t="s">
        <v>45</v>
      </c>
      <c r="B45" s="390" t="str">
        <f>IF($E45="","",VLOOKUP($E45,'1MD ELO (2)'!$A$7:$O$80,14))</f>
        <v/>
      </c>
      <c r="C45" s="390" t="str">
        <f>IF($E45="","",VLOOKUP($E45,'1MD ELO (2)'!$A$7:$O$80,15))</f>
        <v/>
      </c>
      <c r="D45" s="446" t="str">
        <f>IF($E45="","",VLOOKUP($E45,'1MD ELO (2)'!$A$7:$O$80,5))</f>
        <v/>
      </c>
      <c r="E45" s="159"/>
      <c r="F45" s="487" t="str">
        <f>UPPER(IF($E45="","",VLOOKUP($E45,'1MD ELO (2)'!$A$7:$O$80,2)))</f>
        <v/>
      </c>
      <c r="G45" s="487" t="str">
        <f>IF($E45="","",VLOOKUP($E45,'1MD ELO (2)'!$A$7:$O$80,3))</f>
        <v/>
      </c>
      <c r="H45" s="487"/>
      <c r="I45" s="487" t="str">
        <f>IF($E45="","",VLOOKUP($E45,'1MD ELO (2)'!$A$7:$O$80,4))</f>
        <v/>
      </c>
      <c r="J45" s="253"/>
      <c r="K45" s="177" t="str">
        <f>UPPER(IF(OR(J46="a",J46="as"),F45,IF(OR(J46="b",J46="bs"),F46,)))</f>
        <v/>
      </c>
      <c r="L45" s="194"/>
      <c r="M45" s="161"/>
      <c r="N45" s="186"/>
      <c r="O45" s="186"/>
      <c r="P45" s="188"/>
      <c r="Q45" s="186"/>
      <c r="R45" s="186"/>
      <c r="S45" s="169"/>
    </row>
    <row r="46" spans="1:19" s="38" customFormat="1" ht="9.6" customHeight="1">
      <c r="A46" s="196" t="s">
        <v>46</v>
      </c>
      <c r="B46" s="390" t="str">
        <f>IF($E46="","",VLOOKUP($E46,'1MD ELO (2)'!$A$7:$O$80,14))</f>
        <v/>
      </c>
      <c r="C46" s="390" t="str">
        <f>IF($E46="","",VLOOKUP($E46,'1MD ELO (2)'!$A$7:$O$80,15))</f>
        <v/>
      </c>
      <c r="D46" s="446" t="str">
        <f>IF($E46="","",VLOOKUP($E46,'1MD ELO (2)'!$A$7:$O$80,5))</f>
        <v/>
      </c>
      <c r="E46" s="159"/>
      <c r="F46" s="160" t="str">
        <f>UPPER(IF($E46="","",VLOOKUP($E46,'1MD ELO (2)'!$A$7:$O$80,2)))</f>
        <v/>
      </c>
      <c r="G46" s="160" t="str">
        <f>IF($E46="","",VLOOKUP($E46,'1MD ELO (2)'!$A$7:$O$80,3))</f>
        <v/>
      </c>
      <c r="H46" s="160"/>
      <c r="I46" s="160" t="str">
        <f>IF($E46="","",VLOOKUP($E46,'1MD ELO (2)'!$A$7:$O$80,4))</f>
        <v/>
      </c>
      <c r="J46" s="255"/>
      <c r="K46" s="161"/>
      <c r="L46" s="186"/>
      <c r="M46" s="186"/>
      <c r="N46" s="260"/>
      <c r="O46" s="175" t="s">
        <v>0</v>
      </c>
      <c r="P46" s="184"/>
      <c r="Q46" s="177" t="str">
        <f>UPPER(IF(OR(P46="a",P46="as"),O42,IF(OR(P46="b",P46="bs"),O50,)))</f>
        <v/>
      </c>
      <c r="R46" s="185"/>
      <c r="S46" s="169"/>
    </row>
    <row r="47" spans="1:19" s="38" customFormat="1" ht="9.6" customHeight="1">
      <c r="A47" s="157" t="s">
        <v>47</v>
      </c>
      <c r="B47" s="390" t="str">
        <f>IF($E47="","",VLOOKUP($E47,'1MD ELO (2)'!$A$7:$O$80,14))</f>
        <v/>
      </c>
      <c r="C47" s="390" t="str">
        <f>IF($E47="","",VLOOKUP($E47,'1MD ELO (2)'!$A$7:$O$80,15))</f>
        <v/>
      </c>
      <c r="D47" s="446" t="str">
        <f>IF($E47="","",VLOOKUP($E47,'1MD ELO (2)'!$A$7:$O$80,5))</f>
        <v/>
      </c>
      <c r="E47" s="159"/>
      <c r="F47" s="160" t="str">
        <f>UPPER(IF($E47="","",VLOOKUP($E47,'1MD ELO (2)'!$A$7:$O$80,2)))</f>
        <v/>
      </c>
      <c r="G47" s="160" t="str">
        <f>IF($E47="","",VLOOKUP($E47,'1MD ELO (2)'!$A$7:$O$80,3))</f>
        <v/>
      </c>
      <c r="H47" s="160"/>
      <c r="I47" s="160" t="str">
        <f>IF($E47="","",VLOOKUP($E47,'1MD ELO (2)'!$A$7:$O$80,4))</f>
        <v/>
      </c>
      <c r="J47" s="253"/>
      <c r="K47" s="177" t="str">
        <f>UPPER(IF(OR(J48="a",J48="as"),F47,IF(OR(J48="b",J48="bs"),F48,)))</f>
        <v/>
      </c>
      <c r="L47" s="185"/>
      <c r="M47" s="186"/>
      <c r="N47" s="186"/>
      <c r="O47" s="186"/>
      <c r="P47" s="188"/>
      <c r="Q47" s="161"/>
      <c r="R47" s="188"/>
      <c r="S47" s="169"/>
    </row>
    <row r="48" spans="1:19" s="38" customFormat="1" ht="9.6" customHeight="1">
      <c r="A48" s="254" t="s">
        <v>48</v>
      </c>
      <c r="B48" s="390" t="str">
        <f>IF($E48="","",VLOOKUP($E48,'1MD ELO (2)'!$A$7:$O$80,14))</f>
        <v/>
      </c>
      <c r="C48" s="390" t="str">
        <f>IF($E48="","",VLOOKUP($E48,'1MD ELO (2)'!$A$7:$O$80,15))</f>
        <v/>
      </c>
      <c r="D48" s="446" t="str">
        <f>IF($E48="","",VLOOKUP($E48,'1MD ELO (2)'!$A$7:$O$80,5))</f>
        <v/>
      </c>
      <c r="E48" s="159"/>
      <c r="F48" s="487" t="str">
        <f>UPPER(IF($E48="","",VLOOKUP($E48,'1MD ELO (2)'!$A$7:$O$80,2)))</f>
        <v/>
      </c>
      <c r="G48" s="487" t="str">
        <f>IF($E48="","",VLOOKUP($E48,'1MD ELO (2)'!$A$7:$O$80,3))</f>
        <v/>
      </c>
      <c r="H48" s="487"/>
      <c r="I48" s="487" t="str">
        <f>IF($E48="","",VLOOKUP($E48,'1MD ELO (2)'!$A$7:$O$80,4))</f>
        <v/>
      </c>
      <c r="J48" s="255"/>
      <c r="K48" s="161"/>
      <c r="L48" s="176"/>
      <c r="M48" s="177" t="str">
        <f>UPPER(IF(OR(L48="a",L48="as"),K47,IF(OR(L48="b",L48="bs"),K49,)))</f>
        <v/>
      </c>
      <c r="N48" s="185"/>
      <c r="O48" s="186"/>
      <c r="P48" s="188"/>
      <c r="Q48" s="186"/>
      <c r="R48" s="188"/>
      <c r="S48" s="169"/>
    </row>
    <row r="49" spans="1:19" s="38" customFormat="1" ht="9.6" customHeight="1">
      <c r="A49" s="171" t="s">
        <v>49</v>
      </c>
      <c r="B49" s="390" t="str">
        <f>IF($E49="","",VLOOKUP($E49,'1MD ELO (2)'!$A$7:$O$80,14))</f>
        <v/>
      </c>
      <c r="C49" s="390" t="str">
        <f>IF($E49="","",VLOOKUP($E49,'1MD ELO (2)'!$A$7:$O$80,15))</f>
        <v/>
      </c>
      <c r="D49" s="446" t="str">
        <f>IF($E49="","",VLOOKUP($E49,'1MD ELO (2)'!$A$7:$O$80,5))</f>
        <v/>
      </c>
      <c r="E49" s="159"/>
      <c r="F49" s="487" t="str">
        <f>UPPER(IF($E49="","",VLOOKUP($E49,'1MD ELO (2)'!$A$7:$O$80,2)))</f>
        <v/>
      </c>
      <c r="G49" s="487" t="str">
        <f>IF($E49="","",VLOOKUP($E49,'1MD ELO (2)'!$A$7:$O$80,3))</f>
        <v/>
      </c>
      <c r="H49" s="487"/>
      <c r="I49" s="487" t="str">
        <f>IF($E49="","",VLOOKUP($E49,'1MD ELO (2)'!$A$7:$O$80,4))</f>
        <v/>
      </c>
      <c r="J49" s="253"/>
      <c r="K49" s="177" t="str">
        <f>UPPER(IF(OR(J50="a",J50="as"),F49,IF(OR(J50="b",J50="bs"),F50,)))</f>
        <v/>
      </c>
      <c r="L49" s="256"/>
      <c r="M49" s="161"/>
      <c r="N49" s="188"/>
      <c r="O49" s="186"/>
      <c r="P49" s="188"/>
      <c r="Q49" s="186"/>
      <c r="R49" s="188"/>
      <c r="S49" s="169"/>
    </row>
    <row r="50" spans="1:19" s="38" customFormat="1" ht="9.6" customHeight="1">
      <c r="A50" s="171" t="s">
        <v>50</v>
      </c>
      <c r="B50" s="390" t="str">
        <f>IF($E50="","",VLOOKUP($E50,'1MD ELO (2)'!$A$7:$O$80,14))</f>
        <v/>
      </c>
      <c r="C50" s="390" t="str">
        <f>IF($E50="","",VLOOKUP($E50,'1MD ELO (2)'!$A$7:$O$80,15))</f>
        <v/>
      </c>
      <c r="D50" s="446" t="str">
        <f>IF($E50="","",VLOOKUP($E50,'1MD ELO (2)'!$A$7:$O$80,5))</f>
        <v/>
      </c>
      <c r="E50" s="159"/>
      <c r="F50" s="487" t="str">
        <f>UPPER(IF($E50="","",VLOOKUP($E50,'1MD ELO (2)'!$A$7:$O$80,2)))</f>
        <v/>
      </c>
      <c r="G50" s="487" t="str">
        <f>IF($E50="","",VLOOKUP($E50,'1MD ELO (2)'!$A$7:$O$80,3))</f>
        <v/>
      </c>
      <c r="H50" s="487"/>
      <c r="I50" s="487" t="str">
        <f>IF($E50="","",VLOOKUP($E50,'1MD ELO (2)'!$A$7:$O$80,4))</f>
        <v/>
      </c>
      <c r="J50" s="255"/>
      <c r="K50" s="161"/>
      <c r="L50" s="186"/>
      <c r="M50" s="175" t="s">
        <v>0</v>
      </c>
      <c r="N50" s="184"/>
      <c r="O50" s="177" t="str">
        <f>UPPER(IF(OR(N50="a",N50="as"),M48,IF(OR(N50="b",N50="bs"),M52,)))</f>
        <v/>
      </c>
      <c r="P50" s="194"/>
      <c r="Q50" s="186"/>
      <c r="R50" s="188"/>
      <c r="S50" s="169"/>
    </row>
    <row r="51" spans="1:19" s="38" customFormat="1" ht="9.6" customHeight="1">
      <c r="A51" s="171" t="s">
        <v>51</v>
      </c>
      <c r="B51" s="390" t="str">
        <f>IF($E51="","",VLOOKUP($E51,'1MD ELO (2)'!$A$7:$O$80,14))</f>
        <v/>
      </c>
      <c r="C51" s="390" t="str">
        <f>IF($E51="","",VLOOKUP($E51,'1MD ELO (2)'!$A$7:$O$80,15))</f>
        <v/>
      </c>
      <c r="D51" s="446" t="str">
        <f>IF($E51="","",VLOOKUP($E51,'1MD ELO (2)'!$A$7:$O$80,5))</f>
        <v/>
      </c>
      <c r="E51" s="159"/>
      <c r="F51" s="487" t="str">
        <f>UPPER(IF($E51="","",VLOOKUP($E51,'1MD ELO (2)'!$A$7:$O$80,2)))</f>
        <v/>
      </c>
      <c r="G51" s="487" t="str">
        <f>IF($E51="","",VLOOKUP($E51,'1MD ELO (2)'!$A$7:$O$80,3))</f>
        <v/>
      </c>
      <c r="H51" s="487"/>
      <c r="I51" s="487" t="str">
        <f>IF($E51="","",VLOOKUP($E51,'1MD ELO (2)'!$A$7:$O$80,4))</f>
        <v/>
      </c>
      <c r="J51" s="253"/>
      <c r="K51" s="177" t="str">
        <f>UPPER(IF(OR(J52="a",J52="as"),F51,IF(OR(J52="b",J52="bs"),F52,)))</f>
        <v/>
      </c>
      <c r="L51" s="185"/>
      <c r="M51" s="257"/>
      <c r="N51" s="258"/>
      <c r="O51" s="161"/>
      <c r="P51" s="186"/>
      <c r="Q51" s="186"/>
      <c r="R51" s="188"/>
      <c r="S51" s="169"/>
    </row>
    <row r="52" spans="1:19" s="38" customFormat="1" ht="9.6" customHeight="1">
      <c r="A52" s="171" t="s">
        <v>52</v>
      </c>
      <c r="B52" s="390" t="str">
        <f>IF($E52="","",VLOOKUP($E52,'1MD ELO (2)'!$A$7:$O$80,14))</f>
        <v/>
      </c>
      <c r="C52" s="390" t="str">
        <f>IF($E52="","",VLOOKUP($E52,'1MD ELO (2)'!$A$7:$O$80,15))</f>
        <v/>
      </c>
      <c r="D52" s="446" t="str">
        <f>IF($E52="","",VLOOKUP($E52,'1MD ELO (2)'!$A$7:$O$80,5))</f>
        <v/>
      </c>
      <c r="E52" s="159"/>
      <c r="F52" s="487" t="str">
        <f>UPPER(IF($E52="","",VLOOKUP($E52,'1MD ELO (2)'!$A$7:$O$80,2)))</f>
        <v/>
      </c>
      <c r="G52" s="487" t="str">
        <f>IF($E52="","",VLOOKUP($E52,'1MD ELO (2)'!$A$7:$O$80,3))</f>
        <v/>
      </c>
      <c r="H52" s="487"/>
      <c r="I52" s="487" t="str">
        <f>IF($E52="","",VLOOKUP($E52,'1MD ELO (2)'!$A$7:$O$80,4))</f>
        <v/>
      </c>
      <c r="J52" s="255"/>
      <c r="K52" s="161"/>
      <c r="L52" s="176"/>
      <c r="M52" s="177" t="str">
        <f>UPPER(IF(OR(L52="a",L52="as"),K51,IF(OR(L52="b",L52="bs"),K53,)))</f>
        <v/>
      </c>
      <c r="N52" s="259"/>
      <c r="O52" s="186"/>
      <c r="P52" s="186"/>
      <c r="Q52" s="186"/>
      <c r="R52" s="188"/>
      <c r="S52" s="169"/>
    </row>
    <row r="53" spans="1:19" s="38" customFormat="1" ht="9.6" customHeight="1">
      <c r="A53" s="254" t="s">
        <v>53</v>
      </c>
      <c r="B53" s="390" t="str">
        <f>IF($E53="","",VLOOKUP($E53,'1MD ELO (2)'!$A$7:$O$80,14))</f>
        <v/>
      </c>
      <c r="C53" s="390" t="str">
        <f>IF($E53="","",VLOOKUP($E53,'1MD ELO (2)'!$A$7:$O$80,15))</f>
        <v/>
      </c>
      <c r="D53" s="446" t="str">
        <f>IF($E53="","",VLOOKUP($E53,'1MD ELO (2)'!$A$7:$O$80,5))</f>
        <v/>
      </c>
      <c r="E53" s="159"/>
      <c r="F53" s="487" t="str">
        <f>UPPER(IF($E53="","",VLOOKUP($E53,'1MD ELO (2)'!$A$7:$O$80,2)))</f>
        <v/>
      </c>
      <c r="G53" s="487" t="str">
        <f>IF($E53="","",VLOOKUP($E53,'1MD ELO (2)'!$A$7:$O$80,3))</f>
        <v/>
      </c>
      <c r="H53" s="487"/>
      <c r="I53" s="487" t="str">
        <f>IF($E53="","",VLOOKUP($E53,'1MD ELO (2)'!$A$7:$O$80,4))</f>
        <v/>
      </c>
      <c r="J53" s="253"/>
      <c r="K53" s="177" t="str">
        <f>UPPER(IF(OR(J54="a",J54="as"),F53,IF(OR(J54="b",J54="bs"),F54,)))</f>
        <v/>
      </c>
      <c r="L53" s="194"/>
      <c r="M53" s="161"/>
      <c r="N53" s="186"/>
      <c r="O53" s="186"/>
      <c r="P53" s="186"/>
      <c r="Q53" s="186"/>
      <c r="R53" s="188"/>
      <c r="S53" s="169"/>
    </row>
    <row r="54" spans="1:19" s="38" customFormat="1" ht="9.6" customHeight="1">
      <c r="A54" s="196" t="s">
        <v>54</v>
      </c>
      <c r="B54" s="390" t="str">
        <f>IF($E54="","",VLOOKUP($E54,'1MD ELO (2)'!$A$7:$O$80,14))</f>
        <v/>
      </c>
      <c r="C54" s="390" t="str">
        <f>IF($E54="","",VLOOKUP($E54,'1MD ELO (2)'!$A$7:$O$80,15))</f>
        <v/>
      </c>
      <c r="D54" s="446" t="str">
        <f>IF($E54="","",VLOOKUP($E54,'1MD ELO (2)'!$A$7:$O$80,5))</f>
        <v/>
      </c>
      <c r="E54" s="159"/>
      <c r="F54" s="160" t="str">
        <f>UPPER(IF($E54="","",VLOOKUP($E54,'1MD ELO (2)'!$A$7:$O$80,2)))</f>
        <v/>
      </c>
      <c r="G54" s="160" t="str">
        <f>IF($E54="","",VLOOKUP($E54,'1MD ELO (2)'!$A$7:$O$80,3))</f>
        <v/>
      </c>
      <c r="H54" s="160"/>
      <c r="I54" s="160" t="str">
        <f>IF($E54="","",VLOOKUP($E54,'1MD ELO (2)'!$A$7:$O$80,4))</f>
        <v/>
      </c>
      <c r="J54" s="255"/>
      <c r="K54" s="161"/>
      <c r="L54" s="186"/>
      <c r="M54" s="186"/>
      <c r="N54" s="260"/>
      <c r="O54" s="261" t="s">
        <v>136</v>
      </c>
      <c r="P54" s="250"/>
      <c r="Q54" s="177" t="str">
        <f>UPPER(IF(OR(P55="a",P55="as"),Q46,IF(OR(P55="b",P55="bs"),Q62,)))</f>
        <v/>
      </c>
      <c r="R54" s="251"/>
      <c r="S54" s="169"/>
    </row>
    <row r="55" spans="1:19" s="38" customFormat="1" ht="9.6" customHeight="1">
      <c r="A55" s="157" t="s">
        <v>55</v>
      </c>
      <c r="B55" s="390" t="str">
        <f>IF($E55="","",VLOOKUP($E55,'1MD ELO (2)'!$A$7:$O$80,14))</f>
        <v/>
      </c>
      <c r="C55" s="390" t="str">
        <f>IF($E55="","",VLOOKUP($E55,'1MD ELO (2)'!$A$7:$O$80,15))</f>
        <v/>
      </c>
      <c r="D55" s="446" t="str">
        <f>IF($E55="","",VLOOKUP($E55,'1MD ELO (2)'!$A$7:$O$80,5))</f>
        <v/>
      </c>
      <c r="E55" s="159"/>
      <c r="F55" s="160" t="str">
        <f>UPPER(IF($E55="","",VLOOKUP($E55,'1MD ELO (2)'!$A$7:$O$80,2)))</f>
        <v/>
      </c>
      <c r="G55" s="160" t="str">
        <f>IF($E55="","",VLOOKUP($E55,'1MD ELO (2)'!$A$7:$O$80,3))</f>
        <v/>
      </c>
      <c r="H55" s="160"/>
      <c r="I55" s="160" t="str">
        <f>IF($E55="","",VLOOKUP($E55,'1MD ELO (2)'!$A$7:$O$80,4))</f>
        <v/>
      </c>
      <c r="J55" s="253"/>
      <c r="K55" s="177" t="str">
        <f>UPPER(IF(OR(J56="a",J56="as"),F55,IF(OR(J56="b",J56="bs"),F56,)))</f>
        <v/>
      </c>
      <c r="L55" s="185"/>
      <c r="M55" s="186"/>
      <c r="N55" s="186"/>
      <c r="O55" s="175" t="s">
        <v>0</v>
      </c>
      <c r="P55" s="252"/>
      <c r="Q55" s="161"/>
      <c r="R55" s="246"/>
      <c r="S55" s="169"/>
    </row>
    <row r="56" spans="1:19" s="38" customFormat="1" ht="9.6" customHeight="1">
      <c r="A56" s="254" t="s">
        <v>56</v>
      </c>
      <c r="B56" s="390" t="str">
        <f>IF($E56="","",VLOOKUP($E56,'1MD ELO (2)'!$A$7:$O$80,14))</f>
        <v/>
      </c>
      <c r="C56" s="390" t="str">
        <f>IF($E56="","",VLOOKUP($E56,'1MD ELO (2)'!$A$7:$O$80,15))</f>
        <v/>
      </c>
      <c r="D56" s="446" t="str">
        <f>IF($E56="","",VLOOKUP($E56,'1MD ELO (2)'!$A$7:$O$80,5))</f>
        <v/>
      </c>
      <c r="E56" s="159"/>
      <c r="F56" s="487" t="str">
        <f>UPPER(IF($E56="","",VLOOKUP($E56,'1MD ELO (2)'!$A$7:$O$80,2)))</f>
        <v/>
      </c>
      <c r="G56" s="487" t="str">
        <f>IF($E56="","",VLOOKUP($E56,'1MD ELO (2)'!$A$7:$O$80,3))</f>
        <v/>
      </c>
      <c r="H56" s="487"/>
      <c r="I56" s="487" t="str">
        <f>IF($E56="","",VLOOKUP($E56,'1MD ELO (2)'!$A$7:$O$80,4))</f>
        <v/>
      </c>
      <c r="J56" s="255"/>
      <c r="K56" s="161"/>
      <c r="L56" s="176"/>
      <c r="M56" s="177" t="str">
        <f>UPPER(IF(OR(L56="a",L56="as"),K55,IF(OR(L56="b",L56="bs"),K57,)))</f>
        <v/>
      </c>
      <c r="N56" s="185"/>
      <c r="O56" s="186"/>
      <c r="P56" s="186"/>
      <c r="Q56" s="186"/>
      <c r="R56" s="188"/>
      <c r="S56" s="169"/>
    </row>
    <row r="57" spans="1:19" s="38" customFormat="1" ht="9.6" customHeight="1">
      <c r="A57" s="171" t="s">
        <v>57</v>
      </c>
      <c r="B57" s="390" t="str">
        <f>IF($E57="","",VLOOKUP($E57,'1MD ELO (2)'!$A$7:$O$80,14))</f>
        <v/>
      </c>
      <c r="C57" s="390" t="str">
        <f>IF($E57="","",VLOOKUP($E57,'1MD ELO (2)'!$A$7:$O$80,15))</f>
        <v/>
      </c>
      <c r="D57" s="446" t="str">
        <f>IF($E57="","",VLOOKUP($E57,'1MD ELO (2)'!$A$7:$O$80,5))</f>
        <v/>
      </c>
      <c r="E57" s="159"/>
      <c r="F57" s="487" t="str">
        <f>UPPER(IF($E57="","",VLOOKUP($E57,'1MD ELO (2)'!$A$7:$O$80,2)))</f>
        <v/>
      </c>
      <c r="G57" s="487" t="str">
        <f>IF($E57="","",VLOOKUP($E57,'1MD ELO (2)'!$A$7:$O$80,3))</f>
        <v/>
      </c>
      <c r="H57" s="487"/>
      <c r="I57" s="487" t="str">
        <f>IF($E57="","",VLOOKUP($E57,'1MD ELO (2)'!$A$7:$O$80,4))</f>
        <v/>
      </c>
      <c r="J57" s="253"/>
      <c r="K57" s="177" t="str">
        <f>UPPER(IF(OR(J58="a",J58="as"),F57,IF(OR(J58="b",J58="bs"),F58,)))</f>
        <v/>
      </c>
      <c r="L57" s="256"/>
      <c r="M57" s="161"/>
      <c r="N57" s="188"/>
      <c r="O57" s="186"/>
      <c r="P57" s="186"/>
      <c r="Q57" s="849" t="str">
        <f>IF(Y3="","",CONCATENATE(AC1," pont"))</f>
        <v/>
      </c>
      <c r="R57" s="850"/>
      <c r="S57" s="169"/>
    </row>
    <row r="58" spans="1:19" s="38" customFormat="1" ht="9.6" customHeight="1">
      <c r="A58" s="171" t="s">
        <v>58</v>
      </c>
      <c r="B58" s="390" t="str">
        <f>IF($E58="","",VLOOKUP($E58,'1MD ELO (2)'!$A$7:$O$80,14))</f>
        <v/>
      </c>
      <c r="C58" s="390" t="str">
        <f>IF($E58="","",VLOOKUP($E58,'1MD ELO (2)'!$A$7:$O$80,15))</f>
        <v/>
      </c>
      <c r="D58" s="446" t="str">
        <f>IF($E58="","",VLOOKUP($E58,'1MD ELO (2)'!$A$7:$O$80,5))</f>
        <v/>
      </c>
      <c r="E58" s="159"/>
      <c r="F58" s="487" t="str">
        <f>UPPER(IF($E58="","",VLOOKUP($E58,'1MD ELO (2)'!$A$7:$O$80,2)))</f>
        <v/>
      </c>
      <c r="G58" s="487" t="str">
        <f>IF($E58="","",VLOOKUP($E58,'1MD ELO (2)'!$A$7:$O$80,3))</f>
        <v/>
      </c>
      <c r="H58" s="487"/>
      <c r="I58" s="487" t="str">
        <f>IF($E58="","",VLOOKUP($E58,'1MD ELO (2)'!$A$7:$O$80,4))</f>
        <v/>
      </c>
      <c r="J58" s="255"/>
      <c r="K58" s="161"/>
      <c r="L58" s="186"/>
      <c r="M58" s="175" t="s">
        <v>0</v>
      </c>
      <c r="N58" s="184"/>
      <c r="O58" s="177" t="str">
        <f>UPPER(IF(OR(N58="a",N58="as"),M56,IF(OR(N58="b",N58="bs"),M60,)))</f>
        <v/>
      </c>
      <c r="P58" s="185"/>
      <c r="Q58" s="186"/>
      <c r="R58" s="188"/>
      <c r="S58" s="169"/>
    </row>
    <row r="59" spans="1:19" s="38" customFormat="1" ht="9.6" customHeight="1">
      <c r="A59" s="171" t="s">
        <v>59</v>
      </c>
      <c r="B59" s="390" t="str">
        <f>IF($E59="","",VLOOKUP($E59,'1MD ELO (2)'!$A$7:$O$80,14))</f>
        <v/>
      </c>
      <c r="C59" s="390" t="str">
        <f>IF($E59="","",VLOOKUP($E59,'1MD ELO (2)'!$A$7:$O$80,15))</f>
        <v/>
      </c>
      <c r="D59" s="446" t="str">
        <f>IF($E59="","",VLOOKUP($E59,'1MD ELO (2)'!$A$7:$O$80,5))</f>
        <v/>
      </c>
      <c r="E59" s="159"/>
      <c r="F59" s="487" t="str">
        <f>UPPER(IF($E59="","",VLOOKUP($E59,'1MD ELO (2)'!$A$7:$O$80,2)))</f>
        <v/>
      </c>
      <c r="G59" s="487" t="str">
        <f>IF($E59="","",VLOOKUP($E59,'1MD ELO (2)'!$A$7:$O$80,3))</f>
        <v/>
      </c>
      <c r="H59" s="487"/>
      <c r="I59" s="487" t="str">
        <f>IF($E59="","",VLOOKUP($E59,'1MD ELO (2)'!$A$7:$O$80,4))</f>
        <v/>
      </c>
      <c r="J59" s="253"/>
      <c r="K59" s="177" t="str">
        <f>UPPER(IF(OR(J60="a",J60="as"),F59,IF(OR(J60="b",J60="bs"),F60,)))</f>
        <v/>
      </c>
      <c r="L59" s="185"/>
      <c r="M59" s="257"/>
      <c r="N59" s="258"/>
      <c r="O59" s="161"/>
      <c r="P59" s="188"/>
      <c r="Q59" s="186"/>
      <c r="R59" s="188"/>
      <c r="S59" s="169"/>
    </row>
    <row r="60" spans="1:19" s="38" customFormat="1" ht="9.6" customHeight="1">
      <c r="A60" s="171" t="s">
        <v>60</v>
      </c>
      <c r="B60" s="390" t="str">
        <f>IF($E60="","",VLOOKUP($E60,'1MD ELO (2)'!$A$7:$O$80,14))</f>
        <v/>
      </c>
      <c r="C60" s="390" t="str">
        <f>IF($E60="","",VLOOKUP($E60,'1MD ELO (2)'!$A$7:$O$80,15))</f>
        <v/>
      </c>
      <c r="D60" s="446" t="str">
        <f>IF($E60="","",VLOOKUP($E60,'1MD ELO (2)'!$A$7:$O$80,5))</f>
        <v/>
      </c>
      <c r="E60" s="159"/>
      <c r="F60" s="487" t="str">
        <f>UPPER(IF($E60="","",VLOOKUP($E60,'1MD ELO (2)'!$A$7:$O$80,2)))</f>
        <v/>
      </c>
      <c r="G60" s="487" t="str">
        <f>IF($E60="","",VLOOKUP($E60,'1MD ELO (2)'!$A$7:$O$80,3))</f>
        <v/>
      </c>
      <c r="H60" s="487"/>
      <c r="I60" s="487" t="str">
        <f>IF($E60="","",VLOOKUP($E60,'1MD ELO (2)'!$A$7:$O$80,4))</f>
        <v/>
      </c>
      <c r="J60" s="255"/>
      <c r="K60" s="161"/>
      <c r="L60" s="176"/>
      <c r="M60" s="177" t="str">
        <f>UPPER(IF(OR(L60="a",L60="as"),K59,IF(OR(L60="b",L60="bs"),K61,)))</f>
        <v/>
      </c>
      <c r="N60" s="259"/>
      <c r="O60" s="186"/>
      <c r="P60" s="188"/>
      <c r="Q60" s="186"/>
      <c r="R60" s="188"/>
      <c r="S60" s="169"/>
    </row>
    <row r="61" spans="1:19" s="38" customFormat="1" ht="9.6" customHeight="1">
      <c r="A61" s="254" t="s">
        <v>61</v>
      </c>
      <c r="B61" s="390" t="str">
        <f>IF($E61="","",VLOOKUP($E61,'1MD ELO (2)'!$A$7:$O$80,14))</f>
        <v/>
      </c>
      <c r="C61" s="390" t="str">
        <f>IF($E61="","",VLOOKUP($E61,'1MD ELO (2)'!$A$7:$O$80,15))</f>
        <v/>
      </c>
      <c r="D61" s="446" t="str">
        <f>IF($E61="","",VLOOKUP($E61,'1MD ELO (2)'!$A$7:$O$80,5))</f>
        <v/>
      </c>
      <c r="E61" s="159"/>
      <c r="F61" s="487" t="str">
        <f>UPPER(IF($E61="","",VLOOKUP($E61,'1MD ELO (2)'!$A$7:$O$80,2)))</f>
        <v/>
      </c>
      <c r="G61" s="487" t="str">
        <f>IF($E61="","",VLOOKUP($E61,'1MD ELO (2)'!$A$7:$O$80,3))</f>
        <v/>
      </c>
      <c r="H61" s="487"/>
      <c r="I61" s="487" t="str">
        <f>IF($E61="","",VLOOKUP($E61,'1MD ELO (2)'!$A$7:$O$80,4))</f>
        <v/>
      </c>
      <c r="J61" s="253"/>
      <c r="K61" s="177" t="str">
        <f>UPPER(IF(OR(J62="a",J62="as"),F61,IF(OR(J62="b",J62="bs"),F62,)))</f>
        <v/>
      </c>
      <c r="L61" s="194"/>
      <c r="M61" s="161"/>
      <c r="N61" s="186"/>
      <c r="O61" s="186"/>
      <c r="P61" s="188"/>
      <c r="Q61" s="186"/>
      <c r="R61" s="188"/>
      <c r="S61" s="169"/>
    </row>
    <row r="62" spans="1:19" s="38" customFormat="1" ht="9.6" customHeight="1">
      <c r="A62" s="196" t="s">
        <v>62</v>
      </c>
      <c r="B62" s="390" t="str">
        <f>IF($E62="","",VLOOKUP($E62,'1MD ELO (2)'!$A$7:$O$80,14))</f>
        <v/>
      </c>
      <c r="C62" s="390" t="str">
        <f>IF($E62="","",VLOOKUP($E62,'1MD ELO (2)'!$A$7:$O$80,15))</f>
        <v/>
      </c>
      <c r="D62" s="446" t="str">
        <f>IF($E62="","",VLOOKUP($E62,'1MD ELO (2)'!$A$7:$O$80,5))</f>
        <v/>
      </c>
      <c r="E62" s="159"/>
      <c r="F62" s="160" t="str">
        <f>UPPER(IF($E62="","",VLOOKUP($E62,'1MD ELO (2)'!$A$7:$O$80,2)))</f>
        <v/>
      </c>
      <c r="G62" s="160" t="str">
        <f>IF($E62="","",VLOOKUP($E62,'1MD ELO (2)'!$A$7:$O$80,3))</f>
        <v/>
      </c>
      <c r="H62" s="160"/>
      <c r="I62" s="160" t="str">
        <f>IF($E62="","",VLOOKUP($E62,'1MD ELO (2)'!$A$7:$O$80,4))</f>
        <v/>
      </c>
      <c r="J62" s="255"/>
      <c r="K62" s="161"/>
      <c r="L62" s="186"/>
      <c r="M62" s="186"/>
      <c r="N62" s="260"/>
      <c r="O62" s="175" t="s">
        <v>0</v>
      </c>
      <c r="P62" s="184"/>
      <c r="Q62" s="177" t="str">
        <f>UPPER(IF(OR(P62="a",P62="as"),O58,IF(OR(P62="b",P62="bs"),O66,)))</f>
        <v/>
      </c>
      <c r="R62" s="194"/>
      <c r="S62" s="169"/>
    </row>
    <row r="63" spans="1:19" s="38" customFormat="1" ht="9.6" customHeight="1">
      <c r="A63" s="157" t="s">
        <v>63</v>
      </c>
      <c r="B63" s="390" t="str">
        <f>IF($E63="","",VLOOKUP($E63,'1MD ELO (2)'!$A$7:$O$80,14))</f>
        <v/>
      </c>
      <c r="C63" s="390" t="str">
        <f>IF($E63="","",VLOOKUP($E63,'1MD ELO (2)'!$A$7:$O$80,15))</f>
        <v/>
      </c>
      <c r="D63" s="446" t="str">
        <f>IF($E63="","",VLOOKUP($E63,'1MD ELO (2)'!$A$7:$O$80,5))</f>
        <v/>
      </c>
      <c r="E63" s="159"/>
      <c r="F63" s="160" t="str">
        <f>UPPER(IF($E63="","",VLOOKUP($E63,'1MD ELO (2)'!$A$7:$O$80,2)))</f>
        <v/>
      </c>
      <c r="G63" s="160" t="str">
        <f>IF($E63="","",VLOOKUP($E63,'1MD ELO (2)'!$A$7:$O$80,3))</f>
        <v/>
      </c>
      <c r="H63" s="160"/>
      <c r="I63" s="160" t="str">
        <f>IF($E63="","",VLOOKUP($E63,'1MD ELO (2)'!$A$7:$O$80,4))</f>
        <v/>
      </c>
      <c r="J63" s="253"/>
      <c r="K63" s="177" t="str">
        <f>UPPER(IF(OR(J64="a",J64="as"),F63,IF(OR(J64="b",J64="bs"),F64,)))</f>
        <v/>
      </c>
      <c r="L63" s="185"/>
      <c r="M63" s="186"/>
      <c r="N63" s="186"/>
      <c r="O63" s="186"/>
      <c r="P63" s="188"/>
      <c r="Q63" s="161"/>
      <c r="R63" s="186"/>
      <c r="S63" s="169"/>
    </row>
    <row r="64" spans="1:19" s="38" customFormat="1" ht="9.6" customHeight="1">
      <c r="A64" s="254" t="s">
        <v>64</v>
      </c>
      <c r="B64" s="390" t="str">
        <f>IF($E64="","",VLOOKUP($E64,'1MD ELO (2)'!$A$7:$O$80,14))</f>
        <v/>
      </c>
      <c r="C64" s="390" t="str">
        <f>IF($E64="","",VLOOKUP($E64,'1MD ELO (2)'!$A$7:$O$80,15))</f>
        <v/>
      </c>
      <c r="D64" s="446" t="str">
        <f>IF($E64="","",VLOOKUP($E64,'1MD ELO (2)'!$A$7:$O$80,5))</f>
        <v/>
      </c>
      <c r="E64" s="159"/>
      <c r="F64" s="487" t="str">
        <f>UPPER(IF($E64="","",VLOOKUP($E64,'1MD ELO (2)'!$A$7:$O$80,2)))</f>
        <v/>
      </c>
      <c r="G64" s="487" t="str">
        <f>IF($E64="","",VLOOKUP($E64,'1MD ELO (2)'!$A$7:$O$80,3))</f>
        <v/>
      </c>
      <c r="H64" s="487"/>
      <c r="I64" s="487" t="str">
        <f>IF($E64="","",VLOOKUP($E64,'1MD ELO (2)'!$A$7:$O$80,4))</f>
        <v/>
      </c>
      <c r="J64" s="255"/>
      <c r="K64" s="161"/>
      <c r="L64" s="176"/>
      <c r="M64" s="177" t="str">
        <f>UPPER(IF(OR(L64="a",L64="as"),K63,IF(OR(L64="b",L64="bs"),K65,)))</f>
        <v/>
      </c>
      <c r="N64" s="185"/>
      <c r="O64" s="186"/>
      <c r="P64" s="188"/>
      <c r="Q64" s="186"/>
      <c r="R64" s="186"/>
      <c r="S64" s="169"/>
    </row>
    <row r="65" spans="1:19" s="38" customFormat="1" ht="9.6" customHeight="1">
      <c r="A65" s="171" t="s">
        <v>65</v>
      </c>
      <c r="B65" s="390" t="str">
        <f>IF($E65="","",VLOOKUP($E65,'1MD ELO (2)'!$A$7:$O$80,14))</f>
        <v/>
      </c>
      <c r="C65" s="390" t="str">
        <f>IF($E65="","",VLOOKUP($E65,'1MD ELO (2)'!$A$7:$O$80,15))</f>
        <v/>
      </c>
      <c r="D65" s="446" t="str">
        <f>IF($E65="","",VLOOKUP($E65,'1MD ELO (2)'!$A$7:$O$80,5))</f>
        <v/>
      </c>
      <c r="E65" s="159"/>
      <c r="F65" s="487" t="str">
        <f>UPPER(IF($E65="","",VLOOKUP($E65,'1MD ELO (2)'!$A$7:$O$80,2)))</f>
        <v/>
      </c>
      <c r="G65" s="487" t="str">
        <f>IF($E65="","",VLOOKUP($E65,'1MD ELO (2)'!$A$7:$O$80,3))</f>
        <v/>
      </c>
      <c r="H65" s="487"/>
      <c r="I65" s="487" t="str">
        <f>IF($E65="","",VLOOKUP($E65,'1MD ELO (2)'!$A$7:$O$80,4))</f>
        <v/>
      </c>
      <c r="J65" s="253"/>
      <c r="K65" s="177" t="str">
        <f>UPPER(IF(OR(J66="a",J66="as"),F65,IF(OR(J66="b",J66="bs"),F66,)))</f>
        <v/>
      </c>
      <c r="L65" s="256"/>
      <c r="M65" s="161"/>
      <c r="N65" s="188"/>
      <c r="O65" s="186"/>
      <c r="P65" s="188"/>
      <c r="Q65" s="186"/>
      <c r="R65" s="186"/>
      <c r="S65" s="169"/>
    </row>
    <row r="66" spans="1:19" s="38" customFormat="1" ht="9.6" customHeight="1">
      <c r="A66" s="171" t="s">
        <v>66</v>
      </c>
      <c r="B66" s="390" t="str">
        <f>IF($E66="","",VLOOKUP($E66,'1MD ELO (2)'!$A$7:$O$80,14))</f>
        <v/>
      </c>
      <c r="C66" s="390" t="str">
        <f>IF($E66="","",VLOOKUP($E66,'1MD ELO (2)'!$A$7:$O$80,15))</f>
        <v/>
      </c>
      <c r="D66" s="446" t="str">
        <f>IF($E66="","",VLOOKUP($E66,'1MD ELO (2)'!$A$7:$O$80,5))</f>
        <v/>
      </c>
      <c r="E66" s="159"/>
      <c r="F66" s="487" t="str">
        <f>UPPER(IF($E66="","",VLOOKUP($E66,'1MD ELO (2)'!$A$7:$O$80,2)))</f>
        <v/>
      </c>
      <c r="G66" s="487" t="str">
        <f>IF($E66="","",VLOOKUP($E66,'1MD ELO (2)'!$A$7:$O$80,3))</f>
        <v/>
      </c>
      <c r="H66" s="487"/>
      <c r="I66" s="487" t="str">
        <f>IF($E66="","",VLOOKUP($E66,'1MD ELO (2)'!$A$7:$O$80,4))</f>
        <v/>
      </c>
      <c r="J66" s="255"/>
      <c r="K66" s="161"/>
      <c r="L66" s="186"/>
      <c r="M66" s="175" t="s">
        <v>0</v>
      </c>
      <c r="N66" s="184"/>
      <c r="O66" s="177" t="str">
        <f>UPPER(IF(OR(N66="a",N66="as"),M64,IF(OR(N66="b",N66="bs"),M68,)))</f>
        <v/>
      </c>
      <c r="P66" s="194"/>
      <c r="Q66" s="186"/>
      <c r="R66" s="186"/>
      <c r="S66" s="169"/>
    </row>
    <row r="67" spans="1:19" s="38" customFormat="1" ht="9.6" customHeight="1">
      <c r="A67" s="171" t="s">
        <v>67</v>
      </c>
      <c r="B67" s="390" t="str">
        <f>IF($E67="","",VLOOKUP($E67,'1MD ELO (2)'!$A$7:$O$80,14))</f>
        <v/>
      </c>
      <c r="C67" s="390" t="str">
        <f>IF($E67="","",VLOOKUP($E67,'1MD ELO (2)'!$A$7:$O$80,15))</f>
        <v/>
      </c>
      <c r="D67" s="446" t="str">
        <f>IF($E67="","",VLOOKUP($E67,'1MD ELO (2)'!$A$7:$O$80,5))</f>
        <v/>
      </c>
      <c r="E67" s="159"/>
      <c r="F67" s="487" t="str">
        <f>UPPER(IF($E67="","",VLOOKUP($E67,'1MD ELO (2)'!$A$7:$O$80,2)))</f>
        <v/>
      </c>
      <c r="G67" s="487" t="str">
        <f>IF($E67="","",VLOOKUP($E67,'1MD ELO (2)'!$A$7:$O$80,3))</f>
        <v/>
      </c>
      <c r="H67" s="487"/>
      <c r="I67" s="487" t="str">
        <f>IF($E67="","",VLOOKUP($E67,'1MD ELO (2)'!$A$7:$O$80,4))</f>
        <v/>
      </c>
      <c r="J67" s="253"/>
      <c r="K67" s="177" t="str">
        <f>UPPER(IF(OR(J68="a",J68="as"),F67,IF(OR(J68="b",J68="bs"),F68,)))</f>
        <v/>
      </c>
      <c r="L67" s="185"/>
      <c r="M67" s="257"/>
      <c r="N67" s="258"/>
      <c r="O67" s="161"/>
      <c r="P67" s="186"/>
      <c r="Q67" s="186"/>
      <c r="R67" s="186"/>
      <c r="S67" s="169"/>
    </row>
    <row r="68" spans="1:19" s="38" customFormat="1" ht="9.6" customHeight="1">
      <c r="A68" s="171" t="s">
        <v>68</v>
      </c>
      <c r="B68" s="390" t="str">
        <f>IF($E68="","",VLOOKUP($E68,'1MD ELO (2)'!$A$7:$O$80,14))</f>
        <v/>
      </c>
      <c r="C68" s="390" t="str">
        <f>IF($E68="","",VLOOKUP($E68,'1MD ELO (2)'!$A$7:$O$80,15))</f>
        <v/>
      </c>
      <c r="D68" s="446" t="str">
        <f>IF($E68="","",VLOOKUP($E68,'1MD ELO (2)'!$A$7:$O$80,5))</f>
        <v/>
      </c>
      <c r="E68" s="159"/>
      <c r="F68" s="487" t="str">
        <f>UPPER(IF($E68="","",VLOOKUP($E68,'1MD ELO (2)'!$A$7:$O$80,2)))</f>
        <v/>
      </c>
      <c r="G68" s="487" t="str">
        <f>IF($E68="","",VLOOKUP($E68,'1MD ELO (2)'!$A$7:$O$80,3))</f>
        <v/>
      </c>
      <c r="H68" s="487"/>
      <c r="I68" s="487" t="str">
        <f>IF($E68="","",VLOOKUP($E68,'1MD ELO (2)'!$A$7:$O$80,4))</f>
        <v/>
      </c>
      <c r="J68" s="255"/>
      <c r="K68" s="161"/>
      <c r="L68" s="176"/>
      <c r="M68" s="177" t="str">
        <f>UPPER(IF(OR(L68="a",L68="as"),K67,IF(OR(L68="b",L68="bs"),K69,)))</f>
        <v/>
      </c>
      <c r="N68" s="259"/>
      <c r="O68" s="186"/>
      <c r="P68" s="186"/>
      <c r="Q68" s="186"/>
      <c r="R68" s="186"/>
      <c r="S68" s="169"/>
    </row>
    <row r="69" spans="1:19" s="38" customFormat="1" ht="9.6" customHeight="1">
      <c r="A69" s="254" t="s">
        <v>69</v>
      </c>
      <c r="B69" s="390" t="str">
        <f>IF($E69="","",VLOOKUP($E69,'1MD ELO (2)'!$A$7:$O$80,14))</f>
        <v/>
      </c>
      <c r="C69" s="390" t="str">
        <f>IF($E69="","",VLOOKUP($E69,'1MD ELO (2)'!$A$7:$O$80,15))</f>
        <v/>
      </c>
      <c r="D69" s="446" t="str">
        <f>IF($E69="","",VLOOKUP($E69,'1MD ELO (2)'!$A$7:$O$80,5))</f>
        <v/>
      </c>
      <c r="E69" s="159"/>
      <c r="F69" s="487" t="str">
        <f>UPPER(IF($E69="","",VLOOKUP($E69,'1MD ELO (2)'!$A$7:$O$80,2)))</f>
        <v/>
      </c>
      <c r="G69" s="487" t="str">
        <f>IF($E69="","",VLOOKUP($E69,'1MD ELO (2)'!$A$7:$O$80,3))</f>
        <v/>
      </c>
      <c r="H69" s="487"/>
      <c r="I69" s="487" t="str">
        <f>IF($E69="","",VLOOKUP($E69,'1MD ELO (2)'!$A$7:$O$80,4))</f>
        <v/>
      </c>
      <c r="J69" s="253"/>
      <c r="K69" s="177" t="str">
        <f>UPPER(IF(OR(J70="a",J70="as"),F69,IF(OR(J70="b",J70="bs"),F70,)))</f>
        <v/>
      </c>
      <c r="L69" s="194"/>
      <c r="M69" s="161"/>
      <c r="N69" s="186"/>
      <c r="O69" s="186"/>
      <c r="P69" s="186"/>
      <c r="Q69" s="186"/>
      <c r="R69" s="186"/>
      <c r="S69" s="169"/>
    </row>
    <row r="70" spans="1:19" s="38" customFormat="1" ht="9.6" customHeight="1">
      <c r="A70" s="196" t="s">
        <v>70</v>
      </c>
      <c r="B70" s="390" t="str">
        <f>IF($E70="","",VLOOKUP($E70,'1MD ELO (2)'!$A$7:$O$80,14))</f>
        <v/>
      </c>
      <c r="C70" s="390" t="str">
        <f>IF($E70="","",VLOOKUP($E70,'1MD ELO (2)'!$A$7:$O$80,15))</f>
        <v/>
      </c>
      <c r="D70" s="446" t="str">
        <f>IF($E70="","",VLOOKUP($E70,'1MD ELO (2)'!$A$7:$O$80,5))</f>
        <v/>
      </c>
      <c r="E70" s="159"/>
      <c r="F70" s="160" t="str">
        <f>UPPER(IF($E70="","",VLOOKUP($E70,'1MD ELO (2)'!$A$7:$O$80,2)))</f>
        <v/>
      </c>
      <c r="G70" s="160" t="str">
        <f>IF($E70="","",VLOOKUP($E70,'1MD ELO (2)'!$A$7:$O$80,3))</f>
        <v/>
      </c>
      <c r="H70" s="160"/>
      <c r="I70" s="160" t="str">
        <f>IF($E70="","",VLOOKUP($E70,'1MD ELO (2)'!$A$7:$O$80,4))</f>
        <v/>
      </c>
      <c r="J70" s="255"/>
      <c r="K70" s="161"/>
      <c r="L70" s="186"/>
      <c r="M70" s="186"/>
      <c r="N70" s="260"/>
      <c r="O70" s="186"/>
      <c r="P70" s="186"/>
      <c r="Q70" s="186"/>
      <c r="R70" s="186"/>
      <c r="S70" s="169"/>
    </row>
    <row r="71" spans="1:19" s="38" customFormat="1" ht="6" customHeight="1">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c r="A73" s="452" t="s">
        <v>106</v>
      </c>
      <c r="B73" s="453"/>
      <c r="C73" s="454"/>
      <c r="D73" s="455"/>
      <c r="E73" s="224">
        <v>1</v>
      </c>
      <c r="F73" s="278" t="str">
        <f>IF(E73&gt;$R$80,,UPPER(VLOOKUP(E73,'1MD ELO (2)'!$A$7:$Q$134,2)))</f>
        <v/>
      </c>
      <c r="G73" s="224">
        <v>9</v>
      </c>
      <c r="H73" s="92" t="str">
        <f>IF(G73&gt;$R$80,,UPPER(VLOOKUP(G73,'1MD ELO (2)'!$A$7:$Q$134,2)))</f>
        <v/>
      </c>
      <c r="I73" s="91"/>
      <c r="J73" s="226" t="s">
        <v>7</v>
      </c>
      <c r="K73" s="221"/>
      <c r="L73" s="227"/>
      <c r="M73" s="221"/>
      <c r="N73" s="228"/>
      <c r="O73" s="229" t="s">
        <v>111</v>
      </c>
      <c r="P73" s="230"/>
      <c r="Q73" s="230"/>
      <c r="R73" s="231"/>
    </row>
    <row r="74" spans="1:19" s="18" customFormat="1" ht="9" customHeight="1">
      <c r="A74" s="236" t="s">
        <v>124</v>
      </c>
      <c r="B74" s="234"/>
      <c r="C74" s="448"/>
      <c r="D74" s="237"/>
      <c r="E74" s="224">
        <v>2</v>
      </c>
      <c r="F74" s="278" t="str">
        <f>IF(E74&gt;$R$80,,UPPER(VLOOKUP(E74,'1MD ELO (2)'!$A$7:$Q$134,2)))</f>
        <v/>
      </c>
      <c r="G74" s="224">
        <v>10</v>
      </c>
      <c r="H74" s="92" t="str">
        <f>IF(G74&gt;$R$80,,UPPER(VLOOKUP(G74,'1MD ELO (2)'!$A$7:$Q$134,2)))</f>
        <v/>
      </c>
      <c r="I74" s="91"/>
      <c r="J74" s="226" t="s">
        <v>8</v>
      </c>
      <c r="K74" s="221"/>
      <c r="L74" s="227"/>
      <c r="M74" s="221"/>
      <c r="N74" s="228"/>
      <c r="O74" s="232"/>
      <c r="P74" s="233"/>
      <c r="Q74" s="234"/>
      <c r="R74" s="235"/>
    </row>
    <row r="75" spans="1:19" s="18" customFormat="1" ht="9" customHeight="1">
      <c r="A75" s="379"/>
      <c r="B75" s="380"/>
      <c r="C75" s="449"/>
      <c r="D75" s="381"/>
      <c r="E75" s="224">
        <v>3</v>
      </c>
      <c r="F75" s="278" t="str">
        <f>IF(E75&gt;$R$80,,UPPER(VLOOKUP(E75,'1MD ELO (2)'!$A$7:$Q$134,2)))</f>
        <v/>
      </c>
      <c r="G75" s="224">
        <v>11</v>
      </c>
      <c r="H75" s="92" t="str">
        <f>IF(G75&gt;$R$80,,UPPER(VLOOKUP(G75,'1MD ELO (2)'!$A$7:$Q$134,2)))</f>
        <v/>
      </c>
      <c r="I75" s="91"/>
      <c r="J75" s="226" t="s">
        <v>9</v>
      </c>
      <c r="K75" s="221"/>
      <c r="L75" s="227"/>
      <c r="M75" s="221"/>
      <c r="N75" s="228"/>
      <c r="O75" s="229" t="s">
        <v>112</v>
      </c>
      <c r="P75" s="230"/>
      <c r="Q75" s="230"/>
      <c r="R75" s="231"/>
    </row>
    <row r="76" spans="1:19" s="18" customFormat="1" ht="9" customHeight="1">
      <c r="A76" s="238"/>
      <c r="B76" s="443"/>
      <c r="C76" s="443"/>
      <c r="D76" s="239"/>
      <c r="E76" s="224">
        <v>4</v>
      </c>
      <c r="F76" s="278" t="str">
        <f>IF(E76&gt;$R$80,,UPPER(VLOOKUP(E76,'1MD ELO (2)'!$A$7:$Q$134,2)))</f>
        <v/>
      </c>
      <c r="G76" s="224">
        <v>12</v>
      </c>
      <c r="H76" s="92" t="str">
        <f>IF(G76&gt;$R$80,,UPPER(VLOOKUP(G76,'1MD ELO (2)'!$A$7:$Q$134,2)))</f>
        <v/>
      </c>
      <c r="I76" s="91"/>
      <c r="J76" s="226" t="s">
        <v>10</v>
      </c>
      <c r="K76" s="221"/>
      <c r="L76" s="227"/>
      <c r="M76" s="221"/>
      <c r="N76" s="228"/>
      <c r="O76" s="221"/>
      <c r="P76" s="227"/>
      <c r="Q76" s="221"/>
      <c r="R76" s="228"/>
    </row>
    <row r="77" spans="1:19" s="18" customFormat="1" ht="9" customHeight="1">
      <c r="A77" s="366"/>
      <c r="B77" s="382"/>
      <c r="C77" s="382"/>
      <c r="D77" s="450"/>
      <c r="E77" s="224">
        <v>5</v>
      </c>
      <c r="F77" s="278" t="str">
        <f>IF(E77&gt;$R$80,,UPPER(VLOOKUP(E77,'1MD ELO (2)'!$A$7:$Q$134,2)))</f>
        <v/>
      </c>
      <c r="G77" s="224">
        <v>13</v>
      </c>
      <c r="H77" s="92" t="str">
        <f>IF(G77&gt;$R$80,,UPPER(VLOOKUP(G77,'1MD ELO (2)'!$A$7:$Q$134,2)))</f>
        <v/>
      </c>
      <c r="I77" s="91"/>
      <c r="J77" s="226" t="s">
        <v>11</v>
      </c>
      <c r="K77" s="221"/>
      <c r="L77" s="227"/>
      <c r="M77" s="221"/>
      <c r="N77" s="228"/>
      <c r="O77" s="234"/>
      <c r="P77" s="233"/>
      <c r="Q77" s="234"/>
      <c r="R77" s="235"/>
    </row>
    <row r="78" spans="1:19" s="18" customFormat="1" ht="9" customHeight="1">
      <c r="A78" s="367"/>
      <c r="B78" s="388"/>
      <c r="C78" s="443"/>
      <c r="D78" s="239"/>
      <c r="E78" s="224">
        <v>6</v>
      </c>
      <c r="F78" s="278" t="str">
        <f>IF(E78&gt;$R$80,,UPPER(VLOOKUP(E78,'1MD ELO (2)'!$A$7:$Q$134,2)))</f>
        <v/>
      </c>
      <c r="G78" s="224">
        <v>14</v>
      </c>
      <c r="H78" s="92" t="str">
        <f>IF(G78&gt;$R$80,,UPPER(VLOOKUP(G78,'1MD ELO (2)'!$A$7:$Q$134,2)))</f>
        <v/>
      </c>
      <c r="I78" s="91"/>
      <c r="J78" s="226" t="s">
        <v>12</v>
      </c>
      <c r="K78" s="221"/>
      <c r="L78" s="227"/>
      <c r="M78" s="221"/>
      <c r="N78" s="228"/>
      <c r="O78" s="229" t="s">
        <v>92</v>
      </c>
      <c r="P78" s="230"/>
      <c r="Q78" s="230"/>
      <c r="R78" s="231"/>
    </row>
    <row r="79" spans="1:19" s="18" customFormat="1" ht="9" customHeight="1">
      <c r="A79" s="367"/>
      <c r="B79" s="388"/>
      <c r="C79" s="444"/>
      <c r="D79" s="377"/>
      <c r="E79" s="224">
        <v>7</v>
      </c>
      <c r="F79" s="278" t="str">
        <f>IF(E79&gt;$R$80,,UPPER(VLOOKUP(E79,'1MD ELO (2)'!$A$7:$Q$134,2)))</f>
        <v/>
      </c>
      <c r="G79" s="224">
        <v>15</v>
      </c>
      <c r="H79" s="92" t="str">
        <f>IF(G79&gt;$R$80,,UPPER(VLOOKUP(G79,'1MD ELO (2)'!$A$7:$Q$134,2)))</f>
        <v/>
      </c>
      <c r="I79" s="91"/>
      <c r="J79" s="226" t="s">
        <v>13</v>
      </c>
      <c r="K79" s="221"/>
      <c r="L79" s="227"/>
      <c r="M79" s="221"/>
      <c r="N79" s="228"/>
      <c r="O79" s="221"/>
      <c r="P79" s="227"/>
      <c r="Q79" s="221"/>
      <c r="R79" s="228"/>
    </row>
    <row r="80" spans="1:19" s="18" customFormat="1" ht="9" customHeight="1">
      <c r="A80" s="368"/>
      <c r="B80" s="365"/>
      <c r="C80" s="445"/>
      <c r="D80" s="378"/>
      <c r="E80" s="240">
        <v>8</v>
      </c>
      <c r="F80" s="279" t="str">
        <f>IF(E80&gt;$R$80,,UPPER(VLOOKUP(E80,'1MD ELO (2)'!$A$7:$Q$134,2)))</f>
        <v/>
      </c>
      <c r="G80" s="240">
        <v>16</v>
      </c>
      <c r="H80" s="241" t="str">
        <f>IF(G80&gt;$R$80,,UPPER(VLOOKUP(G80,'1MD ELO (2)'!$A$7:$Q$134,2)))</f>
        <v/>
      </c>
      <c r="I80" s="243"/>
      <c r="J80" s="244" t="s">
        <v>14</v>
      </c>
      <c r="K80" s="234"/>
      <c r="L80" s="233"/>
      <c r="M80" s="234"/>
      <c r="N80" s="235"/>
      <c r="O80" s="234">
        <f>R4</f>
        <v>0</v>
      </c>
      <c r="P80" s="233"/>
      <c r="Q80" s="234"/>
      <c r="R80" s="245">
        <f>MIN(16,'1MD ELO (2)'!Q5)</f>
        <v>16</v>
      </c>
    </row>
    <row r="81" ht="15.75" customHeight="1"/>
    <row r="82" ht="9" customHeight="1"/>
  </sheetData>
  <mergeCells count="4">
    <mergeCell ref="A4:C4"/>
    <mergeCell ref="Q25:R25"/>
    <mergeCell ref="Q41:R41"/>
    <mergeCell ref="Q57:R57"/>
  </mergeCells>
  <conditionalFormatting sqref="H7:H70">
    <cfRule type="expression" dxfId="594" priority="15" stopIfTrue="1">
      <formula>AND($E7&lt;9,$C7&gt;0)</formula>
    </cfRule>
  </conditionalFormatting>
  <conditionalFormatting sqref="G7:G70 I7:I70">
    <cfRule type="expression" dxfId="593" priority="14" stopIfTrue="1">
      <formula>AND($E7&lt;17,$C7&gt;0)</formula>
    </cfRule>
  </conditionalFormatting>
  <conditionalFormatting sqref="M58 M42 M26 M10 M50 M34 M18 M66 O14 O30 O46 O62 O55 O23 O38">
    <cfRule type="expression" dxfId="592" priority="11" stopIfTrue="1">
      <formula>AND($O$1="CU",M10="Umpire")</formula>
    </cfRule>
    <cfRule type="expression" dxfId="591" priority="12" stopIfTrue="1">
      <formula>AND($O$1="CU",M10&lt;&gt;"Umpire",N10&lt;&gt;"")</formula>
    </cfRule>
    <cfRule type="expression" dxfId="590" priority="13" stopIfTrue="1">
      <formula>AND($O$1="CU",M10&lt;&gt;"Umpire")</formula>
    </cfRule>
  </conditionalFormatting>
  <conditionalFormatting sqref="M8 M12 M16 M20 M24 M28 M32 M36 M40 M44 M48 M52 M56 M60 M64 M68 O18 O26 O34 O42 O50 O58 O66 Q14 Q30 Q46 Q62 O10 Q38">
    <cfRule type="expression" dxfId="589" priority="9" stopIfTrue="1">
      <formula>L8="as"</formula>
    </cfRule>
    <cfRule type="expression" dxfId="588" priority="10" stopIfTrue="1">
      <formula>L8="bs"</formula>
    </cfRule>
  </conditionalFormatting>
  <conditionalFormatting sqref="K7 K9 K11 K13 K15 K17 K19 K21 K23 K25 K27 K29 K31 K33 K35 K37 K39 K41 K43 K45 K47 K49 K51 K53 K55 K57 K59 K61 K63 K65 K67 K69 Q22 Q54">
    <cfRule type="expression" dxfId="587" priority="7" stopIfTrue="1">
      <formula>J8="as"</formula>
    </cfRule>
    <cfRule type="expression" dxfId="586"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85" priority="6" stopIfTrue="1">
      <formula>$O$1="CU"</formula>
    </cfRule>
  </conditionalFormatting>
  <conditionalFormatting sqref="E7:E70">
    <cfRule type="expression" dxfId="584" priority="5" stopIfTrue="1">
      <formula>$E7&lt;17</formula>
    </cfRule>
  </conditionalFormatting>
  <conditionalFormatting sqref="O37">
    <cfRule type="expression" dxfId="583" priority="3" stopIfTrue="1">
      <formula>P23="as"</formula>
    </cfRule>
    <cfRule type="expression" dxfId="582" priority="4" stopIfTrue="1">
      <formula>P23="bs"</formula>
    </cfRule>
  </conditionalFormatting>
  <conditionalFormatting sqref="O39">
    <cfRule type="expression" dxfId="581" priority="1" stopIfTrue="1">
      <formula>P55="as"</formula>
    </cfRule>
    <cfRule type="expression" dxfId="580"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worksheet>
</file>

<file path=xl/worksheets/sheet42.xml><?xml version="1.0" encoding="utf-8"?>
<worksheet xmlns="http://schemas.openxmlformats.org/spreadsheetml/2006/main" xmlns:r="http://schemas.openxmlformats.org/officeDocument/2006/relationships">
  <sheetPr codeName="Sheet28">
    <tabColor indexed="42"/>
  </sheetPr>
  <dimension ref="A1:P87"/>
  <sheetViews>
    <sheetView showGridLines="0" showZeros="0" zoomScale="86" workbookViewId="0">
      <pane ySplit="7" topLeftCell="A8" activePane="bottomLeft" state="frozen"/>
      <selection activeCell="B7" sqref="B7:O29"/>
      <selection pane="bottomLeft" activeCell="R11" sqref="R11"/>
    </sheetView>
  </sheetViews>
  <sheetFormatPr defaultRowHeight="13.2"/>
  <cols>
    <col min="1" max="1" width="4.33203125" customWidth="1"/>
    <col min="2" max="2" width="12.6640625" customWidth="1"/>
    <col min="3" max="3" width="13.109375" customWidth="1"/>
    <col min="4" max="4" width="11.44140625" style="45" customWidth="1"/>
    <col min="5" max="5" width="12" style="45" customWidth="1"/>
    <col min="6" max="6" width="5.88671875" style="45" customWidth="1"/>
    <col min="7" max="7" width="2.5546875" style="45" customWidth="1"/>
    <col min="8" max="8" width="11.109375" style="102" customWidth="1"/>
    <col min="9" max="9" width="11.109375" style="45" customWidth="1"/>
    <col min="10" max="10" width="12" style="45" customWidth="1"/>
    <col min="11" max="11" width="11.6640625" style="45" customWidth="1"/>
    <col min="12" max="12" width="5.88671875" style="45" customWidth="1"/>
    <col min="13" max="13" width="11.33203125" style="45" customWidth="1"/>
    <col min="14" max="16" width="5.88671875" style="45" customWidth="1"/>
  </cols>
  <sheetData>
    <row r="1" spans="1:16" ht="24.6">
      <c r="A1" s="93" t="str">
        <f>Altalanos!$A$6</f>
        <v>Diákolimpia Bács-Kiskun</v>
      </c>
      <c r="B1" s="93"/>
      <c r="C1" s="93"/>
      <c r="D1" s="94"/>
      <c r="E1" s="94"/>
      <c r="F1" s="385"/>
      <c r="G1" s="385"/>
      <c r="H1" s="438" t="s">
        <v>137</v>
      </c>
      <c r="I1" s="94"/>
      <c r="J1" s="95"/>
      <c r="K1" s="95"/>
      <c r="L1" s="95"/>
      <c r="M1" s="95"/>
      <c r="N1" s="95"/>
      <c r="O1" s="286"/>
      <c r="P1" s="109"/>
    </row>
    <row r="2" spans="1:16" ht="13.8" thickBot="1">
      <c r="A2" s="96">
        <f>Altalanos!$A$8</f>
        <v>0</v>
      </c>
      <c r="B2" s="96" t="s">
        <v>122</v>
      </c>
      <c r="C2" s="464">
        <f>Altalanos!$B$8</f>
        <v>0</v>
      </c>
      <c r="D2" s="287"/>
      <c r="E2" s="287"/>
      <c r="F2" s="287"/>
      <c r="G2" s="287"/>
      <c r="H2" s="438" t="s">
        <v>138</v>
      </c>
      <c r="I2" s="103"/>
      <c r="J2" s="103"/>
      <c r="K2" s="86"/>
      <c r="L2" s="86"/>
      <c r="M2" s="86"/>
      <c r="N2" s="86"/>
      <c r="O2" s="288"/>
      <c r="P2" s="111"/>
    </row>
    <row r="3" spans="1:16" s="2" customFormat="1">
      <c r="A3" s="477" t="s">
        <v>144</v>
      </c>
      <c r="B3" s="478"/>
      <c r="C3" s="479"/>
      <c r="D3" s="480"/>
      <c r="E3" s="481"/>
      <c r="F3" s="23"/>
      <c r="G3" s="23"/>
      <c r="H3" s="121"/>
      <c r="I3" s="23"/>
      <c r="J3" s="30"/>
      <c r="K3" s="30"/>
      <c r="L3" s="30"/>
      <c r="M3" s="289" t="s">
        <v>92</v>
      </c>
      <c r="N3" s="124"/>
      <c r="O3" s="124"/>
      <c r="P3" s="290"/>
    </row>
    <row r="4" spans="1:16" s="2" customFormat="1">
      <c r="A4" s="55" t="s">
        <v>82</v>
      </c>
      <c r="B4" s="55"/>
      <c r="C4" s="53" t="s">
        <v>79</v>
      </c>
      <c r="D4" s="53"/>
      <c r="E4" s="53"/>
      <c r="F4" s="53"/>
      <c r="G4" s="53"/>
      <c r="H4" s="53" t="s">
        <v>87</v>
      </c>
      <c r="I4" s="55"/>
      <c r="J4" s="56"/>
      <c r="K4" s="56"/>
      <c r="L4" s="56" t="s">
        <v>88</v>
      </c>
      <c r="M4" s="283"/>
      <c r="N4" s="291"/>
      <c r="O4" s="291"/>
      <c r="P4" s="128"/>
    </row>
    <row r="5" spans="1:16" s="2" customFormat="1" ht="13.8" thickBot="1">
      <c r="A5" s="843">
        <f>Altalanos!$A$10</f>
        <v>45408</v>
      </c>
      <c r="B5" s="843"/>
      <c r="C5" s="146" t="str">
        <f>Altalanos!$C$10</f>
        <v>Baja</v>
      </c>
      <c r="D5" s="98"/>
      <c r="E5" s="98"/>
      <c r="F5" s="98"/>
      <c r="G5" s="98"/>
      <c r="H5" s="148"/>
      <c r="I5" s="104"/>
      <c r="J5" s="89"/>
      <c r="K5" s="89"/>
      <c r="L5" s="89">
        <f>Altalanos!$E$10</f>
        <v>0</v>
      </c>
      <c r="M5" s="129"/>
      <c r="N5" s="104"/>
      <c r="O5" s="104"/>
      <c r="P5" s="130">
        <f>COUNTA(P8:P87)</f>
        <v>0</v>
      </c>
    </row>
    <row r="6" spans="1:16" s="292" customFormat="1" ht="12" customHeight="1">
      <c r="A6" s="293"/>
      <c r="B6" s="851" t="s">
        <v>139</v>
      </c>
      <c r="C6" s="852"/>
      <c r="D6" s="852"/>
      <c r="E6" s="852"/>
      <c r="F6" s="852"/>
      <c r="G6" s="685"/>
      <c r="H6" s="853" t="s">
        <v>140</v>
      </c>
      <c r="I6" s="852"/>
      <c r="J6" s="852"/>
      <c r="K6" s="852"/>
      <c r="L6" s="854"/>
      <c r="M6" s="853" t="s">
        <v>141</v>
      </c>
      <c r="N6" s="852"/>
      <c r="O6" s="852"/>
      <c r="P6" s="854"/>
    </row>
    <row r="7" spans="1:16" ht="47.25" customHeight="1" thickBot="1">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c r="A8" s="752">
        <v>1</v>
      </c>
      <c r="B8" s="496"/>
      <c r="C8" s="105"/>
      <c r="D8" s="106"/>
      <c r="E8" s="106"/>
      <c r="F8" s="119"/>
      <c r="G8" s="743"/>
      <c r="H8" s="493"/>
      <c r="I8" s="295"/>
      <c r="J8" s="106"/>
      <c r="K8" s="106"/>
      <c r="L8" s="107"/>
      <c r="M8" s="106"/>
      <c r="N8" s="107"/>
      <c r="O8" s="491">
        <f t="shared" ref="O8:O26" si="0">SUM(F8,L8)</f>
        <v>0</v>
      </c>
      <c r="P8" s="107"/>
    </row>
    <row r="9" spans="1:16" s="11" customFormat="1" ht="18.899999999999999" customHeight="1">
      <c r="A9" s="753">
        <v>2</v>
      </c>
      <c r="B9" s="496"/>
      <c r="C9" s="105"/>
      <c r="D9" s="106"/>
      <c r="E9" s="106"/>
      <c r="F9" s="119"/>
      <c r="G9" s="743"/>
      <c r="H9" s="493"/>
      <c r="I9" s="295"/>
      <c r="J9" s="106"/>
      <c r="K9" s="106"/>
      <c r="L9" s="119"/>
      <c r="M9" s="106"/>
      <c r="N9" s="107"/>
      <c r="O9" s="491">
        <f t="shared" si="0"/>
        <v>0</v>
      </c>
      <c r="P9" s="107"/>
    </row>
    <row r="10" spans="1:16" s="11" customFormat="1" ht="18.899999999999999" customHeight="1">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c r="A28" s="495">
        <v>21</v>
      </c>
      <c r="B28" s="496"/>
      <c r="C28" s="105"/>
      <c r="D28" s="106"/>
      <c r="E28" s="106"/>
      <c r="F28" s="119"/>
      <c r="G28" s="743"/>
      <c r="H28" s="493"/>
      <c r="I28" s="295"/>
      <c r="J28" s="106"/>
      <c r="K28" s="106"/>
      <c r="L28" s="119"/>
      <c r="M28" s="106"/>
      <c r="N28" s="107"/>
      <c r="O28" s="491"/>
      <c r="P28" s="107"/>
    </row>
    <row r="29" spans="1:16" s="35" customFormat="1" ht="18.899999999999999" customHeight="1">
      <c r="A29" s="752">
        <v>22</v>
      </c>
      <c r="B29" s="496"/>
      <c r="C29" s="105"/>
      <c r="D29" s="106"/>
      <c r="E29" s="106"/>
      <c r="F29" s="119"/>
      <c r="G29" s="743"/>
      <c r="H29" s="493"/>
      <c r="I29" s="295"/>
      <c r="J29" s="106"/>
      <c r="K29" s="106"/>
      <c r="L29" s="119"/>
      <c r="M29" s="106"/>
      <c r="N29" s="107"/>
      <c r="O29" s="491"/>
      <c r="P29" s="107"/>
    </row>
    <row r="30" spans="1:16" s="35" customFormat="1" ht="18.899999999999999" customHeight="1">
      <c r="A30" s="753">
        <v>23</v>
      </c>
      <c r="B30" s="496"/>
      <c r="C30" s="105"/>
      <c r="D30" s="106"/>
      <c r="E30" s="106"/>
      <c r="F30" s="119"/>
      <c r="G30" s="743"/>
      <c r="H30" s="493"/>
      <c r="I30" s="295"/>
      <c r="J30" s="106"/>
      <c r="K30" s="106"/>
      <c r="L30" s="119"/>
      <c r="M30" s="106"/>
      <c r="N30" s="107"/>
      <c r="O30" s="491"/>
      <c r="P30" s="107"/>
    </row>
    <row r="31" spans="1:16" s="35" customFormat="1" ht="18.899999999999999" customHeight="1">
      <c r="A31" s="753">
        <v>24</v>
      </c>
      <c r="B31" s="496"/>
      <c r="C31" s="105"/>
      <c r="D31" s="106"/>
      <c r="E31" s="106"/>
      <c r="F31" s="119"/>
      <c r="G31" s="743"/>
      <c r="H31" s="493"/>
      <c r="I31" s="295"/>
      <c r="J31" s="106"/>
      <c r="K31" s="106"/>
      <c r="L31" s="119"/>
      <c r="M31" s="106"/>
      <c r="N31" s="107"/>
      <c r="O31" s="491"/>
      <c r="P31" s="107"/>
    </row>
    <row r="32" spans="1:16" ht="18.899999999999999" customHeight="1" thickBot="1">
      <c r="A32" s="753">
        <v>25</v>
      </c>
      <c r="B32" s="496"/>
      <c r="C32" s="105"/>
      <c r="D32" s="106"/>
      <c r="E32" s="106"/>
      <c r="F32" s="119"/>
      <c r="G32" s="743"/>
      <c r="H32" s="493"/>
      <c r="I32" s="295"/>
      <c r="J32" s="106"/>
      <c r="K32" s="106"/>
      <c r="L32" s="119"/>
      <c r="M32" s="106"/>
      <c r="N32" s="107"/>
      <c r="O32" s="491"/>
      <c r="P32" s="107"/>
    </row>
    <row r="33" spans="1:16" ht="18.899999999999999" customHeight="1">
      <c r="A33" s="752">
        <v>26</v>
      </c>
      <c r="B33" s="496"/>
      <c r="C33" s="105"/>
      <c r="D33" s="106"/>
      <c r="E33" s="106"/>
      <c r="F33" s="119"/>
      <c r="G33" s="743"/>
      <c r="H33" s="493"/>
      <c r="I33" s="295"/>
      <c r="J33" s="106"/>
      <c r="K33" s="106"/>
      <c r="L33" s="119"/>
      <c r="M33" s="106"/>
      <c r="N33" s="107"/>
      <c r="O33" s="491"/>
      <c r="P33" s="107"/>
    </row>
    <row r="34" spans="1:16" ht="18.899999999999999" customHeight="1">
      <c r="A34" s="753">
        <v>27</v>
      </c>
      <c r="B34" s="496"/>
      <c r="C34" s="105"/>
      <c r="D34" s="106"/>
      <c r="E34" s="106"/>
      <c r="F34" s="119"/>
      <c r="G34" s="743"/>
      <c r="H34" s="493"/>
      <c r="I34" s="295"/>
      <c r="J34" s="106"/>
      <c r="K34" s="106"/>
      <c r="L34" s="119"/>
      <c r="M34" s="106"/>
      <c r="N34" s="107"/>
      <c r="O34" s="491"/>
      <c r="P34" s="107"/>
    </row>
    <row r="35" spans="1:16" ht="18.899999999999999" customHeight="1">
      <c r="A35" s="753">
        <v>28</v>
      </c>
      <c r="B35" s="496"/>
      <c r="C35" s="105"/>
      <c r="D35" s="106"/>
      <c r="E35" s="106"/>
      <c r="F35" s="119"/>
      <c r="G35" s="743"/>
      <c r="H35" s="493"/>
      <c r="I35" s="295"/>
      <c r="J35" s="106"/>
      <c r="K35" s="106"/>
      <c r="L35" s="119"/>
      <c r="M35" s="106"/>
      <c r="N35" s="107"/>
      <c r="O35" s="491"/>
      <c r="P35" s="107"/>
    </row>
    <row r="36" spans="1:16" ht="18.899999999999999" customHeight="1">
      <c r="A36" s="753">
        <v>29</v>
      </c>
      <c r="B36" s="496"/>
      <c r="C36" s="105"/>
      <c r="D36" s="106"/>
      <c r="E36" s="106"/>
      <c r="F36" s="119"/>
      <c r="G36" s="743"/>
      <c r="H36" s="493"/>
      <c r="I36" s="295"/>
      <c r="J36" s="106"/>
      <c r="K36" s="106"/>
      <c r="L36" s="119"/>
      <c r="M36" s="106"/>
      <c r="N36" s="107"/>
      <c r="O36" s="491"/>
      <c r="P36" s="107"/>
    </row>
    <row r="37" spans="1:16" ht="18.899999999999999" customHeight="1">
      <c r="A37" s="753">
        <v>30</v>
      </c>
      <c r="B37" s="496"/>
      <c r="C37" s="105"/>
      <c r="D37" s="106"/>
      <c r="E37" s="106"/>
      <c r="F37" s="119"/>
      <c r="G37" s="743"/>
      <c r="H37" s="493"/>
      <c r="I37" s="295"/>
      <c r="J37" s="106"/>
      <c r="K37" s="106"/>
      <c r="L37" s="119"/>
      <c r="M37" s="106"/>
      <c r="N37" s="107"/>
      <c r="O37" s="491"/>
      <c r="P37" s="107"/>
    </row>
    <row r="38" spans="1:16" ht="18.899999999999999" customHeight="1">
      <c r="A38" s="753">
        <v>31</v>
      </c>
      <c r="B38" s="496"/>
      <c r="C38" s="105"/>
      <c r="D38" s="106"/>
      <c r="E38" s="106"/>
      <c r="F38" s="119"/>
      <c r="G38" s="743"/>
      <c r="H38" s="493"/>
      <c r="I38" s="295"/>
      <c r="J38" s="106"/>
      <c r="K38" s="106"/>
      <c r="L38" s="119"/>
      <c r="M38" s="106"/>
      <c r="N38" s="107"/>
      <c r="O38" s="491"/>
      <c r="P38" s="107"/>
    </row>
    <row r="39" spans="1:16" ht="18.899999999999999" customHeight="1">
      <c r="A39" s="753">
        <v>32</v>
      </c>
      <c r="B39" s="496"/>
      <c r="C39" s="105"/>
      <c r="D39" s="106"/>
      <c r="E39" s="106"/>
      <c r="F39" s="119"/>
      <c r="G39" s="743"/>
      <c r="H39" s="493"/>
      <c r="I39" s="295"/>
      <c r="J39" s="106"/>
      <c r="K39" s="106"/>
      <c r="L39" s="119"/>
      <c r="M39" s="106"/>
      <c r="N39" s="107"/>
      <c r="O39" s="491"/>
      <c r="P39" s="107"/>
    </row>
    <row r="40" spans="1:16" ht="18.899999999999999" customHeight="1">
      <c r="A40" s="495"/>
      <c r="B40" s="496"/>
      <c r="C40" s="105"/>
      <c r="D40" s="106"/>
      <c r="E40" s="106"/>
      <c r="F40" s="119"/>
      <c r="G40" s="743"/>
      <c r="H40" s="493"/>
      <c r="I40" s="295"/>
      <c r="J40" s="106"/>
      <c r="K40" s="106"/>
      <c r="L40" s="119"/>
      <c r="M40" s="106"/>
      <c r="N40" s="107"/>
      <c r="O40" s="491"/>
      <c r="P40" s="107"/>
    </row>
    <row r="41" spans="1:16" ht="18.899999999999999" customHeight="1">
      <c r="A41" s="495"/>
      <c r="B41" s="496"/>
      <c r="C41" s="105"/>
      <c r="D41" s="106"/>
      <c r="E41" s="106"/>
      <c r="F41" s="119"/>
      <c r="G41" s="743"/>
      <c r="H41" s="493"/>
      <c r="I41" s="295"/>
      <c r="J41" s="106"/>
      <c r="K41" s="106"/>
      <c r="L41" s="119"/>
      <c r="M41" s="106"/>
      <c r="N41" s="107"/>
      <c r="O41" s="491"/>
      <c r="P41" s="107"/>
    </row>
    <row r="42" spans="1:16" ht="18.899999999999999" customHeight="1">
      <c r="A42" s="495"/>
      <c r="B42" s="496"/>
      <c r="C42" s="105"/>
      <c r="D42" s="106"/>
      <c r="E42" s="106"/>
      <c r="F42" s="119"/>
      <c r="G42" s="743"/>
      <c r="H42" s="493"/>
      <c r="I42" s="295"/>
      <c r="J42" s="106"/>
      <c r="K42" s="106"/>
      <c r="L42" s="119"/>
      <c r="M42" s="106"/>
      <c r="N42" s="107"/>
      <c r="O42" s="491"/>
      <c r="P42" s="107"/>
    </row>
    <row r="43" spans="1:16" ht="18.899999999999999" customHeight="1">
      <c r="A43" s="495"/>
      <c r="B43" s="496"/>
      <c r="C43" s="105"/>
      <c r="D43" s="106"/>
      <c r="E43" s="106"/>
      <c r="F43" s="119"/>
      <c r="G43" s="743"/>
      <c r="H43" s="493"/>
      <c r="I43" s="295"/>
      <c r="J43" s="106"/>
      <c r="K43" s="106"/>
      <c r="L43" s="119"/>
      <c r="M43" s="106"/>
      <c r="N43" s="107"/>
      <c r="O43" s="491"/>
      <c r="P43" s="107"/>
    </row>
    <row r="44" spans="1:16" ht="18.899999999999999" customHeight="1">
      <c r="A44" s="495"/>
      <c r="B44" s="496"/>
      <c r="C44" s="105"/>
      <c r="D44" s="106"/>
      <c r="E44" s="106"/>
      <c r="F44" s="119"/>
      <c r="G44" s="743"/>
      <c r="H44" s="493"/>
      <c r="I44" s="295"/>
      <c r="J44" s="106"/>
      <c r="K44" s="106"/>
      <c r="L44" s="119"/>
      <c r="M44" s="106"/>
      <c r="N44" s="107"/>
      <c r="O44" s="491"/>
      <c r="P44" s="107"/>
    </row>
    <row r="45" spans="1:16" ht="18.899999999999999" customHeight="1">
      <c r="A45" s="495"/>
      <c r="B45" s="496"/>
      <c r="C45" s="105"/>
      <c r="D45" s="106"/>
      <c r="E45" s="106"/>
      <c r="F45" s="119"/>
      <c r="G45" s="743"/>
      <c r="H45" s="493"/>
      <c r="I45" s="295"/>
      <c r="J45" s="106"/>
      <c r="K45" s="106"/>
      <c r="L45" s="119"/>
      <c r="M45" s="106"/>
      <c r="N45" s="107"/>
      <c r="O45" s="491"/>
      <c r="P45" s="107"/>
    </row>
    <row r="46" spans="1:16" ht="18.899999999999999" customHeight="1">
      <c r="A46" s="495"/>
      <c r="B46" s="496"/>
      <c r="C46" s="105"/>
      <c r="D46" s="106"/>
      <c r="E46" s="106"/>
      <c r="F46" s="119"/>
      <c r="G46" s="743"/>
      <c r="H46" s="493"/>
      <c r="I46" s="295"/>
      <c r="J46" s="106"/>
      <c r="K46" s="106"/>
      <c r="L46" s="119"/>
      <c r="M46" s="106"/>
      <c r="N46" s="107"/>
      <c r="O46" s="491"/>
      <c r="P46" s="107"/>
    </row>
    <row r="47" spans="1:16" ht="18.899999999999999" customHeight="1">
      <c r="A47" s="495"/>
      <c r="B47" s="496"/>
      <c r="C47" s="105"/>
      <c r="D47" s="106"/>
      <c r="E47" s="106"/>
      <c r="F47" s="119"/>
      <c r="G47" s="743"/>
      <c r="H47" s="493"/>
      <c r="I47" s="295"/>
      <c r="J47" s="106"/>
      <c r="K47" s="106"/>
      <c r="L47" s="119"/>
      <c r="M47" s="106"/>
      <c r="N47" s="107"/>
      <c r="O47" s="491"/>
      <c r="P47" s="107"/>
    </row>
    <row r="48" spans="1:16" ht="18.899999999999999" customHeight="1">
      <c r="A48" s="495"/>
      <c r="B48" s="496"/>
      <c r="C48" s="105"/>
      <c r="D48" s="106"/>
      <c r="E48" s="106"/>
      <c r="F48" s="119"/>
      <c r="G48" s="743"/>
      <c r="H48" s="493"/>
      <c r="I48" s="295"/>
      <c r="J48" s="106"/>
      <c r="K48" s="106"/>
      <c r="L48" s="119"/>
      <c r="M48" s="106"/>
      <c r="N48" s="107"/>
      <c r="O48" s="491"/>
      <c r="P48" s="107"/>
    </row>
    <row r="49" spans="1:16" ht="18.899999999999999" customHeight="1">
      <c r="A49" s="495"/>
      <c r="B49" s="496"/>
      <c r="C49" s="105"/>
      <c r="D49" s="106"/>
      <c r="E49" s="106"/>
      <c r="F49" s="119"/>
      <c r="G49" s="743"/>
      <c r="H49" s="493"/>
      <c r="I49" s="295"/>
      <c r="J49" s="106"/>
      <c r="K49" s="106"/>
      <c r="L49" s="119"/>
      <c r="M49" s="106"/>
      <c r="N49" s="107"/>
      <c r="O49" s="491"/>
      <c r="P49" s="107"/>
    </row>
    <row r="50" spans="1:16" ht="18.899999999999999" customHeight="1">
      <c r="A50" s="495"/>
      <c r="B50" s="496"/>
      <c r="C50" s="105"/>
      <c r="D50" s="106"/>
      <c r="E50" s="106"/>
      <c r="F50" s="119"/>
      <c r="G50" s="743"/>
      <c r="H50" s="493"/>
      <c r="I50" s="295"/>
      <c r="J50" s="106"/>
      <c r="K50" s="106"/>
      <c r="L50" s="119"/>
      <c r="M50" s="106"/>
      <c r="N50" s="107"/>
      <c r="O50" s="491"/>
      <c r="P50" s="107"/>
    </row>
    <row r="51" spans="1:16" ht="18.899999999999999" customHeight="1">
      <c r="A51" s="495"/>
      <c r="B51" s="496"/>
      <c r="C51" s="105"/>
      <c r="D51" s="106"/>
      <c r="E51" s="106"/>
      <c r="F51" s="119"/>
      <c r="G51" s="743"/>
      <c r="H51" s="493"/>
      <c r="I51" s="295"/>
      <c r="J51" s="106"/>
      <c r="K51" s="106"/>
      <c r="L51" s="119"/>
      <c r="M51" s="106"/>
      <c r="N51" s="107"/>
      <c r="O51" s="491"/>
      <c r="P51" s="107"/>
    </row>
    <row r="52" spans="1:16" ht="18.899999999999999" customHeight="1">
      <c r="A52" s="495"/>
      <c r="B52" s="496"/>
      <c r="C52" s="105"/>
      <c r="D52" s="106"/>
      <c r="E52" s="106"/>
      <c r="F52" s="119"/>
      <c r="G52" s="743"/>
      <c r="H52" s="493"/>
      <c r="I52" s="295"/>
      <c r="J52" s="106"/>
      <c r="K52" s="106"/>
      <c r="L52" s="119"/>
      <c r="M52" s="106"/>
      <c r="N52" s="107"/>
      <c r="O52" s="491"/>
      <c r="P52" s="107"/>
    </row>
    <row r="53" spans="1:16" ht="18.899999999999999" customHeight="1">
      <c r="A53" s="495"/>
      <c r="B53" s="496"/>
      <c r="C53" s="105"/>
      <c r="D53" s="106"/>
      <c r="E53" s="106"/>
      <c r="F53" s="119"/>
      <c r="G53" s="743"/>
      <c r="H53" s="493"/>
      <c r="I53" s="295"/>
      <c r="J53" s="106"/>
      <c r="K53" s="106"/>
      <c r="L53" s="119"/>
      <c r="M53" s="106"/>
      <c r="N53" s="107"/>
      <c r="O53" s="491"/>
      <c r="P53" s="107"/>
    </row>
    <row r="54" spans="1:16" ht="18.899999999999999" customHeight="1">
      <c r="A54" s="495"/>
      <c r="B54" s="496"/>
      <c r="C54" s="105"/>
      <c r="D54" s="106"/>
      <c r="E54" s="106"/>
      <c r="F54" s="119"/>
      <c r="G54" s="743"/>
      <c r="H54" s="493"/>
      <c r="I54" s="295"/>
      <c r="J54" s="106"/>
      <c r="K54" s="106"/>
      <c r="L54" s="119"/>
      <c r="M54" s="106"/>
      <c r="N54" s="107"/>
      <c r="O54" s="491"/>
      <c r="P54" s="107"/>
    </row>
    <row r="55" spans="1:16" ht="18.899999999999999" customHeight="1">
      <c r="A55" s="495"/>
      <c r="B55" s="496"/>
      <c r="C55" s="105"/>
      <c r="D55" s="106"/>
      <c r="E55" s="106"/>
      <c r="F55" s="119"/>
      <c r="G55" s="743"/>
      <c r="H55" s="493"/>
      <c r="I55" s="295"/>
      <c r="J55" s="106"/>
      <c r="K55" s="106"/>
      <c r="L55" s="107"/>
      <c r="M55" s="106"/>
      <c r="N55" s="107"/>
      <c r="O55" s="491"/>
      <c r="P55" s="107"/>
    </row>
    <row r="56" spans="1:16" ht="18.899999999999999" customHeight="1">
      <c r="A56" s="495"/>
      <c r="B56" s="496"/>
      <c r="C56" s="105"/>
      <c r="D56" s="106"/>
      <c r="E56" s="769"/>
      <c r="F56" s="107"/>
      <c r="G56" s="743"/>
      <c r="H56" s="496"/>
      <c r="I56" s="105"/>
      <c r="J56" s="106"/>
      <c r="K56" s="769"/>
      <c r="L56" s="107"/>
      <c r="M56" s="106"/>
      <c r="N56" s="107"/>
      <c r="O56" s="491"/>
      <c r="P56" s="107"/>
    </row>
    <row r="57" spans="1:16" ht="18.899999999999999" customHeight="1">
      <c r="A57" s="495"/>
      <c r="B57" s="496"/>
      <c r="C57" s="105"/>
      <c r="D57" s="106"/>
      <c r="E57" s="106"/>
      <c r="F57" s="119"/>
      <c r="G57" s="743"/>
      <c r="H57" s="493"/>
      <c r="I57" s="295"/>
      <c r="J57" s="106"/>
      <c r="K57" s="106"/>
      <c r="L57" s="119"/>
      <c r="M57" s="106"/>
      <c r="N57" s="107"/>
      <c r="O57" s="491"/>
      <c r="P57" s="107"/>
    </row>
    <row r="58" spans="1:16" ht="18.899999999999999" customHeight="1">
      <c r="A58" s="495"/>
      <c r="B58" s="496"/>
      <c r="C58" s="105"/>
      <c r="D58" s="106"/>
      <c r="E58" s="769"/>
      <c r="F58" s="107"/>
      <c r="G58" s="743"/>
      <c r="H58" s="496"/>
      <c r="I58" s="105"/>
      <c r="J58" s="106"/>
      <c r="K58" s="769"/>
      <c r="L58" s="107"/>
      <c r="M58" s="106"/>
      <c r="N58" s="107"/>
      <c r="O58" s="491"/>
      <c r="P58" s="107"/>
    </row>
    <row r="59" spans="1:16" ht="18.899999999999999" customHeight="1">
      <c r="A59" s="495"/>
      <c r="B59" s="496"/>
      <c r="C59" s="105"/>
      <c r="D59" s="106"/>
      <c r="E59" s="769"/>
      <c r="F59" s="107"/>
      <c r="G59" s="743"/>
      <c r="H59" s="496"/>
      <c r="I59" s="105"/>
      <c r="J59" s="106"/>
      <c r="K59" s="769"/>
      <c r="L59" s="107"/>
      <c r="M59" s="106"/>
      <c r="N59" s="107"/>
      <c r="O59" s="491"/>
      <c r="P59" s="107"/>
    </row>
    <row r="60" spans="1:16" ht="18.899999999999999" customHeight="1">
      <c r="A60" s="495"/>
      <c r="B60" s="496"/>
      <c r="C60" s="105"/>
      <c r="D60" s="106"/>
      <c r="E60" s="769"/>
      <c r="F60" s="107"/>
      <c r="G60" s="743"/>
      <c r="H60" s="496"/>
      <c r="I60" s="105"/>
      <c r="J60" s="106"/>
      <c r="K60" s="769"/>
      <c r="L60" s="107"/>
      <c r="M60" s="106"/>
      <c r="N60" s="107"/>
      <c r="O60" s="491"/>
      <c r="P60" s="107"/>
    </row>
    <row r="61" spans="1:16" ht="18.899999999999999" customHeight="1">
      <c r="A61" s="495"/>
      <c r="B61" s="496"/>
      <c r="C61" s="105"/>
      <c r="D61" s="106"/>
      <c r="E61" s="769"/>
      <c r="F61" s="107"/>
      <c r="G61" s="743"/>
      <c r="H61" s="496"/>
      <c r="I61" s="105"/>
      <c r="J61" s="106"/>
      <c r="K61" s="769"/>
      <c r="L61" s="107"/>
      <c r="M61" s="106"/>
      <c r="N61" s="296"/>
      <c r="O61" s="491"/>
      <c r="P61" s="107"/>
    </row>
    <row r="62" spans="1:16" ht="18.899999999999999" customHeight="1">
      <c r="A62" s="495"/>
      <c r="B62" s="496"/>
      <c r="C62" s="105"/>
      <c r="D62" s="106"/>
      <c r="E62" s="769"/>
      <c r="F62" s="107"/>
      <c r="G62" s="743"/>
      <c r="H62" s="496"/>
      <c r="I62" s="105"/>
      <c r="J62" s="106"/>
      <c r="K62" s="769"/>
      <c r="L62" s="107"/>
      <c r="M62" s="106"/>
      <c r="N62" s="107"/>
      <c r="O62" s="491"/>
      <c r="P62" s="107"/>
    </row>
    <row r="63" spans="1:16" ht="18.75" customHeight="1">
      <c r="A63" s="495"/>
      <c r="B63" s="496"/>
      <c r="C63" s="105"/>
      <c r="D63" s="106"/>
      <c r="E63" s="769"/>
      <c r="F63" s="107"/>
      <c r="G63" s="743"/>
      <c r="H63" s="496"/>
      <c r="I63" s="105"/>
      <c r="J63" s="106"/>
      <c r="K63" s="770"/>
      <c r="L63" s="107"/>
      <c r="M63" s="106"/>
      <c r="N63" s="107"/>
      <c r="O63" s="491"/>
      <c r="P63" s="107"/>
    </row>
    <row r="64" spans="1:16" ht="18.899999999999999" customHeight="1">
      <c r="A64" s="495"/>
      <c r="B64" s="496"/>
      <c r="C64" s="105"/>
      <c r="D64" s="106"/>
      <c r="E64" s="769"/>
      <c r="F64" s="107"/>
      <c r="G64" s="743"/>
      <c r="H64" s="496"/>
      <c r="I64" s="105"/>
      <c r="J64" s="106"/>
      <c r="K64" s="769"/>
      <c r="L64" s="107"/>
      <c r="M64" s="106"/>
      <c r="N64" s="107"/>
      <c r="O64" s="491"/>
      <c r="P64" s="107"/>
    </row>
    <row r="65" spans="1:16" ht="18.899999999999999" customHeight="1">
      <c r="A65" s="495"/>
      <c r="B65" s="496"/>
      <c r="C65" s="105"/>
      <c r="D65" s="106"/>
      <c r="E65" s="769"/>
      <c r="F65" s="107"/>
      <c r="G65" s="743"/>
      <c r="H65" s="496"/>
      <c r="I65" s="105"/>
      <c r="J65" s="106"/>
      <c r="K65" s="769"/>
      <c r="L65" s="107"/>
      <c r="M65" s="106"/>
      <c r="N65" s="107"/>
      <c r="O65" s="491"/>
      <c r="P65" s="107"/>
    </row>
    <row r="66" spans="1:16" ht="18.899999999999999" customHeight="1">
      <c r="A66" s="495"/>
      <c r="B66" s="496"/>
      <c r="C66" s="105"/>
      <c r="D66" s="106"/>
      <c r="E66" s="769"/>
      <c r="F66" s="107"/>
      <c r="G66" s="743"/>
      <c r="H66" s="496"/>
      <c r="I66" s="105"/>
      <c r="J66" s="106"/>
      <c r="K66" s="771"/>
      <c r="L66" s="107"/>
      <c r="M66" s="106"/>
      <c r="N66" s="107"/>
      <c r="O66" s="491"/>
      <c r="P66" s="107"/>
    </row>
    <row r="67" spans="1:16" ht="18.899999999999999" customHeight="1">
      <c r="A67" s="495"/>
      <c r="B67" s="496"/>
      <c r="C67" s="105"/>
      <c r="D67" s="106"/>
      <c r="E67" s="769"/>
      <c r="F67" s="107"/>
      <c r="G67" s="743"/>
      <c r="H67" s="496"/>
      <c r="I67" s="105"/>
      <c r="J67" s="106"/>
      <c r="K67" s="769"/>
      <c r="L67" s="107"/>
      <c r="M67" s="106"/>
      <c r="N67" s="107"/>
      <c r="O67" s="491"/>
      <c r="P67" s="107"/>
    </row>
    <row r="68" spans="1:16" ht="19.5" customHeight="1">
      <c r="A68" s="495"/>
      <c r="B68" s="496"/>
      <c r="C68" s="105"/>
      <c r="D68" s="106"/>
      <c r="E68" s="769"/>
      <c r="F68" s="107"/>
      <c r="G68" s="743"/>
      <c r="H68" s="496"/>
      <c r="I68" s="105"/>
      <c r="J68" s="106"/>
      <c r="K68" s="769"/>
      <c r="L68" s="107"/>
      <c r="M68" s="106"/>
      <c r="N68" s="107"/>
      <c r="O68" s="491"/>
      <c r="P68" s="107"/>
    </row>
    <row r="69" spans="1:16" ht="19.5" customHeight="1">
      <c r="A69" s="495"/>
      <c r="B69" s="496"/>
      <c r="C69" s="105"/>
      <c r="D69" s="106"/>
      <c r="E69" s="769"/>
      <c r="F69" s="107"/>
      <c r="G69" s="743"/>
      <c r="H69" s="496"/>
      <c r="I69" s="105"/>
      <c r="J69" s="106"/>
      <c r="K69" s="769"/>
      <c r="L69" s="107"/>
      <c r="M69" s="106"/>
      <c r="N69" s="107"/>
      <c r="O69" s="491"/>
      <c r="P69" s="107"/>
    </row>
    <row r="70" spans="1:16" ht="19.5" customHeight="1">
      <c r="A70" s="495"/>
      <c r="B70" s="496"/>
      <c r="C70" s="105"/>
      <c r="D70" s="106"/>
      <c r="E70" s="769"/>
      <c r="F70" s="107"/>
      <c r="G70" s="743"/>
      <c r="H70" s="496"/>
      <c r="I70" s="105"/>
      <c r="J70" s="106"/>
      <c r="K70" s="769"/>
      <c r="L70" s="107"/>
      <c r="M70" s="106"/>
      <c r="N70" s="107"/>
      <c r="O70" s="491"/>
      <c r="P70" s="107"/>
    </row>
    <row r="71" spans="1:16" ht="19.5" customHeight="1">
      <c r="A71" s="495"/>
      <c r="B71" s="496"/>
      <c r="C71" s="105"/>
      <c r="D71" s="106"/>
      <c r="E71" s="769"/>
      <c r="F71" s="107"/>
      <c r="G71" s="743"/>
      <c r="H71" s="496"/>
      <c r="I71" s="105"/>
      <c r="J71" s="106"/>
      <c r="K71" s="769"/>
      <c r="L71" s="107"/>
      <c r="M71" s="106"/>
      <c r="N71" s="107"/>
      <c r="O71" s="491"/>
      <c r="P71" s="107"/>
    </row>
    <row r="72" spans="1:16" ht="19.5" customHeight="1">
      <c r="A72" s="495"/>
      <c r="B72" s="496"/>
      <c r="C72" s="105"/>
      <c r="D72" s="106"/>
      <c r="E72" s="106"/>
      <c r="F72" s="119"/>
      <c r="G72" s="743"/>
      <c r="H72" s="493"/>
      <c r="I72" s="295"/>
      <c r="J72" s="106"/>
      <c r="K72" s="106"/>
      <c r="L72" s="107"/>
      <c r="M72" s="106"/>
      <c r="N72" s="107"/>
      <c r="O72" s="491"/>
      <c r="P72" s="107"/>
    </row>
    <row r="73" spans="1:16" ht="19.5" customHeight="1">
      <c r="A73" s="495"/>
      <c r="B73" s="496"/>
      <c r="C73" s="105"/>
      <c r="D73" s="106"/>
      <c r="E73" s="769"/>
      <c r="F73" s="107"/>
      <c r="G73" s="743"/>
      <c r="H73" s="496"/>
      <c r="I73" s="105"/>
      <c r="J73" s="106"/>
      <c r="K73" s="769"/>
      <c r="L73" s="107"/>
      <c r="M73" s="106"/>
      <c r="N73" s="107"/>
      <c r="O73" s="491"/>
      <c r="P73" s="107"/>
    </row>
    <row r="74" spans="1:16" ht="19.5" customHeight="1">
      <c r="A74" s="495"/>
      <c r="B74" s="496"/>
      <c r="C74" s="105"/>
      <c r="D74" s="106"/>
      <c r="E74" s="769"/>
      <c r="F74" s="107"/>
      <c r="G74" s="743"/>
      <c r="H74" s="496"/>
      <c r="I74" s="105"/>
      <c r="J74" s="106"/>
      <c r="K74" s="769"/>
      <c r="L74" s="107"/>
      <c r="M74" s="106"/>
      <c r="N74" s="107"/>
      <c r="O74" s="491"/>
      <c r="P74" s="107"/>
    </row>
    <row r="75" spans="1:16" ht="19.5" customHeight="1">
      <c r="A75" s="495"/>
      <c r="B75" s="496"/>
      <c r="C75" s="105"/>
      <c r="D75" s="106"/>
      <c r="E75" s="769"/>
      <c r="F75" s="107"/>
      <c r="G75" s="743"/>
      <c r="H75" s="496"/>
      <c r="I75" s="105"/>
      <c r="J75" s="106"/>
      <c r="K75" s="769"/>
      <c r="L75" s="107"/>
      <c r="M75" s="106"/>
      <c r="N75" s="107"/>
      <c r="O75" s="491"/>
      <c r="P75" s="107"/>
    </row>
    <row r="76" spans="1:16" ht="19.5" customHeight="1">
      <c r="A76" s="495"/>
      <c r="B76" s="496"/>
      <c r="C76" s="105"/>
      <c r="D76" s="106"/>
      <c r="E76" s="769"/>
      <c r="F76" s="107"/>
      <c r="G76" s="743"/>
      <c r="H76" s="496"/>
      <c r="I76" s="105"/>
      <c r="J76" s="106"/>
      <c r="K76" s="769"/>
      <c r="L76" s="107"/>
      <c r="M76" s="106"/>
      <c r="N76" s="107"/>
      <c r="O76" s="491"/>
      <c r="P76" s="107"/>
    </row>
    <row r="77" spans="1:16" ht="19.5" customHeight="1">
      <c r="A77" s="495"/>
      <c r="B77" s="496"/>
      <c r="C77" s="105"/>
      <c r="D77" s="106"/>
      <c r="E77" s="769"/>
      <c r="F77" s="107"/>
      <c r="G77" s="743"/>
      <c r="H77" s="496"/>
      <c r="I77" s="105"/>
      <c r="J77" s="106"/>
      <c r="K77" s="769"/>
      <c r="L77" s="107"/>
      <c r="M77" s="106"/>
      <c r="N77" s="296"/>
      <c r="O77" s="491"/>
      <c r="P77" s="107"/>
    </row>
    <row r="78" spans="1:16" ht="19.5" customHeight="1">
      <c r="A78" s="495"/>
      <c r="B78" s="496"/>
      <c r="C78" s="105"/>
      <c r="D78" s="106"/>
      <c r="E78" s="769"/>
      <c r="F78" s="107"/>
      <c r="G78" s="743"/>
      <c r="H78" s="496"/>
      <c r="I78" s="105"/>
      <c r="J78" s="106"/>
      <c r="K78" s="769"/>
      <c r="L78" s="107"/>
      <c r="M78" s="106"/>
      <c r="N78" s="107"/>
      <c r="O78" s="491"/>
      <c r="P78" s="107"/>
    </row>
    <row r="79" spans="1:16" ht="19.5" customHeight="1">
      <c r="A79" s="495"/>
      <c r="B79" s="496"/>
      <c r="C79" s="105"/>
      <c r="D79" s="106"/>
      <c r="E79" s="769"/>
      <c r="F79" s="107"/>
      <c r="G79" s="743"/>
      <c r="H79" s="496"/>
      <c r="I79" s="105"/>
      <c r="J79" s="106"/>
      <c r="K79" s="770"/>
      <c r="L79" s="107"/>
      <c r="M79" s="106"/>
      <c r="N79" s="107"/>
      <c r="O79" s="491"/>
      <c r="P79" s="107"/>
    </row>
    <row r="80" spans="1:16" ht="19.5" customHeight="1">
      <c r="A80" s="495"/>
      <c r="B80" s="496"/>
      <c r="C80" s="105"/>
      <c r="D80" s="106"/>
      <c r="E80" s="769"/>
      <c r="F80" s="107"/>
      <c r="G80" s="743"/>
      <c r="H80" s="496"/>
      <c r="I80" s="105"/>
      <c r="J80" s="106"/>
      <c r="K80" s="769"/>
      <c r="L80" s="107"/>
      <c r="M80" s="106"/>
      <c r="N80" s="107"/>
      <c r="O80" s="491"/>
      <c r="P80" s="107"/>
    </row>
    <row r="81" spans="1:16" ht="19.5" customHeight="1">
      <c r="A81" s="495"/>
      <c r="B81" s="496"/>
      <c r="C81" s="105"/>
      <c r="D81" s="106"/>
      <c r="E81" s="769"/>
      <c r="F81" s="107"/>
      <c r="G81" s="743"/>
      <c r="H81" s="496"/>
      <c r="I81" s="105"/>
      <c r="J81" s="106"/>
      <c r="K81" s="769"/>
      <c r="L81" s="107"/>
      <c r="M81" s="106"/>
      <c r="N81" s="107"/>
      <c r="O81" s="491"/>
      <c r="P81" s="107"/>
    </row>
    <row r="82" spans="1:16" ht="19.5" customHeight="1">
      <c r="A82" s="495"/>
      <c r="B82" s="496"/>
      <c r="C82" s="105"/>
      <c r="D82" s="106"/>
      <c r="E82" s="769"/>
      <c r="F82" s="107"/>
      <c r="G82" s="743"/>
      <c r="H82" s="496"/>
      <c r="I82" s="105"/>
      <c r="J82" s="106"/>
      <c r="K82" s="771"/>
      <c r="L82" s="107"/>
      <c r="M82" s="106"/>
      <c r="N82" s="107"/>
      <c r="O82" s="491"/>
      <c r="P82" s="107"/>
    </row>
    <row r="83" spans="1:16" ht="19.5" customHeight="1">
      <c r="A83" s="495"/>
      <c r="B83" s="496"/>
      <c r="C83" s="105"/>
      <c r="D83" s="106"/>
      <c r="E83" s="769"/>
      <c r="F83" s="107"/>
      <c r="G83" s="743"/>
      <c r="H83" s="496"/>
      <c r="I83" s="105"/>
      <c r="J83" s="106"/>
      <c r="K83" s="769"/>
      <c r="L83" s="107"/>
      <c r="M83" s="106"/>
      <c r="N83" s="107"/>
      <c r="O83" s="491"/>
      <c r="P83" s="107"/>
    </row>
    <row r="84" spans="1:16" ht="19.5" customHeight="1">
      <c r="A84" s="495"/>
      <c r="B84" s="496"/>
      <c r="C84" s="105"/>
      <c r="D84" s="106"/>
      <c r="E84" s="769"/>
      <c r="F84" s="107"/>
      <c r="G84" s="743"/>
      <c r="H84" s="496"/>
      <c r="I84" s="105"/>
      <c r="J84" s="106"/>
      <c r="K84" s="769"/>
      <c r="L84" s="107"/>
      <c r="M84" s="106"/>
      <c r="N84" s="107"/>
      <c r="O84" s="491"/>
      <c r="P84" s="107"/>
    </row>
    <row r="85" spans="1:16" ht="19.5" customHeight="1">
      <c r="A85" s="495"/>
      <c r="B85" s="496"/>
      <c r="C85" s="105"/>
      <c r="D85" s="106"/>
      <c r="E85" s="769"/>
      <c r="F85" s="107"/>
      <c r="G85" s="743"/>
      <c r="H85" s="496"/>
      <c r="I85" s="105"/>
      <c r="J85" s="106"/>
      <c r="K85" s="769"/>
      <c r="L85" s="107"/>
      <c r="M85" s="106"/>
      <c r="N85" s="107"/>
      <c r="O85" s="491"/>
      <c r="P85" s="107"/>
    </row>
    <row r="86" spans="1:16" ht="19.5" customHeight="1">
      <c r="A86" s="495"/>
      <c r="B86" s="496"/>
      <c r="C86" s="105"/>
      <c r="D86" s="106"/>
      <c r="E86" s="769"/>
      <c r="F86" s="107"/>
      <c r="G86" s="743"/>
      <c r="H86" s="496"/>
      <c r="I86" s="105"/>
      <c r="J86" s="106"/>
      <c r="K86" s="769"/>
      <c r="L86" s="107"/>
      <c r="M86" s="106"/>
      <c r="N86" s="107"/>
      <c r="O86" s="491"/>
      <c r="P86" s="107"/>
    </row>
    <row r="87" spans="1:16" ht="19.5" customHeight="1" thickBot="1">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worksheet>
</file>

<file path=xl/worksheets/sheet43.xml><?xml version="1.0" encoding="utf-8"?>
<worksheet xmlns="http://schemas.openxmlformats.org/spreadsheetml/2006/main" xmlns:r="http://schemas.openxmlformats.org/officeDocument/2006/relationships">
  <sheetPr codeName="Sheet42">
    <tabColor indexed="17"/>
    <pageSetUpPr fitToPage="1"/>
  </sheetPr>
  <dimension ref="A1:U81"/>
  <sheetViews>
    <sheetView showGridLines="0" showZeros="0" workbookViewId="0">
      <selection activeCell="A6" sqref="A6:IV6"/>
    </sheetView>
  </sheetViews>
  <sheetFormatPr defaultRowHeight="13.2"/>
  <cols>
    <col min="1" max="2" width="3.33203125" customWidth="1"/>
    <col min="3" max="3" width="4.6640625" customWidth="1"/>
    <col min="4" max="4" width="2.88671875" customWidth="1"/>
    <col min="5" max="5" width="7.4414062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I1" s="384"/>
      <c r="J1" s="137"/>
      <c r="K1" s="297" t="s">
        <v>145</v>
      </c>
      <c r="L1" s="297"/>
      <c r="M1" s="298"/>
      <c r="N1" s="137"/>
      <c r="O1" s="137"/>
      <c r="P1" s="137"/>
      <c r="R1" s="137"/>
    </row>
    <row r="2" spans="1:21" s="108" customFormat="1">
      <c r="A2" s="473" t="s">
        <v>122</v>
      </c>
      <c r="B2" s="96"/>
      <c r="C2" s="96"/>
      <c r="D2" s="96"/>
      <c r="E2" s="96"/>
      <c r="F2" s="464">
        <f>Altalanos!$B$8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432"/>
      <c r="F4" s="145"/>
      <c r="G4" s="146" t="str">
        <f>Altalanos!$C$10</f>
        <v>Baja</v>
      </c>
      <c r="H4" s="301"/>
      <c r="I4" s="145"/>
      <c r="J4" s="302"/>
      <c r="K4" s="148"/>
      <c r="L4" s="147"/>
      <c r="M4" s="104"/>
      <c r="N4" s="302"/>
      <c r="O4" s="145"/>
      <c r="P4" s="302"/>
      <c r="Q4" s="145"/>
      <c r="R4" s="89">
        <f>Altalanos!$E$10</f>
        <v>0</v>
      </c>
    </row>
    <row r="5" spans="1:21" s="19" customFormat="1" ht="9.6">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2" customFormat="1" ht="12.75"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 (2)'!$A$7:$P$23,14))</f>
        <v/>
      </c>
      <c r="C7" s="390" t="str">
        <f>IF($D7="","",VLOOKUP($D7,'1D ELO (2)'!$A$7:$P$23,15))</f>
        <v/>
      </c>
      <c r="D7" s="159"/>
      <c r="E7" s="680" t="str">
        <f>UPPER(IF($D7="","",VLOOKUP($D7,'1D ELO (2)'!$A$7:$P$23,5)))</f>
        <v/>
      </c>
      <c r="F7" s="681" t="str">
        <f>UPPER(IF($D7="","",VLOOKUP($D7,'1D ELO (2)'!$A$7:$P$23,2)))</f>
        <v/>
      </c>
      <c r="G7" s="681" t="str">
        <f>IF($D7="","",VLOOKUP($D7,'1D ELO (2)'!$A$7:$P$23,3))</f>
        <v/>
      </c>
      <c r="H7" s="682"/>
      <c r="I7" s="681" t="str">
        <f>IF($D7="","",VLOOKUP($D7,'1D ELO (2)'!$A$7:$P$23,4))</f>
        <v/>
      </c>
      <c r="J7" s="309"/>
      <c r="K7" s="163"/>
      <c r="L7" s="165"/>
      <c r="M7" s="163"/>
      <c r="N7" s="165"/>
      <c r="O7" s="163"/>
      <c r="P7" s="165"/>
      <c r="Q7" s="163"/>
      <c r="R7" s="166"/>
      <c r="S7" s="169"/>
      <c r="U7" s="170" t="str">
        <f>Birók!P21</f>
        <v>Bíró</v>
      </c>
    </row>
    <row r="8" spans="1:21" s="38" customFormat="1" ht="9.6" customHeight="1">
      <c r="A8" s="281"/>
      <c r="B8" s="310"/>
      <c r="C8" s="310"/>
      <c r="D8" s="310"/>
      <c r="E8" s="680" t="str">
        <f>UPPER(IF($D7="","",VLOOKUP($D7,'1D ELO (2)'!$A$7:$P$23,11)))</f>
        <v/>
      </c>
      <c r="F8" s="681" t="str">
        <f>UPPER(IF($D7="","",VLOOKUP($D7,'1D ELO (2)'!$A$7:$P$23,8)))</f>
        <v/>
      </c>
      <c r="G8" s="681" t="str">
        <f>IF($D7="","",VLOOKUP($D7,'1D ELO (2)'!$A$7:$P$23,9))</f>
        <v/>
      </c>
      <c r="H8" s="682"/>
      <c r="I8" s="681" t="str">
        <f>IF($D7="","",VLOOKUP($D7,'1D ELO (2)'!$A$7:$P$23,10))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(2)'!$A$7:$P$23,14))</f>
        <v/>
      </c>
      <c r="C11" s="390" t="str">
        <f>IF($D11="","",VLOOKUP($D11,'1D ELO (2)'!$A$7:$P$23,15))</f>
        <v/>
      </c>
      <c r="D11" s="159"/>
      <c r="E11" s="498" t="str">
        <f>UPPER(IF($D11="","",VLOOKUP($D11,'1D ELO (2)'!$A$7:$P$23,5)))</f>
        <v/>
      </c>
      <c r="F11" s="487" t="str">
        <f>UPPER(IF($D11="","",VLOOKUP($D11,'1D ELO (2)'!$A$7:$P$23,2)))</f>
        <v/>
      </c>
      <c r="G11" s="487" t="str">
        <f>IF($D11="","",VLOOKUP($D11,'1D ELO (2)'!$A$7:$P$23,3))</f>
        <v/>
      </c>
      <c r="H11" s="499"/>
      <c r="I11" s="487" t="str">
        <f>IF($D11="","",VLOOKUP($D11,'1D ELO (2)'!$A$7:$P$23,4))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(2)'!$A$7:$P$23,11)))</f>
        <v/>
      </c>
      <c r="F12" s="487" t="str">
        <f>UPPER(IF($D11="","",VLOOKUP($D11,'1D ELO (2)'!$A$7:$P$23,8)))</f>
        <v/>
      </c>
      <c r="G12" s="487" t="str">
        <f>IF($D11="","",VLOOKUP($D11,'1D ELO (2)'!$A$7:$P$23,9))</f>
        <v/>
      </c>
      <c r="H12" s="499"/>
      <c r="I12" s="487" t="str">
        <f>IF($D11="","",VLOOKUP($D11,'1D ELO (2)'!$A$7:$P$23,10))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(2)'!$A$7:$P$23,14))</f>
        <v/>
      </c>
      <c r="C15" s="390" t="str">
        <f>IF($D15="","",VLOOKUP($D15,'1D ELO (2)'!$A$7:$P$23,15))</f>
        <v/>
      </c>
      <c r="D15" s="159"/>
      <c r="E15" s="498" t="str">
        <f>UPPER(IF($D15="","",VLOOKUP($D15,'1D ELO (2)'!$A$7:$P$23,5)))</f>
        <v/>
      </c>
      <c r="F15" s="487" t="str">
        <f>UPPER(IF($D15="","",VLOOKUP($D15,'1D ELO (2)'!$A$7:$P$23,2)))</f>
        <v/>
      </c>
      <c r="G15" s="487" t="str">
        <f>IF($D15="","",VLOOKUP($D15,'1D ELO (2)'!$A$7:$P$23,3))</f>
        <v/>
      </c>
      <c r="H15" s="499"/>
      <c r="I15" s="487" t="str">
        <f>IF($D15="","",VLOOKUP($D15,'1D ELO (2)'!$A$7:$P$23,4))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(2)'!$A$7:$P$23,11)))</f>
        <v/>
      </c>
      <c r="F16" s="487" t="str">
        <f>UPPER(IF($D15="","",VLOOKUP($D15,'1D ELO (2)'!$A$7:$P$23,8)))</f>
        <v/>
      </c>
      <c r="G16" s="487" t="str">
        <f>IF($D15="","",VLOOKUP($D15,'1D ELO (2)'!$A$7:$P$23,9))</f>
        <v/>
      </c>
      <c r="H16" s="499"/>
      <c r="I16" s="487" t="str">
        <f>IF($D15="","",VLOOKUP($D15,'1D ELO (2)'!$A$7:$P$23,10))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(2)'!$A$7:$P$23,14))</f>
        <v/>
      </c>
      <c r="C19" s="390" t="str">
        <f>IF($D19="","",VLOOKUP($D19,'1D ELO (2)'!$A$7:$P$23,15))</f>
        <v/>
      </c>
      <c r="D19" s="159"/>
      <c r="E19" s="498" t="str">
        <f>UPPER(IF($D19="","",VLOOKUP($D19,'1D ELO (2)'!$A$7:$P$23,5)))</f>
        <v/>
      </c>
      <c r="F19" s="487" t="str">
        <f>UPPER(IF($D19="","",VLOOKUP($D19,'1D ELO (2)'!$A$7:$P$23,2)))</f>
        <v/>
      </c>
      <c r="G19" s="487" t="str">
        <f>IF($D19="","",VLOOKUP($D19,'1D ELO (2)'!$A$7:$P$23,3))</f>
        <v/>
      </c>
      <c r="H19" s="499"/>
      <c r="I19" s="487" t="str">
        <f>IF($D19="","",VLOOKUP($D19,'1D ELO (2)'!$A$7:$P$23,4))</f>
        <v/>
      </c>
      <c r="J19" s="317"/>
      <c r="K19" s="163"/>
      <c r="L19" s="165"/>
      <c r="M19" s="201"/>
      <c r="N19" s="322"/>
      <c r="O19" s="163"/>
      <c r="P19" s="165"/>
      <c r="Q19" s="163"/>
      <c r="R19" s="166"/>
      <c r="S19" s="169"/>
    </row>
    <row r="20" spans="1:19" s="38" customFormat="1" ht="9.6" customHeight="1">
      <c r="A20" s="281"/>
      <c r="B20" s="310"/>
      <c r="C20" s="310"/>
      <c r="D20" s="310"/>
      <c r="E20" s="498" t="str">
        <f>UPPER(IF($D19="","",VLOOKUP($D19,'1D ELO (2)'!$A$7:$P$23,11)))</f>
        <v/>
      </c>
      <c r="F20" s="487" t="str">
        <f>UPPER(IF($D19="","",VLOOKUP($D19,'1D ELO (2)'!$A$7:$P$23,8)))</f>
        <v/>
      </c>
      <c r="G20" s="487" t="str">
        <f>IF($D19="","",VLOOKUP($D19,'1D ELO (2)'!$A$7:$P$23,9))</f>
        <v/>
      </c>
      <c r="H20" s="499"/>
      <c r="I20" s="487" t="str">
        <f>IF($D19="","",VLOOKUP($D19,'1D ELO (2)'!$A$7:$P$23,10))</f>
        <v/>
      </c>
      <c r="J20" s="311"/>
      <c r="K20" s="163"/>
      <c r="L20" s="165"/>
      <c r="M20" s="285"/>
      <c r="N20" s="323"/>
      <c r="O20" s="163"/>
      <c r="P20" s="165"/>
      <c r="Q20" s="163"/>
      <c r="R20" s="166"/>
      <c r="S20" s="169"/>
    </row>
    <row r="21" spans="1:19" s="38" customFormat="1" ht="9.6" customHeight="1">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c r="A23" s="281">
        <v>5</v>
      </c>
      <c r="B23" s="390" t="str">
        <f>IF($D23="","",VLOOKUP($D23,'1D ELO (2)'!$A$7:$P$23,14))</f>
        <v/>
      </c>
      <c r="C23" s="390" t="str">
        <f>IF($D23="","",VLOOKUP($D23,'1D ELO (2)'!$A$7:$P$23,15))</f>
        <v/>
      </c>
      <c r="D23" s="159"/>
      <c r="E23" s="498" t="str">
        <f>UPPER(IF($D23="","",VLOOKUP($D23,'1D ELO (2)'!$A$7:$P$23,5)))</f>
        <v/>
      </c>
      <c r="F23" s="487" t="str">
        <f>UPPER(IF($D23="","",VLOOKUP($D23,'1D ELO (2)'!$A$7:$P$23,2)))</f>
        <v/>
      </c>
      <c r="G23" s="487" t="str">
        <f>IF($D23="","",VLOOKUP($D23,'1D ELO (2)'!$A$7:$P$23,3))</f>
        <v/>
      </c>
      <c r="H23" s="499"/>
      <c r="I23" s="487" t="str">
        <f>IF($D23="","",VLOOKUP($D23,'1D ELO (2)'!$A$7:$P$23,4))</f>
        <v/>
      </c>
      <c r="J23" s="309"/>
      <c r="K23" s="163"/>
      <c r="L23" s="165"/>
      <c r="M23" s="163"/>
      <c r="N23" s="318"/>
      <c r="O23" s="163"/>
      <c r="P23" s="415"/>
      <c r="Q23" s="163"/>
      <c r="R23" s="166"/>
      <c r="S23" s="169"/>
    </row>
    <row r="24" spans="1:19" s="38" customFormat="1" ht="9.6" customHeight="1">
      <c r="A24" s="281"/>
      <c r="B24" s="310"/>
      <c r="C24" s="310"/>
      <c r="D24" s="310"/>
      <c r="E24" s="498" t="str">
        <f>UPPER(IF($D23="","",VLOOKUP($D23,'1D ELO (2)'!$A$7:$P$23,11)))</f>
        <v/>
      </c>
      <c r="F24" s="487" t="str">
        <f>UPPER(IF($D23="","",VLOOKUP($D23,'1D ELO (2)'!$A$7:$P$23,8)))</f>
        <v/>
      </c>
      <c r="G24" s="487" t="str">
        <f>IF($D23="","",VLOOKUP($D23,'1D ELO (2)'!$A$7:$P$23,9))</f>
        <v/>
      </c>
      <c r="H24" s="499"/>
      <c r="I24" s="487" t="str">
        <f>IF($D23="","",VLOOKUP($D23,'1D ELO (2)'!$A$7:$P$23,10))</f>
        <v/>
      </c>
      <c r="J24" s="311"/>
      <c r="K24" s="156" t="str">
        <f>IF(J24="a",F23,IF(J24="b",F25,""))</f>
        <v/>
      </c>
      <c r="L24" s="165"/>
      <c r="M24" s="163"/>
      <c r="N24" s="318"/>
      <c r="O24" s="163"/>
      <c r="P24" s="403"/>
      <c r="Q24" s="163"/>
      <c r="R24" s="166"/>
      <c r="S24" s="169"/>
    </row>
    <row r="25" spans="1:19" s="38" customFormat="1" ht="9.6" customHeight="1">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c r="A27" s="281">
        <v>6</v>
      </c>
      <c r="B27" s="390" t="str">
        <f>IF($D27="","",VLOOKUP($D27,'1D ELO (2)'!$A$7:$P$23,14))</f>
        <v/>
      </c>
      <c r="C27" s="390" t="str">
        <f>IF($D27="","",VLOOKUP($D27,'1D ELO (2)'!$A$7:$P$23,15))</f>
        <v/>
      </c>
      <c r="D27" s="159"/>
      <c r="E27" s="498" t="str">
        <f>UPPER(IF($D27="","",VLOOKUP($D27,'1D ELO (2)'!$A$7:$P$23,5)))</f>
        <v/>
      </c>
      <c r="F27" s="487" t="str">
        <f>UPPER(IF($D27="","",VLOOKUP($D27,'1D ELO (2)'!$A$7:$P$23,2)))</f>
        <v/>
      </c>
      <c r="G27" s="487" t="str">
        <f>IF($D27="","",VLOOKUP($D27,'1D ELO (2)'!$A$7:$P$23,3))</f>
        <v/>
      </c>
      <c r="H27" s="499"/>
      <c r="I27" s="487" t="str">
        <f>IF($D27="","",VLOOKUP($D27,'1D ELO (2)'!$A$7:$P$23,4))</f>
        <v/>
      </c>
      <c r="J27" s="317"/>
      <c r="K27" s="163"/>
      <c r="L27" s="318"/>
      <c r="M27" s="201"/>
      <c r="N27" s="322"/>
      <c r="O27" s="163"/>
      <c r="P27" s="403"/>
      <c r="Q27" s="163"/>
      <c r="R27" s="166"/>
      <c r="S27" s="169"/>
    </row>
    <row r="28" spans="1:19" s="38" customFormat="1" ht="9.6" customHeight="1">
      <c r="A28" s="281"/>
      <c r="B28" s="310"/>
      <c r="C28" s="310"/>
      <c r="D28" s="310"/>
      <c r="E28" s="498" t="str">
        <f>UPPER(IF($D27="","",VLOOKUP($D27,'1D ELO (2)'!$A$7:$P$23,11)))</f>
        <v/>
      </c>
      <c r="F28" s="487" t="str">
        <f>UPPER(IF($D27="","",VLOOKUP($D27,'1D ELO (2)'!$A$7:$P$23,8)))</f>
        <v/>
      </c>
      <c r="G28" s="487" t="str">
        <f>IF($D27="","",VLOOKUP($D27,'1D ELO (2)'!$A$7:$P$23,9))</f>
        <v/>
      </c>
      <c r="H28" s="499"/>
      <c r="I28" s="487" t="str">
        <f>IF($D27="","",VLOOKUP($D27,'1D ELO (2)'!$A$7:$P$23,10))</f>
        <v/>
      </c>
      <c r="J28" s="311"/>
      <c r="K28" s="163"/>
      <c r="L28" s="318"/>
      <c r="M28" s="285"/>
      <c r="N28" s="323"/>
      <c r="O28" s="163"/>
      <c r="P28" s="403"/>
      <c r="Q28" s="163"/>
      <c r="R28" s="166"/>
      <c r="S28" s="169"/>
    </row>
    <row r="29" spans="1:19" s="38" customFormat="1" ht="9.6" customHeight="1">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c r="A31" s="321">
        <v>7</v>
      </c>
      <c r="B31" s="390" t="str">
        <f>IF($D31="","",VLOOKUP($D31,'1D ELO (2)'!$A$7:$P$23,14))</f>
        <v/>
      </c>
      <c r="C31" s="390" t="str">
        <f>IF($D31="","",VLOOKUP($D31,'1D ELO (2)'!$A$7:$P$23,15))</f>
        <v/>
      </c>
      <c r="D31" s="159"/>
      <c r="E31" s="498" t="str">
        <f>UPPER(IF($D31="","",VLOOKUP($D31,'1D ELO (2)'!$A$7:$P$23,5)))</f>
        <v/>
      </c>
      <c r="F31" s="487" t="str">
        <f>UPPER(IF($D31="","",VLOOKUP($D31,'1D ELO (2)'!$A$7:$P$23,2)))</f>
        <v/>
      </c>
      <c r="G31" s="487" t="str">
        <f>IF($D31="","",VLOOKUP($D31,'1D ELO (2)'!$A$7:$P$23,3))</f>
        <v/>
      </c>
      <c r="H31" s="499"/>
      <c r="I31" s="487" t="str">
        <f>IF($D31="","",VLOOKUP($D31,'1D ELO (2)'!$A$7:$P$23,4))</f>
        <v/>
      </c>
      <c r="J31" s="309"/>
      <c r="K31" s="163"/>
      <c r="L31" s="318"/>
      <c r="M31" s="163"/>
      <c r="N31" s="165"/>
      <c r="O31" s="201"/>
      <c r="P31" s="403"/>
      <c r="Q31" s="163"/>
      <c r="R31" s="166"/>
      <c r="S31" s="169"/>
    </row>
    <row r="32" spans="1:19" s="38" customFormat="1" ht="9.6" customHeight="1">
      <c r="A32" s="281"/>
      <c r="B32" s="310"/>
      <c r="C32" s="310"/>
      <c r="D32" s="310"/>
      <c r="E32" s="498" t="str">
        <f>UPPER(IF($D31="","",VLOOKUP($D31,'1D ELO (2)'!$A$7:$P$23,11)))</f>
        <v/>
      </c>
      <c r="F32" s="487" t="str">
        <f>UPPER(IF($D31="","",VLOOKUP($D31,'1D ELO (2)'!$A$7:$P$23,8)))</f>
        <v/>
      </c>
      <c r="G32" s="487" t="str">
        <f>IF($D31="","",VLOOKUP($D31,'1D ELO (2)'!$A$7:$P$23,9))</f>
        <v/>
      </c>
      <c r="H32" s="499"/>
      <c r="I32" s="487" t="str">
        <f>IF($D31="","",VLOOKUP($D31,'1D ELO (2)'!$A$7:$P$23,10))</f>
        <v/>
      </c>
      <c r="J32" s="311"/>
      <c r="K32" s="156" t="str">
        <f>IF(J32="a",F31,IF(J32="b",F33,""))</f>
        <v/>
      </c>
      <c r="L32" s="318"/>
      <c r="M32" s="163"/>
      <c r="N32" s="165"/>
      <c r="O32" s="163"/>
      <c r="P32" s="403"/>
      <c r="Q32" s="163"/>
      <c r="R32" s="166"/>
      <c r="S32" s="169"/>
    </row>
    <row r="33" spans="1:19" s="38" customFormat="1" ht="9.6" customHeight="1">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c r="A35" s="307">
        <v>8</v>
      </c>
      <c r="B35" s="390" t="str">
        <f>IF($D35="","",VLOOKUP($D35,'1D ELO (2)'!$A$7:$P$23,14))</f>
        <v/>
      </c>
      <c r="C35" s="390" t="str">
        <f>IF($D35="","",VLOOKUP($D35,'1D ELO (2)'!$A$7:$P$23,15))</f>
        <v/>
      </c>
      <c r="D35" s="159"/>
      <c r="E35" s="498" t="str">
        <f>UPPER(IF($D35="","",VLOOKUP($D35,'1D ELO (2)'!$A$7:$P$23,5)))</f>
        <v/>
      </c>
      <c r="F35" s="160" t="str">
        <f>UPPER(IF($D35="","",VLOOKUP($D35,'1D ELO (2)'!$A$7:$P$23,2)))</f>
        <v/>
      </c>
      <c r="G35" s="160" t="str">
        <f>IF($D35="","",VLOOKUP($D35,'1D ELO (2)'!$A$7:$P$23,3))</f>
        <v/>
      </c>
      <c r="H35" s="308"/>
      <c r="I35" s="160" t="str">
        <f>IF($D35="","",VLOOKUP($D35,'1D ELO (2)'!$A$7:$P$23,4))</f>
        <v/>
      </c>
      <c r="J35" s="317"/>
      <c r="K35" s="163"/>
      <c r="L35" s="165"/>
      <c r="M35" s="201"/>
      <c r="N35" s="314"/>
      <c r="O35" s="163"/>
      <c r="P35" s="403"/>
      <c r="Q35" s="163"/>
      <c r="R35" s="166"/>
      <c r="S35" s="169"/>
    </row>
    <row r="36" spans="1:19" s="38" customFormat="1" ht="9.6" customHeight="1">
      <c r="A36" s="281"/>
      <c r="B36" s="310"/>
      <c r="C36" s="310"/>
      <c r="D36" s="310"/>
      <c r="E36" s="680" t="str">
        <f>UPPER(IF($D35="","",VLOOKUP($D35,'1D ELO (2)'!$A$7:$P$23,11)))</f>
        <v/>
      </c>
      <c r="F36" s="681" t="str">
        <f>UPPER(IF($D35="","",VLOOKUP($D35,'1D ELO (2)'!$A$7:$P$23,8)))</f>
        <v/>
      </c>
      <c r="G36" s="681" t="str">
        <f>IF($D35="","",VLOOKUP($D35,'1D ELO (2)'!$A$7:$P$23,9))</f>
        <v/>
      </c>
      <c r="H36" s="682"/>
      <c r="I36" s="681" t="str">
        <f>IF($D35="","",VLOOKUP($D35,'1D ELO (2)'!$A$7:$P$23,10))</f>
        <v/>
      </c>
      <c r="J36" s="311"/>
      <c r="K36" s="163"/>
      <c r="L36" s="165"/>
      <c r="M36" s="285"/>
      <c r="N36" s="319"/>
      <c r="O36" s="163"/>
      <c r="P36" s="403"/>
      <c r="Q36" s="163"/>
      <c r="R36" s="166"/>
      <c r="S36" s="169"/>
    </row>
    <row r="37" spans="1:19" s="38" customFormat="1" ht="9.6" customHeight="1">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c r="A72" s="222" t="s">
        <v>158</v>
      </c>
      <c r="B72" s="221"/>
      <c r="C72" s="223"/>
      <c r="D72" s="224">
        <v>1</v>
      </c>
      <c r="E72" s="442"/>
      <c r="F72" s="92">
        <f>IF(D72&gt;$R$79,,UPPER(VLOOKUP(D72,'1D ELO (2)'!$A$7:$L$23,2)))</f>
        <v>0</v>
      </c>
      <c r="G72" s="90"/>
      <c r="H72" s="90"/>
      <c r="I72" s="333"/>
      <c r="J72" s="334" t="s">
        <v>7</v>
      </c>
      <c r="K72" s="221"/>
      <c r="L72" s="227"/>
      <c r="M72" s="221"/>
      <c r="N72" s="228"/>
      <c r="O72" s="229" t="s">
        <v>157</v>
      </c>
      <c r="P72" s="230"/>
      <c r="Q72" s="230"/>
      <c r="R72" s="231"/>
    </row>
    <row r="73" spans="1:19" s="18" customFormat="1" ht="9" customHeight="1">
      <c r="A73" s="236" t="s">
        <v>159</v>
      </c>
      <c r="B73" s="234"/>
      <c r="C73" s="237"/>
      <c r="D73" s="224"/>
      <c r="E73" s="442"/>
      <c r="F73" s="92">
        <f>IF(D72&gt;$R$79,,UPPER(VLOOKUP(D72,'1D ELO (2)'!$A$7:$L$23,8)))</f>
        <v>0</v>
      </c>
      <c r="G73" s="90"/>
      <c r="H73" s="90"/>
      <c r="I73" s="333"/>
      <c r="J73" s="334"/>
      <c r="K73" s="221"/>
      <c r="L73" s="227"/>
      <c r="M73" s="221"/>
      <c r="N73" s="228"/>
      <c r="O73" s="234"/>
      <c r="P73" s="233"/>
      <c r="Q73" s="234"/>
      <c r="R73" s="235"/>
    </row>
    <row r="74" spans="1:19" s="18" customFormat="1" ht="9" customHeight="1">
      <c r="A74" s="379"/>
      <c r="B74" s="380"/>
      <c r="C74" s="381"/>
      <c r="D74" s="224">
        <v>2</v>
      </c>
      <c r="E74" s="443"/>
      <c r="F74" s="92">
        <f>IF(D74&gt;$R$79,,UPPER(VLOOKUP(D74,'1D ELO (2)'!$A$7:$L$23,2)))</f>
        <v>0</v>
      </c>
      <c r="G74" s="90"/>
      <c r="H74" s="90"/>
      <c r="I74" s="333"/>
      <c r="J74" s="334" t="s">
        <v>8</v>
      </c>
      <c r="K74" s="221"/>
      <c r="L74" s="227"/>
      <c r="M74" s="221"/>
      <c r="N74" s="228"/>
      <c r="O74" s="229" t="s">
        <v>112</v>
      </c>
      <c r="P74" s="230"/>
      <c r="Q74" s="230"/>
      <c r="R74" s="231"/>
    </row>
    <row r="75" spans="1:19" s="18" customFormat="1" ht="9" customHeight="1">
      <c r="A75" s="238"/>
      <c r="B75" s="150"/>
      <c r="C75" s="239"/>
      <c r="D75" s="418"/>
      <c r="E75" s="443"/>
      <c r="F75" s="241">
        <f>IF(D74&gt;$R$79,,UPPER(VLOOKUP(D74,'1D ELO (2)'!$A$7:$L$23,8)))</f>
        <v>0</v>
      </c>
      <c r="G75" s="335"/>
      <c r="H75" s="335"/>
      <c r="I75" s="336"/>
      <c r="J75" s="334"/>
      <c r="K75" s="221"/>
      <c r="L75" s="227"/>
      <c r="M75" s="221"/>
      <c r="N75" s="228"/>
      <c r="O75" s="221"/>
      <c r="P75" s="227"/>
      <c r="Q75" s="221"/>
      <c r="R75" s="228"/>
    </row>
    <row r="76" spans="1:19" s="18" customFormat="1" ht="9" customHeight="1">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c r="A79" s="368"/>
      <c r="B79" s="365"/>
      <c r="C79" s="378"/>
      <c r="D79" s="391"/>
      <c r="E79" s="445"/>
      <c r="F79" s="389"/>
      <c r="G79" s="365"/>
      <c r="H79" s="365"/>
      <c r="I79" s="420"/>
      <c r="J79" s="337"/>
      <c r="K79" s="234"/>
      <c r="L79" s="233"/>
      <c r="M79" s="234"/>
      <c r="N79" s="235"/>
      <c r="O79" s="234">
        <f>R4</f>
        <v>0</v>
      </c>
      <c r="P79" s="233"/>
      <c r="Q79" s="234"/>
      <c r="R79" s="338">
        <f>MIN(4,'1D ELO (2)'!$P$5)</f>
        <v>0</v>
      </c>
    </row>
    <row r="80" spans="1:19" ht="15.75" customHeight="1"/>
    <row r="81" ht="9" customHeight="1"/>
  </sheetData>
  <mergeCells count="1">
    <mergeCell ref="A4:C4"/>
  </mergeCells>
  <conditionalFormatting sqref="I10 K30 M22 I34 I26 I18 K14 O38:O68">
    <cfRule type="expression" dxfId="579" priority="8" stopIfTrue="1">
      <formula>AND($O$1="CU",I10="Umpire")</formula>
    </cfRule>
    <cfRule type="expression" dxfId="578" priority="9" stopIfTrue="1">
      <formula>AND($O$1="CU",I10&lt;&gt;"Umpire",J10&lt;&gt;"")</formula>
    </cfRule>
    <cfRule type="expression" dxfId="577" priority="10" stopIfTrue="1">
      <formula>AND($O$1="CU",I10&lt;&gt;"Umpire")</formula>
    </cfRule>
  </conditionalFormatting>
  <conditionalFormatting sqref="M13 M29 K17 K25 O21 K33 Q37 K9">
    <cfRule type="expression" dxfId="576" priority="6" stopIfTrue="1">
      <formula>J10="as"</formula>
    </cfRule>
    <cfRule type="expression" dxfId="575" priority="7" stopIfTrue="1">
      <formula>J10="bs"</formula>
    </cfRule>
  </conditionalFormatting>
  <conditionalFormatting sqref="M14 M30 K18 K26 O22 K34 K10 Q38:Q68">
    <cfRule type="expression" dxfId="574" priority="4" stopIfTrue="1">
      <formula>J10="as"</formula>
    </cfRule>
    <cfRule type="expression" dxfId="573" priority="5" stopIfTrue="1">
      <formula>J10="bs"</formula>
    </cfRule>
  </conditionalFormatting>
  <conditionalFormatting sqref="J10 J18 J26 J34 L30 L14 N22">
    <cfRule type="expression" dxfId="572" priority="3" stopIfTrue="1">
      <formula>$O$1="CU"</formula>
    </cfRule>
  </conditionalFormatting>
  <conditionalFormatting sqref="E7:F7 E31:F31 E11:F11 E15:F15 E19:F19 E23:F23 E27:F27 E35:F35">
    <cfRule type="cellIs" dxfId="571" priority="2" stopIfTrue="1" operator="equal">
      <formula>"Bye"</formula>
    </cfRule>
  </conditionalFormatting>
  <conditionalFormatting sqref="D7 D11 D15 D19 D23 D27 D31 D35">
    <cfRule type="cellIs" dxfId="570"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worksheet>
</file>

<file path=xl/worksheets/sheet44.xml><?xml version="1.0" encoding="utf-8"?>
<worksheet xmlns="http://schemas.openxmlformats.org/spreadsheetml/2006/main" xmlns:r="http://schemas.openxmlformats.org/officeDocument/2006/relationships">
  <sheetPr codeName="Sheet33">
    <tabColor indexed="17"/>
    <pageSetUpPr fitToPage="1"/>
  </sheetPr>
  <dimension ref="A1:U81"/>
  <sheetViews>
    <sheetView showGridLines="0" showZeros="0" workbookViewId="0">
      <selection activeCell="A6" sqref="A6:IV6"/>
    </sheetView>
  </sheetViews>
  <sheetFormatPr defaultRowHeight="13.2"/>
  <cols>
    <col min="1" max="2" width="3.33203125" customWidth="1"/>
    <col min="3" max="3" width="4.6640625" customWidth="1"/>
    <col min="4" max="4" width="4.33203125" customWidth="1"/>
    <col min="5" max="5" width="7.109375"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I1" s="384"/>
      <c r="J1" s="137"/>
      <c r="K1" s="297" t="s">
        <v>145</v>
      </c>
      <c r="L1" s="297"/>
      <c r="M1" s="298"/>
      <c r="N1" s="137"/>
      <c r="O1" s="137"/>
      <c r="P1" s="137" t="s">
        <v>3</v>
      </c>
      <c r="R1" s="137"/>
    </row>
    <row r="2" spans="1:21" s="108" customFormat="1">
      <c r="A2" s="486" t="s">
        <v>122</v>
      </c>
      <c r="B2" s="96"/>
      <c r="C2" s="96"/>
      <c r="D2" s="96"/>
      <c r="E2" s="96"/>
      <c r="F2" s="464">
        <f>Altalanos!$B$8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145"/>
      <c r="F4" s="145"/>
      <c r="G4" s="146" t="str">
        <f>Altalanos!$C$10</f>
        <v>Baja</v>
      </c>
      <c r="H4" s="301"/>
      <c r="I4" s="145"/>
      <c r="J4" s="302"/>
      <c r="K4" s="148"/>
      <c r="L4" s="147"/>
      <c r="M4" s="104"/>
      <c r="N4" s="302"/>
      <c r="O4" s="145"/>
      <c r="P4" s="302"/>
      <c r="Q4" s="145"/>
      <c r="R4" s="89">
        <f>Altalanos!$E$10</f>
        <v>0</v>
      </c>
    </row>
    <row r="5" spans="1:21" s="19" customFormat="1" ht="9.6">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84" customFormat="1" ht="12.75" customHeight="1" thickBot="1">
      <c r="A6" s="811"/>
      <c r="B6" s="783"/>
      <c r="C6" s="783"/>
      <c r="D6" s="783"/>
      <c r="E6" s="783"/>
      <c r="F6" s="812"/>
      <c r="G6" s="812"/>
      <c r="I6" s="812"/>
      <c r="J6" s="813"/>
      <c r="K6" s="783"/>
      <c r="L6" s="813"/>
      <c r="M6" s="783"/>
      <c r="N6" s="813"/>
      <c r="O6" s="783"/>
      <c r="P6" s="813"/>
      <c r="Q6" s="783"/>
      <c r="R6" s="814"/>
    </row>
    <row r="7" spans="1:21" s="38" customFormat="1" ht="10.5" customHeight="1">
      <c r="A7" s="307">
        <v>1</v>
      </c>
      <c r="B7" s="390" t="str">
        <f>IF($D7="","",VLOOKUP($D7,'1D ELO (2)'!$A$7:$P$23,14))</f>
        <v/>
      </c>
      <c r="C7" s="390" t="str">
        <f>IF($D7="","",VLOOKUP($D7,'1D ELO (2)'!$A$7:$P$33,15))</f>
        <v/>
      </c>
      <c r="D7" s="159"/>
      <c r="E7" s="503" t="str">
        <f>UPPER(IF($D7="","",VLOOKUP($D7,'1D ELO (2)'!$A$7:$P$33,5)))</f>
        <v/>
      </c>
      <c r="F7" s="160" t="str">
        <f>UPPER(IF($D7="","",VLOOKUP($D7,'1D ELO (2)'!$A$7:$P$33,2)))</f>
        <v/>
      </c>
      <c r="G7" s="160" t="str">
        <f>IF($D7="","",VLOOKUP($D7,'1D ELO (2)'!$A$7:$P$33,3))</f>
        <v/>
      </c>
      <c r="H7" s="308"/>
      <c r="I7" s="160" t="str">
        <f>IF($D7="","",VLOOKUP($D7,'1D ELO (2)'!$A$7:$P$33,4))</f>
        <v/>
      </c>
      <c r="J7" s="309"/>
      <c r="K7" s="163"/>
      <c r="L7" s="165"/>
      <c r="M7" s="163"/>
      <c r="N7" s="165"/>
      <c r="O7" s="163"/>
      <c r="P7" s="165"/>
      <c r="Q7" s="163"/>
      <c r="R7" s="166"/>
      <c r="S7" s="169"/>
      <c r="T7" s="780"/>
      <c r="U7" s="170" t="str">
        <f>Birók!P21</f>
        <v>Bíró</v>
      </c>
    </row>
    <row r="8" spans="1:21" s="38" customFormat="1" ht="9.6" customHeight="1">
      <c r="A8" s="281"/>
      <c r="B8" s="310"/>
      <c r="C8" s="310"/>
      <c r="D8" s="310"/>
      <c r="E8" s="503" t="str">
        <f>UPPER(IF($D7="","",VLOOKUP($D7,'1D ELO (2)'!$A$7:$P$33,11)))</f>
        <v/>
      </c>
      <c r="F8" s="160" t="str">
        <f>UPPER(IF($D7="","",VLOOKUP($D7,'1D ELO (2)'!$A$7:$P$33,8)))</f>
        <v/>
      </c>
      <c r="G8" s="160" t="str">
        <f>IF($D7="","",VLOOKUP($D7,'1D ELO (2)'!$A$7:$P$33,9))</f>
        <v/>
      </c>
      <c r="H8" s="308"/>
      <c r="I8" s="160" t="str">
        <f>IF($D7="","",VLOOKUP($D7,'1D ELO (2)'!$A$7:$P$33,10))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(2)'!$A$7:$P$23,14))</f>
        <v/>
      </c>
      <c r="C11" s="390" t="str">
        <f>IF($D11="","",VLOOKUP($D11,'1D ELO (2)'!$A$7:$P$33,15))</f>
        <v/>
      </c>
      <c r="D11" s="159"/>
      <c r="E11" s="498" t="str">
        <f>UPPER(IF($D11="","",VLOOKUP($D11,'1D ELO (2)'!$A$7:$P$33,5)))</f>
        <v/>
      </c>
      <c r="F11" s="487" t="str">
        <f>UPPER(IF($D11="","",VLOOKUP($D11,'1D ELO (2)'!$A$7:$P$33,2)))</f>
        <v/>
      </c>
      <c r="G11" s="487" t="str">
        <f>IF($D11="","",VLOOKUP($D11,'1D ELO (2)'!$A$7:$P$33,3))</f>
        <v/>
      </c>
      <c r="H11" s="499"/>
      <c r="I11" s="487" t="str">
        <f>IF($D11="","",VLOOKUP($D11,'1D ELO (2)'!$A$7:$P$33,4))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(2)'!$A$7:$P$33,11)))</f>
        <v/>
      </c>
      <c r="F12" s="487" t="str">
        <f>UPPER(IF($D11="","",VLOOKUP($D11,'1D ELO (2)'!$A$7:$P$33,8)))</f>
        <v/>
      </c>
      <c r="G12" s="487" t="str">
        <f>IF($D11="","",VLOOKUP($D11,'1D ELO (2)'!$A$7:$P$33,9))</f>
        <v/>
      </c>
      <c r="H12" s="499"/>
      <c r="I12" s="487" t="str">
        <f>IF($D11="","",VLOOKUP($D11,'1D ELO (2)'!$A$7:$P$33,10))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(2)'!$A$7:$P$23,14))</f>
        <v/>
      </c>
      <c r="C15" s="390" t="str">
        <f>IF($D15="","",VLOOKUP($D15,'1D ELO (2)'!$A$7:$P$33,15))</f>
        <v/>
      </c>
      <c r="D15" s="159"/>
      <c r="E15" s="498" t="str">
        <f>UPPER(IF($D15="","",VLOOKUP($D15,'1D ELO (2)'!$A$7:$P$33,5)))</f>
        <v/>
      </c>
      <c r="F15" s="487" t="str">
        <f>UPPER(IF($D15="","",VLOOKUP($D15,'1D ELO (2)'!$A$7:$P$33,2)))</f>
        <v/>
      </c>
      <c r="G15" s="487" t="str">
        <f>IF($D15="","",VLOOKUP($D15,'1D ELO (2)'!$A$7:$P$33,3))</f>
        <v/>
      </c>
      <c r="H15" s="499"/>
      <c r="I15" s="487" t="str">
        <f>IF($D15="","",VLOOKUP($D15,'1D ELO (2)'!$A$7:$P$33,4))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(2)'!$A$7:$P$33,11)))</f>
        <v/>
      </c>
      <c r="F16" s="487" t="str">
        <f>UPPER(IF($D15="","",VLOOKUP($D15,'1D ELO (2)'!$A$7:$P$33,8)))</f>
        <v/>
      </c>
      <c r="G16" s="487" t="str">
        <f>IF($D15="","",VLOOKUP($D15,'1D ELO (2)'!$A$7:$P$33,9))</f>
        <v/>
      </c>
      <c r="H16" s="499"/>
      <c r="I16" s="487" t="str">
        <f>IF($D15="","",VLOOKUP($D15,'1D ELO (2)'!$A$7:$P$33,10))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(2)'!$A$7:$P$23,14))</f>
        <v/>
      </c>
      <c r="C19" s="390" t="str">
        <f>IF($D19="","",VLOOKUP($D19,'1D ELO (2)'!$A$7:$P$33,15))</f>
        <v/>
      </c>
      <c r="D19" s="159"/>
      <c r="E19" s="498" t="str">
        <f>UPPER(IF($D19="","",VLOOKUP($D19,'1D ELO (2)'!$A$7:$P$33,5)))</f>
        <v/>
      </c>
      <c r="F19" s="487" t="str">
        <f>UPPER(IF($D19="","",VLOOKUP($D19,'1D ELO (2)'!$A$7:$P$33,2)))</f>
        <v/>
      </c>
      <c r="G19" s="487" t="str">
        <f>IF($D19="","",VLOOKUP($D19,'1D ELO (2)'!$A$7:$P$33,3))</f>
        <v/>
      </c>
      <c r="H19" s="499"/>
      <c r="I19" s="487" t="str">
        <f>IF($D19="","",VLOOKUP($D19,'1D ELO (2)'!$A$7:$P$33,4))</f>
        <v/>
      </c>
      <c r="J19" s="317"/>
      <c r="K19" s="163"/>
      <c r="L19" s="165"/>
      <c r="M19" s="201"/>
      <c r="N19" s="322"/>
      <c r="O19" s="163"/>
      <c r="P19" s="165"/>
      <c r="Q19" s="163"/>
      <c r="R19" s="166"/>
      <c r="S19" s="169"/>
    </row>
    <row r="20" spans="1:19" s="38" customFormat="1" ht="9.6" customHeight="1">
      <c r="A20" s="281"/>
      <c r="B20" s="310"/>
      <c r="C20" s="310"/>
      <c r="D20" s="310"/>
      <c r="E20" s="498" t="str">
        <f>UPPER(IF($D19="","",VLOOKUP($D19,'1D ELO (2)'!$A$7:$P$33,11)))</f>
        <v/>
      </c>
      <c r="F20" s="487" t="str">
        <f>UPPER(IF($D19="","",VLOOKUP($D19,'1D ELO (2)'!$A$7:$P$33,8)))</f>
        <v/>
      </c>
      <c r="G20" s="487" t="str">
        <f>IF($D19="","",VLOOKUP($D19,'1D ELO (2)'!$A$7:$P$33,9))</f>
        <v/>
      </c>
      <c r="H20" s="499"/>
      <c r="I20" s="487" t="str">
        <f>IF($D19="","",VLOOKUP($D19,'1D ELO (2)'!$A$7:$P$33,10))</f>
        <v/>
      </c>
      <c r="J20" s="311"/>
      <c r="K20" s="163"/>
      <c r="L20" s="165"/>
      <c r="M20" s="285"/>
      <c r="N20" s="323"/>
      <c r="O20" s="163"/>
      <c r="P20" s="165"/>
      <c r="Q20" s="163"/>
      <c r="R20" s="166"/>
      <c r="S20" s="169"/>
    </row>
    <row r="21" spans="1:19" s="38" customFormat="1" ht="9.6" customHeight="1">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c r="A23" s="307">
        <v>5</v>
      </c>
      <c r="B23" s="390" t="str">
        <f>IF($D23="","",VLOOKUP($D23,'1D ELO (2)'!$A$7:$P$23,14))</f>
        <v/>
      </c>
      <c r="C23" s="390" t="str">
        <f>IF($D23="","",VLOOKUP($D23,'1D ELO (2)'!$A$7:$P$33,15))</f>
        <v/>
      </c>
      <c r="D23" s="159"/>
      <c r="E23" s="503" t="str">
        <f>UPPER(IF($D23="","",VLOOKUP($D23,'1D ELO (2)'!$A$7:$P$33,5)))</f>
        <v/>
      </c>
      <c r="F23" s="160" t="str">
        <f>UPPER(IF($D23="","",VLOOKUP($D23,'1D ELO (2)'!$A$7:$P$33,2)))</f>
        <v/>
      </c>
      <c r="G23" s="160" t="str">
        <f>IF($D23="","",VLOOKUP($D23,'1D ELO (2)'!$A$7:$P$33,3))</f>
        <v/>
      </c>
      <c r="H23" s="308"/>
      <c r="I23" s="160" t="str">
        <f>IF($D23="","",VLOOKUP($D23,'1D ELO (2)'!$A$7:$P$33,4))</f>
        <v/>
      </c>
      <c r="J23" s="309"/>
      <c r="K23" s="163"/>
      <c r="L23" s="165"/>
      <c r="M23" s="163"/>
      <c r="N23" s="318"/>
      <c r="O23" s="163"/>
      <c r="P23" s="318"/>
      <c r="Q23" s="163"/>
      <c r="R23" s="166"/>
      <c r="S23" s="169"/>
    </row>
    <row r="24" spans="1:19" s="38" customFormat="1" ht="9.6" customHeight="1">
      <c r="A24" s="281"/>
      <c r="B24" s="310"/>
      <c r="C24" s="310"/>
      <c r="D24" s="310"/>
      <c r="E24" s="680" t="str">
        <f>UPPER(IF($D23="","",VLOOKUP($D23,'1D ELO (2)'!$A$7:$P$33,11)))</f>
        <v/>
      </c>
      <c r="F24" s="681" t="str">
        <f>UPPER(IF($D23="","",VLOOKUP($D23,'1D ELO (2)'!$A$7:$P$33,8)))</f>
        <v/>
      </c>
      <c r="G24" s="681" t="str">
        <f>IF($D23="","",VLOOKUP($D23,'1D ELO (2)'!$A$7:$P$33,9))</f>
        <v/>
      </c>
      <c r="H24" s="682"/>
      <c r="I24" s="681" t="str">
        <f>IF($D23="","",VLOOKUP($D23,'1D ELO (2)'!$A$7:$P$33,10))</f>
        <v/>
      </c>
      <c r="J24" s="311"/>
      <c r="K24" s="156" t="str">
        <f>IF(J24="a",F23,IF(J24="b",F25,""))</f>
        <v/>
      </c>
      <c r="L24" s="165"/>
      <c r="M24" s="163"/>
      <c r="N24" s="318"/>
      <c r="O24" s="163"/>
      <c r="P24" s="318"/>
      <c r="Q24" s="163"/>
      <c r="R24" s="166"/>
      <c r="S24" s="169"/>
    </row>
    <row r="25" spans="1:19" s="38" customFormat="1" ht="9.6" customHeight="1">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c r="A27" s="281">
        <v>6</v>
      </c>
      <c r="B27" s="390" t="str">
        <f>IF($D27="","",VLOOKUP($D27,'1D ELO (2)'!$A$7:$P$23,14))</f>
        <v/>
      </c>
      <c r="C27" s="390" t="str">
        <f>IF($D27="","",VLOOKUP($D27,'1D ELO (2)'!$A$7:$P$33,15))</f>
        <v/>
      </c>
      <c r="D27" s="159"/>
      <c r="E27" s="498" t="str">
        <f>UPPER(IF($D27="","",VLOOKUP($D27,'1D ELO (2)'!$A$7:$P$33,5)))</f>
        <v/>
      </c>
      <c r="F27" s="487" t="str">
        <f>UPPER(IF($D27="","",VLOOKUP($D27,'1D ELO (2)'!$A$7:$P$33,2)))</f>
        <v/>
      </c>
      <c r="G27" s="487" t="str">
        <f>IF($D27="","",VLOOKUP($D27,'1D ELO (2)'!$A$7:$P$33,3))</f>
        <v/>
      </c>
      <c r="H27" s="499"/>
      <c r="I27" s="487" t="str">
        <f>IF($D27="","",VLOOKUP($D27,'1D ELO (2)'!$A$7:$P$33,4))</f>
        <v/>
      </c>
      <c r="J27" s="317"/>
      <c r="K27" s="163"/>
      <c r="L27" s="318"/>
      <c r="M27" s="201"/>
      <c r="N27" s="322"/>
      <c r="O27" s="163"/>
      <c r="P27" s="318"/>
      <c r="Q27" s="163"/>
      <c r="R27" s="166"/>
      <c r="S27" s="169"/>
    </row>
    <row r="28" spans="1:19" s="38" customFormat="1" ht="9.6" customHeight="1">
      <c r="A28" s="281"/>
      <c r="B28" s="310"/>
      <c r="C28" s="310"/>
      <c r="D28" s="310"/>
      <c r="E28" s="498" t="str">
        <f>UPPER(IF($D27="","",VLOOKUP($D27,'1D ELO (2)'!$A$7:$P$33,11)))</f>
        <v/>
      </c>
      <c r="F28" s="487" t="str">
        <f>UPPER(IF($D27="","",VLOOKUP($D27,'1D ELO (2)'!$A$7:$P$33,8)))</f>
        <v/>
      </c>
      <c r="G28" s="487" t="str">
        <f>IF($D27="","",VLOOKUP($D27,'1D ELO (2)'!$A$7:$P$33,9))</f>
        <v/>
      </c>
      <c r="H28" s="499"/>
      <c r="I28" s="487" t="str">
        <f>IF($D27="","",VLOOKUP($D27,'1D ELO (2)'!$A$7:$P$33,10))</f>
        <v/>
      </c>
      <c r="J28" s="311"/>
      <c r="K28" s="163"/>
      <c r="L28" s="318"/>
      <c r="M28" s="285"/>
      <c r="N28" s="323"/>
      <c r="O28" s="163"/>
      <c r="P28" s="318"/>
      <c r="Q28" s="163"/>
      <c r="R28" s="166"/>
      <c r="S28" s="169"/>
    </row>
    <row r="29" spans="1:19" s="38" customFormat="1" ht="9.6" customHeight="1">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c r="A31" s="321">
        <v>7</v>
      </c>
      <c r="B31" s="390" t="str">
        <f>IF($D31="","",VLOOKUP($D31,'1D ELO (2)'!$A$7:$P$23,14))</f>
        <v/>
      </c>
      <c r="C31" s="390" t="str">
        <f>IF($D31="","",VLOOKUP($D31,'1D ELO (2)'!$A$7:$P$33,15))</f>
        <v/>
      </c>
      <c r="D31" s="159"/>
      <c r="E31" s="498" t="str">
        <f>UPPER(IF($D31="","",VLOOKUP($D31,'1D ELO (2)'!$A$7:$P$33,5)))</f>
        <v/>
      </c>
      <c r="F31" s="487" t="str">
        <f>UPPER(IF($D31="","",VLOOKUP($D31,'1D ELO (2)'!$A$7:$P$33,2)))</f>
        <v/>
      </c>
      <c r="G31" s="487" t="str">
        <f>IF($D31="","",VLOOKUP($D31,'1D ELO (2)'!$A$7:$P$33,3))</f>
        <v/>
      </c>
      <c r="H31" s="499"/>
      <c r="I31" s="487" t="str">
        <f>IF($D31="","",VLOOKUP($D31,'1D ELO (2)'!$A$7:$P$33,4))</f>
        <v/>
      </c>
      <c r="J31" s="309"/>
      <c r="K31" s="163"/>
      <c r="L31" s="318"/>
      <c r="M31" s="163"/>
      <c r="N31" s="165"/>
      <c r="O31" s="201"/>
      <c r="P31" s="318"/>
      <c r="Q31" s="163"/>
      <c r="R31" s="166"/>
      <c r="S31" s="169"/>
    </row>
    <row r="32" spans="1:19" s="38" customFormat="1" ht="9.6" customHeight="1">
      <c r="A32" s="281"/>
      <c r="B32" s="310"/>
      <c r="C32" s="310"/>
      <c r="D32" s="310"/>
      <c r="E32" s="498" t="str">
        <f>UPPER(IF($D31="","",VLOOKUP($D31,'1D ELO (2)'!$A$7:$P$33,11)))</f>
        <v/>
      </c>
      <c r="F32" s="487" t="str">
        <f>UPPER(IF($D31="","",VLOOKUP($D31,'1D ELO (2)'!$A$7:$P$33,8)))</f>
        <v/>
      </c>
      <c r="G32" s="487" t="str">
        <f>IF($D31="","",VLOOKUP($D31,'1D ELO (2)'!$A$7:$P$33,9))</f>
        <v/>
      </c>
      <c r="H32" s="499"/>
      <c r="I32" s="487" t="str">
        <f>IF($D31="","",VLOOKUP($D31,'1D ELO (2)'!$A$7:$P$33,10))</f>
        <v/>
      </c>
      <c r="J32" s="311"/>
      <c r="K32" s="156" t="str">
        <f>IF(J32="a",F31,IF(J32="b",F33,""))</f>
        <v/>
      </c>
      <c r="L32" s="318"/>
      <c r="M32" s="163"/>
      <c r="N32" s="165"/>
      <c r="O32" s="163"/>
      <c r="P32" s="318"/>
      <c r="Q32" s="163"/>
      <c r="R32" s="166"/>
      <c r="S32" s="169"/>
    </row>
    <row r="33" spans="1:19" s="38" customFormat="1" ht="9.6" customHeight="1">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c r="A35" s="281">
        <v>8</v>
      </c>
      <c r="B35" s="390" t="str">
        <f>IF($D35="","",VLOOKUP($D35,'1D ELO (2)'!$A$7:$P$23,14))</f>
        <v/>
      </c>
      <c r="C35" s="390" t="str">
        <f>IF($D35="","",VLOOKUP($D35,'1D ELO (2)'!$A$7:$P$33,15))</f>
        <v/>
      </c>
      <c r="D35" s="159"/>
      <c r="E35" s="498" t="str">
        <f>UPPER(IF($D35="","",VLOOKUP($D35,'1D ELO (2)'!$A$7:$P$33,5)))</f>
        <v/>
      </c>
      <c r="F35" s="487" t="str">
        <f>UPPER(IF($D35="","",VLOOKUP($D35,'1D ELO (2)'!$A$7:$P$33,2)))</f>
        <v/>
      </c>
      <c r="G35" s="487" t="str">
        <f>IF($D35="","",VLOOKUP($D35,'1D ELO (2)'!$A$7:$P$33,3))</f>
        <v/>
      </c>
      <c r="H35" s="499"/>
      <c r="I35" s="487" t="str">
        <f>IF($D35="","",VLOOKUP($D35,'1D ELO (2)'!$A$7:$P$33,4))</f>
        <v/>
      </c>
      <c r="J35" s="317"/>
      <c r="K35" s="163"/>
      <c r="L35" s="165"/>
      <c r="M35" s="201"/>
      <c r="N35" s="314"/>
      <c r="O35" s="163"/>
      <c r="P35" s="318"/>
      <c r="Q35" s="163"/>
      <c r="R35" s="166"/>
      <c r="S35" s="169"/>
    </row>
    <row r="36" spans="1:19" s="38" customFormat="1" ht="9.6" customHeight="1">
      <c r="A36" s="281"/>
      <c r="B36" s="310"/>
      <c r="C36" s="310"/>
      <c r="D36" s="310"/>
      <c r="E36" s="498" t="str">
        <f>UPPER(IF($D35="","",VLOOKUP($D35,'1D ELO (2)'!$A$7:$P$33,11)))</f>
        <v/>
      </c>
      <c r="F36" s="487" t="str">
        <f>UPPER(IF($D35="","",VLOOKUP($D35,'1D ELO (2)'!$A$7:$P$33,8)))</f>
        <v/>
      </c>
      <c r="G36" s="487" t="str">
        <f>IF($D35="","",VLOOKUP($D35,'1D ELO (2)'!$A$7:$P$33,9))</f>
        <v/>
      </c>
      <c r="H36" s="499"/>
      <c r="I36" s="487" t="str">
        <f>IF($D35="","",VLOOKUP($D35,'1D ELO (2)'!$A$7:$P$33,10))</f>
        <v/>
      </c>
      <c r="J36" s="311"/>
      <c r="K36" s="163"/>
      <c r="L36" s="165"/>
      <c r="M36" s="285"/>
      <c r="N36" s="319"/>
      <c r="O36" s="163"/>
      <c r="P36" s="318"/>
      <c r="Q36" s="163"/>
      <c r="R36" s="166"/>
      <c r="S36" s="169"/>
    </row>
    <row r="37" spans="1:19" s="38" customFormat="1" ht="9.6" customHeight="1">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c r="A39" s="321">
        <v>9</v>
      </c>
      <c r="B39" s="390" t="str">
        <f>IF($D39="","",VLOOKUP($D39,'1D ELO (2)'!$A$7:$P$23,14))</f>
        <v/>
      </c>
      <c r="C39" s="390" t="str">
        <f>IF($D39="","",VLOOKUP($D39,'1D ELO (2)'!$A$7:$P$33,15))</f>
        <v/>
      </c>
      <c r="D39" s="159"/>
      <c r="E39" s="498" t="str">
        <f>UPPER(IF($D39="","",VLOOKUP($D39,'1D ELO (2)'!$A$7:$P$33,5)))</f>
        <v/>
      </c>
      <c r="F39" s="487" t="str">
        <f>UPPER(IF($D39="","",VLOOKUP($D39,'1D ELO (2)'!$A$7:$P$33,2)))</f>
        <v/>
      </c>
      <c r="G39" s="487" t="str">
        <f>IF($D39="","",VLOOKUP($D39,'1D ELO (2)'!$A$7:$P$33,3))</f>
        <v/>
      </c>
      <c r="H39" s="499"/>
      <c r="I39" s="487" t="str">
        <f>IF($D39="","",VLOOKUP($D39,'1D ELO (2)'!$A$7:$P$33,4))</f>
        <v/>
      </c>
      <c r="J39" s="309"/>
      <c r="K39" s="163"/>
      <c r="L39" s="165"/>
      <c r="M39" s="163"/>
      <c r="N39" s="165"/>
      <c r="O39" s="163"/>
      <c r="P39" s="318"/>
      <c r="Q39" s="201"/>
      <c r="R39" s="166"/>
      <c r="S39" s="169"/>
    </row>
    <row r="40" spans="1:19" s="38" customFormat="1" ht="9.6" customHeight="1">
      <c r="A40" s="281"/>
      <c r="B40" s="310"/>
      <c r="C40" s="310"/>
      <c r="D40" s="310"/>
      <c r="E40" s="498" t="str">
        <f>UPPER(IF($D39="","",VLOOKUP($D39,'1D ELO (2)'!$A$7:$P$33,11)))</f>
        <v/>
      </c>
      <c r="F40" s="487" t="str">
        <f>UPPER(IF($D39="","",VLOOKUP($D39,'1D ELO (2)'!$A$7:$P$33,8)))</f>
        <v/>
      </c>
      <c r="G40" s="487" t="str">
        <f>IF($D39="","",VLOOKUP($D39,'1D ELO (2)'!$A$7:$P$33,9))</f>
        <v/>
      </c>
      <c r="H40" s="499"/>
      <c r="I40" s="487" t="str">
        <f>IF($D39="","",VLOOKUP($D39,'1D ELO (2)'!$A$7:$P$33,10))</f>
        <v/>
      </c>
      <c r="J40" s="311"/>
      <c r="K40" s="156" t="str">
        <f>IF(J40="a",F39,IF(J40="b",F41,""))</f>
        <v/>
      </c>
      <c r="L40" s="165"/>
      <c r="M40" s="163"/>
      <c r="N40" s="165"/>
      <c r="O40" s="163"/>
      <c r="P40" s="318"/>
      <c r="Q40" s="285"/>
      <c r="R40" s="326"/>
      <c r="S40" s="169"/>
    </row>
    <row r="41" spans="1:19" s="38" customFormat="1" ht="9.6" customHeight="1">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c r="A43" s="281">
        <v>10</v>
      </c>
      <c r="B43" s="390" t="str">
        <f>IF($D43="","",VLOOKUP($D43,'1D ELO (2)'!$A$7:$P$23,14))</f>
        <v/>
      </c>
      <c r="C43" s="390" t="str">
        <f>IF($D43="","",VLOOKUP($D43,'1D ELO (2)'!$A$7:$P$33,15))</f>
        <v/>
      </c>
      <c r="D43" s="159"/>
      <c r="E43" s="498" t="str">
        <f>UPPER(IF($D43="","",VLOOKUP($D43,'1D ELO (2)'!$A$7:$P$33,5)))</f>
        <v/>
      </c>
      <c r="F43" s="487" t="str">
        <f>UPPER(IF($D43="","",VLOOKUP($D43,'1D ELO (2)'!$A$7:$P$33,2)))</f>
        <v/>
      </c>
      <c r="G43" s="487" t="str">
        <f>IF($D43="","",VLOOKUP($D43,'1D ELO (2)'!$A$7:$P$33,3))</f>
        <v/>
      </c>
      <c r="H43" s="499"/>
      <c r="I43" s="487" t="str">
        <f>IF($D43="","",VLOOKUP($D43,'1D ELO (2)'!$A$7:$P$33,4))</f>
        <v/>
      </c>
      <c r="J43" s="317"/>
      <c r="K43" s="163"/>
      <c r="L43" s="318"/>
      <c r="M43" s="201"/>
      <c r="N43" s="314"/>
      <c r="O43" s="163"/>
      <c r="P43" s="318"/>
      <c r="Q43" s="163"/>
      <c r="R43" s="166"/>
      <c r="S43" s="169"/>
    </row>
    <row r="44" spans="1:19" s="38" customFormat="1" ht="9.6" customHeight="1">
      <c r="A44" s="281"/>
      <c r="B44" s="310"/>
      <c r="C44" s="310"/>
      <c r="D44" s="310"/>
      <c r="E44" s="498" t="str">
        <f>UPPER(IF($D43="","",VLOOKUP($D43,'1D ELO (2)'!$A$7:$P$33,11)))</f>
        <v/>
      </c>
      <c r="F44" s="487" t="str">
        <f>UPPER(IF($D43="","",VLOOKUP($D43,'1D ELO (2)'!$A$7:$P$33,8)))</f>
        <v/>
      </c>
      <c r="G44" s="487" t="str">
        <f>IF($D43="","",VLOOKUP($D43,'1D ELO (2)'!$A$7:$P$33,9))</f>
        <v/>
      </c>
      <c r="H44" s="499"/>
      <c r="I44" s="487" t="str">
        <f>IF($D43="","",VLOOKUP($D43,'1D ELO (2)'!$A$7:$P$33,10))</f>
        <v/>
      </c>
      <c r="J44" s="311"/>
      <c r="K44" s="163"/>
      <c r="L44" s="318"/>
      <c r="M44" s="285"/>
      <c r="N44" s="319"/>
      <c r="O44" s="163"/>
      <c r="P44" s="318"/>
      <c r="Q44" s="163"/>
      <c r="R44" s="166"/>
      <c r="S44" s="169"/>
    </row>
    <row r="45" spans="1:19" s="38" customFormat="1" ht="9.6" customHeight="1">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c r="A47" s="321">
        <v>11</v>
      </c>
      <c r="B47" s="390" t="str">
        <f>IF($D47="","",VLOOKUP($D47,'1D ELO (2)'!$A$7:$P$23,14))</f>
        <v/>
      </c>
      <c r="C47" s="390" t="str">
        <f>IF($D47="","",VLOOKUP($D47,'1D ELO (2)'!$A$7:$P$33,15))</f>
        <v/>
      </c>
      <c r="D47" s="159"/>
      <c r="E47" s="498" t="str">
        <f>UPPER(IF($D47="","",VLOOKUP($D47,'1D ELO (2)'!$A$7:$P$33,5)))</f>
        <v/>
      </c>
      <c r="F47" s="487" t="str">
        <f>UPPER(IF($D47="","",VLOOKUP($D47,'1D ELO (2)'!$A$7:$P$33,2)))</f>
        <v/>
      </c>
      <c r="G47" s="487" t="str">
        <f>IF($D47="","",VLOOKUP($D47,'1D ELO (2)'!$A$7:$P$33,3))</f>
        <v/>
      </c>
      <c r="H47" s="499"/>
      <c r="I47" s="487" t="str">
        <f>IF($D47="","",VLOOKUP($D47,'1D ELO (2)'!$A$7:$P$33,4))</f>
        <v/>
      </c>
      <c r="J47" s="309"/>
      <c r="K47" s="163"/>
      <c r="L47" s="318"/>
      <c r="M47" s="163"/>
      <c r="N47" s="318"/>
      <c r="O47" s="201"/>
      <c r="P47" s="318"/>
      <c r="Q47" s="163"/>
      <c r="R47" s="166"/>
      <c r="S47" s="169"/>
    </row>
    <row r="48" spans="1:19" s="38" customFormat="1" ht="9.6" customHeight="1">
      <c r="A48" s="281"/>
      <c r="B48" s="310"/>
      <c r="C48" s="310"/>
      <c r="D48" s="310"/>
      <c r="E48" s="498" t="str">
        <f>UPPER(IF($D47="","",VLOOKUP($D47,'1D ELO (2)'!$A$7:$P$33,11)))</f>
        <v/>
      </c>
      <c r="F48" s="487" t="str">
        <f>UPPER(IF($D47="","",VLOOKUP($D47,'1D ELO (2)'!$A$7:$P$33,8)))</f>
        <v/>
      </c>
      <c r="G48" s="487" t="str">
        <f>IF($D47="","",VLOOKUP($D47,'1D ELO (2)'!$A$7:$P$33,9))</f>
        <v/>
      </c>
      <c r="H48" s="499"/>
      <c r="I48" s="487" t="str">
        <f>IF($D47="","",VLOOKUP($D47,'1D ELO (2)'!$A$7:$P$33,10))</f>
        <v/>
      </c>
      <c r="J48" s="311"/>
      <c r="K48" s="156" t="str">
        <f>IF(J48="a",F47,IF(J48="b",F49,""))</f>
        <v/>
      </c>
      <c r="L48" s="318"/>
      <c r="M48" s="163"/>
      <c r="N48" s="318"/>
      <c r="O48" s="163"/>
      <c r="P48" s="318"/>
      <c r="Q48" s="163"/>
      <c r="R48" s="166"/>
      <c r="S48" s="169"/>
    </row>
    <row r="49" spans="1:19" s="38" customFormat="1" ht="9.6" customHeight="1">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c r="A51" s="327">
        <v>12</v>
      </c>
      <c r="B51" s="390" t="str">
        <f>IF($D51="","",VLOOKUP($D51,'1D ELO (2)'!$A$7:$P$23,14))</f>
        <v/>
      </c>
      <c r="C51" s="390" t="str">
        <f>IF($D51="","",VLOOKUP($D51,'1D ELO (2)'!$A$7:$P$33,15))</f>
        <v/>
      </c>
      <c r="D51" s="159"/>
      <c r="E51" s="503" t="str">
        <f>UPPER(IF($D51="","",VLOOKUP($D51,'1D ELO (2)'!$A$7:$P$33,5)))</f>
        <v/>
      </c>
      <c r="F51" s="160" t="str">
        <f>UPPER(IF($D51="","",VLOOKUP($D51,'1D ELO (2)'!$A$7:$P$33,2)))</f>
        <v/>
      </c>
      <c r="G51" s="160" t="str">
        <f>IF($D51="","",VLOOKUP($D51,'1D ELO (2)'!$A$7:$P$33,3))</f>
        <v/>
      </c>
      <c r="H51" s="308"/>
      <c r="I51" s="160" t="str">
        <f>IF($D51="","",VLOOKUP($D51,'1D ELO (2)'!$A$7:$P$33,4))</f>
        <v/>
      </c>
      <c r="J51" s="317"/>
      <c r="K51" s="163"/>
      <c r="L51" s="165"/>
      <c r="M51" s="201"/>
      <c r="N51" s="322"/>
      <c r="O51" s="163"/>
      <c r="P51" s="318"/>
      <c r="Q51" s="163"/>
      <c r="R51" s="166"/>
      <c r="S51" s="169"/>
    </row>
    <row r="52" spans="1:19" s="38" customFormat="1" ht="9.6" customHeight="1">
      <c r="A52" s="281"/>
      <c r="B52" s="310"/>
      <c r="C52" s="310"/>
      <c r="D52" s="310"/>
      <c r="E52" s="680" t="str">
        <f>UPPER(IF($D51="","",VLOOKUP($D51,'1D ELO (2)'!$A$7:$P$33,11)))</f>
        <v/>
      </c>
      <c r="F52" s="681" t="str">
        <f>UPPER(IF($D51="","",VLOOKUP($D51,'1D ELO (2)'!$A$7:$P$33,8)))</f>
        <v/>
      </c>
      <c r="G52" s="681" t="str">
        <f>IF($D51="","",VLOOKUP($D51,'1D ELO (2)'!$A$7:$P$33,9))</f>
        <v/>
      </c>
      <c r="H52" s="682"/>
      <c r="I52" s="681" t="str">
        <f>IF($D51="","",VLOOKUP($D51,'1D ELO (2)'!$A$7:$P$33,10))</f>
        <v/>
      </c>
      <c r="J52" s="311"/>
      <c r="K52" s="163"/>
      <c r="L52" s="165"/>
      <c r="M52" s="285"/>
      <c r="N52" s="323"/>
      <c r="O52" s="163"/>
      <c r="P52" s="318"/>
      <c r="Q52" s="163"/>
      <c r="R52" s="166"/>
      <c r="S52" s="169"/>
    </row>
    <row r="53" spans="1:19" s="38" customFormat="1" ht="9.6" customHeight="1">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c r="A55" s="321">
        <v>13</v>
      </c>
      <c r="B55" s="390" t="str">
        <f>IF($D55="","",VLOOKUP($D55,'1D ELO (2)'!$A$7:$P$23,14))</f>
        <v/>
      </c>
      <c r="C55" s="390" t="str">
        <f>IF($D55="","",VLOOKUP($D55,'1D ELO (2)'!$A$7:$P$33,15))</f>
        <v/>
      </c>
      <c r="D55" s="159"/>
      <c r="E55" s="498" t="str">
        <f>UPPER(IF($D55="","",VLOOKUP($D55,'1D ELO (2)'!$A$7:$P$33,5)))</f>
        <v/>
      </c>
      <c r="F55" s="487" t="str">
        <f>UPPER(IF($D55="","",VLOOKUP($D55,'1D ELO (2)'!$A$7:$P$33,2)))</f>
        <v/>
      </c>
      <c r="G55" s="487" t="str">
        <f>IF($D55="","",VLOOKUP($D55,'1D ELO (2)'!$A$7:$P$33,3))</f>
        <v/>
      </c>
      <c r="H55" s="499"/>
      <c r="I55" s="487" t="str">
        <f>IF($D55="","",VLOOKUP($D55,'1D ELO (2)'!$A$7:$P$33,4))</f>
        <v/>
      </c>
      <c r="J55" s="309"/>
      <c r="K55" s="163"/>
      <c r="L55" s="165"/>
      <c r="M55" s="163"/>
      <c r="N55" s="318"/>
      <c r="O55" s="163"/>
      <c r="P55" s="165"/>
      <c r="Q55" s="163"/>
      <c r="R55" s="166"/>
      <c r="S55" s="169"/>
    </row>
    <row r="56" spans="1:19" s="38" customFormat="1" ht="9.6" customHeight="1">
      <c r="A56" s="281"/>
      <c r="B56" s="310"/>
      <c r="C56" s="310"/>
      <c r="D56" s="310"/>
      <c r="E56" s="498" t="str">
        <f>UPPER(IF($D55="","",VLOOKUP($D55,'1D ELO (2)'!$A$7:$P$33,11)))</f>
        <v/>
      </c>
      <c r="F56" s="487" t="str">
        <f>UPPER(IF($D55="","",VLOOKUP($D55,'1D ELO (2)'!$A$7:$P$33,8)))</f>
        <v/>
      </c>
      <c r="G56" s="487" t="str">
        <f>IF($D55="","",VLOOKUP($D55,'1D ELO (2)'!$A$7:$P$33,9))</f>
        <v/>
      </c>
      <c r="H56" s="499"/>
      <c r="I56" s="487" t="str">
        <f>IF($D55="","",VLOOKUP($D55,'1D ELO (2)'!$A$7:$P$33,10))</f>
        <v/>
      </c>
      <c r="J56" s="311"/>
      <c r="K56" s="156" t="str">
        <f>IF(J56="a",F55,IF(J56="b",F57,""))</f>
        <v/>
      </c>
      <c r="L56" s="165"/>
      <c r="M56" s="163"/>
      <c r="N56" s="318"/>
      <c r="O56" s="163"/>
      <c r="P56" s="165"/>
      <c r="Q56" s="163"/>
      <c r="R56" s="166"/>
      <c r="S56" s="169"/>
    </row>
    <row r="57" spans="1:19" s="38" customFormat="1" ht="9.6" customHeight="1">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c r="A59" s="281">
        <v>14</v>
      </c>
      <c r="B59" s="390" t="str">
        <f>IF($D59="","",VLOOKUP($D59,'1D ELO (2)'!$A$7:$P$23,14))</f>
        <v/>
      </c>
      <c r="C59" s="390" t="str">
        <f>IF($D59="","",VLOOKUP($D59,'1D ELO (2)'!$A$7:$P$33,15))</f>
        <v/>
      </c>
      <c r="D59" s="159"/>
      <c r="E59" s="498" t="str">
        <f>UPPER(IF($D59="","",VLOOKUP($D59,'1D ELO (2)'!$A$7:$P$33,5)))</f>
        <v/>
      </c>
      <c r="F59" s="487" t="str">
        <f>UPPER(IF($D59="","",VLOOKUP($D59,'1D ELO (2)'!$A$7:$P$33,2)))</f>
        <v/>
      </c>
      <c r="G59" s="487" t="str">
        <f>IF($D59="","",VLOOKUP($D59,'1D ELO (2)'!$A$7:$P$33,3))</f>
        <v/>
      </c>
      <c r="H59" s="499"/>
      <c r="I59" s="487" t="str">
        <f>IF($D59="","",VLOOKUP($D59,'1D ELO (2)'!$A$7:$P$33,4))</f>
        <v/>
      </c>
      <c r="J59" s="317"/>
      <c r="K59" s="163"/>
      <c r="L59" s="318"/>
      <c r="M59" s="201"/>
      <c r="N59" s="322"/>
      <c r="O59" s="163"/>
      <c r="P59" s="165"/>
      <c r="Q59" s="163"/>
      <c r="R59" s="166"/>
      <c r="S59" s="169"/>
    </row>
    <row r="60" spans="1:19" s="38" customFormat="1" ht="9.6" customHeight="1">
      <c r="A60" s="281"/>
      <c r="B60" s="310"/>
      <c r="C60" s="310"/>
      <c r="D60" s="310"/>
      <c r="E60" s="498" t="str">
        <f>UPPER(IF($D59="","",VLOOKUP($D59,'1D ELO (2)'!$A$7:$P$33,11)))</f>
        <v/>
      </c>
      <c r="F60" s="487" t="str">
        <f>UPPER(IF($D59="","",VLOOKUP($D59,'1D ELO (2)'!$A$7:$P$33,8)))</f>
        <v/>
      </c>
      <c r="G60" s="487" t="str">
        <f>IF($D59="","",VLOOKUP($D59,'1D ELO (2)'!$A$7:$P$33,9))</f>
        <v/>
      </c>
      <c r="H60" s="499"/>
      <c r="I60" s="487" t="str">
        <f>IF($D59="","",VLOOKUP($D59,'1D ELO (2)'!$A$7:$P$33,10))</f>
        <v/>
      </c>
      <c r="J60" s="311"/>
      <c r="K60" s="163"/>
      <c r="L60" s="318"/>
      <c r="M60" s="285"/>
      <c r="N60" s="323"/>
      <c r="O60" s="163"/>
      <c r="P60" s="165"/>
      <c r="Q60" s="163"/>
      <c r="R60" s="166"/>
      <c r="S60" s="169"/>
    </row>
    <row r="61" spans="1:19" s="38" customFormat="1" ht="9.6" customHeight="1">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c r="A63" s="321">
        <v>15</v>
      </c>
      <c r="B63" s="390" t="str">
        <f>IF($D63="","",VLOOKUP($D63,'1D ELO (2)'!$A$7:$P$23,14))</f>
        <v/>
      </c>
      <c r="C63" s="390" t="str">
        <f>IF($D63="","",VLOOKUP($D63,'1D ELO (2)'!$A$7:$P$33,15))</f>
        <v/>
      </c>
      <c r="D63" s="159"/>
      <c r="E63" s="498" t="str">
        <f>UPPER(IF($D63="","",VLOOKUP($D63,'1D ELO (2)'!$A$7:$P$33,5)))</f>
        <v/>
      </c>
      <c r="F63" s="487" t="str">
        <f>UPPER(IF($D63="","",VLOOKUP($D63,'1D ELO (2)'!$A$7:$P$33,2)))</f>
        <v/>
      </c>
      <c r="G63" s="487" t="str">
        <f>IF($D63="","",VLOOKUP($D63,'1D ELO (2)'!$A$7:$P$33,3))</f>
        <v/>
      </c>
      <c r="H63" s="499"/>
      <c r="I63" s="487" t="str">
        <f>IF($D63="","",VLOOKUP($D63,'1D ELO (2)'!$A$7:$P$33,4))</f>
        <v/>
      </c>
      <c r="J63" s="309"/>
      <c r="K63" s="163"/>
      <c r="L63" s="318"/>
      <c r="M63" s="163"/>
      <c r="N63" s="165"/>
      <c r="O63" s="201"/>
      <c r="P63" s="165"/>
      <c r="Q63" s="163"/>
      <c r="R63" s="166"/>
      <c r="S63" s="169"/>
    </row>
    <row r="64" spans="1:19" s="38" customFormat="1" ht="9.6" customHeight="1">
      <c r="A64" s="281"/>
      <c r="B64" s="310"/>
      <c r="C64" s="310"/>
      <c r="D64" s="310"/>
      <c r="E64" s="498" t="str">
        <f>UPPER(IF($D63="","",VLOOKUP($D63,'1D ELO (2)'!$A$7:$P$33,11)))</f>
        <v/>
      </c>
      <c r="F64" s="487" t="str">
        <f>UPPER(IF($D63="","",VLOOKUP($D63,'1D ELO (2)'!$A$7:$P$33,8)))</f>
        <v/>
      </c>
      <c r="G64" s="487" t="str">
        <f>IF($D63="","",VLOOKUP($D63,'1D ELO (2)'!$A$7:$P$33,9))</f>
        <v/>
      </c>
      <c r="H64" s="499"/>
      <c r="I64" s="487" t="str">
        <f>IF($D63="","",VLOOKUP($D63,'1D ELO (2)'!$A$7:$P$33,10))</f>
        <v/>
      </c>
      <c r="J64" s="311"/>
      <c r="K64" s="156" t="str">
        <f>IF(J64="a",F63,IF(J64="b",F65,""))</f>
        <v/>
      </c>
      <c r="L64" s="318"/>
      <c r="M64" s="163"/>
      <c r="N64" s="165"/>
      <c r="O64" s="163"/>
      <c r="P64" s="165"/>
      <c r="Q64" s="163"/>
      <c r="R64" s="166"/>
      <c r="S64" s="169"/>
    </row>
    <row r="65" spans="1:19" s="38" customFormat="1" ht="9.6" customHeight="1">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c r="A67" s="327">
        <v>16</v>
      </c>
      <c r="B67" s="390" t="str">
        <f>IF($D67="","",VLOOKUP($D67,'1D ELO (2)'!$A$7:$P$23,14))</f>
        <v/>
      </c>
      <c r="C67" s="390" t="str">
        <f>IF($D67="","",VLOOKUP($D67,'1D ELO (2)'!$A$7:$P$33,15))</f>
        <v/>
      </c>
      <c r="D67" s="159"/>
      <c r="E67" s="503" t="str">
        <f>UPPER(IF($D67="","",VLOOKUP($D67,'1D ELO (2)'!$A$7:$P$33,5)))</f>
        <v/>
      </c>
      <c r="F67" s="160" t="str">
        <f>UPPER(IF($D67="","",VLOOKUP($D67,'1D ELO (2)'!$A$7:$P$33,2)))</f>
        <v/>
      </c>
      <c r="G67" s="160" t="str">
        <f>IF($D67="","",VLOOKUP($D67,'1D ELO (2)'!$A$7:$P$33,3))</f>
        <v/>
      </c>
      <c r="H67" s="308"/>
      <c r="I67" s="160" t="str">
        <f>IF($D67="","",VLOOKUP($D67,'1D ELO (2)'!$A$7:$P$33,4))</f>
        <v/>
      </c>
      <c r="J67" s="317"/>
      <c r="K67" s="163"/>
      <c r="L67" s="165"/>
      <c r="M67" s="201"/>
      <c r="N67" s="314"/>
      <c r="O67" s="163"/>
      <c r="P67" s="165"/>
      <c r="Q67" s="163"/>
      <c r="R67" s="166"/>
      <c r="S67" s="169"/>
    </row>
    <row r="68" spans="1:19" s="38" customFormat="1" ht="9.6" customHeight="1">
      <c r="A68" s="281"/>
      <c r="B68" s="310"/>
      <c r="C68" s="310"/>
      <c r="D68" s="310"/>
      <c r="E68" s="680" t="str">
        <f>UPPER(IF($D67="","",VLOOKUP($D67,'1D ELO (2)'!$A$7:$P$33,11)))</f>
        <v/>
      </c>
      <c r="F68" s="681" t="str">
        <f>UPPER(IF($D67="","",VLOOKUP($D67,'1D ELO (2)'!$A$7:$P$33,8)))</f>
        <v/>
      </c>
      <c r="G68" s="681" t="str">
        <f>IF($D67="","",VLOOKUP($D67,'1D ELO (2)'!$A$7:$P$33,9))</f>
        <v/>
      </c>
      <c r="H68" s="682"/>
      <c r="I68" s="681" t="str">
        <f>IF($D67="","",VLOOKUP($D67,'1D ELO (2)'!$A$7:$P$33,10))</f>
        <v/>
      </c>
      <c r="J68" s="311"/>
      <c r="K68" s="163"/>
      <c r="L68" s="165"/>
      <c r="M68" s="285"/>
      <c r="N68" s="319"/>
      <c r="O68" s="163"/>
      <c r="P68" s="165"/>
      <c r="Q68" s="163"/>
      <c r="R68" s="166"/>
      <c r="S68" s="169"/>
    </row>
    <row r="69" spans="1:19" s="38" customFormat="1" ht="9.6" customHeight="1">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c r="A72" s="222" t="s">
        <v>158</v>
      </c>
      <c r="B72" s="221"/>
      <c r="C72" s="223"/>
      <c r="D72" s="224">
        <v>1</v>
      </c>
      <c r="E72" s="224"/>
      <c r="F72" s="92">
        <f>IF(D72&gt;$R$79,,UPPER(VLOOKUP(D72,'1D ELO (2)'!$A$7:$L$23,2)))</f>
        <v>0</v>
      </c>
      <c r="G72" s="90"/>
      <c r="H72" s="90"/>
      <c r="I72" s="333"/>
      <c r="J72" s="334" t="s">
        <v>7</v>
      </c>
      <c r="K72" s="221"/>
      <c r="L72" s="227"/>
      <c r="M72" s="221"/>
      <c r="N72" s="228"/>
      <c r="O72" s="229" t="s">
        <v>157</v>
      </c>
      <c r="P72" s="230"/>
      <c r="Q72" s="230"/>
      <c r="R72" s="231"/>
    </row>
    <row r="73" spans="1:19" s="18" customFormat="1" ht="9" customHeight="1">
      <c r="A73" s="236" t="s">
        <v>124</v>
      </c>
      <c r="B73" s="234"/>
      <c r="C73" s="237"/>
      <c r="D73" s="224"/>
      <c r="E73" s="224"/>
      <c r="F73" s="92">
        <f>IF(D72&gt;$R$79,,UPPER(VLOOKUP(D72,'1D ELO (2)'!$A$7:$L$23,8)))</f>
        <v>0</v>
      </c>
      <c r="G73" s="90"/>
      <c r="H73" s="90"/>
      <c r="I73" s="333"/>
      <c r="J73" s="334"/>
      <c r="K73" s="221"/>
      <c r="L73" s="227"/>
      <c r="M73" s="221"/>
      <c r="N73" s="228"/>
      <c r="O73" s="234"/>
      <c r="P73" s="233"/>
      <c r="Q73" s="234"/>
      <c r="R73" s="235"/>
    </row>
    <row r="74" spans="1:19" s="18" customFormat="1" ht="9" customHeight="1">
      <c r="A74" s="379"/>
      <c r="B74" s="380"/>
      <c r="C74" s="381"/>
      <c r="D74" s="224">
        <v>2</v>
      </c>
      <c r="E74" s="224"/>
      <c r="F74" s="92">
        <f>IF(D74&gt;$R$79,,UPPER(VLOOKUP(D74,'1D ELO (2)'!$A$7:$L$23,2)))</f>
        <v>0</v>
      </c>
      <c r="G74" s="90"/>
      <c r="H74" s="90"/>
      <c r="I74" s="333"/>
      <c r="J74" s="334" t="s">
        <v>8</v>
      </c>
      <c r="K74" s="221"/>
      <c r="L74" s="227"/>
      <c r="M74" s="221"/>
      <c r="N74" s="228"/>
      <c r="O74" s="229" t="s">
        <v>112</v>
      </c>
      <c r="P74" s="230"/>
      <c r="Q74" s="230"/>
      <c r="R74" s="231"/>
    </row>
    <row r="75" spans="1:19" s="18" customFormat="1" ht="9" customHeight="1">
      <c r="A75" s="238"/>
      <c r="B75" s="150"/>
      <c r="C75" s="239"/>
      <c r="D75" s="224"/>
      <c r="E75" s="224"/>
      <c r="F75" s="92">
        <f>IF(D74&gt;$R$79,,UPPER(VLOOKUP(D74,'1D ELO (2)'!$A$7:$L$23,8)))</f>
        <v>0</v>
      </c>
      <c r="G75" s="90"/>
      <c r="H75" s="90"/>
      <c r="I75" s="333"/>
      <c r="J75" s="334"/>
      <c r="K75" s="221"/>
      <c r="L75" s="227"/>
      <c r="M75" s="221"/>
      <c r="N75" s="228"/>
      <c r="O75" s="221"/>
      <c r="P75" s="227"/>
      <c r="Q75" s="221"/>
      <c r="R75" s="228"/>
    </row>
    <row r="76" spans="1:19" s="18" customFormat="1" ht="9" customHeight="1">
      <c r="A76" s="366"/>
      <c r="B76" s="382"/>
      <c r="C76" s="383"/>
      <c r="D76" s="224">
        <v>3</v>
      </c>
      <c r="E76" s="224"/>
      <c r="F76" s="92">
        <f>IF(D76&gt;$R$79,,UPPER(VLOOKUP(D76,'1D ELO (2)'!$A$7:$L$23,2)))</f>
        <v>0</v>
      </c>
      <c r="G76" s="90"/>
      <c r="H76" s="90"/>
      <c r="I76" s="333"/>
      <c r="J76" s="334" t="s">
        <v>9</v>
      </c>
      <c r="K76" s="221"/>
      <c r="L76" s="227"/>
      <c r="M76" s="221"/>
      <c r="N76" s="228"/>
      <c r="O76" s="234"/>
      <c r="P76" s="233"/>
      <c r="Q76" s="234"/>
      <c r="R76" s="235"/>
    </row>
    <row r="77" spans="1:19" s="18" customFormat="1" ht="9" customHeight="1">
      <c r="A77" s="367"/>
      <c r="B77" s="24"/>
      <c r="C77" s="239"/>
      <c r="D77" s="224"/>
      <c r="E77" s="224"/>
      <c r="F77" s="92">
        <f>IF(D76&gt;$R$79,,UPPER(VLOOKUP(D76,'1D ELO (2)'!$A$7:$L$23,8)))</f>
        <v>0</v>
      </c>
      <c r="G77" s="90"/>
      <c r="H77" s="90"/>
      <c r="I77" s="333"/>
      <c r="J77" s="334"/>
      <c r="K77" s="221"/>
      <c r="L77" s="227"/>
      <c r="M77" s="221"/>
      <c r="N77" s="228"/>
      <c r="O77" s="229" t="s">
        <v>92</v>
      </c>
      <c r="P77" s="230"/>
      <c r="Q77" s="230"/>
      <c r="R77" s="231"/>
    </row>
    <row r="78" spans="1:19" s="18" customFormat="1" ht="9" customHeight="1">
      <c r="A78" s="367"/>
      <c r="B78" s="24"/>
      <c r="C78" s="377"/>
      <c r="D78" s="224">
        <v>4</v>
      </c>
      <c r="E78" s="224"/>
      <c r="F78" s="92">
        <f>IF(D78&gt;$R$79,,UPPER(VLOOKUP(D78,'1D ELO (2)'!$A$7:$L$23,2)))</f>
        <v>0</v>
      </c>
      <c r="G78" s="90"/>
      <c r="H78" s="90"/>
      <c r="I78" s="333"/>
      <c r="J78" s="334" t="s">
        <v>10</v>
      </c>
      <c r="K78" s="221"/>
      <c r="L78" s="227"/>
      <c r="M78" s="221"/>
      <c r="N78" s="228"/>
      <c r="O78" s="221"/>
      <c r="P78" s="227"/>
      <c r="Q78" s="221"/>
      <c r="R78" s="228"/>
    </row>
    <row r="79" spans="1:19" s="18" customFormat="1" ht="9" customHeight="1">
      <c r="A79" s="368"/>
      <c r="B79" s="365"/>
      <c r="C79" s="378"/>
      <c r="D79" s="240"/>
      <c r="E79" s="240"/>
      <c r="F79" s="92">
        <f>IF(D78&gt;$R$79,,UPPER(VLOOKUP(D78,'1D ELO (2)'!$A$7:$L$23,8)))</f>
        <v>0</v>
      </c>
      <c r="G79" s="335"/>
      <c r="H79" s="335"/>
      <c r="I79" s="336"/>
      <c r="J79" s="337"/>
      <c r="K79" s="234"/>
      <c r="L79" s="233"/>
      <c r="M79" s="234"/>
      <c r="N79" s="235"/>
      <c r="O79" s="234">
        <f>R4</f>
        <v>0</v>
      </c>
      <c r="P79" s="233"/>
      <c r="Q79" s="234"/>
      <c r="R79" s="338">
        <f>MIN(4,'1D ELO (2)'!$P$5)</f>
        <v>0</v>
      </c>
    </row>
    <row r="80" spans="1:19" ht="15.75" customHeight="1"/>
    <row r="81" ht="9" customHeight="1"/>
  </sheetData>
  <mergeCells count="1">
    <mergeCell ref="A4:C4"/>
  </mergeCells>
  <conditionalFormatting sqref="I10 I58 I42 I50 I34 I26 I18 I66 K30 M22 O38 K62 K46 M54 K14">
    <cfRule type="expression" dxfId="569" priority="8" stopIfTrue="1">
      <formula>AND($O$1="CU",I10="Umpire")</formula>
    </cfRule>
    <cfRule type="expression" dxfId="568" priority="9" stopIfTrue="1">
      <formula>AND($O$1="CU",I10&lt;&gt;"Umpire",J10&lt;&gt;"")</formula>
    </cfRule>
    <cfRule type="expression" dxfId="567" priority="10" stopIfTrue="1">
      <formula>AND($O$1="CU",I10&lt;&gt;"Umpire")</formula>
    </cfRule>
  </conditionalFormatting>
  <conditionalFormatting sqref="M13 M29 M45 M61 O21 O53 Q37 K9 K17 K25 K33 K41 K49 K57 K65">
    <cfRule type="expression" dxfId="566" priority="6" stopIfTrue="1">
      <formula>J10="as"</formula>
    </cfRule>
    <cfRule type="expression" dxfId="565" priority="7" stopIfTrue="1">
      <formula>J10="bs"</formula>
    </cfRule>
  </conditionalFormatting>
  <conditionalFormatting sqref="M14 M30 M46 M62 O22 O54 Q38 K10 K18 K26 K34 K42 K50 K58 K66">
    <cfRule type="expression" dxfId="564" priority="4" stopIfTrue="1">
      <formula>J10="as"</formula>
    </cfRule>
    <cfRule type="expression" dxfId="563" priority="5" stopIfTrue="1">
      <formula>J10="bs"</formula>
    </cfRule>
  </conditionalFormatting>
  <conditionalFormatting sqref="J10 J18 J26 J34 J42 J50 J58 J66 L62 L46 L30 L14 N22 N54 P38">
    <cfRule type="expression" dxfId="562" priority="3" stopIfTrue="1">
      <formula>$O$1="CU"</formula>
    </cfRule>
  </conditionalFormatting>
  <conditionalFormatting sqref="E7:F7 E63:F63 E11:F11 E15:F15 E19:F19 E23:F23 E27:F27 E31:F31 E35:F35 E39:F39 E43:F43 E47:F47 E51:F51 E55:F55 E59:F59 E67:F67">
    <cfRule type="cellIs" dxfId="561" priority="2" stopIfTrue="1" operator="equal">
      <formula>"Bye"</formula>
    </cfRule>
  </conditionalFormatting>
  <conditionalFormatting sqref="D63 D7 D11 D15 D19 D23 D27 D31 D35 D39 D43 D47 D51 D55 D59 D67">
    <cfRule type="cellIs" dxfId="560"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worksheet>
</file>

<file path=xl/worksheets/sheet45.xml><?xml version="1.0" encoding="utf-8"?>
<worksheet xmlns="http://schemas.openxmlformats.org/spreadsheetml/2006/main" xmlns:r="http://schemas.openxmlformats.org/officeDocument/2006/relationships">
  <sheetPr codeName="Sheet36">
    <tabColor indexed="17"/>
  </sheetPr>
  <dimension ref="A1:U154"/>
  <sheetViews>
    <sheetView showGridLines="0" showZeros="0" workbookViewId="0">
      <selection activeCell="A6" sqref="A6:IV6"/>
    </sheetView>
  </sheetViews>
  <sheetFormatPr defaultRowHeight="13.2"/>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E1" s="6"/>
      <c r="I1" s="384"/>
      <c r="J1" s="137"/>
      <c r="K1" s="297" t="s">
        <v>145</v>
      </c>
      <c r="L1" s="297"/>
      <c r="M1" s="298"/>
      <c r="N1" s="137"/>
      <c r="O1" s="137"/>
      <c r="P1" s="137"/>
      <c r="R1" s="137"/>
    </row>
    <row r="2" spans="1:21" s="108" customFormat="1">
      <c r="A2" s="486" t="s">
        <v>122</v>
      </c>
      <c r="B2" s="96"/>
      <c r="C2" s="96"/>
      <c r="D2" s="96"/>
      <c r="E2" s="87"/>
      <c r="F2" s="464">
        <f>Altalanos!$B$8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145"/>
      <c r="F4" s="145"/>
      <c r="G4" s="146" t="str">
        <f>Altalanos!$C$10</f>
        <v>Baja</v>
      </c>
      <c r="H4" s="301"/>
      <c r="I4" s="145"/>
      <c r="J4" s="302"/>
      <c r="K4" s="148"/>
      <c r="L4" s="147"/>
      <c r="M4" s="104"/>
      <c r="N4" s="302"/>
      <c r="O4" s="145"/>
      <c r="P4" s="302"/>
      <c r="Q4" s="145"/>
      <c r="R4" s="89">
        <f>Altalanos!$E$10</f>
        <v>0</v>
      </c>
    </row>
    <row r="5" spans="1:21" s="19" customFormat="1" ht="9.6">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2" customFormat="1" ht="12"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 (2)'!$A$7:$P$39,14))</f>
        <v/>
      </c>
      <c r="C7" s="390" t="str">
        <f>IF($D7="","",VLOOKUP($D7,'1D ELO (2)'!$A$7:$P$39,15))</f>
        <v/>
      </c>
      <c r="D7" s="159"/>
      <c r="E7" s="503" t="str">
        <f>UPPER(IF($D7="","",VLOOKUP($D7,'1D ELO (2)'!$A$7:$P$33,5)))</f>
        <v/>
      </c>
      <c r="F7" s="160" t="str">
        <f>UPPER(IF($D7="","",VLOOKUP($D7,'1D ELO (2)'!$A$7:$P$33,2)))</f>
        <v/>
      </c>
      <c r="G7" s="160" t="str">
        <f>IF($D7="","",VLOOKUP($D7,'1D ELO (2)'!$A$7:$P$33,3))</f>
        <v/>
      </c>
      <c r="H7" s="308"/>
      <c r="I7" s="160" t="str">
        <f>IF($D7="","",VLOOKUP($D7,'1D ELO (2)'!$A$7:$P$33,4))</f>
        <v/>
      </c>
      <c r="J7" s="309"/>
      <c r="K7" s="163"/>
      <c r="L7" s="165"/>
      <c r="M7" s="163"/>
      <c r="N7" s="165"/>
      <c r="O7" s="163"/>
      <c r="P7" s="165"/>
      <c r="Q7" s="163"/>
      <c r="R7" s="280" t="s">
        <v>153</v>
      </c>
      <c r="S7" s="169"/>
      <c r="U7" s="170" t="str">
        <f>Birók!P21</f>
        <v>Bíró</v>
      </c>
    </row>
    <row r="8" spans="1:21" s="38" customFormat="1" ht="9.6" customHeight="1">
      <c r="A8" s="281"/>
      <c r="B8" s="310"/>
      <c r="C8" s="310"/>
      <c r="D8" s="310"/>
      <c r="E8" s="503" t="str">
        <f>UPPER(IF($D7="","",VLOOKUP($D7,'1D ELO (2)'!$A$7:$P$33,11)))</f>
        <v/>
      </c>
      <c r="F8" s="160" t="str">
        <f>UPPER(IF($D7="","",VLOOKUP($D7,'1D ELO (2)'!$A$7:$P$33,8)))</f>
        <v/>
      </c>
      <c r="G8" s="160" t="str">
        <f>IF($D7="","",VLOOKUP($D7,'1D ELO (2)'!$A$7:$P$33,9))</f>
        <v/>
      </c>
      <c r="H8" s="308"/>
      <c r="I8" s="160" t="str">
        <f>IF($D7="","",VLOOKUP($D7,'1D ELO (2)'!$A$7:$P$33,10))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(2)'!$A$7:$P$39,14))</f>
        <v/>
      </c>
      <c r="C11" s="390" t="str">
        <f>IF($D11="","",VLOOKUP($D11,'1D ELO (2)'!$A$7:$P$39,15))</f>
        <v/>
      </c>
      <c r="D11" s="159"/>
      <c r="E11" s="498" t="str">
        <f>UPPER(IF($D11="","",VLOOKUP($D11,'1D ELO (2)'!$A$7:$P$39,5)))</f>
        <v/>
      </c>
      <c r="F11" s="487" t="str">
        <f>UPPER(IF($D11="","",VLOOKUP($D11,'1D ELO (2)'!$A$7:$P$39,2)))</f>
        <v/>
      </c>
      <c r="G11" s="487" t="str">
        <f>IF($D11="","",VLOOKUP($D11,'1D ELO (2)'!$A$7:$P$39,3))</f>
        <v/>
      </c>
      <c r="H11" s="499"/>
      <c r="I11" s="487" t="str">
        <f>IF($D11="","",VLOOKUP($D11,'1D ELO (2)'!$A$7:$P$39,4))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(2)'!$A$7:$P$33,11)))</f>
        <v/>
      </c>
      <c r="F12" s="487" t="str">
        <f>UPPER(IF($D11="","",VLOOKUP($D11,'1D ELO (2)'!$A$7:$P$33,8)))</f>
        <v/>
      </c>
      <c r="G12" s="487" t="str">
        <f>IF($D11="","",VLOOKUP($D11,'1D ELO (2)'!$A$7:$P$33,9))</f>
        <v/>
      </c>
      <c r="H12" s="499"/>
      <c r="I12" s="487" t="str">
        <f>IF($D11="","",VLOOKUP($D11,'1D ELO (2)'!$A$7:$P$33,10))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(2)'!$A$7:$P$39,14))</f>
        <v/>
      </c>
      <c r="C15" s="390" t="str">
        <f>IF($D15="","",VLOOKUP($D15,'1D ELO (2)'!$A$7:$P$39,15))</f>
        <v/>
      </c>
      <c r="D15" s="159"/>
      <c r="E15" s="498" t="str">
        <f>UPPER(IF($D15="","",VLOOKUP($D15,'1D ELO (2)'!$A$7:$P$39,5)))</f>
        <v/>
      </c>
      <c r="F15" s="487" t="str">
        <f>UPPER(IF($D15="","",VLOOKUP($D15,'1D ELO (2)'!$A$7:$P$39,2)))</f>
        <v/>
      </c>
      <c r="G15" s="487" t="str">
        <f>IF($D15="","",VLOOKUP($D15,'1D ELO (2)'!$A$7:$P$39,3))</f>
        <v/>
      </c>
      <c r="H15" s="499"/>
      <c r="I15" s="487" t="str">
        <f>IF($D15="","",VLOOKUP($D15,'1D ELO (2)'!$A$7:$P$39,4))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(2)'!$A$7:$P$33,11)))</f>
        <v/>
      </c>
      <c r="F16" s="487" t="str">
        <f>UPPER(IF($D15="","",VLOOKUP($D15,'1D ELO (2)'!$A$7:$P$33,8)))</f>
        <v/>
      </c>
      <c r="G16" s="487" t="str">
        <f>IF($D15="","",VLOOKUP($D15,'1D ELO (2)'!$A$7:$P$33,9))</f>
        <v/>
      </c>
      <c r="H16" s="499"/>
      <c r="I16" s="487" t="str">
        <f>IF($D15="","",VLOOKUP($D15,'1D ELO (2)'!$A$7:$P$33,10))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(2)'!$A$7:$P$39,14))</f>
        <v/>
      </c>
      <c r="C19" s="390" t="str">
        <f>IF($D19="","",VLOOKUP($D19,'1D ELO (2)'!$A$7:$P$39,15))</f>
        <v/>
      </c>
      <c r="D19" s="159"/>
      <c r="E19" s="498" t="str">
        <f>UPPER(IF($D19="","",VLOOKUP($D19,'1D ELO (2)'!$A$7:$P$39,5)))</f>
        <v/>
      </c>
      <c r="F19" s="487" t="str">
        <f>UPPER(IF($D19="","",VLOOKUP($D19,'1D ELO (2)'!$A$7:$P$39,2)))</f>
        <v/>
      </c>
      <c r="G19" s="487" t="str">
        <f>IF($D19="","",VLOOKUP($D19,'1D ELO (2)'!$A$7:$P$39,3))</f>
        <v/>
      </c>
      <c r="H19" s="499"/>
      <c r="I19" s="487" t="str">
        <f>IF($D19="","",VLOOKUP($D19,'1D ELO (2)'!$A$7:$P$39,4))</f>
        <v/>
      </c>
      <c r="J19" s="317"/>
      <c r="K19" s="163"/>
      <c r="L19" s="165"/>
      <c r="M19" s="201"/>
      <c r="N19" s="322"/>
      <c r="O19" s="163"/>
      <c r="P19" s="165"/>
      <c r="Q19" s="163"/>
      <c r="R19" s="166"/>
      <c r="S19" s="169"/>
    </row>
    <row r="20" spans="1:19" s="38" customFormat="1" ht="9.6" customHeight="1">
      <c r="A20" s="281"/>
      <c r="B20" s="310"/>
      <c r="C20" s="310"/>
      <c r="D20" s="310"/>
      <c r="E20" s="498" t="str">
        <f>UPPER(IF($D19="","",VLOOKUP($D19,'1D ELO (2)'!$A$7:$P$33,11)))</f>
        <v/>
      </c>
      <c r="F20" s="487" t="str">
        <f>UPPER(IF($D19="","",VLOOKUP($D19,'1D ELO (2)'!$A$7:$P$33,8)))</f>
        <v/>
      </c>
      <c r="G20" s="487" t="str">
        <f>IF($D19="","",VLOOKUP($D19,'1D ELO (2)'!$A$7:$P$33,9))</f>
        <v/>
      </c>
      <c r="H20" s="499"/>
      <c r="I20" s="487" t="str">
        <f>IF($D19="","",VLOOKUP($D19,'1D ELO (2)'!$A$7:$P$33,10))</f>
        <v/>
      </c>
      <c r="J20" s="311"/>
      <c r="K20" s="163"/>
      <c r="L20" s="165"/>
      <c r="M20" s="285"/>
      <c r="N20" s="323"/>
      <c r="O20" s="163"/>
      <c r="P20" s="165"/>
      <c r="Q20" s="163"/>
      <c r="R20" s="166"/>
      <c r="S20" s="169"/>
    </row>
    <row r="21" spans="1:19" s="38" customFormat="1" ht="9.6" customHeight="1">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c r="A23" s="281">
        <v>5</v>
      </c>
      <c r="B23" s="390" t="str">
        <f>IF($D23="","",VLOOKUP($D23,'1D ELO (2)'!$A$7:$P$39,14))</f>
        <v/>
      </c>
      <c r="C23" s="390" t="str">
        <f>IF($D23="","",VLOOKUP($D23,'1D ELO (2)'!$A$7:$P$39,15))</f>
        <v/>
      </c>
      <c r="D23" s="159"/>
      <c r="E23" s="498" t="str">
        <f>UPPER(IF($D23="","",VLOOKUP($D23,'1D ELO (2)'!$A$7:$P$39,5)))</f>
        <v/>
      </c>
      <c r="F23" s="487" t="str">
        <f>UPPER(IF($D23="","",VLOOKUP($D23,'1D ELO (2)'!$A$7:$P$39,2)))</f>
        <v/>
      </c>
      <c r="G23" s="487" t="str">
        <f>IF($D23="","",VLOOKUP($D23,'1D ELO (2)'!$A$7:$P$39,3))</f>
        <v/>
      </c>
      <c r="H23" s="499"/>
      <c r="I23" s="487" t="str">
        <f>IF($D23="","",VLOOKUP($D23,'1D ELO (2)'!$A$7:$P$39,4))</f>
        <v/>
      </c>
      <c r="J23" s="309"/>
      <c r="K23" s="163"/>
      <c r="L23" s="165"/>
      <c r="M23" s="163"/>
      <c r="N23" s="318"/>
      <c r="O23" s="163"/>
      <c r="P23" s="318"/>
      <c r="Q23" s="163"/>
      <c r="R23" s="166"/>
      <c r="S23" s="169"/>
    </row>
    <row r="24" spans="1:19" s="38" customFormat="1" ht="9.6" customHeight="1">
      <c r="A24" s="281"/>
      <c r="B24" s="310"/>
      <c r="C24" s="310"/>
      <c r="D24" s="310"/>
      <c r="E24" s="498" t="str">
        <f>UPPER(IF($D23="","",VLOOKUP($D23,'1D ELO (2)'!$A$7:$P$33,11)))</f>
        <v/>
      </c>
      <c r="F24" s="487" t="str">
        <f>UPPER(IF($D23="","",VLOOKUP($D23,'1D ELO (2)'!$A$7:$P$33,8)))</f>
        <v/>
      </c>
      <c r="G24" s="487" t="str">
        <f>IF($D23="","",VLOOKUP($D23,'1D ELO (2)'!$A$7:$P$33,9))</f>
        <v/>
      </c>
      <c r="H24" s="499"/>
      <c r="I24" s="487" t="str">
        <f>IF($D23="","",VLOOKUP($D23,'1D ELO (2)'!$A$7:$P$33,10))</f>
        <v/>
      </c>
      <c r="J24" s="311"/>
      <c r="K24" s="156" t="str">
        <f>IF(J24="a",F23,IF(J24="b",F25,""))</f>
        <v/>
      </c>
      <c r="L24" s="165"/>
      <c r="M24" s="163"/>
      <c r="N24" s="318"/>
      <c r="O24" s="163"/>
      <c r="P24" s="318"/>
      <c r="Q24" s="163"/>
      <c r="R24" s="166"/>
      <c r="S24" s="169"/>
    </row>
    <row r="25" spans="1:19" s="38" customFormat="1" ht="9.6" customHeight="1">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c r="A27" s="281">
        <v>6</v>
      </c>
      <c r="B27" s="390" t="str">
        <f>IF($D27="","",VLOOKUP($D27,'1D ELO (2)'!$A$7:$P$39,14))</f>
        <v/>
      </c>
      <c r="C27" s="390" t="str">
        <f>IF($D27="","",VLOOKUP($D27,'1D ELO (2)'!$A$7:$P$39,15))</f>
        <v/>
      </c>
      <c r="D27" s="159"/>
      <c r="E27" s="498" t="str">
        <f>UPPER(IF($D27="","",VLOOKUP($D27,'1D ELO (2)'!$A$7:$P$39,5)))</f>
        <v/>
      </c>
      <c r="F27" s="487" t="str">
        <f>UPPER(IF($D27="","",VLOOKUP($D27,'1D ELO (2)'!$A$7:$P$39,2)))</f>
        <v/>
      </c>
      <c r="G27" s="487" t="str">
        <f>IF($D27="","",VLOOKUP($D27,'1D ELO (2)'!$A$7:$P$39,3))</f>
        <v/>
      </c>
      <c r="H27" s="499"/>
      <c r="I27" s="487" t="str">
        <f>IF($D27="","",VLOOKUP($D27,'1D ELO (2)'!$A$7:$P$39,4))</f>
        <v/>
      </c>
      <c r="J27" s="317"/>
      <c r="K27" s="163"/>
      <c r="L27" s="318"/>
      <c r="M27" s="201"/>
      <c r="N27" s="322"/>
      <c r="O27" s="163"/>
      <c r="P27" s="318"/>
      <c r="Q27" s="163"/>
      <c r="R27" s="166"/>
      <c r="S27" s="169"/>
    </row>
    <row r="28" spans="1:19" s="38" customFormat="1" ht="9.6" customHeight="1">
      <c r="A28" s="281"/>
      <c r="B28" s="310"/>
      <c r="C28" s="310"/>
      <c r="D28" s="310"/>
      <c r="E28" s="498" t="str">
        <f>UPPER(IF($D27="","",VLOOKUP($D27,'1D ELO (2)'!$A$7:$P$33,11)))</f>
        <v/>
      </c>
      <c r="F28" s="487" t="str">
        <f>UPPER(IF($D27="","",VLOOKUP($D27,'1D ELO (2)'!$A$7:$P$33,8)))</f>
        <v/>
      </c>
      <c r="G28" s="487" t="str">
        <f>IF($D27="","",VLOOKUP($D27,'1D ELO (2)'!$A$7:$P$33,9))</f>
        <v/>
      </c>
      <c r="H28" s="499"/>
      <c r="I28" s="487" t="str">
        <f>IF($D27="","",VLOOKUP($D27,'1D ELO (2)'!$A$7:$P$33,10))</f>
        <v/>
      </c>
      <c r="J28" s="311"/>
      <c r="K28" s="163"/>
      <c r="L28" s="318"/>
      <c r="M28" s="285"/>
      <c r="N28" s="323"/>
      <c r="O28" s="163"/>
      <c r="P28" s="318"/>
      <c r="Q28" s="163"/>
      <c r="R28" s="166"/>
      <c r="S28" s="169"/>
    </row>
    <row r="29" spans="1:19" s="38" customFormat="1" ht="9.6" customHeight="1">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c r="A31" s="321">
        <v>7</v>
      </c>
      <c r="B31" s="390" t="str">
        <f>IF($D31="","",VLOOKUP($D31,'1D ELO (2)'!$A$7:$P$39,14))</f>
        <v/>
      </c>
      <c r="C31" s="390" t="str">
        <f>IF($D31="","",VLOOKUP($D31,'1D ELO (2)'!$A$7:$P$39,15))</f>
        <v/>
      </c>
      <c r="D31" s="159"/>
      <c r="E31" s="498" t="str">
        <f>UPPER(IF($D31="","",VLOOKUP($D31,'1D ELO (2)'!$A$7:$P$39,5)))</f>
        <v/>
      </c>
      <c r="F31" s="487" t="str">
        <f>UPPER(IF($D31="","",VLOOKUP($D31,'1D ELO (2)'!$A$7:$P$39,2)))</f>
        <v/>
      </c>
      <c r="G31" s="487" t="str">
        <f>IF($D31="","",VLOOKUP($D31,'1D ELO (2)'!$A$7:$P$39,3))</f>
        <v/>
      </c>
      <c r="H31" s="499"/>
      <c r="I31" s="487" t="str">
        <f>IF($D31="","",VLOOKUP($D31,'1D ELO (2)'!$A$7:$P$39,4))</f>
        <v/>
      </c>
      <c r="J31" s="309"/>
      <c r="K31" s="163"/>
      <c r="L31" s="318"/>
      <c r="M31" s="163"/>
      <c r="N31" s="165"/>
      <c r="O31" s="201"/>
      <c r="P31" s="318"/>
      <c r="Q31" s="163"/>
      <c r="R31" s="166"/>
      <c r="S31" s="169"/>
    </row>
    <row r="32" spans="1:19" s="38" customFormat="1" ht="9.6" customHeight="1">
      <c r="A32" s="281"/>
      <c r="B32" s="310"/>
      <c r="C32" s="310"/>
      <c r="D32" s="310"/>
      <c r="E32" s="498" t="str">
        <f>UPPER(IF($D31="","",VLOOKUP($D31,'1D ELO (2)'!$A$7:$P$33,11)))</f>
        <v/>
      </c>
      <c r="F32" s="487" t="str">
        <f>UPPER(IF($D31="","",VLOOKUP($D31,'1D ELO (2)'!$A$7:$P$33,8)))</f>
        <v/>
      </c>
      <c r="G32" s="487" t="str">
        <f>IF($D31="","",VLOOKUP($D31,'1D ELO (2)'!$A$7:$P$33,9))</f>
        <v/>
      </c>
      <c r="H32" s="499"/>
      <c r="I32" s="487" t="str">
        <f>IF($D31="","",VLOOKUP($D31,'1D ELO (2)'!$A$7:$P$33,10))</f>
        <v/>
      </c>
      <c r="J32" s="311"/>
      <c r="K32" s="156" t="str">
        <f>IF(J32="a",F31,IF(J32="b",F33,""))</f>
        <v/>
      </c>
      <c r="L32" s="318"/>
      <c r="M32" s="163"/>
      <c r="N32" s="165"/>
      <c r="O32" s="163"/>
      <c r="P32" s="318"/>
      <c r="Q32" s="163"/>
      <c r="R32" s="166"/>
      <c r="S32" s="169"/>
    </row>
    <row r="33" spans="1:19" s="38" customFormat="1" ht="9.6" customHeight="1">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c r="A35" s="307">
        <v>8</v>
      </c>
      <c r="B35" s="390" t="str">
        <f>IF($D35="","",VLOOKUP($D35,'1D ELO (2)'!$A$7:$P$39,14))</f>
        <v/>
      </c>
      <c r="C35" s="390" t="str">
        <f>IF($D35="","",VLOOKUP($D35,'1D ELO (2)'!$A$7:$P$39,15))</f>
        <v/>
      </c>
      <c r="D35" s="159"/>
      <c r="E35" s="680" t="str">
        <f>UPPER(IF($D35="","",VLOOKUP($D35,'1D ELO (2)'!$A$7:$P$39,5)))</f>
        <v/>
      </c>
      <c r="F35" s="681" t="str">
        <f>UPPER(IF($D35="","",VLOOKUP($D35,'1D ELO (2)'!$A$7:$P$39,2)))</f>
        <v/>
      </c>
      <c r="G35" s="681" t="str">
        <f>IF($D35="","",VLOOKUP($D35,'1D ELO (2)'!$A$7:$P$39,3))</f>
        <v/>
      </c>
      <c r="H35" s="682"/>
      <c r="I35" s="681" t="str">
        <f>IF($D35="","",VLOOKUP($D35,'1D ELO (2)'!$A$7:$P$39,4))</f>
        <v/>
      </c>
      <c r="J35" s="317"/>
      <c r="K35" s="163"/>
      <c r="L35" s="165"/>
      <c r="M35" s="201"/>
      <c r="N35" s="314"/>
      <c r="O35" s="163"/>
      <c r="P35" s="318"/>
      <c r="Q35" s="163"/>
      <c r="R35" s="166"/>
      <c r="S35" s="169"/>
    </row>
    <row r="36" spans="1:19" s="38" customFormat="1" ht="9.6" customHeight="1">
      <c r="A36" s="281"/>
      <c r="B36" s="310"/>
      <c r="C36" s="310"/>
      <c r="D36" s="310"/>
      <c r="E36" s="680" t="str">
        <f>UPPER(IF($D35="","",VLOOKUP($D35,'1D ELO (2)'!$A$7:$P$33,11)))</f>
        <v/>
      </c>
      <c r="F36" s="681" t="str">
        <f>UPPER(IF($D35="","",VLOOKUP($D35,'1D ELO (2)'!$A$7:$P$33,8)))</f>
        <v/>
      </c>
      <c r="G36" s="681" t="str">
        <f>IF($D35="","",VLOOKUP($D35,'1D ELO (2)'!$A$7:$P$33,9))</f>
        <v/>
      </c>
      <c r="H36" s="682"/>
      <c r="I36" s="681" t="str">
        <f>IF($D35="","",VLOOKUP($D35,'1D ELO (2)'!$A$7:$P$33,10))</f>
        <v/>
      </c>
      <c r="J36" s="311"/>
      <c r="K36" s="163"/>
      <c r="L36" s="165"/>
      <c r="M36" s="285"/>
      <c r="N36" s="319"/>
      <c r="O36" s="163"/>
      <c r="P36" s="318"/>
      <c r="Q36" s="163"/>
      <c r="R36" s="166"/>
      <c r="S36" s="169"/>
    </row>
    <row r="37" spans="1:19" s="38" customFormat="1" ht="9.6" customHeight="1">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c r="A39" s="307">
        <v>9</v>
      </c>
      <c r="B39" s="390" t="str">
        <f>IF($D39="","",VLOOKUP($D39,'1D ELO (2)'!$A$7:$P$39,14))</f>
        <v/>
      </c>
      <c r="C39" s="390" t="str">
        <f>IF($D39="","",VLOOKUP($D39,'1D ELO (2)'!$A$7:$P$39,15))</f>
        <v/>
      </c>
      <c r="D39" s="159"/>
      <c r="E39" s="503" t="str">
        <f>UPPER(IF($D39="","",VLOOKUP($D39,'1D ELO (2)'!$A$7:$P$39,5)))</f>
        <v/>
      </c>
      <c r="F39" s="681" t="str">
        <f>UPPER(IF($D39="","",VLOOKUP($D39,'1D ELO (2)'!$A$7:$P$39,2)))</f>
        <v/>
      </c>
      <c r="G39" s="681" t="str">
        <f>IF($D39="","",VLOOKUP($D39,'1D ELO (2)'!$A$7:$P$39,3))</f>
        <v/>
      </c>
      <c r="H39" s="682"/>
      <c r="I39" s="681" t="str">
        <f>IF($D39="","",VLOOKUP($D39,'1D ELO (2)'!$A$7:$P$39,4))</f>
        <v/>
      </c>
      <c r="J39" s="309"/>
      <c r="K39" s="163"/>
      <c r="L39" s="165"/>
      <c r="M39" s="163"/>
      <c r="N39" s="165"/>
      <c r="O39" s="163"/>
      <c r="P39" s="318"/>
      <c r="Q39" s="201"/>
      <c r="R39" s="166"/>
      <c r="S39" s="169"/>
    </row>
    <row r="40" spans="1:19" s="38" customFormat="1" ht="9.6" customHeight="1">
      <c r="A40" s="281"/>
      <c r="B40" s="310"/>
      <c r="C40" s="310"/>
      <c r="D40" s="310"/>
      <c r="E40" s="503" t="str">
        <f>UPPER(IF($D39="","",VLOOKUP($D39,'1D ELO (2)'!$A$7:$P$33,11)))</f>
        <v/>
      </c>
      <c r="F40" s="160" t="str">
        <f>UPPER(IF($D39="","",VLOOKUP($D39,'1D ELO (2)'!$A$7:$P$33,8)))</f>
        <v/>
      </c>
      <c r="G40" s="160" t="str">
        <f>IF($D39="","",VLOOKUP($D39,'1D ELO (2)'!$A$7:$P$33,9))</f>
        <v/>
      </c>
      <c r="H40" s="308"/>
      <c r="I40" s="160" t="str">
        <f>IF($D39="","",VLOOKUP($D39,'1D ELO (2)'!$A$7:$P$33,10))</f>
        <v/>
      </c>
      <c r="J40" s="311"/>
      <c r="K40" s="156" t="str">
        <f>IF(J40="a",F39,IF(J40="b",F41,""))</f>
        <v/>
      </c>
      <c r="L40" s="165"/>
      <c r="M40" s="163"/>
      <c r="N40" s="165"/>
      <c r="O40" s="163"/>
      <c r="P40" s="318"/>
      <c r="Q40" s="285"/>
      <c r="R40" s="326"/>
      <c r="S40" s="169"/>
    </row>
    <row r="41" spans="1:19" s="38" customFormat="1" ht="9.6" customHeight="1">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c r="A43" s="281">
        <v>10</v>
      </c>
      <c r="B43" s="390" t="str">
        <f>IF($D43="","",VLOOKUP($D43,'1D ELO (2)'!$A$7:$P$39,13))</f>
        <v/>
      </c>
      <c r="C43" s="390" t="str">
        <f>IF($D43="","",VLOOKUP($D43,'1D ELO (2)'!$A$7:$P$39,15))</f>
        <v/>
      </c>
      <c r="D43" s="159"/>
      <c r="E43" s="498" t="str">
        <f>UPPER(IF($D43="","",VLOOKUP($D43,'1D ELO (2)'!$A$7:$P$39,5)))</f>
        <v/>
      </c>
      <c r="F43" s="487" t="str">
        <f>UPPER(IF($D43="","",VLOOKUP($D43,'1D ELO (2)'!$A$7:$P$39,2)))</f>
        <v/>
      </c>
      <c r="G43" s="487" t="str">
        <f>IF($D43="","",VLOOKUP($D43,'1D ELO (2)'!$A$7:$P$39,3))</f>
        <v/>
      </c>
      <c r="H43" s="499"/>
      <c r="I43" s="487" t="str">
        <f>IF($D43="","",VLOOKUP($D43,'1D ELO (2)'!$A$7:$P$39,4))</f>
        <v/>
      </c>
      <c r="J43" s="317"/>
      <c r="K43" s="163"/>
      <c r="L43" s="318"/>
      <c r="M43" s="201"/>
      <c r="N43" s="314"/>
      <c r="O43" s="163"/>
      <c r="P43" s="318"/>
      <c r="Q43" s="163"/>
      <c r="R43" s="166"/>
      <c r="S43" s="169"/>
    </row>
    <row r="44" spans="1:19" s="38" customFormat="1" ht="9.6" customHeight="1">
      <c r="A44" s="281"/>
      <c r="B44" s="310"/>
      <c r="C44" s="310"/>
      <c r="D44" s="310"/>
      <c r="E44" s="498" t="str">
        <f>UPPER(IF($D43="","",VLOOKUP($D43,'1D ELO (2)'!$A$7:$P$33,11)))</f>
        <v/>
      </c>
      <c r="F44" s="487" t="str">
        <f>UPPER(IF($D43="","",VLOOKUP($D43,'1D ELO (2)'!$A$7:$P$33,8)))</f>
        <v/>
      </c>
      <c r="G44" s="487" t="str">
        <f>IF($D43="","",VLOOKUP($D43,'1D ELO (2)'!$A$7:$P$33,9))</f>
        <v/>
      </c>
      <c r="H44" s="499"/>
      <c r="I44" s="487" t="str">
        <f>IF($D43="","",VLOOKUP($D43,'1D ELO (2)'!$A$7:$P$33,10))</f>
        <v/>
      </c>
      <c r="J44" s="311"/>
      <c r="K44" s="163"/>
      <c r="L44" s="318"/>
      <c r="M44" s="285"/>
      <c r="N44" s="319"/>
      <c r="O44" s="163"/>
      <c r="P44" s="318"/>
      <c r="Q44" s="163"/>
      <c r="R44" s="166"/>
      <c r="S44" s="169"/>
    </row>
    <row r="45" spans="1:19" s="38" customFormat="1" ht="9.6" customHeight="1">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c r="A47" s="321">
        <v>11</v>
      </c>
      <c r="B47" s="390" t="str">
        <f>IF($D47="","",VLOOKUP($D47,'1D ELO (2)'!$A$7:$P$39,14))</f>
        <v/>
      </c>
      <c r="C47" s="390" t="str">
        <f>IF($D47="","",VLOOKUP($D47,'1D ELO (2)'!$A$7:$P$39,15))</f>
        <v/>
      </c>
      <c r="D47" s="159"/>
      <c r="E47" s="498" t="str">
        <f>UPPER(IF($D47="","",VLOOKUP($D47,'1D ELO (2)'!$A$7:$P$39,5)))</f>
        <v/>
      </c>
      <c r="F47" s="487" t="str">
        <f>UPPER(IF($D47="","",VLOOKUP($D47,'1D ELO (2)'!$A$7:$P$39,2)))</f>
        <v/>
      </c>
      <c r="G47" s="487" t="str">
        <f>IF($D47="","",VLOOKUP($D47,'1D ELO (2)'!$A$7:$P$39,3))</f>
        <v/>
      </c>
      <c r="H47" s="499"/>
      <c r="I47" s="487" t="str">
        <f>IF($D47="","",VLOOKUP($D47,'1D ELO (2)'!$A$7:$P$39,4))</f>
        <v/>
      </c>
      <c r="J47" s="309"/>
      <c r="K47" s="163"/>
      <c r="L47" s="318"/>
      <c r="M47" s="163"/>
      <c r="N47" s="318"/>
      <c r="O47" s="201"/>
      <c r="P47" s="318"/>
      <c r="Q47" s="163"/>
      <c r="R47" s="166"/>
      <c r="S47" s="169"/>
    </row>
    <row r="48" spans="1:19" s="38" customFormat="1" ht="9.6" customHeight="1">
      <c r="A48" s="281"/>
      <c r="B48" s="310"/>
      <c r="C48" s="310"/>
      <c r="D48" s="310"/>
      <c r="E48" s="498" t="str">
        <f>UPPER(IF($D47="","",VLOOKUP($D47,'1D ELO (2)'!$A$7:$P$33,11)))</f>
        <v/>
      </c>
      <c r="F48" s="487" t="str">
        <f>UPPER(IF($D47="","",VLOOKUP($D47,'1D ELO (2)'!$A$7:$P$33,8)))</f>
        <v/>
      </c>
      <c r="G48" s="487" t="str">
        <f>IF($D47="","",VLOOKUP($D47,'1D ELO (2)'!$A$7:$P$33,9))</f>
        <v/>
      </c>
      <c r="H48" s="499"/>
      <c r="I48" s="487" t="str">
        <f>IF($D47="","",VLOOKUP($D47,'1D ELO (2)'!$A$7:$P$33,10))</f>
        <v/>
      </c>
      <c r="J48" s="311"/>
      <c r="K48" s="156" t="str">
        <f>IF(J48="a",F47,IF(J48="b",F49,""))</f>
        <v/>
      </c>
      <c r="L48" s="318"/>
      <c r="M48" s="163"/>
      <c r="N48" s="318"/>
      <c r="O48" s="163"/>
      <c r="P48" s="318"/>
      <c r="Q48" s="163"/>
      <c r="R48" s="166"/>
      <c r="S48" s="169"/>
    </row>
    <row r="49" spans="1:19" s="38" customFormat="1" ht="9.6" customHeight="1">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c r="A51" s="281">
        <v>12</v>
      </c>
      <c r="B51" s="390" t="str">
        <f>IF($D51="","",VLOOKUP($D51,'1D ELO (2)'!$A$7:$P$39,14))</f>
        <v/>
      </c>
      <c r="C51" s="390" t="str">
        <f>IF($D51="","",VLOOKUP($D51,'1D ELO (2)'!$A$7:$P$39,15))</f>
        <v/>
      </c>
      <c r="D51" s="159"/>
      <c r="E51" s="498" t="str">
        <f>UPPER(IF($D51="","",VLOOKUP($D51,'1D ELO (2)'!$A$7:$P$39,5)))</f>
        <v/>
      </c>
      <c r="F51" s="487" t="str">
        <f>UPPER(IF($D51="","",VLOOKUP($D51,'1D ELO (2)'!$A$7:$P$39,2)))</f>
        <v/>
      </c>
      <c r="G51" s="487" t="str">
        <f>IF($D51="","",VLOOKUP($D51,'1D ELO (2)'!$A$7:$P$39,3))</f>
        <v/>
      </c>
      <c r="H51" s="499"/>
      <c r="I51" s="487" t="str">
        <f>IF($D51="","",VLOOKUP($D51,'1D ELO (2)'!$A$7:$P$39,4))</f>
        <v/>
      </c>
      <c r="J51" s="317"/>
      <c r="K51" s="163"/>
      <c r="L51" s="165"/>
      <c r="M51" s="201"/>
      <c r="N51" s="322"/>
      <c r="O51" s="163"/>
      <c r="P51" s="318"/>
      <c r="Q51" s="163"/>
      <c r="R51" s="166"/>
      <c r="S51" s="169"/>
    </row>
    <row r="52" spans="1:19" s="38" customFormat="1" ht="9.6" customHeight="1">
      <c r="A52" s="281"/>
      <c r="B52" s="310"/>
      <c r="C52" s="310"/>
      <c r="D52" s="310"/>
      <c r="E52" s="498" t="str">
        <f>UPPER(IF($D51="","",VLOOKUP($D51,'1D ELO (2)'!$A$7:$P$33,11)))</f>
        <v/>
      </c>
      <c r="F52" s="487" t="str">
        <f>UPPER(IF($D51="","",VLOOKUP($D51,'1D ELO (2)'!$A$7:$P$33,8)))</f>
        <v/>
      </c>
      <c r="G52" s="487" t="str">
        <f>IF($D51="","",VLOOKUP($D51,'1D ELO (2)'!$A$7:$P$33,9))</f>
        <v/>
      </c>
      <c r="H52" s="499"/>
      <c r="I52" s="487" t="str">
        <f>IF($D51="","",VLOOKUP($D51,'1D ELO (2)'!$A$7:$P$33,10))</f>
        <v/>
      </c>
      <c r="J52" s="311"/>
      <c r="K52" s="163"/>
      <c r="L52" s="165"/>
      <c r="M52" s="285"/>
      <c r="N52" s="323"/>
      <c r="O52" s="163"/>
      <c r="P52" s="318"/>
      <c r="Q52" s="163"/>
      <c r="R52" s="166"/>
      <c r="S52" s="169"/>
    </row>
    <row r="53" spans="1:19" s="38" customFormat="1" ht="9.6" customHeight="1">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c r="A55" s="321">
        <v>13</v>
      </c>
      <c r="B55" s="390" t="str">
        <f>IF($D55="","",VLOOKUP($D55,'1D ELO (2)'!$A$7:$P$39,14))</f>
        <v/>
      </c>
      <c r="C55" s="390" t="str">
        <f>IF($D55="","",VLOOKUP($D55,'1D ELO (2)'!$A$7:$P$39,15))</f>
        <v/>
      </c>
      <c r="D55" s="159"/>
      <c r="E55" s="498" t="str">
        <f>UPPER(IF($D55="","",VLOOKUP($D55,'1D ELO (2)'!$A$7:$P$39,5)))</f>
        <v/>
      </c>
      <c r="F55" s="487" t="str">
        <f>UPPER(IF($D55="","",VLOOKUP($D55,'1D ELO (2)'!$A$7:$P$39,2)))</f>
        <v/>
      </c>
      <c r="G55" s="487" t="str">
        <f>IF($D55="","",VLOOKUP($D55,'1D ELO (2)'!$A$7:$P$39,3))</f>
        <v/>
      </c>
      <c r="H55" s="499"/>
      <c r="I55" s="487" t="str">
        <f>IF($D55="","",VLOOKUP($D55,'1D ELO (2)'!$A$7:$P$39,4))</f>
        <v/>
      </c>
      <c r="J55" s="309"/>
      <c r="K55" s="163"/>
      <c r="L55" s="165"/>
      <c r="M55" s="163"/>
      <c r="N55" s="318"/>
      <c r="O55" s="163"/>
      <c r="P55" s="165"/>
      <c r="Q55" s="163"/>
      <c r="R55" s="166"/>
      <c r="S55" s="169"/>
    </row>
    <row r="56" spans="1:19" s="38" customFormat="1" ht="9.6" customHeight="1">
      <c r="A56" s="281"/>
      <c r="B56" s="310"/>
      <c r="C56" s="310"/>
      <c r="D56" s="310"/>
      <c r="E56" s="498" t="str">
        <f>UPPER(IF($D55="","",VLOOKUP($D55,'1D ELO (2)'!$A$7:$P$33,11)))</f>
        <v/>
      </c>
      <c r="F56" s="487" t="str">
        <f>UPPER(IF($D55="","",VLOOKUP($D55,'1D ELO (2)'!$A$7:$P$33,8)))</f>
        <v/>
      </c>
      <c r="G56" s="487" t="str">
        <f>IF($D55="","",VLOOKUP($D55,'1D ELO (2)'!$A$7:$P$33,9))</f>
        <v/>
      </c>
      <c r="H56" s="499"/>
      <c r="I56" s="487" t="str">
        <f>IF($D55="","",VLOOKUP($D55,'1D ELO (2)'!$A$7:$P$33,10))</f>
        <v/>
      </c>
      <c r="J56" s="311"/>
      <c r="K56" s="156" t="str">
        <f>IF(J56="a",F55,IF(J56="b",F57,""))</f>
        <v/>
      </c>
      <c r="L56" s="165"/>
      <c r="M56" s="163"/>
      <c r="N56" s="318"/>
      <c r="O56" s="163"/>
      <c r="P56" s="165"/>
      <c r="Q56" s="163"/>
      <c r="R56" s="166"/>
      <c r="S56" s="169"/>
    </row>
    <row r="57" spans="1:19" s="38" customFormat="1" ht="9.6" customHeight="1">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c r="A59" s="281">
        <v>14</v>
      </c>
      <c r="B59" s="390" t="str">
        <f>IF($D59="","",VLOOKUP($D59,'1D ELO (2)'!$A$7:$P$39,14))</f>
        <v/>
      </c>
      <c r="C59" s="390" t="str">
        <f>IF($D59="","",VLOOKUP($D59,'1D ELO (2)'!$A$7:$P$39,15))</f>
        <v/>
      </c>
      <c r="D59" s="159"/>
      <c r="E59" s="498" t="str">
        <f>UPPER(IF($D59="","",VLOOKUP($D59,'1D ELO (2)'!$A$7:$P$39,5)))</f>
        <v/>
      </c>
      <c r="F59" s="487" t="str">
        <f>UPPER(IF($D59="","",VLOOKUP($D59,'1D ELO (2)'!$A$7:$P$39,2)))</f>
        <v/>
      </c>
      <c r="G59" s="487" t="str">
        <f>IF($D59="","",VLOOKUP($D59,'1D ELO (2)'!$A$7:$P$39,3))</f>
        <v/>
      </c>
      <c r="H59" s="499"/>
      <c r="I59" s="487" t="str">
        <f>IF($D59="","",VLOOKUP($D59,'1D ELO (2)'!$A$7:$P$39,4))</f>
        <v/>
      </c>
      <c r="J59" s="317"/>
      <c r="K59" s="163"/>
      <c r="L59" s="318"/>
      <c r="M59" s="201"/>
      <c r="N59" s="322"/>
      <c r="O59" s="163"/>
      <c r="P59" s="165"/>
      <c r="Q59" s="163"/>
      <c r="R59" s="166"/>
      <c r="S59" s="169"/>
    </row>
    <row r="60" spans="1:19" s="38" customFormat="1" ht="9.6" customHeight="1">
      <c r="A60" s="281"/>
      <c r="B60" s="310"/>
      <c r="C60" s="310"/>
      <c r="D60" s="310"/>
      <c r="E60" s="498" t="str">
        <f>UPPER(IF($D59="","",VLOOKUP($D59,'1D ELO (2)'!$A$7:$P$33,11)))</f>
        <v/>
      </c>
      <c r="F60" s="487" t="str">
        <f>UPPER(IF($D59="","",VLOOKUP($D59,'1D ELO (2)'!$A$7:$P$33,8)))</f>
        <v/>
      </c>
      <c r="G60" s="487" t="str">
        <f>IF($D59="","",VLOOKUP($D59,'1D ELO (2)'!$A$7:$P$33,9))</f>
        <v/>
      </c>
      <c r="H60" s="499"/>
      <c r="I60" s="487" t="str">
        <f>IF($D59="","",VLOOKUP($D59,'1D ELO (2)'!$A$7:$P$33,10))</f>
        <v/>
      </c>
      <c r="J60" s="311"/>
      <c r="K60" s="163"/>
      <c r="L60" s="318"/>
      <c r="M60" s="285"/>
      <c r="N60" s="323"/>
      <c r="O60" s="163"/>
      <c r="P60" s="165"/>
      <c r="Q60" s="163"/>
      <c r="R60" s="166"/>
      <c r="S60" s="169"/>
    </row>
    <row r="61" spans="1:19" s="38" customFormat="1" ht="9.6" customHeight="1">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c r="A63" s="321">
        <v>15</v>
      </c>
      <c r="B63" s="390" t="str">
        <f>IF($D63="","",VLOOKUP($D63,'1D ELO (2)'!$A$7:$P$39,14))</f>
        <v/>
      </c>
      <c r="C63" s="390" t="str">
        <f>IF($D63="","",VLOOKUP($D63,'1D ELO (2)'!$A$7:$P$39,15))</f>
        <v/>
      </c>
      <c r="D63" s="159"/>
      <c r="E63" s="498" t="str">
        <f>UPPER(IF($D63="","",VLOOKUP($D63,'1D ELO (2)'!$A$7:$P$39,5)))</f>
        <v/>
      </c>
      <c r="F63" s="487" t="str">
        <f>UPPER(IF($D63="","",VLOOKUP($D63,'1D ELO (2)'!$A$7:$P$39,2)))</f>
        <v/>
      </c>
      <c r="G63" s="487" t="str">
        <f>IF($D63="","",VLOOKUP($D63,'1D ELO (2)'!$A$7:$P$39,3))</f>
        <v/>
      </c>
      <c r="H63" s="499"/>
      <c r="I63" s="487" t="str">
        <f>IF($D63="","",VLOOKUP($D63,'1D ELO (2)'!$A$7:$P$39,4))</f>
        <v/>
      </c>
      <c r="J63" s="309"/>
      <c r="K63" s="163"/>
      <c r="L63" s="318"/>
      <c r="M63" s="163"/>
      <c r="N63" s="165"/>
      <c r="O63" s="339" t="s">
        <v>129</v>
      </c>
      <c r="P63" s="340"/>
      <c r="Q63" s="339" t="s">
        <v>149</v>
      </c>
      <c r="R63" s="340"/>
      <c r="S63" s="169"/>
    </row>
    <row r="64" spans="1:19" s="38" customFormat="1" ht="9.6" customHeight="1">
      <c r="A64" s="281"/>
      <c r="B64" s="310"/>
      <c r="C64" s="310"/>
      <c r="D64" s="310"/>
      <c r="E64" s="498" t="str">
        <f>UPPER(IF($D63="","",VLOOKUP($D63,'1D ELO (2)'!$A$7:$P$33,11)))</f>
        <v/>
      </c>
      <c r="F64" s="487" t="str">
        <f>UPPER(IF($D63="","",VLOOKUP($D63,'1D ELO (2)'!$A$7:$P$33,8)))</f>
        <v/>
      </c>
      <c r="G64" s="487" t="str">
        <f>IF($D63="","",VLOOKUP($D63,'1D ELO (2)'!$A$7:$P$33,9))</f>
        <v/>
      </c>
      <c r="H64" s="499"/>
      <c r="I64" s="487" t="str">
        <f>IF($D63="","",VLOOKUP($D63,'1D ELO (2)'!$A$7:$P$33,10))</f>
        <v/>
      </c>
      <c r="J64" s="311"/>
      <c r="K64" s="156" t="str">
        <f>IF(J64="a",F63,IF(J64="b",F65,""))</f>
        <v/>
      </c>
      <c r="L64" s="318"/>
      <c r="M64" s="163"/>
      <c r="N64" s="165"/>
      <c r="O64" s="395" t="str">
        <f>UPPER(IF(OR(P38="a",P38="as"),O21,IF(OR(P38="b",P38="bs"),O53,)))</f>
        <v/>
      </c>
      <c r="P64" s="342"/>
      <c r="Q64" s="343"/>
      <c r="R64" s="340"/>
      <c r="S64" s="169"/>
    </row>
    <row r="65" spans="1:19" s="38" customFormat="1" ht="9.6" customHeight="1">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c r="A67" s="327">
        <v>16</v>
      </c>
      <c r="B67" s="390" t="str">
        <f>IF($D67="","",VLOOKUP($D67,'1D ELO (2)'!$A$7:$P$39,14))</f>
        <v/>
      </c>
      <c r="C67" s="390" t="str">
        <f>IF($D67="","",VLOOKUP($D67,'1D ELO (2)'!$A$7:$P$39,15))</f>
        <v/>
      </c>
      <c r="D67" s="159"/>
      <c r="E67" s="503" t="str">
        <f>UPPER(IF($D67="","",VLOOKUP($D67,'1D ELO (2)'!$A$7:$P$39,5)))</f>
        <v/>
      </c>
      <c r="F67" s="681" t="str">
        <f>UPPER(IF($D67="","",VLOOKUP($D67,'1D ELO (2)'!$A$7:$P$39,2)))</f>
        <v/>
      </c>
      <c r="G67" s="681" t="str">
        <f>IF($D67="","",VLOOKUP($D67,'1D ELO (2)'!$A$7:$P$39,3))</f>
        <v/>
      </c>
      <c r="H67" s="682"/>
      <c r="I67" s="681" t="str">
        <f>IF($D67="","",VLOOKUP($D67,'1D ELO (2)'!$A$7:$P$39,4))</f>
        <v/>
      </c>
      <c r="J67" s="317"/>
      <c r="K67" s="163"/>
      <c r="L67" s="165"/>
      <c r="M67" s="201"/>
      <c r="N67" s="314"/>
      <c r="O67" s="267" t="s">
        <v>0</v>
      </c>
      <c r="P67" s="348"/>
      <c r="Q67" s="344" t="str">
        <f>UPPER(IF(OR(P67="a",P67="as"),O65,IF(OR(P67="b",P67="bs"),O69,)))</f>
        <v/>
      </c>
      <c r="R67" s="349"/>
      <c r="S67" s="169"/>
    </row>
    <row r="68" spans="1:19" s="38" customFormat="1" ht="9.6" customHeight="1">
      <c r="A68" s="281"/>
      <c r="B68" s="310"/>
      <c r="C68" s="310"/>
      <c r="D68" s="310"/>
      <c r="E68" s="503" t="str">
        <f>UPPER(IF($D67="","",VLOOKUP($D67,'1D ELO (2)'!$A$7:$P$33,11)))</f>
        <v/>
      </c>
      <c r="F68" s="160" t="str">
        <f>UPPER(IF($D67="","",VLOOKUP($D67,'1D ELO (2)'!$A$7:$P$33,8)))</f>
        <v/>
      </c>
      <c r="G68" s="160" t="str">
        <f>IF($D67="","",VLOOKUP($D67,'1D ELO (2)'!$A$7:$P$33,9))</f>
        <v/>
      </c>
      <c r="H68" s="308"/>
      <c r="I68" s="160" t="str">
        <f>IF($D67="","",VLOOKUP($D67,'1D ELO (2)'!$A$7:$P$33,10))</f>
        <v/>
      </c>
      <c r="J68" s="311"/>
      <c r="K68" s="163"/>
      <c r="L68" s="165"/>
      <c r="M68" s="285"/>
      <c r="N68" s="319"/>
      <c r="O68" s="395" t="str">
        <f>UPPER(IF(OR(P113="a",P113="as"),O96,IF(OR(P113="b",P113="bs"),O128,)))</f>
        <v/>
      </c>
      <c r="P68" s="350"/>
      <c r="Q68" s="343"/>
      <c r="R68" s="340"/>
      <c r="S68" s="169"/>
    </row>
    <row r="69" spans="1:19" s="38" customFormat="1" ht="9.6" customHeight="1">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c r="A72" s="222" t="s">
        <v>160</v>
      </c>
      <c r="B72" s="221"/>
      <c r="C72" s="223"/>
      <c r="D72" s="224">
        <v>1</v>
      </c>
      <c r="E72" s="224"/>
      <c r="F72" s="92">
        <f>IF(D72&gt;$R$79,,UPPER(VLOOKUP(D72,'1D ELO (2)'!$A$7:$L$23,2)))</f>
        <v>0</v>
      </c>
      <c r="G72" s="355">
        <v>5</v>
      </c>
      <c r="H72" s="92">
        <f>IF(G72&gt;$R$79,,UPPER(VLOOKUP(G72,'1D ELO (2)'!$A$7:$L$23,2)))</f>
        <v>0</v>
      </c>
      <c r="I72" s="333"/>
      <c r="J72" s="334" t="s">
        <v>7</v>
      </c>
      <c r="K72" s="221"/>
      <c r="L72" s="227"/>
      <c r="M72" s="221"/>
      <c r="N72" s="228"/>
      <c r="O72" s="229" t="s">
        <v>161</v>
      </c>
      <c r="P72" s="230"/>
      <c r="Q72" s="230"/>
      <c r="R72" s="231"/>
    </row>
    <row r="73" spans="1:19" s="18" customFormat="1" ht="9" customHeight="1">
      <c r="A73" s="236" t="s">
        <v>124</v>
      </c>
      <c r="B73" s="234"/>
      <c r="C73" s="237"/>
      <c r="D73" s="224"/>
      <c r="E73" s="224"/>
      <c r="F73" s="92">
        <f>IF(D72&gt;$R$79,,UPPER(VLOOKUP(D72,'1D ELO (2)'!$A$7:$L$23,8)))</f>
        <v>0</v>
      </c>
      <c r="G73" s="355"/>
      <c r="H73" s="92">
        <f>IF(G72&gt;$R$79,,UPPER(VLOOKUP(G72,'1D ELO (2)'!$A$7:$L$23,8)))</f>
        <v>0</v>
      </c>
      <c r="I73" s="333"/>
      <c r="J73" s="334"/>
      <c r="K73" s="92">
        <f>IF(J72&gt;$R$79,,UPPER(VLOOKUP(J72,'1D ELO (2)'!$A$7:$L$23,8)))</f>
        <v>0</v>
      </c>
      <c r="L73" s="227"/>
      <c r="M73" s="221"/>
      <c r="N73" s="228"/>
      <c r="O73" s="234"/>
      <c r="P73" s="233"/>
      <c r="Q73" s="234"/>
      <c r="R73" s="235"/>
    </row>
    <row r="74" spans="1:19" s="18" customFormat="1" ht="9" customHeight="1">
      <c r="A74" s="379"/>
      <c r="B74" s="380"/>
      <c r="C74" s="381"/>
      <c r="D74" s="224">
        <v>2</v>
      </c>
      <c r="E74" s="224"/>
      <c r="F74" s="92">
        <f>IF(D74&gt;$R$79,,UPPER(VLOOKUP(D74,'1D ELO (2)'!$A$7:$L$23,2)))</f>
        <v>0</v>
      </c>
      <c r="G74" s="355">
        <v>6</v>
      </c>
      <c r="H74" s="92">
        <f>IF(G74&gt;$R$79,,UPPER(VLOOKUP(G74,'1D ELO (2)'!$A$7:$L$23,2)))</f>
        <v>0</v>
      </c>
      <c r="I74" s="333"/>
      <c r="J74" s="334" t="s">
        <v>8</v>
      </c>
      <c r="K74" s="221"/>
      <c r="L74" s="227"/>
      <c r="M74" s="221"/>
      <c r="N74" s="228"/>
      <c r="O74" s="229" t="s">
        <v>112</v>
      </c>
      <c r="P74" s="230"/>
      <c r="Q74" s="230"/>
      <c r="R74" s="231"/>
    </row>
    <row r="75" spans="1:19" s="18" customFormat="1" ht="9" customHeight="1">
      <c r="A75" s="238"/>
      <c r="B75" s="150"/>
      <c r="C75" s="239"/>
      <c r="D75" s="224"/>
      <c r="E75" s="224"/>
      <c r="F75" s="92">
        <f>IF(D74&gt;$R$79,,UPPER(VLOOKUP(D74,'1D ELO (2)'!$A$7:$L$23,8)))</f>
        <v>0</v>
      </c>
      <c r="G75" s="355"/>
      <c r="H75" s="92">
        <f>IF(G74&gt;$R$79,,UPPER(VLOOKUP(G74,'1D ELO (2)'!$A$7:$L$23,8)))</f>
        <v>0</v>
      </c>
      <c r="I75" s="333"/>
      <c r="J75" s="334"/>
      <c r="K75" s="221"/>
      <c r="L75" s="227"/>
      <c r="M75" s="221"/>
      <c r="N75" s="228"/>
      <c r="O75" s="221"/>
      <c r="P75" s="227"/>
      <c r="Q75" s="221"/>
      <c r="R75" s="228"/>
    </row>
    <row r="76" spans="1:19" s="18" customFormat="1" ht="9" customHeight="1">
      <c r="A76" s="366"/>
      <c r="B76" s="382"/>
      <c r="C76" s="383"/>
      <c r="D76" s="224">
        <v>3</v>
      </c>
      <c r="E76" s="224"/>
      <c r="F76" s="92">
        <f>IF(D76&gt;$R$79,,UPPER(VLOOKUP(D76,'1D ELO (2)'!$A$7:$L$23,2)))</f>
        <v>0</v>
      </c>
      <c r="G76" s="355">
        <v>7</v>
      </c>
      <c r="H76" s="92">
        <f>IF(G76&gt;$R$79,,UPPER(VLOOKUP(G76,'1D ELO (2)'!$A$7:$L$23,2)))</f>
        <v>0</v>
      </c>
      <c r="I76" s="333"/>
      <c r="J76" s="334" t="s">
        <v>9</v>
      </c>
      <c r="K76" s="221"/>
      <c r="L76" s="227"/>
      <c r="M76" s="221"/>
      <c r="N76" s="228"/>
      <c r="O76" s="234"/>
      <c r="P76" s="233"/>
      <c r="Q76" s="234"/>
      <c r="R76" s="235"/>
    </row>
    <row r="77" spans="1:19" s="18" customFormat="1" ht="9" customHeight="1">
      <c r="A77" s="367"/>
      <c r="B77" s="24"/>
      <c r="C77" s="239"/>
      <c r="D77" s="224"/>
      <c r="E77" s="224"/>
      <c r="F77" s="92">
        <f>IF(D76&gt;$R$79,,UPPER(VLOOKUP(D76,'1D ELO (2)'!$A$7:$L$23,8)))</f>
        <v>0</v>
      </c>
      <c r="G77" s="355"/>
      <c r="H77" s="92">
        <f>IF(G76&gt;$R$79,,UPPER(VLOOKUP(G76,'1D ELO (2)'!$A$7:$L$23,8)))</f>
        <v>0</v>
      </c>
      <c r="I77" s="333"/>
      <c r="J77" s="334"/>
      <c r="K77" s="221"/>
      <c r="L77" s="227"/>
      <c r="M77" s="221"/>
      <c r="N77" s="228"/>
      <c r="O77" s="229" t="s">
        <v>92</v>
      </c>
      <c r="P77" s="230"/>
      <c r="Q77" s="230"/>
      <c r="R77" s="231"/>
    </row>
    <row r="78" spans="1:19" s="18" customFormat="1" ht="9" customHeight="1">
      <c r="A78" s="367"/>
      <c r="B78" s="24"/>
      <c r="C78" s="377"/>
      <c r="D78" s="224">
        <v>4</v>
      </c>
      <c r="E78" s="224"/>
      <c r="F78" s="92">
        <f>IF(D78&gt;$R$79,,UPPER(VLOOKUP(D78,'1D ELO (2)'!$A$7:$L$23,2)))</f>
        <v>0</v>
      </c>
      <c r="G78" s="355">
        <v>8</v>
      </c>
      <c r="H78" s="92">
        <f>IF(G78&gt;$R$79,,UPPER(VLOOKUP(G78,'1D ELO (2)'!$A$7:$L$23,2)))</f>
        <v>0</v>
      </c>
      <c r="I78" s="333"/>
      <c r="J78" s="334" t="s">
        <v>10</v>
      </c>
      <c r="K78" s="221"/>
      <c r="L78" s="227"/>
      <c r="M78" s="221"/>
      <c r="N78" s="228"/>
      <c r="O78" s="221"/>
      <c r="P78" s="227"/>
      <c r="Q78" s="221"/>
      <c r="R78" s="228"/>
    </row>
    <row r="79" spans="1:19" s="18" customFormat="1" ht="9" customHeight="1">
      <c r="A79" s="368"/>
      <c r="B79" s="365"/>
      <c r="C79" s="378"/>
      <c r="D79" s="240"/>
      <c r="E79" s="240"/>
      <c r="F79" s="92">
        <f>IF(D78&gt;$R$79,,UPPER(VLOOKUP(D78,'1D ELO (2)'!$A$7:$L$23,8)))</f>
        <v>0</v>
      </c>
      <c r="G79" s="356"/>
      <c r="H79" s="241">
        <f>IF(G78&gt;$R$79,,UPPER(VLOOKUP(G78,'1D ELO (2)'!$A$7:$L$23,8)))</f>
        <v>0</v>
      </c>
      <c r="I79" s="336"/>
      <c r="J79" s="337"/>
      <c r="K79" s="234"/>
      <c r="L79" s="233"/>
      <c r="M79" s="234"/>
      <c r="N79" s="235"/>
      <c r="O79" s="234">
        <f>R4</f>
        <v>0</v>
      </c>
      <c r="P79" s="233"/>
      <c r="Q79" s="234"/>
      <c r="R79" s="357">
        <f>'1D ELO (2)'!$P$5</f>
        <v>0</v>
      </c>
    </row>
    <row r="80" spans="1:19" s="19" customFormat="1" ht="9.6">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c r="A81" s="306"/>
      <c r="B81" s="99"/>
      <c r="C81" s="99"/>
      <c r="D81" s="99"/>
      <c r="E81" s="99"/>
      <c r="F81" s="22"/>
      <c r="G81" s="22"/>
      <c r="H81" s="101"/>
      <c r="I81" s="22"/>
      <c r="J81" s="122"/>
      <c r="K81" s="99"/>
      <c r="L81" s="122"/>
      <c r="M81" s="99"/>
      <c r="N81" s="122"/>
      <c r="O81" s="99"/>
      <c r="P81" s="122"/>
      <c r="Q81" s="99"/>
      <c r="R81" s="143"/>
    </row>
    <row r="82" spans="1:21" s="38" customFormat="1" ht="10.5" customHeight="1">
      <c r="A82" s="307">
        <v>17</v>
      </c>
      <c r="B82" s="390" t="str">
        <f>IF($D82="","",VLOOKUP($D82,'1D ELO (2)'!$A$7:$P$39,14))</f>
        <v/>
      </c>
      <c r="C82" s="390" t="str">
        <f>IF($D82="","",VLOOKUP($D82,'1D ELO (2)'!$A$7:$P$39,15))</f>
        <v/>
      </c>
      <c r="D82" s="159"/>
      <c r="E82" s="680" t="str">
        <f>UPPER(IF($D82="","",VLOOKUP($D82,'1D ELO (2)'!$A$7:$P$39,5)))</f>
        <v/>
      </c>
      <c r="F82" s="681" t="str">
        <f>UPPER(IF($D82="","",VLOOKUP($D82,'1D ELO (2)'!$A$7:$P$39,2)))</f>
        <v/>
      </c>
      <c r="G82" s="681" t="str">
        <f>IF($D82="","",VLOOKUP($D82,'1D ELO (2)'!$A$7:$P$39,3))</f>
        <v/>
      </c>
      <c r="H82" s="682"/>
      <c r="I82" s="681" t="str">
        <f>IF($D82="","",VLOOKUP($D82,'1D ELO (2)'!$A$7:$P$39,4))</f>
        <v/>
      </c>
      <c r="J82" s="309"/>
      <c r="K82" s="163"/>
      <c r="L82" s="165"/>
      <c r="M82" s="163"/>
      <c r="N82" s="165"/>
      <c r="O82" s="163"/>
      <c r="P82" s="165"/>
      <c r="Q82" s="163"/>
      <c r="R82" s="280" t="s">
        <v>154</v>
      </c>
      <c r="S82" s="169"/>
      <c r="U82" s="170">
        <f>Birók!P60</f>
        <v>0</v>
      </c>
    </row>
    <row r="83" spans="1:21" s="38" customFormat="1" ht="9.6" customHeight="1">
      <c r="A83" s="281"/>
      <c r="B83" s="310"/>
      <c r="C83" s="310"/>
      <c r="D83" s="310"/>
      <c r="E83" s="680" t="str">
        <f>UPPER(IF($D82="","",VLOOKUP($D82,'1D ELO (2)'!$A$7:$P$33,11)))</f>
        <v/>
      </c>
      <c r="F83" s="681" t="str">
        <f>UPPER(IF($D82="","",VLOOKUP($D82,'1D ELO (2)'!$A$7:$P$33,8)))</f>
        <v/>
      </c>
      <c r="G83" s="681" t="str">
        <f>IF($D82="","",VLOOKUP($D82,'1D ELO (2)'!$A$7:$P$33,9))</f>
        <v/>
      </c>
      <c r="H83" s="682"/>
      <c r="I83" s="681" t="str">
        <f>IF($D82="","",VLOOKUP($D82,'1D ELO (2)'!$A$7:$P$33,10))</f>
        <v/>
      </c>
      <c r="J83" s="311"/>
      <c r="K83" s="156" t="str">
        <f>IF(J83="a",F82,IF(J83="b",F84,""))</f>
        <v/>
      </c>
      <c r="L83" s="165"/>
      <c r="M83" s="163"/>
      <c r="N83" s="165"/>
      <c r="O83" s="163"/>
      <c r="P83" s="165"/>
      <c r="Q83" s="163"/>
      <c r="R83" s="166"/>
      <c r="S83" s="169"/>
      <c r="U83" s="178">
        <f>Birók!P61</f>
        <v>0</v>
      </c>
    </row>
    <row r="84" spans="1:21" s="38" customFormat="1" ht="9.6" customHeight="1">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c r="A86" s="281">
        <v>18</v>
      </c>
      <c r="B86" s="390" t="str">
        <f>IF($D86="","",VLOOKUP($D86,'1D ELO (2)'!$A$7:$P$39,14))</f>
        <v/>
      </c>
      <c r="C86" s="390" t="str">
        <f>IF($D86="","",VLOOKUP($D86,'1D ELO (2)'!$A$7:$P$39,15))</f>
        <v/>
      </c>
      <c r="D86" s="159"/>
      <c r="E86" s="498" t="str">
        <f>UPPER(IF($D86="","",VLOOKUP($D86,'1D ELO (2)'!$A$7:$P$39,5)))</f>
        <v/>
      </c>
      <c r="F86" s="487" t="str">
        <f>UPPER(IF($D86="","",VLOOKUP($D86,'1D ELO (2)'!$A$7:$P$39,2)))</f>
        <v/>
      </c>
      <c r="G86" s="487" t="str">
        <f>IF($D86="","",VLOOKUP($D86,'1D ELO (2)'!$A$7:$P$39,3))</f>
        <v/>
      </c>
      <c r="H86" s="499"/>
      <c r="I86" s="487" t="str">
        <f>IF($D86="","",VLOOKUP($D86,'1D ELO (2)'!$A$7:$P$39,4))</f>
        <v/>
      </c>
      <c r="J86" s="317"/>
      <c r="K86" s="163"/>
      <c r="L86" s="318"/>
      <c r="M86" s="201"/>
      <c r="N86" s="314"/>
      <c r="O86" s="163"/>
      <c r="P86" s="165"/>
      <c r="Q86" s="163"/>
      <c r="R86" s="166"/>
      <c r="S86" s="169"/>
      <c r="U86" s="178">
        <f>Birók!P64</f>
        <v>0</v>
      </c>
    </row>
    <row r="87" spans="1:21" s="38" customFormat="1" ht="9.6" customHeight="1">
      <c r="A87" s="281"/>
      <c r="B87" s="310"/>
      <c r="C87" s="310"/>
      <c r="D87" s="310"/>
      <c r="E87" s="498" t="str">
        <f>UPPER(IF($D86="","",VLOOKUP($D86,'1D ELO (2)'!$A$7:$P$33,11)))</f>
        <v/>
      </c>
      <c r="F87" s="487" t="str">
        <f>UPPER(IF($D86="","",VLOOKUP($D86,'1D ELO (2)'!$A$7:$P$33,8)))</f>
        <v/>
      </c>
      <c r="G87" s="487" t="str">
        <f>IF($D86="","",VLOOKUP($D86,'1D ELO (2)'!$A$7:$P$33,9))</f>
        <v/>
      </c>
      <c r="H87" s="499"/>
      <c r="I87" s="487" t="str">
        <f>IF($D86="","",VLOOKUP($D86,'1D ELO (2)'!$A$7:$P$33,10))</f>
        <v/>
      </c>
      <c r="J87" s="311"/>
      <c r="K87" s="163"/>
      <c r="L87" s="318"/>
      <c r="M87" s="285"/>
      <c r="N87" s="319"/>
      <c r="O87" s="163"/>
      <c r="P87" s="165"/>
      <c r="Q87" s="163"/>
      <c r="R87" s="166"/>
      <c r="S87" s="169"/>
      <c r="U87" s="178">
        <f>Birók!P65</f>
        <v>0</v>
      </c>
    </row>
    <row r="88" spans="1:21" s="38" customFormat="1" ht="9.6" customHeight="1">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c r="A90" s="321">
        <v>19</v>
      </c>
      <c r="B90" s="390" t="str">
        <f>IF($D90="","",VLOOKUP($D90,'1D ELO (2)'!$A$7:$P$39,14))</f>
        <v/>
      </c>
      <c r="C90" s="390" t="str">
        <f>IF($D90="","",VLOOKUP($D90,'1D ELO (2)'!$A$7:$P$39,15))</f>
        <v/>
      </c>
      <c r="D90" s="159"/>
      <c r="E90" s="498" t="str">
        <f>UPPER(IF($D90="","",VLOOKUP($D90,'1D ELO (2)'!$A$7:$P$39,5)))</f>
        <v/>
      </c>
      <c r="F90" s="487" t="str">
        <f>UPPER(IF($D90="","",VLOOKUP($D90,'1D ELO (2)'!$A$7:$P$39,2)))</f>
        <v/>
      </c>
      <c r="G90" s="487" t="str">
        <f>IF($D90="","",VLOOKUP($D90,'1D ELO (2)'!$A$7:$P$39,3))</f>
        <v/>
      </c>
      <c r="H90" s="499"/>
      <c r="I90" s="487" t="str">
        <f>IF($D90="","",VLOOKUP($D90,'1D ELO (2)'!$A$7:$P$39,4))</f>
        <v/>
      </c>
      <c r="J90" s="309"/>
      <c r="K90" s="163"/>
      <c r="L90" s="318"/>
      <c r="M90" s="163"/>
      <c r="N90" s="318"/>
      <c r="O90" s="201"/>
      <c r="P90" s="165"/>
      <c r="Q90" s="163"/>
      <c r="R90" s="166"/>
      <c r="S90" s="169"/>
      <c r="U90" s="178">
        <f>Birók!P68</f>
        <v>0</v>
      </c>
    </row>
    <row r="91" spans="1:21" s="38" customFormat="1" ht="9.6" customHeight="1" thickBot="1">
      <c r="A91" s="281"/>
      <c r="B91" s="310"/>
      <c r="C91" s="310"/>
      <c r="D91" s="310"/>
      <c r="E91" s="498" t="str">
        <f>UPPER(IF($D90="","",VLOOKUP($D90,'1D ELO (2)'!$A$7:$P$33,11)))</f>
        <v/>
      </c>
      <c r="F91" s="487" t="str">
        <f>UPPER(IF($D90="","",VLOOKUP($D90,'1D ELO (2)'!$A$7:$P$33,8)))</f>
        <v/>
      </c>
      <c r="G91" s="487" t="str">
        <f>IF($D90="","",VLOOKUP($D90,'1D ELO (2)'!$A$7:$P$33,9))</f>
        <v/>
      </c>
      <c r="H91" s="499"/>
      <c r="I91" s="487" t="str">
        <f>IF($D90="","",VLOOKUP($D90,'1D ELO (2)'!$A$7:$P$33,10))</f>
        <v/>
      </c>
      <c r="J91" s="311"/>
      <c r="K91" s="156" t="str">
        <f>IF(J91="a",F90,IF(J91="b",F92,""))</f>
        <v/>
      </c>
      <c r="L91" s="318"/>
      <c r="M91" s="163"/>
      <c r="N91" s="318"/>
      <c r="O91" s="163"/>
      <c r="P91" s="165"/>
      <c r="Q91" s="163"/>
      <c r="R91" s="166"/>
      <c r="S91" s="169"/>
      <c r="U91" s="193">
        <f>Birók!P69</f>
        <v>0</v>
      </c>
    </row>
    <row r="92" spans="1:21" s="38" customFormat="1" ht="9.6" customHeight="1">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c r="A94" s="281">
        <v>20</v>
      </c>
      <c r="B94" s="390" t="str">
        <f>IF($D94="","",VLOOKUP($D94,'1D ELO (2)'!$A$7:$P$39,14))</f>
        <v/>
      </c>
      <c r="C94" s="390" t="str">
        <f>IF($D94="","",VLOOKUP($D94,'1D ELO (2)'!$A$7:$P$39,15))</f>
        <v/>
      </c>
      <c r="D94" s="159"/>
      <c r="E94" s="498" t="str">
        <f>UPPER(IF($D94="","",VLOOKUP($D94,'1D ELO (2)'!$A$7:$P$39,5)))</f>
        <v/>
      </c>
      <c r="F94" s="487" t="str">
        <f>UPPER(IF($D94="","",VLOOKUP($D94,'1D ELO (2)'!$A$7:$P$39,2)))</f>
        <v/>
      </c>
      <c r="G94" s="487" t="str">
        <f>IF($D94="","",VLOOKUP($D94,'1D ELO (2)'!$A$7:$P$39,3))</f>
        <v/>
      </c>
      <c r="H94" s="499"/>
      <c r="I94" s="487" t="str">
        <f>IF($D94="","",VLOOKUP($D94,'1D ELO (2)'!$A$7:$P$39,4))</f>
        <v/>
      </c>
      <c r="J94" s="317"/>
      <c r="K94" s="163"/>
      <c r="L94" s="165"/>
      <c r="M94" s="201"/>
      <c r="N94" s="322"/>
      <c r="O94" s="163"/>
      <c r="P94" s="165"/>
      <c r="Q94" s="163"/>
      <c r="R94" s="166"/>
      <c r="S94" s="169"/>
    </row>
    <row r="95" spans="1:21" s="38" customFormat="1" ht="9.6" customHeight="1">
      <c r="A95" s="281"/>
      <c r="B95" s="310"/>
      <c r="C95" s="310"/>
      <c r="D95" s="310"/>
      <c r="E95" s="498" t="str">
        <f>UPPER(IF($D94="","",VLOOKUP($D94,'1D ELO (2)'!$A$7:$P$33,11)))</f>
        <v/>
      </c>
      <c r="F95" s="487" t="str">
        <f>UPPER(IF($D94="","",VLOOKUP($D94,'1D ELO (2)'!$A$7:$P$33,8)))</f>
        <v/>
      </c>
      <c r="G95" s="487" t="str">
        <f>IF($D94="","",VLOOKUP($D94,'1D ELO (2)'!$A$7:$P$33,9))</f>
        <v/>
      </c>
      <c r="H95" s="499"/>
      <c r="I95" s="487" t="str">
        <f>IF($D94="","",VLOOKUP($D94,'1D ELO (2)'!$A$7:$P$33,10))</f>
        <v/>
      </c>
      <c r="J95" s="311"/>
      <c r="K95" s="163"/>
      <c r="L95" s="165"/>
      <c r="M95" s="285"/>
      <c r="N95" s="323"/>
      <c r="O95" s="163"/>
      <c r="P95" s="165"/>
      <c r="Q95" s="163"/>
      <c r="R95" s="166"/>
      <c r="S95" s="169"/>
    </row>
    <row r="96" spans="1:21" s="38" customFormat="1" ht="9.6" customHeight="1">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c r="A98" s="281">
        <v>21</v>
      </c>
      <c r="B98" s="390" t="str">
        <f>IF($D98="","",VLOOKUP($D98,'1D ELO (2)'!$A$7:$P$39,14))</f>
        <v/>
      </c>
      <c r="C98" s="390" t="str">
        <f>IF($D98="","",VLOOKUP($D98,'1D ELO (2)'!$A$7:$P$39,15))</f>
        <v/>
      </c>
      <c r="D98" s="159"/>
      <c r="E98" s="498" t="str">
        <f>UPPER(IF($D98="","",VLOOKUP($D98,'1D ELO (2)'!$A$7:$P$39,5)))</f>
        <v/>
      </c>
      <c r="F98" s="487" t="str">
        <f>UPPER(IF($D98="","",VLOOKUP($D98,'1D ELO (2)'!$A$7:$P$39,2)))</f>
        <v/>
      </c>
      <c r="G98" s="487" t="str">
        <f>IF($D98="","",VLOOKUP($D98,'1D ELO (2)'!$A$7:$P$39,3))</f>
        <v/>
      </c>
      <c r="H98" s="499"/>
      <c r="I98" s="487" t="str">
        <f>IF($D98="","",VLOOKUP($D98,'1D ELO (2)'!$A$7:$P$39,4))</f>
        <v/>
      </c>
      <c r="J98" s="309"/>
      <c r="K98" s="163"/>
      <c r="L98" s="165"/>
      <c r="M98" s="163"/>
      <c r="N98" s="318"/>
      <c r="O98" s="163"/>
      <c r="P98" s="318"/>
      <c r="Q98" s="163"/>
      <c r="R98" s="166"/>
      <c r="S98" s="169"/>
    </row>
    <row r="99" spans="1:19" s="38" customFormat="1" ht="9.6" customHeight="1">
      <c r="A99" s="281"/>
      <c r="B99" s="310"/>
      <c r="C99" s="310"/>
      <c r="D99" s="310"/>
      <c r="E99" s="498" t="str">
        <f>UPPER(IF($D98="","",VLOOKUP($D98,'1D ELO (2)'!$A$7:$P$33,11)))</f>
        <v/>
      </c>
      <c r="F99" s="487" t="str">
        <f>UPPER(IF($D98="","",VLOOKUP($D98,'1D ELO (2)'!$A$7:$P$33,8)))</f>
        <v/>
      </c>
      <c r="G99" s="487" t="str">
        <f>IF($D98="","",VLOOKUP($D98,'1D ELO (2)'!$A$7:$P$33,9))</f>
        <v/>
      </c>
      <c r="H99" s="499"/>
      <c r="I99" s="487" t="str">
        <f>IF($D98="","",VLOOKUP($D98,'1D ELO (2)'!$A$7:$P$33,10))</f>
        <v/>
      </c>
      <c r="J99" s="311"/>
      <c r="K99" s="156" t="str">
        <f>IF(J99="a",F98,IF(J99="b",F100,""))</f>
        <v/>
      </c>
      <c r="L99" s="165"/>
      <c r="M99" s="163"/>
      <c r="N99" s="318"/>
      <c r="O99" s="163"/>
      <c r="P99" s="318"/>
      <c r="Q99" s="163"/>
      <c r="R99" s="166"/>
      <c r="S99" s="169"/>
    </row>
    <row r="100" spans="1:19" s="38" customFormat="1" ht="9.6" customHeight="1">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c r="A102" s="281">
        <v>22</v>
      </c>
      <c r="B102" s="390" t="str">
        <f>IF($D102="","",VLOOKUP($D102,'1D ELO (2)'!$A$7:$P$39,14))</f>
        <v/>
      </c>
      <c r="C102" s="390" t="str">
        <f>IF($D102="","",VLOOKUP($D102,'1D ELO (2)'!$A$7:$P$39,15))</f>
        <v/>
      </c>
      <c r="D102" s="159"/>
      <c r="E102" s="498" t="str">
        <f>UPPER(IF($D102="","",VLOOKUP($D102,'1D ELO (2)'!$A$7:$P$39,5)))</f>
        <v/>
      </c>
      <c r="F102" s="487" t="str">
        <f>UPPER(IF($D102="","",VLOOKUP($D102,'1D ELO (2)'!$A$7:$P$39,2)))</f>
        <v/>
      </c>
      <c r="G102" s="487" t="str">
        <f>IF($D102="","",VLOOKUP($D102,'1D ELO (2)'!$A$7:$P$39,3))</f>
        <v/>
      </c>
      <c r="H102" s="499"/>
      <c r="I102" s="487" t="str">
        <f>IF($D102="","",VLOOKUP($D102,'1D ELO (2)'!$A$7:$P$39,4))</f>
        <v/>
      </c>
      <c r="J102" s="317"/>
      <c r="K102" s="163"/>
      <c r="L102" s="318"/>
      <c r="M102" s="201"/>
      <c r="N102" s="322"/>
      <c r="O102" s="163"/>
      <c r="P102" s="318"/>
      <c r="Q102" s="163"/>
      <c r="R102" s="166"/>
      <c r="S102" s="169"/>
    </row>
    <row r="103" spans="1:19" s="38" customFormat="1" ht="9.6" customHeight="1">
      <c r="A103" s="281"/>
      <c r="B103" s="310"/>
      <c r="C103" s="310"/>
      <c r="D103" s="310"/>
      <c r="E103" s="498" t="str">
        <f>UPPER(IF($D102="","",VLOOKUP($D102,'1D ELO (2)'!$A$7:$P$33,11)))</f>
        <v/>
      </c>
      <c r="F103" s="487" t="str">
        <f>UPPER(IF($D102="","",VLOOKUP($D102,'1D ELO (2)'!$A$7:$P$33,8)))</f>
        <v/>
      </c>
      <c r="G103" s="487" t="str">
        <f>IF($D102="","",VLOOKUP($D102,'1D ELO (2)'!$A$7:$P$33,9))</f>
        <v/>
      </c>
      <c r="H103" s="499"/>
      <c r="I103" s="487" t="str">
        <f>IF($D102="","",VLOOKUP($D102,'1D ELO (2)'!$A$7:$P$33,10))</f>
        <v/>
      </c>
      <c r="J103" s="311"/>
      <c r="K103" s="163"/>
      <c r="L103" s="318"/>
      <c r="M103" s="285"/>
      <c r="N103" s="323"/>
      <c r="O103" s="163"/>
      <c r="P103" s="318"/>
      <c r="Q103" s="163"/>
      <c r="R103" s="166"/>
      <c r="S103" s="169"/>
    </row>
    <row r="104" spans="1:19" s="38" customFormat="1" ht="9.6" customHeight="1">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c r="A106" s="321">
        <v>23</v>
      </c>
      <c r="B106" s="390" t="str">
        <f>IF($D106="","",VLOOKUP($D106,'1D ELO (2)'!$A$7:$P$39,14))</f>
        <v/>
      </c>
      <c r="C106" s="390" t="str">
        <f>IF($D106="","",VLOOKUP($D106,'1D ELO (2)'!$A$7:$P$39,15))</f>
        <v/>
      </c>
      <c r="D106" s="159"/>
      <c r="E106" s="498" t="str">
        <f>UPPER(IF($D106="","",VLOOKUP($D106,'1D ELO (2)'!$A$7:$P$39,5)))</f>
        <v/>
      </c>
      <c r="F106" s="487" t="str">
        <f>UPPER(IF($D106="","",VLOOKUP($D106,'1D ELO (2)'!$A$7:$P$39,2)))</f>
        <v/>
      </c>
      <c r="G106" s="487" t="str">
        <f>IF($D106="","",VLOOKUP($D106,'1D ELO (2)'!$A$7:$P$39,3))</f>
        <v/>
      </c>
      <c r="H106" s="499"/>
      <c r="I106" s="487" t="str">
        <f>IF($D106="","",VLOOKUP($D106,'1D ELO (2)'!$A$7:$P$39,4))</f>
        <v/>
      </c>
      <c r="J106" s="309"/>
      <c r="K106" s="163"/>
      <c r="L106" s="318"/>
      <c r="M106" s="163"/>
      <c r="N106" s="165"/>
      <c r="O106" s="201"/>
      <c r="P106" s="318"/>
      <c r="Q106" s="163"/>
      <c r="R106" s="166"/>
      <c r="S106" s="169"/>
    </row>
    <row r="107" spans="1:19" s="38" customFormat="1" ht="9.6" customHeight="1">
      <c r="A107" s="281"/>
      <c r="B107" s="310"/>
      <c r="C107" s="310"/>
      <c r="D107" s="310"/>
      <c r="E107" s="498" t="str">
        <f>UPPER(IF($D106="","",VLOOKUP($D106,'1D ELO (2)'!$A$7:$P$33,11)))</f>
        <v/>
      </c>
      <c r="F107" s="487" t="str">
        <f>UPPER(IF($D106="","",VLOOKUP($D106,'1D ELO (2)'!$A$7:$P$33,8)))</f>
        <v/>
      </c>
      <c r="G107" s="487" t="str">
        <f>IF($D106="","",VLOOKUP($D106,'1D ELO (2)'!$A$7:$P$33,9))</f>
        <v/>
      </c>
      <c r="H107" s="499"/>
      <c r="I107" s="487" t="str">
        <f>IF($D106="","",VLOOKUP($D106,'1D ELO (2)'!$A$7:$P$33,10))</f>
        <v/>
      </c>
      <c r="J107" s="311"/>
      <c r="K107" s="156" t="str">
        <f>IF(J107="a",F106,IF(J107="b",F108,""))</f>
        <v/>
      </c>
      <c r="L107" s="318"/>
      <c r="M107" s="163"/>
      <c r="N107" s="165"/>
      <c r="O107" s="163"/>
      <c r="P107" s="318"/>
      <c r="Q107" s="163"/>
      <c r="R107" s="166"/>
      <c r="S107" s="169"/>
    </row>
    <row r="108" spans="1:19" s="38" customFormat="1" ht="9.6" customHeight="1">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c r="A110" s="307">
        <v>24</v>
      </c>
      <c r="B110" s="390" t="str">
        <f>IF($D110="","",VLOOKUP($D110,'1D ELO (2)'!$A$7:$P$39,14))</f>
        <v/>
      </c>
      <c r="C110" s="390" t="str">
        <f>IF($D110="","",VLOOKUP($D110,'1D ELO (2)'!$A$7:$P$39,15))</f>
        <v/>
      </c>
      <c r="D110" s="159"/>
      <c r="E110" s="680" t="str">
        <f>UPPER(IF($D110="","",VLOOKUP($D110,'1D ELO (2)'!$A$7:$P$39,5)))</f>
        <v/>
      </c>
      <c r="F110" s="681" t="str">
        <f>UPPER(IF($D110="","",VLOOKUP($D110,'1D ELO (2)'!$A$7:$P$39,2)))</f>
        <v/>
      </c>
      <c r="G110" s="681" t="str">
        <f>IF($D110="","",VLOOKUP($D110,'1D ELO (2)'!$A$7:$P$39,3))</f>
        <v/>
      </c>
      <c r="H110" s="682"/>
      <c r="I110" s="681" t="str">
        <f>IF($D110="","",VLOOKUP($D110,'1D ELO (2)'!$A$7:$P$39,4))</f>
        <v/>
      </c>
      <c r="J110" s="317"/>
      <c r="K110" s="163"/>
      <c r="L110" s="165"/>
      <c r="M110" s="201"/>
      <c r="N110" s="314"/>
      <c r="O110" s="163"/>
      <c r="P110" s="318"/>
      <c r="Q110" s="163"/>
      <c r="R110" s="166"/>
      <c r="S110" s="169"/>
    </row>
    <row r="111" spans="1:19" s="38" customFormat="1" ht="9.6" customHeight="1">
      <c r="A111" s="281"/>
      <c r="B111" s="310"/>
      <c r="C111" s="310"/>
      <c r="D111" s="310"/>
      <c r="E111" s="680" t="str">
        <f>UPPER(IF($D110="","",VLOOKUP($D110,'1D ELO (2)'!$A$7:$P$33,11)))</f>
        <v/>
      </c>
      <c r="F111" s="681" t="str">
        <f>UPPER(IF($D110="","",VLOOKUP($D110,'1D ELO (2)'!$A$7:$P$33,8)))</f>
        <v/>
      </c>
      <c r="G111" s="681" t="str">
        <f>IF($D110="","",VLOOKUP($D110,'1D ELO (2)'!$A$7:$P$33,9))</f>
        <v/>
      </c>
      <c r="H111" s="682"/>
      <c r="I111" s="681" t="str">
        <f>IF($D110="","",VLOOKUP($D110,'1D ELO (2)'!$A$7:$P$33,10))</f>
        <v/>
      </c>
      <c r="J111" s="311"/>
      <c r="K111" s="163"/>
      <c r="L111" s="165"/>
      <c r="M111" s="285"/>
      <c r="N111" s="319"/>
      <c r="O111" s="163"/>
      <c r="P111" s="318"/>
      <c r="Q111" s="163"/>
      <c r="R111" s="166"/>
      <c r="S111" s="169"/>
    </row>
    <row r="112" spans="1:19" s="38" customFormat="1" ht="9.6" customHeight="1">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c r="A114" s="307">
        <v>25</v>
      </c>
      <c r="B114" s="390" t="str">
        <f>IF($D114="","",VLOOKUP($D114,'1D ELO (2)'!$A$7:$P$39,14))</f>
        <v/>
      </c>
      <c r="C114" s="390" t="str">
        <f>IF($D114="","",VLOOKUP($D114,'1D ELO (2)'!$A$7:$P$39,15))</f>
        <v/>
      </c>
      <c r="D114" s="159"/>
      <c r="E114" s="680" t="str">
        <f>UPPER(IF($D114="","",VLOOKUP($D114,'1D ELO (2)'!$A$7:$P$39,5)))</f>
        <v/>
      </c>
      <c r="F114" s="681" t="str">
        <f>UPPER(IF($D114="","",VLOOKUP($D114,'1D ELO (2)'!$A$7:$P$39,2)))</f>
        <v/>
      </c>
      <c r="G114" s="681" t="str">
        <f>IF($D114="","",VLOOKUP($D114,'1D ELO (2)'!$A$7:$P$39,3))</f>
        <v/>
      </c>
      <c r="H114" s="682"/>
      <c r="I114" s="681" t="str">
        <f>IF($D114="","",VLOOKUP($D114,'1D ELO (2)'!$A$7:$P$39,4))</f>
        <v/>
      </c>
      <c r="J114" s="309"/>
      <c r="K114" s="163"/>
      <c r="L114" s="165"/>
      <c r="M114" s="163"/>
      <c r="N114" s="165"/>
      <c r="O114" s="163"/>
      <c r="P114" s="318"/>
      <c r="Q114" s="201"/>
      <c r="R114" s="166"/>
      <c r="S114" s="169"/>
    </row>
    <row r="115" spans="1:19" s="38" customFormat="1" ht="9.6" customHeight="1">
      <c r="A115" s="281"/>
      <c r="B115" s="310"/>
      <c r="C115" s="310"/>
      <c r="D115" s="310"/>
      <c r="E115" s="680" t="str">
        <f>UPPER(IF($D114="","",VLOOKUP($D114,'1D ELO (2)'!$A$7:$P$33,11)))</f>
        <v/>
      </c>
      <c r="F115" s="681" t="str">
        <f>UPPER(IF($D114="","",VLOOKUP($D114,'1D ELO (2)'!$A$7:$P$33,8)))</f>
        <v/>
      </c>
      <c r="G115" s="681" t="str">
        <f>IF($D114="","",VLOOKUP($D114,'1D ELO (2)'!$A$7:$P$33,9))</f>
        <v/>
      </c>
      <c r="H115" s="682"/>
      <c r="I115" s="681" t="str">
        <f>IF($D114="","",VLOOKUP($D114,'1D ELO (2)'!$A$7:$P$33,10))</f>
        <v/>
      </c>
      <c r="J115" s="311"/>
      <c r="K115" s="156" t="str">
        <f>IF(J115="a",F114,IF(J115="b",F116,""))</f>
        <v/>
      </c>
      <c r="L115" s="165"/>
      <c r="M115" s="163"/>
      <c r="N115" s="165"/>
      <c r="O115" s="163"/>
      <c r="P115" s="318"/>
      <c r="Q115" s="285"/>
      <c r="R115" s="326"/>
      <c r="S115" s="169"/>
    </row>
    <row r="116" spans="1:19" s="38" customFormat="1" ht="9.6" customHeight="1">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c r="A118" s="281">
        <v>26</v>
      </c>
      <c r="B118" s="390" t="str">
        <f>IF($D118="","",VLOOKUP($D118,'1D ELO (2)'!$A$7:$P$39,14))</f>
        <v/>
      </c>
      <c r="C118" s="390" t="str">
        <f>IF($D118="","",VLOOKUP($D118,'1D ELO (2)'!$A$7:$P$39,15))</f>
        <v/>
      </c>
      <c r="D118" s="159"/>
      <c r="E118" s="498" t="str">
        <f>UPPER(IF($D118="","",VLOOKUP($D118,'1D ELO (2)'!$A$7:$P$39,5)))</f>
        <v/>
      </c>
      <c r="F118" s="487" t="str">
        <f>UPPER(IF($D118="","",VLOOKUP($D118,'1D ELO (2)'!$A$7:$P$39,2)))</f>
        <v/>
      </c>
      <c r="G118" s="487" t="str">
        <f>IF($D118="","",VLOOKUP($D118,'1D ELO (2)'!$A$7:$P$39,3))</f>
        <v/>
      </c>
      <c r="H118" s="499"/>
      <c r="I118" s="487" t="str">
        <f>IF($D118="","",VLOOKUP($D118,'1D ELO (2)'!$A$7:$P$39,4))</f>
        <v/>
      </c>
      <c r="J118" s="317"/>
      <c r="K118" s="163"/>
      <c r="L118" s="318"/>
      <c r="M118" s="201"/>
      <c r="N118" s="314"/>
      <c r="O118" s="163"/>
      <c r="P118" s="318"/>
      <c r="Q118" s="163"/>
      <c r="R118" s="166"/>
      <c r="S118" s="169"/>
    </row>
    <row r="119" spans="1:19" s="38" customFormat="1" ht="9.6" customHeight="1">
      <c r="A119" s="281"/>
      <c r="B119" s="310"/>
      <c r="C119" s="310"/>
      <c r="D119" s="310"/>
      <c r="E119" s="498" t="str">
        <f>UPPER(IF($D118="","",VLOOKUP($D118,'1D ELO (2)'!$A$7:$P$33,11)))</f>
        <v/>
      </c>
      <c r="F119" s="487" t="str">
        <f>UPPER(IF($D118="","",VLOOKUP($D118,'1D ELO (2)'!$A$7:$P$33,8)))</f>
        <v/>
      </c>
      <c r="G119" s="487" t="str">
        <f>IF($D118="","",VLOOKUP($D118,'1D ELO (2)'!$A$7:$P$33,9))</f>
        <v/>
      </c>
      <c r="H119" s="499"/>
      <c r="I119" s="487" t="str">
        <f>IF($D118="","",VLOOKUP($D118,'1D ELO (2)'!$A$7:$P$33,10))</f>
        <v/>
      </c>
      <c r="J119" s="311"/>
      <c r="K119" s="163"/>
      <c r="L119" s="318"/>
      <c r="M119" s="285"/>
      <c r="N119" s="319"/>
      <c r="O119" s="163"/>
      <c r="P119" s="318"/>
      <c r="Q119" s="163"/>
      <c r="R119" s="166"/>
      <c r="S119" s="169"/>
    </row>
    <row r="120" spans="1:19" s="38" customFormat="1" ht="9.6" customHeight="1">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c r="A122" s="321">
        <v>27</v>
      </c>
      <c r="B122" s="390" t="str">
        <f>IF($D122="","",VLOOKUP($D122,'1D ELO (2)'!$A$7:$P$39,14))</f>
        <v/>
      </c>
      <c r="C122" s="390" t="str">
        <f>IF($D122="","",VLOOKUP($D122,'1D ELO (2)'!$A$7:$P$39,15))</f>
        <v/>
      </c>
      <c r="D122" s="159"/>
      <c r="E122" s="498" t="str">
        <f>UPPER(IF($D122="","",VLOOKUP($D122,'1D ELO (2)'!$A$7:$P$39,5)))</f>
        <v/>
      </c>
      <c r="F122" s="487" t="str">
        <f>UPPER(IF($D122="","",VLOOKUP($D122,'1D ELO (2)'!$A$7:$P$39,2)))</f>
        <v/>
      </c>
      <c r="G122" s="487" t="str">
        <f>IF($D122="","",VLOOKUP($D122,'1D ELO (2)'!$A$7:$P$39,3))</f>
        <v/>
      </c>
      <c r="H122" s="499"/>
      <c r="I122" s="487" t="str">
        <f>IF($D122="","",VLOOKUP($D122,'1D ELO (2)'!$A$7:$P$39,4))</f>
        <v/>
      </c>
      <c r="J122" s="309"/>
      <c r="K122" s="163"/>
      <c r="L122" s="318"/>
      <c r="M122" s="163"/>
      <c r="N122" s="318"/>
      <c r="O122" s="201"/>
      <c r="P122" s="318"/>
      <c r="Q122" s="163"/>
      <c r="R122" s="166"/>
      <c r="S122" s="169"/>
    </row>
    <row r="123" spans="1:19" s="38" customFormat="1" ht="9.6" customHeight="1">
      <c r="A123" s="281"/>
      <c r="B123" s="310"/>
      <c r="C123" s="310"/>
      <c r="D123" s="310"/>
      <c r="E123" s="498" t="str">
        <f>UPPER(IF($D122="","",VLOOKUP($D122,'1D ELO (2)'!$A$7:$P$33,11)))</f>
        <v/>
      </c>
      <c r="F123" s="487" t="str">
        <f>UPPER(IF($D122="","",VLOOKUP($D122,'1D ELO (2)'!$A$7:$P$33,8)))</f>
        <v/>
      </c>
      <c r="G123" s="487" t="str">
        <f>IF($D122="","",VLOOKUP($D122,'1D ELO (2)'!$A$7:$P$33,9))</f>
        <v/>
      </c>
      <c r="H123" s="499"/>
      <c r="I123" s="487" t="str">
        <f>IF($D122="","",VLOOKUP($D122,'1D ELO (2)'!$A$7:$P$33,10))</f>
        <v/>
      </c>
      <c r="J123" s="311"/>
      <c r="K123" s="156" t="str">
        <f>IF(J123="a",F122,IF(J123="b",F124,""))</f>
        <v/>
      </c>
      <c r="L123" s="318"/>
      <c r="M123" s="163"/>
      <c r="N123" s="318"/>
      <c r="O123" s="163"/>
      <c r="P123" s="318"/>
      <c r="Q123" s="163"/>
      <c r="R123" s="166"/>
      <c r="S123" s="169"/>
    </row>
    <row r="124" spans="1:19" s="38" customFormat="1" ht="9.6" customHeight="1">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c r="A126" s="281">
        <v>28</v>
      </c>
      <c r="B126" s="390" t="str">
        <f>IF($D126="","",VLOOKUP($D126,'1D ELO (2)'!$A$7:$P$39,14))</f>
        <v/>
      </c>
      <c r="C126" s="390" t="str">
        <f>IF($D126="","",VLOOKUP($D126,'1D ELO (2)'!$A$7:$P$39,15))</f>
        <v/>
      </c>
      <c r="D126" s="159"/>
      <c r="E126" s="498" t="str">
        <f>UPPER(IF($D126="","",VLOOKUP($D126,'1D ELO (2)'!$A$7:$P$39,5)))</f>
        <v/>
      </c>
      <c r="F126" s="487" t="str">
        <f>UPPER(IF($D126="","",VLOOKUP($D126,'1D ELO (2)'!$A$7:$P$39,2)))</f>
        <v/>
      </c>
      <c r="G126" s="487" t="str">
        <f>IF($D126="","",VLOOKUP($D126,'1D ELO (2)'!$A$7:$P$39,3))</f>
        <v/>
      </c>
      <c r="H126" s="499"/>
      <c r="I126" s="487" t="str">
        <f>IF($D126="","",VLOOKUP($D126,'1D ELO (2)'!$A$7:$P$39,4))</f>
        <v/>
      </c>
      <c r="J126" s="317"/>
      <c r="K126" s="163"/>
      <c r="L126" s="165"/>
      <c r="M126" s="201"/>
      <c r="N126" s="322"/>
      <c r="O126" s="163"/>
      <c r="P126" s="318"/>
      <c r="Q126" s="163"/>
      <c r="R126" s="166"/>
      <c r="S126" s="169"/>
    </row>
    <row r="127" spans="1:19" s="38" customFormat="1" ht="9.6" customHeight="1">
      <c r="A127" s="281"/>
      <c r="B127" s="310"/>
      <c r="C127" s="310"/>
      <c r="D127" s="310"/>
      <c r="E127" s="498" t="str">
        <f>UPPER(IF($D126="","",VLOOKUP($D126,'1D ELO (2)'!$A$7:$P$33,11)))</f>
        <v/>
      </c>
      <c r="F127" s="487" t="str">
        <f>UPPER(IF($D126="","",VLOOKUP($D126,'1D ELO (2)'!$A$7:$P$33,8)))</f>
        <v/>
      </c>
      <c r="G127" s="487" t="str">
        <f>IF($D126="","",VLOOKUP($D126,'1D ELO (2)'!$A$7:$P$33,9))</f>
        <v/>
      </c>
      <c r="H127" s="499"/>
      <c r="I127" s="487" t="str">
        <f>IF($D126="","",VLOOKUP($D126,'1D ELO (2)'!$A$7:$P$33,10))</f>
        <v/>
      </c>
      <c r="J127" s="311"/>
      <c r="K127" s="163"/>
      <c r="L127" s="165"/>
      <c r="M127" s="285"/>
      <c r="N127" s="323"/>
      <c r="O127" s="163"/>
      <c r="P127" s="318"/>
      <c r="Q127" s="163"/>
      <c r="R127" s="166"/>
      <c r="S127" s="169"/>
    </row>
    <row r="128" spans="1:19" s="38" customFormat="1" ht="9.6" customHeight="1">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c r="A130" s="321">
        <v>29</v>
      </c>
      <c r="B130" s="390" t="str">
        <f>IF($D130="","",VLOOKUP($D130,'1D ELO (2)'!$A$7:$P$39,14))</f>
        <v/>
      </c>
      <c r="C130" s="390" t="str">
        <f>IF($D130="","",VLOOKUP($D130,'1D ELO (2)'!$A$7:$P$39,15))</f>
        <v/>
      </c>
      <c r="D130" s="159"/>
      <c r="E130" s="498" t="str">
        <f>UPPER(IF($D130="","",VLOOKUP($D130,'1D ELO (2)'!$A$7:$P$39,5)))</f>
        <v/>
      </c>
      <c r="F130" s="487" t="str">
        <f>UPPER(IF($D130="","",VLOOKUP($D130,'1D ELO (2)'!$A$7:$P$39,2)))</f>
        <v/>
      </c>
      <c r="G130" s="487" t="str">
        <f>IF($D130="","",VLOOKUP($D130,'1D ELO (2)'!$A$7:$P$39,3))</f>
        <v/>
      </c>
      <c r="H130" s="499"/>
      <c r="I130" s="487" t="str">
        <f>IF($D130="","",VLOOKUP($D130,'1D ELO (2)'!$A$7:$P$39,4))</f>
        <v/>
      </c>
      <c r="J130" s="309"/>
      <c r="K130" s="163"/>
      <c r="L130" s="165"/>
      <c r="M130" s="163"/>
      <c r="N130" s="318"/>
      <c r="O130" s="163"/>
      <c r="P130" s="165"/>
      <c r="Q130" s="163"/>
      <c r="R130" s="166"/>
      <c r="S130" s="169"/>
    </row>
    <row r="131" spans="1:19" s="38" customFormat="1" ht="9.6" customHeight="1">
      <c r="A131" s="281"/>
      <c r="B131" s="310"/>
      <c r="C131" s="310"/>
      <c r="D131" s="310"/>
      <c r="E131" s="498" t="str">
        <f>UPPER(IF($D130="","",VLOOKUP($D130,'1D ELO (2)'!$A$7:$P$33,11)))</f>
        <v/>
      </c>
      <c r="F131" s="487" t="str">
        <f>UPPER(IF($D130="","",VLOOKUP($D130,'1D ELO (2)'!$A$7:$P$33,8)))</f>
        <v/>
      </c>
      <c r="G131" s="487" t="str">
        <f>IF($D130="","",VLOOKUP($D130,'1D ELO (2)'!$A$7:$P$33,9))</f>
        <v/>
      </c>
      <c r="H131" s="499"/>
      <c r="I131" s="487" t="str">
        <f>IF($D130="","",VLOOKUP($D130,'1D ELO (2)'!$A$7:$P$33,10))</f>
        <v/>
      </c>
      <c r="J131" s="311"/>
      <c r="K131" s="156" t="str">
        <f>IF(J131="a",F130,IF(J131="b",F132,""))</f>
        <v/>
      </c>
      <c r="L131" s="165"/>
      <c r="M131" s="163"/>
      <c r="N131" s="318"/>
      <c r="O131" s="163"/>
      <c r="P131" s="165"/>
      <c r="Q131" s="163"/>
      <c r="R131" s="166"/>
      <c r="S131" s="169"/>
    </row>
    <row r="132" spans="1:19" s="38" customFormat="1" ht="9.6" customHeight="1">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c r="A134" s="281">
        <v>30</v>
      </c>
      <c r="B134" s="390" t="str">
        <f>IF($D134="","",VLOOKUP($D134,'1D ELO (2)'!$A$7:$P$39,14))</f>
        <v/>
      </c>
      <c r="C134" s="390" t="str">
        <f>IF($D134="","",VLOOKUP($D134,'1D ELO (2)'!$A$7:$P$39,15))</f>
        <v/>
      </c>
      <c r="D134" s="159"/>
      <c r="E134" s="498" t="str">
        <f>UPPER(IF($D134="","",VLOOKUP($D134,'1D ELO (2)'!$A$7:$P$39,5)))</f>
        <v/>
      </c>
      <c r="F134" s="487" t="str">
        <f>UPPER(IF($D134="","",VLOOKUP($D134,'1D ELO (2)'!$A$7:$P$39,2)))</f>
        <v/>
      </c>
      <c r="G134" s="487" t="str">
        <f>IF($D134="","",VLOOKUP($D134,'1D ELO (2)'!$A$7:$P$39,3))</f>
        <v/>
      </c>
      <c r="H134" s="499"/>
      <c r="I134" s="487" t="str">
        <f>IF($D134="","",VLOOKUP($D134,'1D ELO (2)'!$A$7:$P$39,4))</f>
        <v/>
      </c>
      <c r="J134" s="317"/>
      <c r="K134" s="163"/>
      <c r="L134" s="318"/>
      <c r="M134" s="201"/>
      <c r="N134" s="322"/>
      <c r="O134" s="163"/>
      <c r="P134" s="165"/>
      <c r="Q134" s="163"/>
      <c r="R134" s="166"/>
      <c r="S134" s="169"/>
    </row>
    <row r="135" spans="1:19" s="38" customFormat="1" ht="9.6" customHeight="1">
      <c r="A135" s="281"/>
      <c r="B135" s="310"/>
      <c r="C135" s="310"/>
      <c r="D135" s="310"/>
      <c r="E135" s="498" t="str">
        <f>UPPER(IF($D134="","",VLOOKUP($D134,'1D ELO (2)'!$A$7:$P$33,11)))</f>
        <v/>
      </c>
      <c r="F135" s="487" t="str">
        <f>UPPER(IF($D134="","",VLOOKUP($D134,'1D ELO (2)'!$A$7:$P$33,8)))</f>
        <v/>
      </c>
      <c r="G135" s="487" t="str">
        <f>IF($D134="","",VLOOKUP($D134,'1D ELO (2)'!$A$7:$P$33,9))</f>
        <v/>
      </c>
      <c r="H135" s="499"/>
      <c r="I135" s="487" t="str">
        <f>IF($D134="","",VLOOKUP($D134,'1D ELO (2)'!$A$7:$P$33,10))</f>
        <v/>
      </c>
      <c r="J135" s="311"/>
      <c r="K135" s="163"/>
      <c r="L135" s="318"/>
      <c r="M135" s="285"/>
      <c r="N135" s="323"/>
      <c r="O135" s="163"/>
      <c r="P135" s="165"/>
      <c r="Q135" s="163"/>
      <c r="R135" s="166"/>
      <c r="S135" s="169"/>
    </row>
    <row r="136" spans="1:19" s="38" customFormat="1" ht="9.6" customHeight="1">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c r="A138" s="321">
        <v>31</v>
      </c>
      <c r="B138" s="390" t="str">
        <f>IF($D138="","",VLOOKUP($D138,'1D ELO (2)'!$A$7:$P$39,14))</f>
        <v/>
      </c>
      <c r="C138" s="390" t="str">
        <f>IF($D138="","",VLOOKUP($D138,'1D ELO (2)'!$A$7:$P$39,15))</f>
        <v/>
      </c>
      <c r="D138" s="159"/>
      <c r="E138" s="498" t="str">
        <f>UPPER(IF($D138="","",VLOOKUP($D138,'1D ELO (2)'!$A$7:$P$39,5)))</f>
        <v/>
      </c>
      <c r="F138" s="487" t="str">
        <f>UPPER(IF($D138="","",VLOOKUP($D138,'1D ELO (2)'!$A$7:$P$39,2)))</f>
        <v/>
      </c>
      <c r="G138" s="487" t="str">
        <f>IF($D138="","",VLOOKUP($D138,'1D ELO (2)'!$A$7:$P$39,3))</f>
        <v/>
      </c>
      <c r="H138" s="499"/>
      <c r="I138" s="487" t="str">
        <f>IF($D138="","",VLOOKUP($D138,'1D ELO (2)'!$A$7:$P$39,4))</f>
        <v/>
      </c>
      <c r="J138" s="309"/>
      <c r="K138" s="163"/>
      <c r="L138" s="318"/>
      <c r="M138" s="163"/>
      <c r="N138" s="165"/>
      <c r="O138" s="339" t="str">
        <f>O63</f>
        <v>Döntő</v>
      </c>
      <c r="P138" s="340"/>
      <c r="Q138" s="339" t="str">
        <f>Q63</f>
        <v>Nyertes</v>
      </c>
      <c r="R138" s="340"/>
      <c r="S138" s="169"/>
    </row>
    <row r="139" spans="1:19" s="38" customFormat="1" ht="9.6" customHeight="1">
      <c r="A139" s="281"/>
      <c r="B139" s="310"/>
      <c r="C139" s="310"/>
      <c r="D139" s="310"/>
      <c r="E139" s="498" t="str">
        <f>UPPER(IF($D138="","",VLOOKUP($D138,'1D ELO (2)'!$A$7:$P$33,11)))</f>
        <v/>
      </c>
      <c r="F139" s="487" t="str">
        <f>UPPER(IF($D138="","",VLOOKUP($D138,'1D ELO (2)'!$A$7:$P$33,8)))</f>
        <v/>
      </c>
      <c r="G139" s="487" t="str">
        <f>IF($D138="","",VLOOKUP($D138,'1D ELO (2)'!$A$7:$P$33,9))</f>
        <v/>
      </c>
      <c r="H139" s="499"/>
      <c r="I139" s="487" t="str">
        <f>IF($D138="","",VLOOKUP($D138,'1D ELO (2)'!$A$7:$P$33,10))</f>
        <v/>
      </c>
      <c r="J139" s="311"/>
      <c r="K139" s="156" t="str">
        <f>IF(J139="a",F138,IF(J139="b",F140,""))</f>
        <v/>
      </c>
      <c r="L139" s="318"/>
      <c r="M139" s="163"/>
      <c r="N139" s="165"/>
      <c r="O139" s="395" t="str">
        <f>O64</f>
        <v/>
      </c>
      <c r="P139" s="340"/>
      <c r="Q139" s="343"/>
      <c r="R139" s="340"/>
      <c r="S139" s="169"/>
    </row>
    <row r="140" spans="1:19" s="38" customFormat="1" ht="9.6" customHeight="1">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c r="A142" s="327">
        <v>32</v>
      </c>
      <c r="B142" s="390" t="str">
        <f>IF($D142="","",VLOOKUP($D142,'1D ELO (2)'!$A$7:$P$39,14))</f>
        <v/>
      </c>
      <c r="C142" s="390" t="str">
        <f>IF($D142="","",VLOOKUP($D142,'1D ELO (2)'!$A$7:$P$39,15))</f>
        <v/>
      </c>
      <c r="D142" s="159"/>
      <c r="E142" s="680" t="str">
        <f>UPPER(IF($D142="","",VLOOKUP($D142,'1D ELO (2)'!$A$7:$P$39,5)))</f>
        <v/>
      </c>
      <c r="F142" s="681" t="str">
        <f>UPPER(IF($D142="","",VLOOKUP($D142,'1D ELO (2)'!$A$7:$P$39,2)))</f>
        <v/>
      </c>
      <c r="G142" s="681" t="str">
        <f>IF($D142="","",VLOOKUP($D142,'1D ELO (2)'!$A$7:$P$39,3))</f>
        <v/>
      </c>
      <c r="H142" s="682"/>
      <c r="I142" s="681" t="str">
        <f>IF($D142="","",VLOOKUP($D142,'1D ELO (2)'!$A$7:$P$39,4))</f>
        <v/>
      </c>
      <c r="J142" s="317"/>
      <c r="K142" s="163"/>
      <c r="L142" s="165"/>
      <c r="M142" s="201"/>
      <c r="N142" s="314"/>
      <c r="O142" s="343"/>
      <c r="P142" s="359"/>
      <c r="Q142" s="344" t="str">
        <f>Q67</f>
        <v/>
      </c>
      <c r="R142" s="358"/>
      <c r="S142" s="169"/>
    </row>
    <row r="143" spans="1:19" s="38" customFormat="1" ht="9.6" customHeight="1">
      <c r="A143" s="281"/>
      <c r="B143" s="310"/>
      <c r="C143" s="310"/>
      <c r="D143" s="310"/>
      <c r="E143" s="680" t="str">
        <f>UPPER(IF($D142="","",VLOOKUP($D142,'1D ELO (2)'!$A$7:$P$33,11)))</f>
        <v/>
      </c>
      <c r="F143" s="681" t="str">
        <f>UPPER(IF($D142="","",VLOOKUP($D142,'1D ELO (2)'!$A$7:$P$33,8)))</f>
        <v/>
      </c>
      <c r="G143" s="681" t="str">
        <f>IF($D142="","",VLOOKUP($D142,'1D ELO (2)'!$A$7:$P$33,9))</f>
        <v/>
      </c>
      <c r="H143" s="682"/>
      <c r="I143" s="681" t="str">
        <f>IF($D142="","",VLOOKUP($D142,'1D ELO (2)'!$A$7:$P$33,10))</f>
        <v/>
      </c>
      <c r="J143" s="311"/>
      <c r="K143" s="163"/>
      <c r="L143" s="165"/>
      <c r="M143" s="285"/>
      <c r="N143" s="319"/>
      <c r="O143" s="395" t="str">
        <f>O68</f>
        <v/>
      </c>
      <c r="P143" s="359"/>
      <c r="Q143" s="343">
        <f>Q68</f>
        <v>0</v>
      </c>
      <c r="R143" s="340"/>
      <c r="S143" s="169"/>
    </row>
    <row r="144" spans="1:19" s="38" customFormat="1" ht="9.6" customHeight="1">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f>O79</f>
        <v>0</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559" priority="28" stopIfTrue="1">
      <formula>AND($O$1="CU",I10="Umpire")</formula>
    </cfRule>
    <cfRule type="expression" dxfId="558" priority="29" stopIfTrue="1">
      <formula>AND($O$1="CU",I10&lt;&gt;"Umpire",J10&lt;&gt;"")</formula>
    </cfRule>
    <cfRule type="expression" dxfId="557" priority="30" stopIfTrue="1">
      <formula>AND($O$1="CU",I10&lt;&gt;"Umpire")</formula>
    </cfRule>
  </conditionalFormatting>
  <conditionalFormatting sqref="M13 M29 M45 M61 O21 O53 Q37 K9 K17 K25 K33 K41 K49 K57 K65 M88 M104 M120 M136 O96 O128 Q112 K84 K92 K100 K108 K116 K124 K132 K140 Q66">
    <cfRule type="expression" dxfId="556" priority="26" stopIfTrue="1">
      <formula>J10="as"</formula>
    </cfRule>
    <cfRule type="expression" dxfId="555" priority="27" stopIfTrue="1">
      <formula>J10="bs"</formula>
    </cfRule>
  </conditionalFormatting>
  <conditionalFormatting sqref="M14 M30 M46 M62 O22 O54 Q38 K10 K18 K26 K34 K42 K50 K58 K66 M89 M105 M121 M137 O97 O129 Q113 K85 K93 K101 K109 K117 K125 K133 K141 Q67">
    <cfRule type="expression" dxfId="554" priority="24" stopIfTrue="1">
      <formula>J10="as"</formula>
    </cfRule>
    <cfRule type="expression" dxfId="553" priority="25" stopIfTrue="1">
      <formula>J10="bs"</formula>
    </cfRule>
  </conditionalFormatting>
  <conditionalFormatting sqref="J10 J18 J26 J34 J42 J50 J58 J66 L62 L46 L30 L14 N22 N54 P38 J85 J93 J101 J109 J117 J125 J133 J141 L137 L121 L105 L89 N97 N129 P113 P67">
    <cfRule type="expression" dxfId="552"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551" priority="22" stopIfTrue="1" operator="equal">
      <formula>"Bye"</formula>
    </cfRule>
  </conditionalFormatting>
  <conditionalFormatting sqref="D7 D11 D15 D19 D23 D27 D31 D35 D39 D43 D47 D51 D55 D59 D63 D67 D82 D86 D90 D94 D98 D102 D106 D110 D114 D118 D122 D126 D130 D134 D138 D142">
    <cfRule type="cellIs" dxfId="550" priority="21" stopIfTrue="1" operator="lessThan">
      <formula>9</formula>
    </cfRule>
  </conditionalFormatting>
  <conditionalFormatting sqref="O65">
    <cfRule type="expression" dxfId="549" priority="19" stopIfTrue="1">
      <formula>P38="as"</formula>
    </cfRule>
    <cfRule type="expression" dxfId="548" priority="20" stopIfTrue="1">
      <formula>P38="bs"</formula>
    </cfRule>
  </conditionalFormatting>
  <conditionalFormatting sqref="O69">
    <cfRule type="expression" dxfId="547" priority="17" stopIfTrue="1">
      <formula>P113="as"</formula>
    </cfRule>
    <cfRule type="expression" dxfId="546" priority="18" stopIfTrue="1">
      <formula>P113="bs"</formula>
    </cfRule>
  </conditionalFormatting>
  <conditionalFormatting sqref="O64">
    <cfRule type="expression" dxfId="545" priority="15" stopIfTrue="1">
      <formula>P38="as"</formula>
    </cfRule>
    <cfRule type="expression" dxfId="544" priority="16" stopIfTrue="1">
      <formula>P38="bs"</formula>
    </cfRule>
  </conditionalFormatting>
  <conditionalFormatting sqref="O68">
    <cfRule type="expression" dxfId="543" priority="13" stopIfTrue="1">
      <formula>P113="as"</formula>
    </cfRule>
    <cfRule type="expression" dxfId="542" priority="14" stopIfTrue="1">
      <formula>P113="bs"</formula>
    </cfRule>
  </conditionalFormatting>
  <conditionalFormatting sqref="Q142">
    <cfRule type="expression" dxfId="541" priority="11" stopIfTrue="1">
      <formula>P67="as"</formula>
    </cfRule>
    <cfRule type="expression" dxfId="540" priority="12" stopIfTrue="1">
      <formula>P67="bs"</formula>
    </cfRule>
  </conditionalFormatting>
  <conditionalFormatting sqref="O140">
    <cfRule type="expression" dxfId="539" priority="9" stopIfTrue="1">
      <formula>P38="as"</formula>
    </cfRule>
    <cfRule type="expression" dxfId="538" priority="10" stopIfTrue="1">
      <formula>P38="bs"</formula>
    </cfRule>
  </conditionalFormatting>
  <conditionalFormatting sqref="O144">
    <cfRule type="expression" dxfId="537" priority="7" stopIfTrue="1">
      <formula>P113="as"</formula>
    </cfRule>
    <cfRule type="expression" dxfId="536" priority="8" stopIfTrue="1">
      <formula>P113="bs"</formula>
    </cfRule>
  </conditionalFormatting>
  <conditionalFormatting sqref="O139">
    <cfRule type="expression" dxfId="535" priority="5" stopIfTrue="1">
      <formula>P38="as"</formula>
    </cfRule>
    <cfRule type="expression" dxfId="534" priority="6" stopIfTrue="1">
      <formula>P38="bs"</formula>
    </cfRule>
  </conditionalFormatting>
  <conditionalFormatting sqref="O143">
    <cfRule type="expression" dxfId="533" priority="3" stopIfTrue="1">
      <formula>P113="as"</formula>
    </cfRule>
    <cfRule type="expression" dxfId="532" priority="4" stopIfTrue="1">
      <formula>P113="bs"</formula>
    </cfRule>
  </conditionalFormatting>
  <conditionalFormatting sqref="Q141">
    <cfRule type="expression" dxfId="531" priority="1" stopIfTrue="1">
      <formula>P67="as"</formula>
    </cfRule>
    <cfRule type="expression" dxfId="530"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worksheet>
</file>

<file path=xl/worksheets/sheet46.xml><?xml version="1.0" encoding="utf-8"?>
<worksheet xmlns="http://schemas.openxmlformats.org/spreadsheetml/2006/main" xmlns:r="http://schemas.openxmlformats.org/officeDocument/2006/relationships">
  <sheetPr codeName="Sheet26">
    <tabColor indexed="42"/>
  </sheetPr>
  <dimension ref="A1:O134"/>
  <sheetViews>
    <sheetView showGridLines="0" showZeros="0" workbookViewId="0">
      <pane ySplit="6" topLeftCell="A7" activePane="bottomLeft" state="frozen"/>
      <selection activeCell="F3" sqref="F3"/>
      <selection pane="bottomLeft" activeCell="R11" sqref="R11"/>
    </sheetView>
  </sheetViews>
  <sheetFormatPr defaultRowHeight="13.2"/>
  <cols>
    <col min="1" max="1" width="6.33203125" customWidth="1"/>
    <col min="2" max="2" width="13" customWidth="1"/>
    <col min="3" max="3" width="13.88671875" customWidth="1"/>
    <col min="4" max="4" width="11.88671875" style="45" customWidth="1"/>
    <col min="5" max="5" width="13.5546875" style="728" customWidth="1"/>
    <col min="6" max="6" width="32.44140625" style="102" customWidth="1"/>
    <col min="7" max="7" width="8.6640625" style="736"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c r="A1" s="394" t="str">
        <f>Altalanos!$A$6</f>
        <v>Diákolimpia Bács-Kiskun</v>
      </c>
      <c r="B1" s="93"/>
      <c r="C1" s="93"/>
      <c r="D1" s="384"/>
      <c r="E1" s="438" t="s">
        <v>93</v>
      </c>
      <c r="F1" s="427"/>
      <c r="G1" s="729"/>
      <c r="H1" s="430"/>
      <c r="I1" s="430"/>
      <c r="J1" s="430"/>
      <c r="K1" s="430"/>
      <c r="L1" s="430"/>
      <c r="M1" s="430"/>
      <c r="N1" s="430"/>
      <c r="O1" s="431"/>
    </row>
    <row r="2" spans="1:15" ht="13.8" thickBot="1">
      <c r="B2" s="96" t="s">
        <v>122</v>
      </c>
      <c r="C2" s="465">
        <f>Altalanos!$C$8</f>
        <v>0</v>
      </c>
      <c r="D2" s="120"/>
      <c r="E2" s="438" t="s">
        <v>94</v>
      </c>
      <c r="F2" s="704"/>
      <c r="G2" s="730"/>
      <c r="H2" s="94"/>
      <c r="I2" s="94"/>
      <c r="J2" s="94"/>
      <c r="K2" s="94"/>
      <c r="L2" s="111"/>
      <c r="M2" s="86"/>
      <c r="N2" s="86"/>
      <c r="O2" s="111"/>
    </row>
    <row r="3" spans="1:15" s="2" customFormat="1" ht="13.8" thickBot="1">
      <c r="A3" s="754"/>
      <c r="B3" s="684"/>
      <c r="C3" s="684"/>
      <c r="D3" s="684"/>
      <c r="E3" s="727"/>
      <c r="F3" s="684"/>
      <c r="G3" s="731"/>
      <c r="H3" s="112"/>
      <c r="I3" s="123"/>
      <c r="J3" s="123"/>
      <c r="K3" s="123"/>
      <c r="L3" s="485" t="s">
        <v>92</v>
      </c>
      <c r="M3" s="113"/>
      <c r="N3" s="124"/>
      <c r="O3" s="439"/>
    </row>
    <row r="4" spans="1:15" s="2" customFormat="1">
      <c r="A4" s="55" t="s">
        <v>82</v>
      </c>
      <c r="B4" s="55"/>
      <c r="C4" s="53" t="s">
        <v>79</v>
      </c>
      <c r="D4" s="55" t="s">
        <v>87</v>
      </c>
      <c r="E4" s="765"/>
      <c r="F4" s="755"/>
      <c r="G4" s="732" t="s">
        <v>88</v>
      </c>
      <c r="H4" s="126"/>
      <c r="I4" s="127"/>
      <c r="J4" s="127"/>
      <c r="K4" s="127"/>
      <c r="L4" s="126"/>
      <c r="M4" s="440"/>
      <c r="N4" s="440"/>
      <c r="O4" s="128"/>
    </row>
    <row r="5" spans="1:15" s="2" customFormat="1" ht="13.8" thickBot="1">
      <c r="A5" s="432">
        <f>Altalanos!$A$10</f>
        <v>45408</v>
      </c>
      <c r="B5" s="432"/>
      <c r="C5" s="97" t="str">
        <f>Altalanos!$C$10</f>
        <v>Baja</v>
      </c>
      <c r="D5" s="98" t="str">
        <f>Altalanos!$D$10</f>
        <v xml:space="preserve">  </v>
      </c>
      <c r="E5" s="89"/>
      <c r="F5" s="98"/>
      <c r="G5" s="733">
        <f>Altalanos!$E$10</f>
        <v>0</v>
      </c>
      <c r="H5" s="129"/>
      <c r="I5" s="89"/>
      <c r="J5" s="89"/>
      <c r="K5" s="89"/>
      <c r="L5" s="129"/>
      <c r="M5" s="98"/>
      <c r="N5" s="98"/>
      <c r="O5" s="756"/>
    </row>
    <row r="6" spans="1:15" ht="30" customHeight="1" thickBot="1">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899999999999999" customHeight="1">
      <c r="A7" s="426">
        <v>1</v>
      </c>
      <c r="B7" s="105"/>
      <c r="C7" s="105"/>
      <c r="D7" s="106"/>
      <c r="E7" s="441"/>
      <c r="F7" s="757"/>
      <c r="G7" s="767"/>
      <c r="H7" s="423"/>
      <c r="I7" s="421"/>
      <c r="J7" s="425"/>
      <c r="K7" s="421"/>
      <c r="L7" s="387"/>
      <c r="M7" s="768"/>
      <c r="N7" s="133"/>
      <c r="O7" s="751"/>
    </row>
    <row r="8" spans="1:15" s="11" customFormat="1" ht="18.899999999999999" customHeight="1">
      <c r="A8" s="426">
        <v>2</v>
      </c>
      <c r="B8" s="105"/>
      <c r="C8" s="105"/>
      <c r="D8" s="106"/>
      <c r="E8" s="441"/>
      <c r="F8" s="741"/>
      <c r="G8" s="106"/>
      <c r="H8" s="423"/>
      <c r="I8" s="421"/>
      <c r="J8" s="425"/>
      <c r="K8" s="421"/>
      <c r="L8" s="387"/>
      <c r="M8" s="106"/>
      <c r="N8" s="133"/>
      <c r="O8" s="707"/>
    </row>
    <row r="9" spans="1:15" s="11" customFormat="1" ht="18.899999999999999" customHeight="1">
      <c r="A9" s="426">
        <v>3</v>
      </c>
      <c r="B9" s="105"/>
      <c r="C9" s="105"/>
      <c r="D9" s="106"/>
      <c r="E9" s="441"/>
      <c r="F9" s="741"/>
      <c r="G9" s="106"/>
      <c r="H9" s="423"/>
      <c r="I9" s="421"/>
      <c r="J9" s="425"/>
      <c r="K9" s="421"/>
      <c r="L9" s="387"/>
      <c r="M9" s="106"/>
      <c r="N9" s="715"/>
      <c r="O9" s="458"/>
    </row>
    <row r="10" spans="1:15" s="11" customFormat="1" ht="18.899999999999999" customHeight="1">
      <c r="A10" s="426">
        <v>4</v>
      </c>
      <c r="B10" s="105"/>
      <c r="C10" s="105"/>
      <c r="D10" s="106"/>
      <c r="E10" s="441"/>
      <c r="F10" s="741"/>
      <c r="G10" s="106"/>
      <c r="H10" s="423"/>
      <c r="I10" s="421"/>
      <c r="J10" s="425"/>
      <c r="K10" s="421"/>
      <c r="L10" s="387"/>
      <c r="M10" s="106"/>
      <c r="N10" s="714"/>
      <c r="O10" s="707"/>
    </row>
    <row r="11" spans="1:15" s="11" customFormat="1" ht="18.899999999999999" customHeight="1">
      <c r="A11" s="426">
        <v>5</v>
      </c>
      <c r="B11" s="105"/>
      <c r="C11" s="105"/>
      <c r="D11" s="106"/>
      <c r="E11" s="441"/>
      <c r="F11" s="741"/>
      <c r="G11" s="767"/>
      <c r="H11" s="423"/>
      <c r="I11" s="421"/>
      <c r="J11" s="425"/>
      <c r="K11" s="421"/>
      <c r="L11" s="387"/>
      <c r="M11" s="768"/>
      <c r="N11" s="715"/>
      <c r="O11" s="707"/>
    </row>
    <row r="12" spans="1:15" s="11" customFormat="1" ht="18.899999999999999" customHeight="1">
      <c r="A12" s="426">
        <v>6</v>
      </c>
      <c r="B12" s="105"/>
      <c r="C12" s="105"/>
      <c r="D12" s="106"/>
      <c r="E12" s="441"/>
      <c r="F12" s="741"/>
      <c r="G12" s="106"/>
      <c r="H12" s="423"/>
      <c r="I12" s="421"/>
      <c r="J12" s="425"/>
      <c r="K12" s="421"/>
      <c r="L12" s="387"/>
      <c r="M12" s="106"/>
      <c r="N12" s="715"/>
      <c r="O12" s="707"/>
    </row>
    <row r="13" spans="1:15" s="11" customFormat="1" ht="18.899999999999999" customHeight="1">
      <c r="A13" s="426">
        <v>7</v>
      </c>
      <c r="B13" s="105"/>
      <c r="C13" s="105"/>
      <c r="D13" s="106"/>
      <c r="E13" s="441"/>
      <c r="F13" s="741"/>
      <c r="G13" s="106"/>
      <c r="H13" s="423"/>
      <c r="I13" s="421"/>
      <c r="J13" s="425"/>
      <c r="K13" s="421"/>
      <c r="L13" s="387"/>
      <c r="M13" s="106"/>
      <c r="N13" s="715"/>
      <c r="O13" s="707"/>
    </row>
    <row r="14" spans="1:15" s="11" customFormat="1" ht="18.899999999999999" customHeight="1">
      <c r="A14" s="426">
        <v>8</v>
      </c>
      <c r="B14" s="105"/>
      <c r="C14" s="105"/>
      <c r="D14" s="106"/>
      <c r="E14" s="441"/>
      <c r="F14" s="741"/>
      <c r="G14" s="106"/>
      <c r="H14" s="423"/>
      <c r="I14" s="421"/>
      <c r="J14" s="425"/>
      <c r="K14" s="421"/>
      <c r="L14" s="387"/>
      <c r="M14" s="106"/>
      <c r="N14" s="715"/>
      <c r="O14" s="707"/>
    </row>
    <row r="15" spans="1:15" s="11" customFormat="1" ht="18.899999999999999" customHeight="1">
      <c r="A15" s="426">
        <v>9</v>
      </c>
      <c r="B15" s="105"/>
      <c r="C15" s="105"/>
      <c r="D15" s="106"/>
      <c r="E15" s="441"/>
      <c r="F15" s="741"/>
      <c r="G15" s="106"/>
      <c r="H15" s="423"/>
      <c r="I15" s="421"/>
      <c r="J15" s="425"/>
      <c r="K15" s="421"/>
      <c r="L15" s="387"/>
      <c r="M15" s="106"/>
      <c r="N15" s="716"/>
      <c r="O15" s="707"/>
    </row>
    <row r="16" spans="1:15" s="11" customFormat="1" ht="18.899999999999999" customHeight="1">
      <c r="A16" s="426">
        <v>10</v>
      </c>
      <c r="B16" s="105"/>
      <c r="C16" s="105"/>
      <c r="D16" s="106"/>
      <c r="E16" s="441"/>
      <c r="F16" s="741"/>
      <c r="G16" s="106"/>
      <c r="H16" s="423"/>
      <c r="I16" s="421"/>
      <c r="J16" s="425"/>
      <c r="K16" s="421"/>
      <c r="L16" s="387"/>
      <c r="M16" s="106"/>
      <c r="N16" s="133"/>
      <c r="O16" s="707"/>
    </row>
    <row r="17" spans="1:15" s="11" customFormat="1" ht="18.899999999999999" customHeight="1">
      <c r="A17" s="426">
        <v>11</v>
      </c>
      <c r="B17" s="105"/>
      <c r="C17" s="105"/>
      <c r="D17" s="106"/>
      <c r="E17" s="441"/>
      <c r="F17" s="741"/>
      <c r="G17" s="106"/>
      <c r="H17" s="423"/>
      <c r="I17" s="421"/>
      <c r="J17" s="425"/>
      <c r="K17" s="421"/>
      <c r="L17" s="387"/>
      <c r="M17" s="106"/>
      <c r="N17" s="133"/>
      <c r="O17" s="707"/>
    </row>
    <row r="18" spans="1:15" s="11" customFormat="1" ht="18.899999999999999" customHeight="1">
      <c r="A18" s="426">
        <v>12</v>
      </c>
      <c r="B18" s="105"/>
      <c r="C18" s="105"/>
      <c r="D18" s="106"/>
      <c r="E18" s="441"/>
      <c r="F18" s="741"/>
      <c r="G18" s="106"/>
      <c r="H18" s="423"/>
      <c r="I18" s="421"/>
      <c r="J18" s="425"/>
      <c r="K18" s="421"/>
      <c r="L18" s="387"/>
      <c r="M18" s="106"/>
      <c r="N18" s="133"/>
      <c r="O18" s="707"/>
    </row>
    <row r="19" spans="1:15" s="11" customFormat="1" ht="18.899999999999999" customHeight="1">
      <c r="A19" s="426">
        <v>13</v>
      </c>
      <c r="B19" s="105"/>
      <c r="C19" s="105"/>
      <c r="D19" s="106"/>
      <c r="E19" s="441"/>
      <c r="F19" s="741"/>
      <c r="G19" s="106"/>
      <c r="H19" s="423"/>
      <c r="I19" s="421"/>
      <c r="J19" s="425"/>
      <c r="K19" s="421"/>
      <c r="L19" s="387"/>
      <c r="M19" s="106"/>
      <c r="N19" s="107"/>
      <c r="O19" s="707"/>
    </row>
    <row r="20" spans="1:15" s="11" customFormat="1" ht="18.899999999999999" customHeight="1">
      <c r="A20" s="426">
        <v>14</v>
      </c>
      <c r="B20" s="105"/>
      <c r="C20" s="105"/>
      <c r="D20" s="106"/>
      <c r="E20" s="441"/>
      <c r="F20" s="741"/>
      <c r="G20" s="106"/>
      <c r="H20" s="423"/>
      <c r="I20" s="421"/>
      <c r="J20" s="425"/>
      <c r="K20" s="421"/>
      <c r="L20" s="387"/>
      <c r="M20" s="106"/>
      <c r="N20" s="107"/>
      <c r="O20" s="707"/>
    </row>
    <row r="21" spans="1:15" s="11" customFormat="1" ht="18.899999999999999" customHeight="1">
      <c r="A21" s="426">
        <v>15</v>
      </c>
      <c r="B21" s="105"/>
      <c r="C21" s="105"/>
      <c r="D21" s="106"/>
      <c r="E21" s="441"/>
      <c r="F21" s="741"/>
      <c r="G21" s="106"/>
      <c r="H21" s="423"/>
      <c r="I21" s="421"/>
      <c r="J21" s="425"/>
      <c r="K21" s="421"/>
      <c r="L21" s="387"/>
      <c r="M21" s="106"/>
      <c r="N21" s="133"/>
      <c r="O21" s="707"/>
    </row>
    <row r="22" spans="1:15" s="11" customFormat="1" ht="18.899999999999999" customHeight="1">
      <c r="A22" s="426">
        <v>16</v>
      </c>
      <c r="B22" s="105"/>
      <c r="C22" s="105"/>
      <c r="D22" s="106"/>
      <c r="E22" s="441"/>
      <c r="F22" s="741"/>
      <c r="G22" s="106"/>
      <c r="H22" s="423"/>
      <c r="I22" s="421"/>
      <c r="J22" s="425"/>
      <c r="K22" s="421"/>
      <c r="L22" s="387"/>
      <c r="M22" s="106"/>
      <c r="N22" s="133"/>
      <c r="O22" s="707"/>
    </row>
    <row r="23" spans="1:15" s="11" customFormat="1" ht="18.899999999999999" customHeight="1">
      <c r="A23" s="426">
        <v>17</v>
      </c>
      <c r="B23" s="105"/>
      <c r="C23" s="105"/>
      <c r="D23" s="106"/>
      <c r="E23" s="441"/>
      <c r="F23" s="741"/>
      <c r="G23" s="106"/>
      <c r="H23" s="423"/>
      <c r="I23" s="421"/>
      <c r="J23" s="425"/>
      <c r="K23" s="421"/>
      <c r="L23" s="387"/>
      <c r="M23" s="106"/>
      <c r="N23" s="133"/>
      <c r="O23" s="707"/>
    </row>
    <row r="24" spans="1:15" s="11" customFormat="1" ht="18.899999999999999" customHeight="1">
      <c r="A24" s="426">
        <v>18</v>
      </c>
      <c r="B24" s="105"/>
      <c r="C24" s="105"/>
      <c r="D24" s="106"/>
      <c r="E24" s="441"/>
      <c r="F24" s="741"/>
      <c r="G24" s="106"/>
      <c r="H24" s="423"/>
      <c r="I24" s="421"/>
      <c r="J24" s="425"/>
      <c r="K24" s="421"/>
      <c r="L24" s="387"/>
      <c r="M24" s="106"/>
      <c r="N24" s="133"/>
      <c r="O24" s="707"/>
    </row>
    <row r="25" spans="1:15" s="11" customFormat="1" ht="18.899999999999999" customHeight="1">
      <c r="A25" s="426">
        <v>19</v>
      </c>
      <c r="B25" s="105"/>
      <c r="C25" s="105"/>
      <c r="D25" s="106"/>
      <c r="E25" s="441"/>
      <c r="F25" s="741"/>
      <c r="G25" s="106"/>
      <c r="H25" s="423"/>
      <c r="I25" s="421"/>
      <c r="J25" s="425"/>
      <c r="K25" s="421"/>
      <c r="L25" s="387"/>
      <c r="M25" s="106"/>
      <c r="N25" s="133"/>
      <c r="O25" s="707"/>
    </row>
    <row r="26" spans="1:15" s="11" customFormat="1" ht="18.899999999999999" customHeight="1">
      <c r="A26" s="426">
        <v>20</v>
      </c>
      <c r="B26" s="105"/>
      <c r="C26" s="105"/>
      <c r="D26" s="106"/>
      <c r="E26" s="441"/>
      <c r="F26" s="741"/>
      <c r="G26" s="106"/>
      <c r="H26" s="423"/>
      <c r="I26" s="421"/>
      <c r="J26" s="425"/>
      <c r="K26" s="421"/>
      <c r="L26" s="387"/>
      <c r="M26" s="106"/>
      <c r="N26" s="133"/>
      <c r="O26" s="707"/>
    </row>
    <row r="27" spans="1:15" s="11" customFormat="1" ht="18.899999999999999" customHeight="1">
      <c r="A27" s="426">
        <v>21</v>
      </c>
      <c r="B27" s="105"/>
      <c r="C27" s="105"/>
      <c r="D27" s="106"/>
      <c r="E27" s="441"/>
      <c r="F27" s="741"/>
      <c r="G27" s="106"/>
      <c r="H27" s="423"/>
      <c r="I27" s="421"/>
      <c r="J27" s="425"/>
      <c r="K27" s="421"/>
      <c r="L27" s="387"/>
      <c r="M27" s="106"/>
      <c r="N27" s="107"/>
      <c r="O27" s="458"/>
    </row>
    <row r="28" spans="1:15" s="11" customFormat="1" ht="18.899999999999999" customHeight="1">
      <c r="A28" s="426">
        <v>22</v>
      </c>
      <c r="B28" s="105"/>
      <c r="C28" s="105"/>
      <c r="D28" s="106"/>
      <c r="E28" s="441"/>
      <c r="F28" s="688"/>
      <c r="G28" s="708"/>
      <c r="H28" s="423"/>
      <c r="I28" s="421"/>
      <c r="J28" s="425"/>
      <c r="K28" s="421"/>
      <c r="L28" s="387"/>
      <c r="M28" s="107"/>
      <c r="N28" s="107"/>
      <c r="O28" s="107"/>
    </row>
    <row r="29" spans="1:15" s="11" customFormat="1" ht="18.899999999999999" customHeight="1">
      <c r="A29" s="426">
        <v>23</v>
      </c>
      <c r="B29" s="105"/>
      <c r="C29" s="105"/>
      <c r="D29" s="106"/>
      <c r="E29" s="441"/>
      <c r="F29" s="688"/>
      <c r="G29" s="708"/>
      <c r="H29" s="423"/>
      <c r="I29" s="421"/>
      <c r="J29" s="425"/>
      <c r="K29" s="421"/>
      <c r="L29" s="387"/>
      <c r="M29" s="107"/>
      <c r="N29" s="133"/>
      <c r="O29" s="107"/>
    </row>
    <row r="30" spans="1:15" s="11" customFormat="1" ht="18.899999999999999" customHeight="1">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899999999999999" customHeight="1">
      <c r="A31" s="426">
        <v>25</v>
      </c>
      <c r="B31" s="105"/>
      <c r="C31" s="105"/>
      <c r="D31" s="106"/>
      <c r="E31" s="441"/>
      <c r="F31" s="688"/>
      <c r="G31" s="735"/>
      <c r="H31" s="423"/>
      <c r="I31" s="421"/>
      <c r="J31" s="425"/>
      <c r="K31" s="421"/>
      <c r="L31" s="387"/>
      <c r="M31" s="393"/>
      <c r="N31" s="133">
        <f t="shared" si="0"/>
        <v>999</v>
      </c>
      <c r="O31" s="107"/>
    </row>
    <row r="32" spans="1:15" s="11" customFormat="1" ht="18.899999999999999" customHeight="1">
      <c r="A32" s="426">
        <v>26</v>
      </c>
      <c r="B32" s="105"/>
      <c r="C32" s="105"/>
      <c r="D32" s="106"/>
      <c r="E32" s="441"/>
      <c r="F32" s="688"/>
      <c r="G32" s="735"/>
      <c r="H32" s="423"/>
      <c r="I32" s="421"/>
      <c r="J32" s="425"/>
      <c r="K32" s="421"/>
      <c r="L32" s="387"/>
      <c r="M32" s="393"/>
      <c r="N32" s="133">
        <f t="shared" si="0"/>
        <v>999</v>
      </c>
      <c r="O32" s="107"/>
    </row>
    <row r="33" spans="1:15" s="11" customFormat="1" ht="18.899999999999999" customHeight="1">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899999999999999" customHeight="1">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899999999999999" customHeight="1">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c r="A123" s="426">
        <v>117</v>
      </c>
      <c r="B123" s="105"/>
      <c r="C123" s="105"/>
      <c r="D123" s="106"/>
      <c r="E123" s="441"/>
      <c r="F123" s="688"/>
      <c r="G123" s="735"/>
      <c r="H123" s="423"/>
      <c r="I123" s="421"/>
      <c r="J123" s="425"/>
      <c r="K123" s="421"/>
      <c r="L123" s="387"/>
      <c r="M123" s="393"/>
      <c r="N123" s="133"/>
      <c r="O123" s="107"/>
    </row>
    <row r="124" spans="1:15" s="11" customFormat="1" ht="18.899999999999999" customHeight="1">
      <c r="A124" s="426">
        <v>118</v>
      </c>
      <c r="B124" s="105"/>
      <c r="C124" s="105"/>
      <c r="D124" s="106"/>
      <c r="E124" s="441"/>
      <c r="F124" s="688"/>
      <c r="G124" s="735"/>
      <c r="H124" s="423"/>
      <c r="I124" s="421"/>
      <c r="J124" s="425"/>
      <c r="K124" s="421"/>
      <c r="L124" s="387"/>
      <c r="M124" s="393"/>
      <c r="N124" s="133"/>
      <c r="O124" s="107"/>
    </row>
    <row r="125" spans="1:15" s="11" customFormat="1" ht="18.899999999999999" customHeight="1">
      <c r="A125" s="426">
        <v>119</v>
      </c>
      <c r="B125" s="105"/>
      <c r="C125" s="105"/>
      <c r="D125" s="106"/>
      <c r="E125" s="441"/>
      <c r="F125" s="688"/>
      <c r="G125" s="735"/>
      <c r="H125" s="423"/>
      <c r="I125" s="421"/>
      <c r="J125" s="425"/>
      <c r="K125" s="421"/>
      <c r="L125" s="387"/>
      <c r="M125" s="393"/>
      <c r="N125" s="133"/>
      <c r="O125" s="107"/>
    </row>
    <row r="126" spans="1:15" s="11" customFormat="1" ht="18.899999999999999" customHeight="1">
      <c r="A126" s="426">
        <v>120</v>
      </c>
      <c r="B126" s="105"/>
      <c r="C126" s="105"/>
      <c r="D126" s="106"/>
      <c r="E126" s="441"/>
      <c r="F126" s="688"/>
      <c r="G126" s="735"/>
      <c r="H126" s="423"/>
      <c r="I126" s="421"/>
      <c r="J126" s="425"/>
      <c r="K126" s="421"/>
      <c r="L126" s="387"/>
      <c r="M126" s="393"/>
      <c r="N126" s="133"/>
      <c r="O126" s="107"/>
    </row>
    <row r="127" spans="1:15" s="11" customFormat="1" ht="18.899999999999999" customHeight="1">
      <c r="A127" s="426">
        <v>121</v>
      </c>
      <c r="B127" s="105"/>
      <c r="C127" s="105"/>
      <c r="D127" s="106"/>
      <c r="E127" s="441"/>
      <c r="F127" s="688"/>
      <c r="G127" s="735"/>
      <c r="H127" s="423"/>
      <c r="I127" s="421"/>
      <c r="J127" s="425"/>
      <c r="K127" s="421"/>
      <c r="L127" s="387"/>
      <c r="M127" s="393"/>
      <c r="N127" s="133"/>
      <c r="O127" s="107"/>
    </row>
    <row r="128" spans="1:15" s="11" customFormat="1" ht="18.899999999999999" customHeight="1">
      <c r="A128" s="426">
        <v>122</v>
      </c>
      <c r="B128" s="105"/>
      <c r="C128" s="105"/>
      <c r="D128" s="106"/>
      <c r="E128" s="441"/>
      <c r="F128" s="688"/>
      <c r="G128" s="735"/>
      <c r="H128" s="423"/>
      <c r="I128" s="421"/>
      <c r="J128" s="425"/>
      <c r="K128" s="421"/>
      <c r="L128" s="387"/>
      <c r="M128" s="393"/>
      <c r="N128" s="133"/>
      <c r="O128" s="107"/>
    </row>
    <row r="129" spans="1:15" s="11" customFormat="1" ht="18.899999999999999" customHeight="1">
      <c r="A129" s="426">
        <v>123</v>
      </c>
      <c r="B129" s="105"/>
      <c r="C129" s="105"/>
      <c r="D129" s="106"/>
      <c r="E129" s="441"/>
      <c r="F129" s="688"/>
      <c r="G129" s="735"/>
      <c r="H129" s="423"/>
      <c r="I129" s="421"/>
      <c r="J129" s="425"/>
      <c r="K129" s="421"/>
      <c r="L129" s="387"/>
      <c r="M129" s="393"/>
      <c r="N129" s="133"/>
      <c r="O129" s="107"/>
    </row>
    <row r="130" spans="1:15" s="11" customFormat="1" ht="18.899999999999999" customHeight="1">
      <c r="A130" s="426">
        <v>124</v>
      </c>
      <c r="B130" s="105"/>
      <c r="C130" s="105"/>
      <c r="D130" s="106"/>
      <c r="E130" s="441"/>
      <c r="F130" s="688"/>
      <c r="G130" s="735"/>
      <c r="H130" s="423"/>
      <c r="I130" s="421"/>
      <c r="J130" s="425"/>
      <c r="K130" s="421"/>
      <c r="L130" s="387"/>
      <c r="M130" s="393"/>
      <c r="N130" s="133"/>
      <c r="O130" s="107"/>
    </row>
    <row r="131" spans="1:15" s="11" customFormat="1" ht="18.899999999999999" customHeight="1">
      <c r="A131" s="426">
        <v>125</v>
      </c>
      <c r="B131" s="105"/>
      <c r="C131" s="105"/>
      <c r="D131" s="106"/>
      <c r="E131" s="441"/>
      <c r="F131" s="688"/>
      <c r="G131" s="735"/>
      <c r="H131" s="423"/>
      <c r="I131" s="421"/>
      <c r="J131" s="425"/>
      <c r="K131" s="421"/>
      <c r="L131" s="387"/>
      <c r="M131" s="393"/>
      <c r="N131" s="133"/>
      <c r="O131" s="107"/>
    </row>
    <row r="132" spans="1:15" s="11" customFormat="1" ht="18.899999999999999" customHeight="1">
      <c r="A132" s="426">
        <v>126</v>
      </c>
      <c r="B132" s="105"/>
      <c r="C132" s="105"/>
      <c r="D132" s="106"/>
      <c r="E132" s="441"/>
      <c r="F132" s="688"/>
      <c r="G132" s="735"/>
      <c r="H132" s="423"/>
      <c r="I132" s="421"/>
      <c r="J132" s="425"/>
      <c r="K132" s="421"/>
      <c r="L132" s="387"/>
      <c r="M132" s="393"/>
      <c r="N132" s="133"/>
      <c r="O132" s="107"/>
    </row>
    <row r="133" spans="1:15" s="11" customFormat="1" ht="18.899999999999999" customHeight="1">
      <c r="A133" s="426">
        <v>127</v>
      </c>
      <c r="B133" s="105"/>
      <c r="C133" s="105"/>
      <c r="D133" s="106"/>
      <c r="E133" s="441"/>
      <c r="F133" s="688"/>
      <c r="G133" s="735"/>
      <c r="H133" s="423"/>
      <c r="I133" s="421"/>
      <c r="J133" s="425"/>
      <c r="K133" s="421"/>
      <c r="L133" s="387"/>
      <c r="M133" s="393"/>
      <c r="N133" s="133"/>
      <c r="O133" s="107"/>
    </row>
    <row r="134" spans="1:15" s="11" customFormat="1" ht="18.899999999999999" customHeight="1">
      <c r="A134" s="426">
        <v>128</v>
      </c>
      <c r="B134" s="105"/>
      <c r="C134" s="105"/>
      <c r="D134" s="106"/>
      <c r="E134" s="441"/>
      <c r="F134" s="688"/>
      <c r="G134" s="735"/>
      <c r="H134" s="423"/>
      <c r="I134" s="421"/>
      <c r="J134" s="425"/>
      <c r="K134" s="421"/>
      <c r="L134" s="387"/>
      <c r="M134" s="393"/>
      <c r="N134" s="133"/>
      <c r="O134" s="107"/>
    </row>
  </sheetData>
  <conditionalFormatting sqref="H7:H134">
    <cfRule type="cellIs" dxfId="529" priority="10" stopIfTrue="1" operator="equal">
      <formula>"Z"</formula>
    </cfRule>
  </conditionalFormatting>
  <conditionalFormatting sqref="A7:D134">
    <cfRule type="expression" dxfId="528" priority="9" stopIfTrue="1">
      <formula>$O7&gt;=1</formula>
    </cfRule>
  </conditionalFormatting>
  <conditionalFormatting sqref="B7:D14">
    <cfRule type="expression" dxfId="527" priority="8" stopIfTrue="1">
      <formula>$O7&gt;=1</formula>
    </cfRule>
  </conditionalFormatting>
  <conditionalFormatting sqref="E7:E134">
    <cfRule type="expression" dxfId="526" priority="5" stopIfTrue="1">
      <formula>AND(ROUNDDOWN(($A$4-E7)/365.25,0)&lt;=13,#REF!&lt;&gt;"OK")</formula>
    </cfRule>
    <cfRule type="expression" dxfId="525" priority="6" stopIfTrue="1">
      <formula>AND(ROUNDDOWN(($A$4-E7)/365.25,0)&lt;=14,#REF!&lt;&gt;"OK")</formula>
    </cfRule>
    <cfRule type="expression" dxfId="524" priority="7" stopIfTrue="1">
      <formula>AND(ROUNDDOWN(($A$4-E7)/365.25,0)&lt;=17,#REF!&lt;&gt;"OK")</formula>
    </cfRule>
  </conditionalFormatting>
  <conditionalFormatting sqref="E7:E27">
    <cfRule type="expression" dxfId="523" priority="2" stopIfTrue="1">
      <formula>AND(ROUNDDOWN(($A$4-E7)/365.25,0)&lt;=13,G7&lt;&gt;"OK")</formula>
    </cfRule>
    <cfRule type="expression" dxfId="522" priority="3" stopIfTrue="1">
      <formula>AND(ROUNDDOWN(($A$4-E7)/365.25,0)&lt;=14,G7&lt;&gt;"OK")</formula>
    </cfRule>
    <cfRule type="expression" dxfId="521" priority="4" stopIfTrue="1">
      <formula>AND(ROUNDDOWN(($A$4-E7)/365.25,0)&lt;=17,G7&lt;&gt;"OK")</formula>
    </cfRule>
  </conditionalFormatting>
  <conditionalFormatting sqref="B7:D27">
    <cfRule type="expression" dxfId="520"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worksheet>
</file>

<file path=xl/worksheets/sheet47.xml><?xml version="1.0" encoding="utf-8"?>
<worksheet xmlns="http://schemas.openxmlformats.org/spreadsheetml/2006/main" xmlns:r="http://schemas.openxmlformats.org/officeDocument/2006/relationships">
  <sheetPr codeName="Sheet141">
    <tabColor indexed="19"/>
    <pageSetUpPr fitToPage="1"/>
  </sheetPr>
  <dimension ref="A1:U80"/>
  <sheetViews>
    <sheetView showGridLines="0" showZeros="0" workbookViewId="0">
      <selection activeCell="A6" sqref="A6:IV6"/>
    </sheetView>
  </sheetViews>
  <sheetFormatPr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120" t="s">
        <v>115</v>
      </c>
      <c r="L1" s="120"/>
      <c r="M1" s="94"/>
      <c r="N1" s="140" t="s">
        <v>3</v>
      </c>
      <c r="O1" s="140" t="s">
        <v>3</v>
      </c>
      <c r="P1" s="140"/>
      <c r="Q1" s="139"/>
      <c r="R1" s="140"/>
    </row>
    <row r="2" spans="1:21" s="108" customFormat="1">
      <c r="A2" s="96" t="s">
        <v>122</v>
      </c>
      <c r="B2" s="96"/>
      <c r="C2" s="96"/>
      <c r="D2" s="464"/>
      <c r="E2" s="464">
        <f>Altalanos!$C$8</f>
        <v>0</v>
      </c>
      <c r="F2" s="96"/>
      <c r="G2" s="141"/>
      <c r="H2" s="110"/>
      <c r="I2" s="110"/>
      <c r="J2" s="142"/>
      <c r="K2" s="438" t="s">
        <v>230</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2" customFormat="1" ht="14.2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(3)'!$A$7:$M$30,12))</f>
        <v/>
      </c>
      <c r="C7" s="390" t="str">
        <f>IF($E7="","",VLOOKUP($E7,'1Q ELO (3)'!$A$7:$M$30,13))</f>
        <v/>
      </c>
      <c r="D7" s="446" t="str">
        <f>IF($E7="","",VLOOKUP($E7,'1Q ELO (3)'!$A$7:$M$30,5))</f>
        <v/>
      </c>
      <c r="E7" s="159"/>
      <c r="F7" s="160" t="str">
        <f>UPPER(IF($E7="","",VLOOKUP($E7,'1Q ELO (3)'!$A$7:$M$30,2)))</f>
        <v/>
      </c>
      <c r="G7" s="160" t="str">
        <f>IF($E7="","",VLOOKUP($E7,'1Q ELO (3)'!$A$7:$M$30,3))</f>
        <v/>
      </c>
      <c r="H7" s="160"/>
      <c r="I7" s="160" t="str">
        <f>IF($E7="","",VLOOKUP($E7,'1Q ELO (3)'!$A$7:$M$30,4))</f>
        <v/>
      </c>
      <c r="J7" s="162"/>
      <c r="K7" s="161"/>
      <c r="L7" s="161"/>
      <c r="M7" s="161"/>
      <c r="N7" s="161"/>
      <c r="O7" s="164"/>
      <c r="P7" s="166"/>
      <c r="Q7" s="167"/>
      <c r="R7" s="168"/>
      <c r="S7" s="169"/>
      <c r="U7" s="170" t="str">
        <f>Birók!P21</f>
        <v>Bíró</v>
      </c>
    </row>
    <row r="8" spans="1:21" s="38" customFormat="1" ht="9.6" customHeight="1">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(3)'!$A$7:$M$30,12))</f>
        <v/>
      </c>
      <c r="C9" s="390" t="str">
        <f>IF($E9="","",VLOOKUP($E9,'1Q ELO (3)'!$A$7:$M$30,13))</f>
        <v/>
      </c>
      <c r="D9" s="446" t="str">
        <f>IF($E9="","",VLOOKUP($E9,'1Q ELO (3)'!$A$7:$M$30,5))</f>
        <v/>
      </c>
      <c r="E9" s="159"/>
      <c r="F9" s="487" t="str">
        <f>UPPER(IF($E9="","",VLOOKUP($E9,'1Q ELO (3)'!$A$7:$M$30,2)))</f>
        <v/>
      </c>
      <c r="G9" s="179" t="str">
        <f>IF($E9="","",VLOOKUP($E9,'1Q ELO (3)'!$A$7:$M$30,3))</f>
        <v/>
      </c>
      <c r="H9" s="179"/>
      <c r="I9" s="179" t="str">
        <f>IF($E9="","",VLOOKUP($E9,'1Q ELO (3)'!$A$7:$M$30,4))</f>
        <v/>
      </c>
      <c r="J9" s="180"/>
      <c r="K9" s="161"/>
      <c r="L9" s="181"/>
      <c r="M9" s="161"/>
      <c r="N9" s="161"/>
      <c r="O9" s="164"/>
      <c r="P9" s="166"/>
      <c r="Q9" s="167"/>
      <c r="R9" s="168"/>
      <c r="S9" s="169"/>
      <c r="U9" s="178" t="str">
        <f>Birók!P23</f>
        <v xml:space="preserve"> </v>
      </c>
    </row>
    <row r="10" spans="1:21" s="38" customFormat="1" ht="9.6" customHeight="1">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c r="A11" s="171">
        <v>3</v>
      </c>
      <c r="B11" s="390" t="str">
        <f>IF($E11="","",VLOOKUP($E11,'1Q ELO (3)'!$A$7:$M$30,12))</f>
        <v/>
      </c>
      <c r="C11" s="390" t="str">
        <f>IF($E11="","",VLOOKUP($E11,'1Q ELO (3)'!$A$7:$M$30,13))</f>
        <v/>
      </c>
      <c r="D11" s="446" t="str">
        <f>IF($E11="","",VLOOKUP($E11,'1Q ELO (3)'!$A$7:$M$30,5))</f>
        <v/>
      </c>
      <c r="E11" s="159"/>
      <c r="F11" s="179" t="str">
        <f>UPPER(IF($E11="","",VLOOKUP($E11,'1Q ELO (3)'!$A$7:$M$30,2)))</f>
        <v/>
      </c>
      <c r="G11" s="179" t="str">
        <f>IF($E11="","",VLOOKUP($E11,'1Q ELO (3)'!$A$7:$M$30,3))</f>
        <v/>
      </c>
      <c r="H11" s="179"/>
      <c r="I11" s="179" t="str">
        <f>IF($E11="","",VLOOKUP($E11,'1Q ELO (3)'!$A$7:$M$30,4))</f>
        <v/>
      </c>
      <c r="J11" s="162"/>
      <c r="K11" s="161"/>
      <c r="L11" s="187"/>
      <c r="M11" s="161"/>
      <c r="N11" s="691"/>
      <c r="O11" s="691"/>
      <c r="P11" s="691"/>
      <c r="Q11" s="414"/>
      <c r="R11" s="396"/>
      <c r="S11" s="698"/>
      <c r="T11" s="699"/>
      <c r="U11" s="696" t="str">
        <f>Birók!P25</f>
        <v xml:space="preserve"> </v>
      </c>
    </row>
    <row r="12" spans="1:21" s="38" customFormat="1" ht="9.6" customHeight="1">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c r="A13" s="171">
        <v>4</v>
      </c>
      <c r="B13" s="390" t="str">
        <f>IF($E13="","",VLOOKUP($E13,'1Q ELO (3)'!$A$7:$M$30,12))</f>
        <v/>
      </c>
      <c r="C13" s="390" t="str">
        <f>IF($E13="","",VLOOKUP($E13,'1Q ELO (3)'!$A$7:$M$30,13))</f>
        <v/>
      </c>
      <c r="D13" s="446" t="str">
        <f>IF($E13="","",VLOOKUP($E13,'1Q ELO (3)'!$A$7:$M$30,5))</f>
        <v/>
      </c>
      <c r="E13" s="159"/>
      <c r="F13" s="179" t="str">
        <f>UPPER(IF($E13="","",VLOOKUP($E13,'1Q ELO (3)'!$A$7:$M$30,2)))</f>
        <v/>
      </c>
      <c r="G13" s="179" t="str">
        <f>IF($E13="","",VLOOKUP($E13,'1Q ELO (3)'!$A$7:$M$30,3))</f>
        <v/>
      </c>
      <c r="H13" s="179"/>
      <c r="I13" s="179" t="str">
        <f>IF($E13="","",VLOOKUP($E13,'1Q ELO (3)'!$A$7:$M$30,4))</f>
        <v/>
      </c>
      <c r="J13" s="190"/>
      <c r="K13" s="161"/>
      <c r="L13" s="161"/>
      <c r="M13" s="161"/>
      <c r="N13" s="691"/>
      <c r="O13" s="691"/>
      <c r="P13" s="691"/>
      <c r="Q13" s="414"/>
      <c r="R13" s="396"/>
      <c r="S13" s="698"/>
      <c r="T13" s="699"/>
      <c r="U13" s="696" t="str">
        <f>Birók!P27</f>
        <v xml:space="preserve"> </v>
      </c>
    </row>
    <row r="14" spans="1:21" s="38" customFormat="1" ht="9.6" customHeight="1">
      <c r="A14" s="171"/>
      <c r="B14" s="460"/>
      <c r="C14" s="460"/>
      <c r="D14" s="456"/>
      <c r="E14" s="182"/>
      <c r="F14" s="161"/>
      <c r="G14" s="161"/>
      <c r="H14" s="70"/>
      <c r="I14" s="191"/>
      <c r="J14" s="183"/>
      <c r="K14" s="161"/>
      <c r="L14" s="161"/>
      <c r="M14" s="691"/>
      <c r="N14" s="414"/>
      <c r="O14" s="396"/>
      <c r="P14" s="698"/>
      <c r="Q14" s="699"/>
      <c r="R14" s="699"/>
    </row>
    <row r="15" spans="1:21" s="38" customFormat="1" ht="9.6" customHeight="1">
      <c r="A15" s="581">
        <v>5</v>
      </c>
      <c r="B15" s="390" t="str">
        <f>IF($E15="","",VLOOKUP($E15,'1Q ELO (3)'!$A$7:$M$30,12))</f>
        <v/>
      </c>
      <c r="C15" s="390" t="str">
        <f>IF($E15="","",VLOOKUP($E15,'1Q ELO (3)'!$A$7:$M$30,13))</f>
        <v/>
      </c>
      <c r="D15" s="446" t="str">
        <f>IF($E15="","",VLOOKUP($E15,'1Q ELO (3)'!$A$7:$M$30,5))</f>
        <v/>
      </c>
      <c r="E15" s="159"/>
      <c r="F15" s="681" t="str">
        <f>UPPER(IF($E15="","",VLOOKUP($E15,'1Q ELO (3)'!$A$7:$M$30,2)))</f>
        <v/>
      </c>
      <c r="G15" s="681" t="str">
        <f>IF($E15="","",VLOOKUP($E15,'1Q ELO (3)'!$A$7:$M$30,3))</f>
        <v/>
      </c>
      <c r="H15" s="681"/>
      <c r="I15" s="681" t="str">
        <f>IF($E15="","",VLOOKUP($E15,'1Q ELO (3)'!$A$7:$M$30,4))</f>
        <v/>
      </c>
      <c r="J15" s="192"/>
      <c r="K15" s="161"/>
      <c r="L15" s="161"/>
      <c r="M15" s="161"/>
      <c r="N15" s="691"/>
      <c r="O15" s="692"/>
      <c r="P15" s="691"/>
      <c r="Q15" s="414"/>
      <c r="R15" s="396"/>
      <c r="S15" s="698"/>
      <c r="T15" s="699"/>
      <c r="U15" s="696" t="str">
        <f>Birók!P29</f>
        <v xml:space="preserve"> </v>
      </c>
    </row>
    <row r="16" spans="1:21" s="38" customFormat="1" ht="9.6" customHeight="1" thickBot="1">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c r="A17" s="171">
        <v>6</v>
      </c>
      <c r="B17" s="390" t="str">
        <f>IF($E17="","",VLOOKUP($E17,'1Q ELO (3)'!$A$7:$M$30,12))</f>
        <v/>
      </c>
      <c r="C17" s="390" t="str">
        <f>IF($E17="","",VLOOKUP($E17,'1Q ELO (3)'!$A$7:$M$30,13))</f>
        <v/>
      </c>
      <c r="D17" s="446" t="str">
        <f>IF($E17="","",VLOOKUP($E17,'1Q ELO (3)'!$A$7:$M$30,5))</f>
        <v/>
      </c>
      <c r="E17" s="159"/>
      <c r="F17" s="179" t="str">
        <f>UPPER(IF($E17="","",VLOOKUP($E17,'1Q ELO (3)'!$A$7:$M$30,2)))</f>
        <v/>
      </c>
      <c r="G17" s="179" t="str">
        <f>IF($E17="","",VLOOKUP($E17,'1Q ELO (3)'!$A$7:$M$30,3))</f>
        <v/>
      </c>
      <c r="H17" s="179"/>
      <c r="I17" s="179" t="str">
        <f>IF($E17="","",VLOOKUP($E17,'1Q ELO (3)'!$A$7:$M$30,4))</f>
        <v/>
      </c>
      <c r="J17" s="180"/>
      <c r="K17" s="161"/>
      <c r="L17" s="181"/>
      <c r="M17" s="161"/>
      <c r="N17" s="691"/>
      <c r="O17" s="691"/>
      <c r="P17" s="691"/>
      <c r="Q17" s="414"/>
      <c r="R17" s="396"/>
      <c r="S17" s="698"/>
      <c r="T17" s="699"/>
    </row>
    <row r="18" spans="1:20" s="38" customFormat="1" ht="9.6" customHeight="1">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c r="A19" s="171">
        <v>7</v>
      </c>
      <c r="B19" s="390" t="str">
        <f>IF($E19="","",VLOOKUP($E19,'1Q ELO (3)'!$A$7:$M$30,12))</f>
        <v/>
      </c>
      <c r="C19" s="390" t="str">
        <f>IF($E19="","",VLOOKUP($E19,'1Q ELO (3)'!$A$7:$M$30,13))</f>
        <v/>
      </c>
      <c r="D19" s="446" t="str">
        <f>IF($E19="","",VLOOKUP($E19,'1Q ELO (3)'!$A$7:$M$30,5))</f>
        <v/>
      </c>
      <c r="E19" s="159"/>
      <c r="F19" s="179" t="str">
        <f>UPPER(IF($E19="","",VLOOKUP($E19,'1Q ELO (3)'!$A$7:$M$30,2)))</f>
        <v/>
      </c>
      <c r="G19" s="179" t="str">
        <f>IF($E19="","",VLOOKUP($E19,'1Q ELO (3)'!$A$7:$M$30,3))</f>
        <v/>
      </c>
      <c r="H19" s="179"/>
      <c r="I19" s="179" t="str">
        <f>IF($E19="","",VLOOKUP($E19,'1Q ELO (3)'!$A$7:$M$30,4))</f>
        <v/>
      </c>
      <c r="J19" s="162"/>
      <c r="K19" s="161"/>
      <c r="L19" s="187"/>
      <c r="M19" s="161"/>
      <c r="N19" s="186"/>
      <c r="O19" s="691"/>
      <c r="P19" s="691"/>
      <c r="Q19" s="414"/>
      <c r="R19" s="396"/>
      <c r="S19" s="698"/>
      <c r="T19" s="699"/>
    </row>
    <row r="20" spans="1:20" s="38" customFormat="1" ht="9.6" customHeight="1">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c r="A21" s="171">
        <v>8</v>
      </c>
      <c r="B21" s="390" t="str">
        <f>IF($E21="","",VLOOKUP($E21,'1Q ELO (3)'!$A$7:$M$30,12))</f>
        <v/>
      </c>
      <c r="C21" s="390" t="str">
        <f>IF($E21="","",VLOOKUP($E21,'1Q ELO (3)'!$A$7:$M$30,13))</f>
        <v/>
      </c>
      <c r="D21" s="446" t="str">
        <f>IF($E21="","",VLOOKUP($E21,'1Q ELO (3)'!$A$7:$M$30,5))</f>
        <v/>
      </c>
      <c r="E21" s="159"/>
      <c r="F21" s="179" t="str">
        <f>UPPER(IF($E21="","",VLOOKUP($E21,'1Q ELO (3)'!$A$7:$M$30,2)))</f>
        <v/>
      </c>
      <c r="G21" s="179" t="str">
        <f>IF($E21="","",VLOOKUP($E21,'1Q ELO (3)'!$A$7:$M$30,3))</f>
        <v/>
      </c>
      <c r="H21" s="179"/>
      <c r="I21" s="179" t="str">
        <f>IF($E21="","",VLOOKUP($E21,'1Q ELO (3)'!$A$7:$M$30,4))</f>
        <v/>
      </c>
      <c r="J21" s="190"/>
      <c r="K21" s="161"/>
      <c r="L21" s="161"/>
      <c r="M21" s="161"/>
      <c r="N21" s="186"/>
      <c r="O21" s="691"/>
      <c r="P21" s="691"/>
      <c r="Q21" s="414"/>
      <c r="R21" s="396"/>
      <c r="S21" s="698"/>
      <c r="T21" s="699"/>
    </row>
    <row r="22" spans="1:20" s="38" customFormat="1" ht="9.6" customHeight="1">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c r="A24" s="452" t="s">
        <v>106</v>
      </c>
      <c r="B24" s="453"/>
      <c r="C24" s="454"/>
      <c r="D24" s="455"/>
      <c r="E24" s="224">
        <v>1</v>
      </c>
      <c r="F24" s="92" t="str">
        <f>IF(E24&gt;$R$31,,UPPER(VLOOKUP(E24,'1Q ELO (3)'!$A$7:$O$134,2)))</f>
        <v/>
      </c>
      <c r="G24" s="225"/>
      <c r="H24" s="92"/>
      <c r="I24" s="91"/>
      <c r="J24" s="226" t="s">
        <v>7</v>
      </c>
      <c r="K24" s="221"/>
      <c r="L24" s="227"/>
      <c r="M24" s="221"/>
      <c r="N24" s="228"/>
      <c r="O24" s="229" t="s">
        <v>111</v>
      </c>
      <c r="P24" s="230"/>
      <c r="Q24" s="230"/>
      <c r="R24" s="231"/>
    </row>
    <row r="25" spans="1:20" s="38" customFormat="1" ht="9.6" customHeight="1">
      <c r="A25" s="236" t="s">
        <v>119</v>
      </c>
      <c r="B25" s="234"/>
      <c r="C25" s="448"/>
      <c r="D25" s="237"/>
      <c r="E25" s="224">
        <v>2</v>
      </c>
      <c r="F25" s="92" t="str">
        <f>IF(E25&gt;$R$31,,UPPER(VLOOKUP(E25,'1Q ELO (3)'!$A$7:$O$134,2)))</f>
        <v/>
      </c>
      <c r="G25" s="225"/>
      <c r="H25" s="92"/>
      <c r="I25" s="91"/>
      <c r="J25" s="226" t="s">
        <v>8</v>
      </c>
      <c r="K25" s="221"/>
      <c r="L25" s="227"/>
      <c r="M25" s="221"/>
      <c r="N25" s="228"/>
      <c r="O25" s="232"/>
      <c r="P25" s="233"/>
      <c r="Q25" s="234"/>
      <c r="R25" s="235"/>
    </row>
    <row r="26" spans="1:20" s="38" customFormat="1" ht="9.6" customHeight="1">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c r="A31" s="368"/>
      <c r="B31" s="365"/>
      <c r="C31" s="445"/>
      <c r="D31" s="378"/>
      <c r="E31" s="240"/>
      <c r="F31" s="241"/>
      <c r="G31" s="242"/>
      <c r="H31" s="241"/>
      <c r="I31" s="243"/>
      <c r="J31" s="244" t="s">
        <v>14</v>
      </c>
      <c r="K31" s="234"/>
      <c r="L31" s="233"/>
      <c r="M31" s="234"/>
      <c r="N31" s="235"/>
      <c r="O31" s="234">
        <f>R4</f>
        <v>0</v>
      </c>
      <c r="P31" s="233"/>
      <c r="Q31" s="234"/>
      <c r="R31" s="245">
        <f>MIN(6,'1Q ELO (3)'!O5)</f>
        <v>6</v>
      </c>
    </row>
    <row r="32" spans="1:20" s="38" customFormat="1" ht="9.6" customHeight="1"/>
    <row r="33" s="38" customFormat="1" ht="9.6" customHeight="1"/>
    <row r="34" s="38" customFormat="1" ht="9.6" customHeight="1"/>
    <row r="35" s="38" customFormat="1" ht="9.6" customHeight="1"/>
    <row r="36" s="38" customFormat="1" ht="9.6" customHeight="1"/>
    <row r="37" s="38" customFormat="1" ht="9.6" customHeight="1"/>
    <row r="38" s="38" customFormat="1" ht="9.6" customHeight="1"/>
    <row r="39" s="38" customFormat="1" ht="9.6" customHeight="1"/>
    <row r="40" s="38" customFormat="1" ht="9.6" customHeight="1"/>
    <row r="41" s="38" customFormat="1" ht="9.6" customHeight="1"/>
    <row r="42" s="38" customFormat="1" ht="9.6" customHeight="1"/>
    <row r="43" s="38" customFormat="1" ht="9.6" customHeight="1"/>
    <row r="44" s="38" customFormat="1" ht="9.6" customHeight="1"/>
    <row r="45" s="38" customFormat="1" ht="9.6" customHeight="1"/>
    <row r="46" s="38" customFormat="1" ht="9.6" customHeight="1"/>
    <row r="47" s="38" customFormat="1" ht="9.6" customHeight="1"/>
    <row r="48" s="38" customFormat="1" ht="9.6" customHeight="1"/>
    <row r="49" s="38" customFormat="1" ht="9.6" customHeight="1"/>
    <row r="50" s="38" customFormat="1" ht="9.6" customHeight="1"/>
    <row r="51" s="38" customFormat="1" ht="9.6" customHeight="1"/>
    <row r="52" s="38" customFormat="1" ht="9.6" customHeight="1"/>
    <row r="53" s="38" customFormat="1" ht="9.6" customHeight="1"/>
    <row r="54" s="38" customFormat="1" ht="9.6" customHeight="1"/>
    <row r="55" s="38" customFormat="1" ht="9.6" customHeight="1"/>
    <row r="56" s="38" customFormat="1" ht="9.6" customHeight="1"/>
    <row r="57" s="38" customFormat="1" ht="9.6" customHeight="1"/>
    <row r="58" s="38" customFormat="1" ht="9.6" customHeight="1"/>
    <row r="59" s="38" customFormat="1" ht="9.6" customHeight="1"/>
    <row r="60" s="38" customFormat="1" ht="9.6" customHeight="1"/>
    <row r="61" s="38" customFormat="1" ht="9.6" customHeight="1"/>
    <row r="62" s="38" customFormat="1" ht="9.6" customHeight="1"/>
    <row r="63" s="38" customFormat="1" ht="9.6" customHeight="1"/>
    <row r="64" s="38" customFormat="1" ht="9.6" customHeight="1"/>
    <row r="65" spans="1:18" s="38" customFormat="1" ht="9.6" customHeight="1"/>
    <row r="66" spans="1:18" s="38" customFormat="1" ht="9.6" customHeight="1"/>
    <row r="67" spans="1:18" s="38" customFormat="1" ht="9.6" customHeight="1"/>
    <row r="68" spans="1:18" s="38" customFormat="1" ht="9.6" customHeight="1"/>
    <row r="69" spans="1:18" s="38" customFormat="1" ht="9.6" customHeight="1">
      <c r="A69"/>
      <c r="B69"/>
      <c r="C69"/>
      <c r="D69"/>
      <c r="E69"/>
      <c r="F69"/>
      <c r="G69"/>
      <c r="H69"/>
      <c r="I69"/>
      <c r="J69" s="134"/>
      <c r="K69"/>
      <c r="L69" s="134"/>
      <c r="M69"/>
      <c r="N69" s="135"/>
      <c r="O69"/>
      <c r="P69" s="134"/>
      <c r="Q69"/>
      <c r="R69" s="135"/>
    </row>
    <row r="70" spans="1:18" s="38" customFormat="1" ht="9.6" customHeight="1">
      <c r="A70"/>
      <c r="B70"/>
      <c r="C70"/>
      <c r="D70"/>
      <c r="E70"/>
      <c r="F70"/>
      <c r="G70"/>
      <c r="H70"/>
      <c r="I70"/>
      <c r="J70" s="134"/>
      <c r="K70"/>
      <c r="L70" s="134"/>
      <c r="M70"/>
      <c r="N70" s="135"/>
      <c r="O70"/>
      <c r="P70" s="134"/>
      <c r="Q70"/>
      <c r="R70" s="135"/>
    </row>
    <row r="71" spans="1:18" s="2" customFormat="1" ht="6.75" customHeight="1">
      <c r="A71"/>
      <c r="B71"/>
      <c r="C71"/>
      <c r="D71"/>
      <c r="E71"/>
      <c r="F71"/>
      <c r="G71"/>
      <c r="H71"/>
      <c r="I71"/>
      <c r="J71" s="134"/>
      <c r="K71"/>
      <c r="L71" s="134"/>
      <c r="M71"/>
      <c r="N71" s="135"/>
      <c r="O71"/>
      <c r="P71" s="134"/>
      <c r="Q71"/>
      <c r="R71" s="135"/>
    </row>
    <row r="72" spans="1:18" s="18" customFormat="1" ht="10.5" customHeight="1">
      <c r="A72"/>
      <c r="B72"/>
      <c r="C72"/>
      <c r="D72"/>
      <c r="E72"/>
      <c r="F72"/>
      <c r="G72"/>
      <c r="H72"/>
      <c r="I72"/>
      <c r="J72" s="134"/>
      <c r="K72"/>
      <c r="L72" s="134"/>
      <c r="M72"/>
      <c r="N72" s="135"/>
      <c r="O72"/>
      <c r="P72" s="134"/>
      <c r="Q72"/>
      <c r="R72" s="135"/>
    </row>
    <row r="73" spans="1:18" s="18" customFormat="1" ht="9" customHeight="1">
      <c r="A73"/>
      <c r="B73"/>
      <c r="C73"/>
      <c r="D73"/>
      <c r="E73"/>
      <c r="F73"/>
      <c r="G73"/>
      <c r="H73"/>
      <c r="I73"/>
      <c r="J73" s="134"/>
      <c r="K73"/>
      <c r="L73" s="134"/>
      <c r="M73"/>
      <c r="N73" s="135"/>
      <c r="O73"/>
      <c r="P73" s="134"/>
      <c r="Q73"/>
      <c r="R73" s="135"/>
    </row>
    <row r="74" spans="1:18" s="18" customFormat="1" ht="9" customHeight="1">
      <c r="A74"/>
      <c r="B74"/>
      <c r="C74"/>
      <c r="D74"/>
      <c r="E74"/>
      <c r="F74"/>
      <c r="G74"/>
      <c r="H74"/>
      <c r="I74"/>
      <c r="J74" s="134"/>
      <c r="K74"/>
      <c r="L74" s="134"/>
      <c r="M74"/>
      <c r="N74" s="135"/>
      <c r="O74"/>
      <c r="P74" s="134"/>
      <c r="Q74"/>
      <c r="R74" s="135"/>
    </row>
    <row r="75" spans="1:18" s="18" customFormat="1" ht="9" customHeight="1">
      <c r="A75"/>
      <c r="B75"/>
      <c r="C75"/>
      <c r="D75"/>
      <c r="E75"/>
      <c r="F75"/>
      <c r="G75"/>
      <c r="H75"/>
      <c r="I75"/>
      <c r="J75" s="134"/>
      <c r="K75"/>
      <c r="L75" s="134"/>
      <c r="M75"/>
      <c r="N75" s="135"/>
      <c r="O75"/>
      <c r="P75" s="134"/>
      <c r="Q75"/>
      <c r="R75" s="135"/>
    </row>
    <row r="76" spans="1:18" s="18" customFormat="1" ht="9" customHeight="1">
      <c r="A76"/>
      <c r="B76"/>
      <c r="C76"/>
      <c r="D76"/>
      <c r="E76"/>
      <c r="F76"/>
      <c r="G76"/>
      <c r="H76"/>
      <c r="I76"/>
      <c r="J76" s="134"/>
      <c r="K76"/>
      <c r="L76" s="134"/>
      <c r="M76"/>
      <c r="N76" s="135"/>
      <c r="O76"/>
      <c r="P76" s="134"/>
      <c r="Q76"/>
      <c r="R76" s="135"/>
    </row>
    <row r="77" spans="1:18" s="18" customFormat="1" ht="9" customHeight="1">
      <c r="A77"/>
      <c r="B77"/>
      <c r="C77"/>
      <c r="D77"/>
      <c r="E77"/>
      <c r="F77"/>
      <c r="G77"/>
      <c r="H77"/>
      <c r="I77"/>
      <c r="J77" s="134"/>
      <c r="K77"/>
      <c r="L77" s="134"/>
      <c r="M77"/>
      <c r="N77" s="135"/>
      <c r="O77"/>
      <c r="P77" s="134"/>
      <c r="Q77"/>
      <c r="R77" s="135"/>
    </row>
    <row r="78" spans="1:18" s="18" customFormat="1" ht="9" customHeight="1">
      <c r="A78"/>
      <c r="B78"/>
      <c r="C78"/>
      <c r="D78"/>
      <c r="E78"/>
      <c r="F78"/>
      <c r="G78"/>
      <c r="H78"/>
      <c r="I78"/>
      <c r="J78" s="134"/>
      <c r="K78"/>
      <c r="L78" s="134"/>
      <c r="M78"/>
      <c r="N78" s="135"/>
      <c r="O78"/>
      <c r="P78" s="134"/>
      <c r="Q78"/>
      <c r="R78" s="135"/>
    </row>
    <row r="79" spans="1:18" s="18" customFormat="1" ht="9" customHeight="1">
      <c r="A79"/>
      <c r="B79"/>
      <c r="C79"/>
      <c r="D79"/>
      <c r="E79"/>
      <c r="F79"/>
      <c r="G79"/>
      <c r="H79"/>
      <c r="I79"/>
      <c r="J79" s="134"/>
      <c r="K79"/>
      <c r="L79" s="134"/>
      <c r="M79"/>
      <c r="N79" s="135"/>
      <c r="O79"/>
      <c r="P79" s="134"/>
      <c r="Q79"/>
      <c r="R79" s="135"/>
    </row>
    <row r="80" spans="1:18" s="18" customFormat="1" ht="9" customHeight="1">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519" priority="10" stopIfTrue="1">
      <formula>AND($E7&lt;9,$C7&gt;0)</formula>
    </cfRule>
  </conditionalFormatting>
  <conditionalFormatting sqref="I16 I12 K18 K10 I8 I20">
    <cfRule type="expression" dxfId="518" priority="7" stopIfTrue="1">
      <formula>AND($O$1="CU",I8="Umpire")</formula>
    </cfRule>
    <cfRule type="expression" dxfId="517" priority="8" stopIfTrue="1">
      <formula>AND($O$1="CU",I8&lt;&gt;"Umpire",J8&lt;&gt;"")</formula>
    </cfRule>
    <cfRule type="expression" dxfId="516" priority="9" stopIfTrue="1">
      <formula>AND($O$1="CU",I8&lt;&gt;"Umpire")</formula>
    </cfRule>
  </conditionalFormatting>
  <conditionalFormatting sqref="M10 M18 K8 K12 K16 K20">
    <cfRule type="expression" dxfId="515" priority="5" stopIfTrue="1">
      <formula>J8="as"</formula>
    </cfRule>
    <cfRule type="expression" dxfId="514" priority="6" stopIfTrue="1">
      <formula>J8="bs"</formula>
    </cfRule>
  </conditionalFormatting>
  <conditionalFormatting sqref="B22">
    <cfRule type="cellIs" dxfId="513" priority="3" stopIfTrue="1" operator="equal">
      <formula>"QA"</formula>
    </cfRule>
    <cfRule type="cellIs" dxfId="512" priority="4" stopIfTrue="1" operator="equal">
      <formula>"DA"</formula>
    </cfRule>
  </conditionalFormatting>
  <conditionalFormatting sqref="R31 J8 J12 J16 J20 L18 L10">
    <cfRule type="expression" dxfId="511" priority="2" stopIfTrue="1">
      <formula>$O$1="CU"</formula>
    </cfRule>
  </conditionalFormatting>
  <conditionalFormatting sqref="E7 E17 E19 E13 E15">
    <cfRule type="expression" dxfId="510"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48.xml><?xml version="1.0" encoding="utf-8"?>
<worksheet xmlns="http://schemas.openxmlformats.org/spreadsheetml/2006/main" xmlns:r="http://schemas.openxmlformats.org/officeDocument/2006/relationships">
  <sheetPr codeName="Sheet142">
    <tabColor indexed="19"/>
    <pageSetUpPr fitToPage="1"/>
  </sheetPr>
  <dimension ref="A1:U79"/>
  <sheetViews>
    <sheetView showGridLines="0" showZeros="0" workbookViewId="0">
      <selection activeCell="A6" sqref="A6:IV6"/>
    </sheetView>
  </sheetViews>
  <sheetFormatPr defaultRowHeight="13.2"/>
  <cols>
    <col min="1" max="2" width="3.33203125" customWidth="1"/>
    <col min="3" max="3" width="5.554687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438" t="s">
        <v>115</v>
      </c>
      <c r="L1" s="120"/>
      <c r="M1" s="94"/>
      <c r="N1" s="140"/>
      <c r="O1" s="140" t="s">
        <v>3</v>
      </c>
      <c r="P1" s="140"/>
      <c r="Q1" s="139"/>
      <c r="R1" s="140"/>
    </row>
    <row r="2" spans="1:21" s="108" customFormat="1">
      <c r="A2" s="96" t="s">
        <v>122</v>
      </c>
      <c r="B2" s="96"/>
      <c r="C2" s="96"/>
      <c r="D2" s="464"/>
      <c r="E2" s="464">
        <f>Altalanos!$C$8</f>
        <v>0</v>
      </c>
      <c r="F2" s="96"/>
      <c r="G2" s="141"/>
      <c r="H2" s="110"/>
      <c r="I2" s="110"/>
      <c r="J2" s="142"/>
      <c r="K2" s="438" t="s">
        <v>228</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2" customFormat="1" ht="13.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(3)'!$A$7:$M$32,12))</f>
        <v/>
      </c>
      <c r="C7" s="390" t="str">
        <f>IF($E7="","",VLOOKUP($E7,'1Q ELO (3)'!$A$7:$M$30,13))</f>
        <v/>
      </c>
      <c r="D7" s="446" t="str">
        <f>IF($E7="","",VLOOKUP($E7,'1Q ELO (3)'!$A$7:$M$30,5))</f>
        <v/>
      </c>
      <c r="E7" s="159"/>
      <c r="F7" s="160" t="str">
        <f>UPPER(IF($E7="","",VLOOKUP($E7,'1Q ELO (3)'!$A$7:$M$38,2)))</f>
        <v/>
      </c>
      <c r="G7" s="160" t="str">
        <f>IF($E7="","",VLOOKUP($E7,'1Q ELO (3)'!$A$7:$M$38,3))</f>
        <v/>
      </c>
      <c r="H7" s="160"/>
      <c r="I7" s="160" t="str">
        <f>IF($E7="","",VLOOKUP($E7,'1Q ELO (3)'!$A$7:$M$38,4))</f>
        <v/>
      </c>
      <c r="J7" s="162"/>
      <c r="K7" s="161"/>
      <c r="L7" s="161"/>
      <c r="M7" s="161"/>
      <c r="N7" s="161"/>
      <c r="O7" s="164"/>
      <c r="P7" s="166"/>
      <c r="Q7" s="167"/>
      <c r="R7" s="168"/>
      <c r="S7" s="169"/>
      <c r="U7" s="170" t="str">
        <f>Birók!P21</f>
        <v>Bíró</v>
      </c>
    </row>
    <row r="8" spans="1:21" s="38" customFormat="1" ht="9.6" customHeight="1">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(3)'!$A$7:$M$32,12))</f>
        <v/>
      </c>
      <c r="C9" s="390" t="str">
        <f>IF($E9="","",VLOOKUP($E9,'1Q ELO (3)'!$A$7:$M$30,13))</f>
        <v/>
      </c>
      <c r="D9" s="446" t="str">
        <f>IF($E9="","",VLOOKUP($E9,'1Q ELO (3)'!$A$7:$M$30,5))</f>
        <v/>
      </c>
      <c r="E9" s="700"/>
      <c r="F9" s="179" t="str">
        <f>UPPER(IF($E9="","",VLOOKUP($E9,'1Q ELO (3)'!$A$7:$M$38,2)))</f>
        <v/>
      </c>
      <c r="G9" s="179" t="str">
        <f>IF($E9="","",VLOOKUP($E9,'1Q ELO (3)'!$A$7:$M$38,3))</f>
        <v/>
      </c>
      <c r="H9" s="179"/>
      <c r="I9" s="179" t="str">
        <f>IF($E9="","",VLOOKUP($E9,'1Q ELO (3)'!$A$7:$M$38,4))</f>
        <v/>
      </c>
      <c r="J9" s="180"/>
      <c r="K9" s="161"/>
      <c r="L9" s="405"/>
      <c r="M9" s="692"/>
      <c r="N9" s="692"/>
      <c r="O9" s="694"/>
      <c r="P9" s="695"/>
      <c r="Q9" s="414"/>
      <c r="R9" s="168"/>
      <c r="S9" s="169"/>
      <c r="U9" s="178" t="str">
        <f>Birók!P23</f>
        <v xml:space="preserve"> </v>
      </c>
    </row>
    <row r="10" spans="1:21" s="38" customFormat="1" ht="9.6" customHeight="1">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c r="A11" s="581">
        <v>3</v>
      </c>
      <c r="B11" s="390" t="str">
        <f>IF($E11="","",VLOOKUP($E11,'1Q ELO (3)'!$A$7:$M$32,12))</f>
        <v/>
      </c>
      <c r="C11" s="390" t="str">
        <f>IF($E11="","",VLOOKUP($E11,'1Q ELO (3)'!$A$7:$M$30,13))</f>
        <v/>
      </c>
      <c r="D11" s="446" t="str">
        <f>IF($E11="","",VLOOKUP($E11,'1Q ELO (3)'!$A$7:$M$30,5))</f>
        <v/>
      </c>
      <c r="E11" s="159"/>
      <c r="F11" s="681" t="str">
        <f>UPPER(IF($E11="","",VLOOKUP($E11,'1Q ELO (3)'!$A$7:$M$38,2)))</f>
        <v/>
      </c>
      <c r="G11" s="681" t="str">
        <f>IF($E11="","",VLOOKUP($E11,'1Q ELO (3)'!$A$7:$M$38,3))</f>
        <v/>
      </c>
      <c r="H11" s="681"/>
      <c r="I11" s="681" t="str">
        <f>IF($E11="","",VLOOKUP($E11,'1Q ELO (3)'!$A$7:$M$38,4))</f>
        <v/>
      </c>
      <c r="J11" s="162"/>
      <c r="K11" s="161"/>
      <c r="L11" s="692"/>
      <c r="M11" s="692"/>
      <c r="N11" s="691"/>
      <c r="O11" s="691"/>
      <c r="P11" s="691"/>
      <c r="Q11" s="414"/>
      <c r="R11" s="168"/>
      <c r="S11" s="169"/>
      <c r="U11" s="178" t="str">
        <f>Birók!P25</f>
        <v xml:space="preserve"> </v>
      </c>
    </row>
    <row r="12" spans="1:21" s="38" customFormat="1" ht="9.6" customHeight="1">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c r="A13" s="171">
        <v>4</v>
      </c>
      <c r="B13" s="390" t="str">
        <f>IF($E13="","",VLOOKUP($E13,'1Q ELO (3)'!$A$7:$M$32,12))</f>
        <v/>
      </c>
      <c r="C13" s="390" t="str">
        <f>IF($E13="","",VLOOKUP($E13,'1Q ELO (3)'!$A$7:$M$30,13))</f>
        <v/>
      </c>
      <c r="D13" s="446" t="str">
        <f>IF($E13="","",VLOOKUP($E13,'1Q ELO (3)'!$A$7:$M$30,5))</f>
        <v/>
      </c>
      <c r="E13" s="159"/>
      <c r="F13" s="179" t="str">
        <f>UPPER(IF($E13="","",VLOOKUP($E13,'1Q ELO (3)'!$A$7:$M$38,2)))</f>
        <v/>
      </c>
      <c r="G13" s="179" t="str">
        <f>IF($E13="","",VLOOKUP($E13,'1Q ELO (3)'!$A$7:$M$38,3))</f>
        <v/>
      </c>
      <c r="H13" s="179"/>
      <c r="I13" s="179" t="str">
        <f>IF($E13="","",VLOOKUP($E13,'1Q ELO (3)'!$A$7:$M$38,4))</f>
        <v/>
      </c>
      <c r="J13" s="190"/>
      <c r="K13" s="161"/>
      <c r="L13" s="161"/>
      <c r="M13" s="692"/>
      <c r="N13" s="691"/>
      <c r="O13" s="691"/>
      <c r="P13" s="691"/>
      <c r="Q13" s="414"/>
      <c r="R13" s="168"/>
      <c r="S13" s="169"/>
      <c r="U13" s="178" t="str">
        <f>Birók!P27</f>
        <v xml:space="preserve"> </v>
      </c>
    </row>
    <row r="14" spans="1:21" s="38" customFormat="1" ht="9.6" customHeight="1">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c r="A15" s="581">
        <v>5</v>
      </c>
      <c r="B15" s="390" t="str">
        <f>IF($E15="","",VLOOKUP($E15,'1Q ELO (3)'!$A$7:$M$32,12))</f>
        <v/>
      </c>
      <c r="C15" s="390" t="str">
        <f>IF($E15="","",VLOOKUP($E15,'1Q ELO (3)'!$A$7:$M$30,13))</f>
        <v/>
      </c>
      <c r="D15" s="446" t="str">
        <f>IF($E15="","",VLOOKUP($E15,'1Q ELO (3)'!$A$7:$M$30,5))</f>
        <v/>
      </c>
      <c r="E15" s="159"/>
      <c r="F15" s="681" t="str">
        <f>UPPER(IF($E15="","",VLOOKUP($E15,'1Q ELO (3)'!$A$7:$M$38,2)))</f>
        <v/>
      </c>
      <c r="G15" s="681" t="str">
        <f>IF($E15="","",VLOOKUP($E15,'1Q ELO (3)'!$A$7:$M$38,3))</f>
        <v/>
      </c>
      <c r="H15" s="681"/>
      <c r="I15" s="681" t="str">
        <f>IF($E15="","",VLOOKUP($E15,'1Q ELO (3)'!$A$7:$M$38,4))</f>
        <v/>
      </c>
      <c r="J15" s="719"/>
      <c r="K15" s="161"/>
      <c r="L15" s="161"/>
      <c r="M15" s="692"/>
      <c r="N15" s="691"/>
      <c r="O15" s="692"/>
      <c r="P15" s="691"/>
      <c r="Q15" s="414"/>
      <c r="R15" s="168"/>
      <c r="S15" s="169"/>
      <c r="U15" s="178" t="str">
        <f>Birók!P29</f>
        <v xml:space="preserve"> </v>
      </c>
    </row>
    <row r="16" spans="1:21" s="38" customFormat="1" ht="9.6" customHeight="1" thickBot="1">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c r="A17" s="171">
        <v>6</v>
      </c>
      <c r="B17" s="390" t="str">
        <f>IF($E17="","",VLOOKUP($E17,'1Q ELO (3)'!$A$7:$M$32,12))</f>
        <v/>
      </c>
      <c r="C17" s="390" t="str">
        <f>IF($E17="","",VLOOKUP($E17,'1Q ELO (3)'!$A$7:$M$30,13))</f>
        <v/>
      </c>
      <c r="D17" s="446" t="str">
        <f>IF($E17="","",VLOOKUP($E17,'1Q ELO (3)'!$A$7:$M$30,5))</f>
        <v/>
      </c>
      <c r="E17" s="159"/>
      <c r="F17" s="179" t="str">
        <f>UPPER(IF($E17="","",VLOOKUP($E17,'1Q ELO (3)'!$A$7:$M$38,2)))</f>
        <v/>
      </c>
      <c r="G17" s="179" t="str">
        <f>IF($E17="","",VLOOKUP($E17,'1Q ELO (3)'!$A$7:$M$38,3))</f>
        <v/>
      </c>
      <c r="H17" s="179"/>
      <c r="I17" s="179" t="str">
        <f>IF($E17="","",VLOOKUP($E17,'1Q ELO (3)'!$A$7:$M$38,4))</f>
        <v/>
      </c>
      <c r="J17" s="180"/>
      <c r="K17" s="161"/>
      <c r="L17" s="405"/>
      <c r="M17" s="692"/>
      <c r="N17" s="691"/>
      <c r="O17" s="691"/>
      <c r="P17" s="691"/>
      <c r="Q17" s="414"/>
      <c r="R17" s="168"/>
      <c r="S17" s="169"/>
    </row>
    <row r="18" spans="1:19" s="38" customFormat="1" ht="9.6" customHeight="1">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c r="A19" s="581">
        <v>7</v>
      </c>
      <c r="B19" s="390" t="str">
        <f>IF($E19="","",VLOOKUP($E19,'1Q ELO (3)'!$A$7:$M$32,12))</f>
        <v/>
      </c>
      <c r="C19" s="390" t="str">
        <f>IF($E19="","",VLOOKUP($E19,'1Q ELO (3)'!$A$7:$M$30,13))</f>
        <v/>
      </c>
      <c r="D19" s="446" t="str">
        <f>IF($E19="","",VLOOKUP($E19,'1Q ELO (3)'!$A$7:$M$30,5))</f>
        <v/>
      </c>
      <c r="E19" s="159"/>
      <c r="F19" s="681" t="str">
        <f>UPPER(IF($E19="","",VLOOKUP($E19,'1Q ELO (3)'!$A$7:$M$38,2)))</f>
        <v/>
      </c>
      <c r="G19" s="681" t="str">
        <f>IF($E19="","",VLOOKUP($E19,'1Q ELO (3)'!$A$7:$M$38,3))</f>
        <v/>
      </c>
      <c r="H19" s="681"/>
      <c r="I19" s="681" t="str">
        <f>IF($E19="","",VLOOKUP($E19,'1Q ELO (3)'!$A$7:$M$38,4))</f>
        <v/>
      </c>
      <c r="J19" s="162"/>
      <c r="K19" s="161"/>
      <c r="L19" s="692"/>
      <c r="M19" s="692"/>
      <c r="N19" s="691"/>
      <c r="O19" s="691"/>
      <c r="P19" s="691"/>
      <c r="Q19" s="414"/>
      <c r="R19" s="168"/>
      <c r="S19" s="169"/>
    </row>
    <row r="20" spans="1:19" s="38" customFormat="1" ht="9.6" customHeight="1">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c r="A21" s="578">
        <v>8</v>
      </c>
      <c r="B21" s="390" t="str">
        <f>IF($E21="","",VLOOKUP($E21,'1Q ELO (3)'!$A$7:$M$32,12))</f>
        <v/>
      </c>
      <c r="C21" s="390" t="str">
        <f>IF($E21="","",VLOOKUP($E21,'1Q ELO (3)'!$A$7:$M$30,13))</f>
        <v/>
      </c>
      <c r="D21" s="446" t="str">
        <f>IF($E21="","",VLOOKUP($E21,'1Q ELO (3)'!$A$7:$M$30,5))</f>
        <v/>
      </c>
      <c r="E21" s="159"/>
      <c r="F21" s="487" t="str">
        <f>UPPER(IF($E21="","",VLOOKUP($E21,'1Q ELO (3)'!$A$7:$M$38,2)))</f>
        <v/>
      </c>
      <c r="G21" s="487" t="str">
        <f>IF($E21="","",VLOOKUP($E21,'1Q ELO (3)'!$A$7:$M$38,3))</f>
        <v/>
      </c>
      <c r="H21" s="487"/>
      <c r="I21" s="487" t="str">
        <f>IF($E21="","",VLOOKUP($E21,'1Q ELO (3)'!$A$7:$M$38,4))</f>
        <v/>
      </c>
      <c r="J21" s="190"/>
      <c r="K21" s="161"/>
      <c r="L21" s="161"/>
      <c r="M21" s="692"/>
      <c r="N21" s="691"/>
      <c r="O21" s="691"/>
      <c r="P21" s="691"/>
      <c r="Q21" s="414"/>
      <c r="R21" s="168"/>
      <c r="S21" s="169"/>
    </row>
    <row r="22" spans="1:19" s="38" customFormat="1" ht="9.6" customHeight="1">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c r="A25" s="222" t="s">
        <v>106</v>
      </c>
      <c r="B25" s="221"/>
      <c r="C25" s="223"/>
      <c r="D25" s="442"/>
      <c r="E25" s="224">
        <v>1</v>
      </c>
      <c r="F25" s="92" t="str">
        <f>IF(E25&gt;$R$32,,UPPER(VLOOKUP(E25,'1Q ELO (3)'!$A$7:$O$134,2)))</f>
        <v/>
      </c>
      <c r="G25" s="225"/>
      <c r="H25" s="92"/>
      <c r="I25" s="91"/>
      <c r="J25" s="226" t="s">
        <v>7</v>
      </c>
      <c r="K25" s="221"/>
      <c r="L25" s="227"/>
      <c r="M25" s="221"/>
      <c r="N25" s="228"/>
      <c r="O25" s="229" t="s">
        <v>111</v>
      </c>
      <c r="P25" s="230"/>
      <c r="Q25" s="230"/>
      <c r="R25" s="231"/>
      <c r="S25" s="169"/>
    </row>
    <row r="26" spans="1:19" s="38" customFormat="1" ht="9.6" customHeight="1">
      <c r="A26" s="236" t="s">
        <v>119</v>
      </c>
      <c r="B26" s="234"/>
      <c r="C26" s="237"/>
      <c r="D26" s="442"/>
      <c r="E26" s="224">
        <v>2</v>
      </c>
      <c r="F26" s="92" t="str">
        <f>IF(E26&gt;$R$32,,UPPER(VLOOKUP(E26,'1Q ELO (3)'!$A$7:$O$134,2)))</f>
        <v/>
      </c>
      <c r="G26" s="225"/>
      <c r="H26" s="92"/>
      <c r="I26" s="91"/>
      <c r="J26" s="226" t="s">
        <v>8</v>
      </c>
      <c r="K26" s="221"/>
      <c r="L26" s="227"/>
      <c r="M26" s="221"/>
      <c r="N26" s="228"/>
      <c r="O26" s="232"/>
      <c r="P26" s="233"/>
      <c r="Q26" s="234"/>
      <c r="R26" s="235"/>
      <c r="S26" s="169"/>
    </row>
    <row r="27" spans="1:19" s="38" customFormat="1" ht="9.6" customHeight="1">
      <c r="A27" s="379"/>
      <c r="B27" s="380"/>
      <c r="C27" s="381"/>
      <c r="D27" s="443"/>
      <c r="E27" s="718">
        <v>3</v>
      </c>
      <c r="F27" s="92" t="str">
        <f>IF(E27&gt;$R$32,,UPPER(VLOOKUP(E27,'1Q ELO (3)'!$A$7:$O$134,2)))</f>
        <v/>
      </c>
      <c r="G27" s="225"/>
      <c r="H27" s="92"/>
      <c r="I27" s="91"/>
      <c r="J27" s="226" t="s">
        <v>9</v>
      </c>
      <c r="K27" s="221"/>
      <c r="L27" s="227"/>
      <c r="M27" s="221"/>
      <c r="N27" s="228"/>
      <c r="O27" s="229" t="s">
        <v>112</v>
      </c>
      <c r="P27" s="230"/>
      <c r="Q27" s="230"/>
      <c r="R27" s="231"/>
      <c r="S27" s="169"/>
    </row>
    <row r="28" spans="1:19" s="38" customFormat="1" ht="9.6" customHeight="1">
      <c r="A28" s="238"/>
      <c r="B28" s="150"/>
      <c r="C28" s="239"/>
      <c r="D28" s="443"/>
      <c r="E28" s="718">
        <v>4</v>
      </c>
      <c r="F28" s="92" t="str">
        <f>IF(E28&gt;$R$32,,UPPER(VLOOKUP(E28,'1Q ELO (3)'!$A$7:$O$134,2)))</f>
        <v/>
      </c>
      <c r="G28" s="225"/>
      <c r="H28" s="92"/>
      <c r="I28" s="91"/>
      <c r="J28" s="226" t="s">
        <v>10</v>
      </c>
      <c r="K28" s="221"/>
      <c r="L28" s="227"/>
      <c r="M28" s="221"/>
      <c r="N28" s="228"/>
      <c r="O28" s="221"/>
      <c r="P28" s="227"/>
      <c r="Q28" s="221"/>
      <c r="R28" s="228"/>
      <c r="S28" s="169"/>
    </row>
    <row r="29" spans="1:19" s="38" customFormat="1" ht="9.6" customHeight="1">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c r="A32" s="368"/>
      <c r="B32" s="365"/>
      <c r="C32" s="378"/>
      <c r="D32" s="445"/>
      <c r="E32" s="240"/>
      <c r="F32" s="241"/>
      <c r="G32" s="242"/>
      <c r="H32" s="241"/>
      <c r="I32" s="243"/>
      <c r="J32" s="244" t="s">
        <v>14</v>
      </c>
      <c r="K32" s="234"/>
      <c r="L32" s="233"/>
      <c r="M32" s="234"/>
      <c r="N32" s="235"/>
      <c r="O32" s="234">
        <f>R4</f>
        <v>0</v>
      </c>
      <c r="P32" s="233"/>
      <c r="Q32" s="234"/>
      <c r="R32" s="245">
        <f>MIN(8,'1Q ELO (3)'!O5)</f>
        <v>8</v>
      </c>
      <c r="S32" s="169"/>
    </row>
    <row r="33" spans="1:19" s="38" customFormat="1" ht="9.6" customHeight="1">
      <c r="A33"/>
      <c r="B33"/>
      <c r="C33"/>
      <c r="D33"/>
      <c r="E33"/>
      <c r="F33"/>
      <c r="G33"/>
      <c r="H33"/>
      <c r="I33"/>
      <c r="J33" s="134"/>
      <c r="K33"/>
      <c r="L33" s="134"/>
      <c r="M33"/>
      <c r="N33" s="135"/>
      <c r="O33"/>
      <c r="P33" s="134"/>
      <c r="Q33"/>
      <c r="R33" s="135"/>
      <c r="S33" s="169"/>
    </row>
    <row r="34" spans="1:19" s="38" customFormat="1" ht="9.6" customHeight="1">
      <c r="A34"/>
      <c r="B34"/>
      <c r="C34"/>
      <c r="D34"/>
      <c r="E34"/>
      <c r="F34"/>
      <c r="G34"/>
      <c r="H34"/>
      <c r="I34"/>
      <c r="J34" s="134"/>
      <c r="K34"/>
      <c r="L34" s="134"/>
      <c r="M34"/>
      <c r="N34" s="135"/>
      <c r="O34"/>
      <c r="P34" s="134"/>
      <c r="Q34"/>
      <c r="R34" s="135"/>
      <c r="S34" s="169"/>
    </row>
    <row r="35" spans="1:19" s="38" customFormat="1" ht="9.6" customHeight="1">
      <c r="A35"/>
      <c r="B35"/>
      <c r="C35"/>
      <c r="D35"/>
      <c r="E35"/>
      <c r="F35"/>
      <c r="G35"/>
      <c r="H35"/>
      <c r="I35"/>
      <c r="J35" s="134"/>
      <c r="K35"/>
      <c r="L35" s="134"/>
      <c r="M35"/>
      <c r="N35" s="135"/>
      <c r="O35"/>
      <c r="P35" s="134"/>
      <c r="Q35"/>
      <c r="R35" s="135"/>
      <c r="S35" s="169"/>
    </row>
    <row r="36" spans="1:19" s="38" customFormat="1" ht="9.6" customHeight="1">
      <c r="A36"/>
      <c r="B36"/>
      <c r="C36"/>
      <c r="D36"/>
      <c r="E36"/>
      <c r="F36"/>
      <c r="G36"/>
      <c r="H36"/>
      <c r="I36"/>
      <c r="J36" s="134"/>
      <c r="K36"/>
      <c r="L36" s="134"/>
      <c r="M36"/>
      <c r="N36" s="135"/>
      <c r="O36"/>
      <c r="P36" s="134"/>
      <c r="Q36"/>
      <c r="R36" s="135"/>
      <c r="S36" s="169"/>
    </row>
    <row r="37" spans="1:19" s="38" customFormat="1" ht="9.6" customHeight="1">
      <c r="A37"/>
      <c r="B37"/>
      <c r="C37"/>
      <c r="D37"/>
      <c r="E37"/>
      <c r="F37"/>
      <c r="G37"/>
      <c r="H37"/>
      <c r="I37"/>
      <c r="J37" s="134"/>
      <c r="K37"/>
      <c r="L37" s="134"/>
      <c r="M37"/>
      <c r="N37" s="135"/>
      <c r="O37"/>
      <c r="P37" s="134"/>
      <c r="Q37"/>
      <c r="R37" s="135"/>
      <c r="S37" s="169"/>
    </row>
    <row r="38" spans="1:19" s="38" customFormat="1" ht="9.6" customHeight="1">
      <c r="A38"/>
      <c r="B38"/>
      <c r="C38"/>
      <c r="D38"/>
      <c r="E38"/>
      <c r="F38"/>
      <c r="G38"/>
      <c r="H38"/>
      <c r="I38"/>
      <c r="J38" s="134"/>
      <c r="K38"/>
      <c r="L38" s="134"/>
      <c r="M38"/>
      <c r="N38" s="135"/>
      <c r="O38"/>
      <c r="P38" s="134"/>
      <c r="Q38"/>
      <c r="R38" s="135"/>
      <c r="S38" s="169"/>
    </row>
    <row r="39" spans="1:19" s="38" customFormat="1" ht="9.6" customHeight="1">
      <c r="A39"/>
      <c r="B39"/>
      <c r="C39"/>
      <c r="D39"/>
      <c r="E39"/>
      <c r="F39"/>
      <c r="G39"/>
      <c r="H39"/>
      <c r="I39"/>
      <c r="J39" s="134"/>
      <c r="K39"/>
      <c r="L39" s="134"/>
      <c r="M39"/>
      <c r="N39" s="135"/>
      <c r="O39"/>
      <c r="P39" s="134"/>
      <c r="Q39"/>
      <c r="R39" s="135"/>
      <c r="S39" s="169"/>
    </row>
    <row r="40" spans="1:19" s="38" customFormat="1" ht="9.6" customHeight="1">
      <c r="A40"/>
      <c r="B40"/>
      <c r="C40"/>
      <c r="D40"/>
      <c r="E40"/>
      <c r="F40"/>
      <c r="G40"/>
      <c r="H40"/>
      <c r="I40"/>
      <c r="J40" s="134"/>
      <c r="K40"/>
      <c r="L40" s="134"/>
      <c r="M40"/>
      <c r="N40" s="135"/>
      <c r="O40"/>
      <c r="P40" s="134"/>
      <c r="Q40"/>
      <c r="R40" s="135"/>
      <c r="S40" s="169"/>
    </row>
    <row r="41" spans="1:19" s="38" customFormat="1" ht="9.6" customHeight="1">
      <c r="A41"/>
      <c r="B41"/>
      <c r="C41"/>
      <c r="D41"/>
      <c r="E41"/>
      <c r="F41"/>
      <c r="G41"/>
      <c r="H41"/>
      <c r="I41"/>
      <c r="J41" s="134"/>
      <c r="K41"/>
      <c r="L41" s="134"/>
      <c r="M41"/>
      <c r="N41" s="135"/>
      <c r="O41"/>
      <c r="P41" s="134"/>
      <c r="Q41"/>
      <c r="R41" s="135"/>
      <c r="S41" s="169"/>
    </row>
    <row r="42" spans="1:19" s="38" customFormat="1" ht="9.6" customHeight="1">
      <c r="A42"/>
      <c r="B42"/>
      <c r="C42"/>
      <c r="D42"/>
      <c r="E42"/>
      <c r="F42"/>
      <c r="G42"/>
      <c r="H42"/>
      <c r="I42"/>
      <c r="J42" s="134"/>
      <c r="K42"/>
      <c r="L42" s="134"/>
      <c r="M42"/>
      <c r="N42" s="135"/>
      <c r="O42"/>
      <c r="P42" s="134"/>
      <c r="Q42"/>
      <c r="R42" s="135"/>
      <c r="S42" s="169"/>
    </row>
    <row r="43" spans="1:19" s="38" customFormat="1" ht="9.6" customHeight="1">
      <c r="A43"/>
      <c r="B43"/>
      <c r="C43"/>
      <c r="D43"/>
      <c r="E43"/>
      <c r="F43"/>
      <c r="G43"/>
      <c r="H43"/>
      <c r="I43"/>
      <c r="J43" s="134"/>
      <c r="K43"/>
      <c r="L43" s="134"/>
      <c r="M43"/>
      <c r="N43" s="135"/>
      <c r="O43"/>
      <c r="P43" s="134"/>
      <c r="Q43"/>
      <c r="R43" s="135"/>
      <c r="S43" s="169"/>
    </row>
    <row r="44" spans="1:19" s="38" customFormat="1" ht="9.6" customHeight="1">
      <c r="A44"/>
      <c r="B44"/>
      <c r="C44"/>
      <c r="D44"/>
      <c r="E44"/>
      <c r="F44"/>
      <c r="G44"/>
      <c r="H44"/>
      <c r="I44"/>
      <c r="J44" s="134"/>
      <c r="K44"/>
      <c r="L44" s="134"/>
      <c r="M44"/>
      <c r="N44" s="135"/>
      <c r="O44"/>
      <c r="P44" s="134"/>
      <c r="Q44"/>
      <c r="R44" s="135"/>
      <c r="S44" s="169"/>
    </row>
    <row r="45" spans="1:19" s="38" customFormat="1" ht="9.6" customHeight="1">
      <c r="A45"/>
      <c r="B45"/>
      <c r="C45"/>
      <c r="D45"/>
      <c r="E45"/>
      <c r="F45"/>
      <c r="G45"/>
      <c r="H45"/>
      <c r="I45"/>
      <c r="J45" s="134"/>
      <c r="K45"/>
      <c r="L45" s="134"/>
      <c r="M45"/>
      <c r="N45" s="135"/>
      <c r="O45"/>
      <c r="P45" s="134"/>
      <c r="Q45"/>
      <c r="R45" s="135"/>
      <c r="S45" s="169"/>
    </row>
    <row r="46" spans="1:19" s="38" customFormat="1" ht="9.6" customHeight="1">
      <c r="A46"/>
      <c r="B46"/>
      <c r="C46"/>
      <c r="D46"/>
      <c r="E46"/>
      <c r="F46"/>
      <c r="G46"/>
      <c r="H46"/>
      <c r="I46"/>
      <c r="J46" s="134"/>
      <c r="K46"/>
      <c r="L46" s="134"/>
      <c r="M46"/>
      <c r="N46" s="135"/>
      <c r="O46"/>
      <c r="P46" s="134"/>
      <c r="Q46"/>
      <c r="R46" s="135"/>
      <c r="S46" s="169"/>
    </row>
    <row r="47" spans="1:19" s="38" customFormat="1" ht="9.6" customHeight="1">
      <c r="A47"/>
      <c r="B47"/>
      <c r="C47"/>
      <c r="D47"/>
      <c r="E47"/>
      <c r="F47"/>
      <c r="G47"/>
      <c r="H47"/>
      <c r="I47"/>
      <c r="J47" s="134"/>
      <c r="K47"/>
      <c r="L47" s="134"/>
      <c r="M47"/>
      <c r="N47" s="135"/>
      <c r="O47"/>
      <c r="P47" s="134"/>
      <c r="Q47"/>
      <c r="R47" s="135"/>
      <c r="S47" s="169"/>
    </row>
    <row r="48" spans="1:19" s="38" customFormat="1" ht="9.6" customHeight="1">
      <c r="A48"/>
      <c r="B48"/>
      <c r="C48"/>
      <c r="D48"/>
      <c r="E48"/>
      <c r="F48"/>
      <c r="G48"/>
      <c r="H48"/>
      <c r="I48"/>
      <c r="J48" s="134"/>
      <c r="K48"/>
      <c r="L48" s="134"/>
      <c r="M48"/>
      <c r="N48" s="135"/>
      <c r="O48"/>
      <c r="P48" s="134"/>
      <c r="Q48"/>
      <c r="R48" s="135"/>
      <c r="S48" s="169"/>
    </row>
    <row r="49" spans="1:19" s="38" customFormat="1" ht="9.6" customHeight="1">
      <c r="A49"/>
      <c r="B49"/>
      <c r="C49"/>
      <c r="D49"/>
      <c r="E49"/>
      <c r="F49"/>
      <c r="G49"/>
      <c r="H49"/>
      <c r="I49"/>
      <c r="J49" s="134"/>
      <c r="K49"/>
      <c r="L49" s="134"/>
      <c r="M49"/>
      <c r="N49" s="135"/>
      <c r="O49"/>
      <c r="P49" s="134"/>
      <c r="Q49"/>
      <c r="R49" s="135"/>
      <c r="S49" s="169"/>
    </row>
    <row r="50" spans="1:19" s="38" customFormat="1" ht="9.6" customHeight="1">
      <c r="A50"/>
      <c r="B50"/>
      <c r="C50"/>
      <c r="D50"/>
      <c r="E50"/>
      <c r="F50"/>
      <c r="G50"/>
      <c r="H50"/>
      <c r="I50"/>
      <c r="J50" s="134"/>
      <c r="K50"/>
      <c r="L50" s="134"/>
      <c r="M50"/>
      <c r="N50" s="135"/>
      <c r="O50"/>
      <c r="P50" s="134"/>
      <c r="Q50"/>
      <c r="R50" s="135"/>
      <c r="S50" s="169"/>
    </row>
    <row r="51" spans="1:19" s="38" customFormat="1" ht="9.6" customHeight="1">
      <c r="A51"/>
      <c r="B51"/>
      <c r="C51"/>
      <c r="D51"/>
      <c r="E51"/>
      <c r="F51"/>
      <c r="G51"/>
      <c r="H51"/>
      <c r="I51"/>
      <c r="J51" s="134"/>
      <c r="K51"/>
      <c r="L51" s="134"/>
      <c r="M51"/>
      <c r="N51" s="135"/>
      <c r="O51"/>
      <c r="P51" s="134"/>
      <c r="Q51"/>
      <c r="R51" s="135"/>
      <c r="S51" s="169"/>
    </row>
    <row r="52" spans="1:19" s="38" customFormat="1" ht="9.6" customHeight="1">
      <c r="A52"/>
      <c r="B52"/>
      <c r="C52"/>
      <c r="D52"/>
      <c r="E52"/>
      <c r="F52"/>
      <c r="G52"/>
      <c r="H52"/>
      <c r="I52"/>
      <c r="J52" s="134"/>
      <c r="K52"/>
      <c r="L52" s="134"/>
      <c r="M52"/>
      <c r="N52" s="135"/>
      <c r="O52"/>
      <c r="P52" s="134"/>
      <c r="Q52"/>
      <c r="R52" s="135"/>
      <c r="S52" s="169"/>
    </row>
    <row r="53" spans="1:19" s="38" customFormat="1" ht="9.6" customHeight="1">
      <c r="A53"/>
      <c r="B53"/>
      <c r="C53"/>
      <c r="D53"/>
      <c r="E53"/>
      <c r="F53"/>
      <c r="G53"/>
      <c r="H53"/>
      <c r="I53"/>
      <c r="J53" s="134"/>
      <c r="K53"/>
      <c r="L53" s="134"/>
      <c r="M53"/>
      <c r="N53" s="135"/>
      <c r="O53"/>
      <c r="P53" s="134"/>
      <c r="Q53"/>
      <c r="R53" s="135"/>
      <c r="S53" s="169"/>
    </row>
    <row r="54" spans="1:19" s="38" customFormat="1" ht="9.6" customHeight="1">
      <c r="A54"/>
      <c r="B54"/>
      <c r="C54"/>
      <c r="D54"/>
      <c r="E54"/>
      <c r="F54"/>
      <c r="G54"/>
      <c r="H54"/>
      <c r="I54"/>
      <c r="J54" s="134"/>
      <c r="K54"/>
      <c r="L54" s="134"/>
      <c r="M54"/>
      <c r="N54" s="135"/>
      <c r="O54"/>
      <c r="P54" s="134"/>
      <c r="Q54"/>
      <c r="R54" s="135"/>
      <c r="S54" s="169"/>
    </row>
    <row r="55" spans="1:19" s="38" customFormat="1" ht="9.6" customHeight="1">
      <c r="A55"/>
      <c r="B55"/>
      <c r="C55"/>
      <c r="D55"/>
      <c r="E55"/>
      <c r="F55"/>
      <c r="G55"/>
      <c r="H55"/>
      <c r="I55"/>
      <c r="J55" s="134"/>
      <c r="K55"/>
      <c r="L55" s="134"/>
      <c r="M55"/>
      <c r="N55" s="135"/>
      <c r="O55"/>
      <c r="P55" s="134"/>
      <c r="Q55"/>
      <c r="R55" s="135"/>
      <c r="S55" s="169"/>
    </row>
    <row r="56" spans="1:19" s="38" customFormat="1" ht="9.6" customHeight="1">
      <c r="A56"/>
      <c r="B56"/>
      <c r="C56"/>
      <c r="D56"/>
      <c r="E56"/>
      <c r="F56"/>
      <c r="G56"/>
      <c r="H56"/>
      <c r="I56"/>
      <c r="J56" s="134"/>
      <c r="K56"/>
      <c r="L56" s="134"/>
      <c r="M56"/>
      <c r="N56" s="135"/>
      <c r="O56"/>
      <c r="P56" s="134"/>
      <c r="Q56"/>
      <c r="R56" s="135"/>
      <c r="S56" s="169"/>
    </row>
    <row r="57" spans="1:19" s="38" customFormat="1" ht="9.6" customHeight="1">
      <c r="A57"/>
      <c r="B57"/>
      <c r="C57"/>
      <c r="D57"/>
      <c r="E57"/>
      <c r="F57"/>
      <c r="G57"/>
      <c r="H57"/>
      <c r="I57"/>
      <c r="J57" s="134"/>
      <c r="K57"/>
      <c r="L57" s="134"/>
      <c r="M57"/>
      <c r="N57" s="135"/>
      <c r="O57"/>
      <c r="P57" s="134"/>
      <c r="Q57"/>
      <c r="R57" s="135"/>
      <c r="S57" s="169"/>
    </row>
    <row r="58" spans="1:19" s="38" customFormat="1" ht="9.6" customHeight="1">
      <c r="A58"/>
      <c r="B58"/>
      <c r="C58"/>
      <c r="D58"/>
      <c r="E58"/>
      <c r="F58"/>
      <c r="G58"/>
      <c r="H58"/>
      <c r="I58"/>
      <c r="J58" s="134"/>
      <c r="K58"/>
      <c r="L58" s="134"/>
      <c r="M58"/>
      <c r="N58" s="135"/>
      <c r="O58"/>
      <c r="P58" s="134"/>
      <c r="Q58"/>
      <c r="R58" s="135"/>
      <c r="S58" s="169"/>
    </row>
    <row r="59" spans="1:19" s="38" customFormat="1" ht="9.6" customHeight="1">
      <c r="A59"/>
      <c r="B59"/>
      <c r="C59"/>
      <c r="D59"/>
      <c r="E59"/>
      <c r="F59"/>
      <c r="G59"/>
      <c r="H59"/>
      <c r="I59"/>
      <c r="J59" s="134"/>
      <c r="K59"/>
      <c r="L59" s="134"/>
      <c r="M59"/>
      <c r="N59" s="135"/>
      <c r="O59"/>
      <c r="P59" s="134"/>
      <c r="Q59"/>
      <c r="R59" s="135"/>
      <c r="S59" s="202"/>
    </row>
    <row r="60" spans="1:19" s="38" customFormat="1" ht="9.6" customHeight="1">
      <c r="A60"/>
      <c r="B60"/>
      <c r="C60"/>
      <c r="D60"/>
      <c r="E60"/>
      <c r="F60"/>
      <c r="G60"/>
      <c r="H60"/>
      <c r="I60"/>
      <c r="J60" s="134"/>
      <c r="K60"/>
      <c r="L60" s="134"/>
      <c r="M60"/>
      <c r="N60" s="135"/>
      <c r="O60"/>
      <c r="P60" s="134"/>
      <c r="Q60"/>
      <c r="R60" s="135"/>
      <c r="S60" s="169"/>
    </row>
    <row r="61" spans="1:19" s="38" customFormat="1" ht="9.6" customHeight="1">
      <c r="A61"/>
      <c r="B61"/>
      <c r="C61"/>
      <c r="D61"/>
      <c r="E61"/>
      <c r="F61"/>
      <c r="G61"/>
      <c r="H61"/>
      <c r="I61"/>
      <c r="J61" s="134"/>
      <c r="K61"/>
      <c r="L61" s="134"/>
      <c r="M61"/>
      <c r="N61" s="135"/>
      <c r="O61"/>
      <c r="P61" s="134"/>
      <c r="Q61"/>
      <c r="R61" s="135"/>
      <c r="S61" s="169"/>
    </row>
    <row r="62" spans="1:19" s="38" customFormat="1" ht="9.6" customHeight="1">
      <c r="A62"/>
      <c r="B62"/>
      <c r="C62"/>
      <c r="D62"/>
      <c r="E62"/>
      <c r="F62"/>
      <c r="G62"/>
      <c r="H62"/>
      <c r="I62"/>
      <c r="J62" s="134"/>
      <c r="K62"/>
      <c r="L62" s="134"/>
      <c r="M62"/>
      <c r="N62" s="135"/>
      <c r="O62"/>
      <c r="P62" s="134"/>
      <c r="Q62"/>
      <c r="R62" s="135"/>
      <c r="S62" s="169"/>
    </row>
    <row r="63" spans="1:19" s="38" customFormat="1" ht="9.6" customHeight="1">
      <c r="A63"/>
      <c r="B63"/>
      <c r="C63"/>
      <c r="D63"/>
      <c r="E63"/>
      <c r="F63"/>
      <c r="G63"/>
      <c r="H63"/>
      <c r="I63"/>
      <c r="J63" s="134"/>
      <c r="K63"/>
      <c r="L63" s="134"/>
      <c r="M63"/>
      <c r="N63" s="135"/>
      <c r="O63"/>
      <c r="P63" s="134"/>
      <c r="Q63"/>
      <c r="R63" s="135"/>
      <c r="S63" s="169"/>
    </row>
    <row r="64" spans="1:19" s="38" customFormat="1" ht="9.6" customHeight="1">
      <c r="A64"/>
      <c r="B64"/>
      <c r="C64"/>
      <c r="D64"/>
      <c r="E64"/>
      <c r="F64"/>
      <c r="G64"/>
      <c r="H64"/>
      <c r="I64"/>
      <c r="J64" s="134"/>
      <c r="K64"/>
      <c r="L64" s="134"/>
      <c r="M64"/>
      <c r="N64" s="135"/>
      <c r="O64"/>
      <c r="P64" s="134"/>
      <c r="Q64"/>
      <c r="R64" s="135"/>
      <c r="S64" s="169"/>
    </row>
    <row r="65" spans="1:19" s="38" customFormat="1" ht="9.6" customHeight="1">
      <c r="A65"/>
      <c r="B65"/>
      <c r="C65"/>
      <c r="D65"/>
      <c r="E65"/>
      <c r="F65"/>
      <c r="G65"/>
      <c r="H65"/>
      <c r="I65"/>
      <c r="J65" s="134"/>
      <c r="K65"/>
      <c r="L65" s="134"/>
      <c r="M65"/>
      <c r="N65" s="135"/>
      <c r="O65"/>
      <c r="P65" s="134"/>
      <c r="Q65"/>
      <c r="R65" s="135"/>
      <c r="S65" s="169"/>
    </row>
    <row r="66" spans="1:19" s="38" customFormat="1" ht="9.6" customHeight="1">
      <c r="A66"/>
      <c r="B66"/>
      <c r="C66"/>
      <c r="D66"/>
      <c r="E66"/>
      <c r="F66"/>
      <c r="G66"/>
      <c r="H66"/>
      <c r="I66"/>
      <c r="J66" s="134"/>
      <c r="K66"/>
      <c r="L66" s="134"/>
      <c r="M66"/>
      <c r="N66" s="135"/>
      <c r="O66"/>
      <c r="P66" s="134"/>
      <c r="Q66"/>
      <c r="R66" s="135"/>
      <c r="S66" s="169"/>
    </row>
    <row r="67" spans="1:19" s="38" customFormat="1" ht="9.6" customHeight="1">
      <c r="A67"/>
      <c r="B67"/>
      <c r="C67"/>
      <c r="D67"/>
      <c r="E67"/>
      <c r="F67"/>
      <c r="G67"/>
      <c r="H67"/>
      <c r="I67"/>
      <c r="J67" s="134"/>
      <c r="K67"/>
      <c r="L67" s="134"/>
      <c r="M67"/>
      <c r="N67" s="135"/>
      <c r="O67"/>
      <c r="P67" s="134"/>
      <c r="Q67"/>
      <c r="R67" s="135"/>
      <c r="S67" s="169"/>
    </row>
    <row r="68" spans="1:19" s="38" customFormat="1" ht="9.6" customHeight="1">
      <c r="A68"/>
      <c r="B68"/>
      <c r="C68"/>
      <c r="D68"/>
      <c r="E68"/>
      <c r="F68"/>
      <c r="G68"/>
      <c r="H68"/>
      <c r="I68"/>
      <c r="J68" s="134"/>
      <c r="K68"/>
      <c r="L68" s="134"/>
      <c r="M68"/>
      <c r="N68" s="135"/>
      <c r="O68"/>
      <c r="P68" s="134"/>
      <c r="Q68"/>
      <c r="R68" s="135"/>
      <c r="S68" s="169"/>
    </row>
    <row r="69" spans="1:19" s="38" customFormat="1" ht="9.6" customHeight="1">
      <c r="A69"/>
      <c r="B69"/>
      <c r="C69"/>
      <c r="D69"/>
      <c r="E69"/>
      <c r="F69"/>
      <c r="G69"/>
      <c r="H69"/>
      <c r="I69"/>
      <c r="J69" s="134"/>
      <c r="K69"/>
      <c r="L69" s="134"/>
      <c r="M69"/>
      <c r="N69" s="135"/>
      <c r="O69"/>
      <c r="P69" s="134"/>
      <c r="Q69"/>
      <c r="R69" s="135"/>
      <c r="S69" s="169"/>
    </row>
    <row r="70" spans="1:19" s="2" customFormat="1" ht="6.75" customHeight="1">
      <c r="A70"/>
      <c r="B70"/>
      <c r="C70"/>
      <c r="D70"/>
      <c r="E70"/>
      <c r="F70"/>
      <c r="G70"/>
      <c r="H70"/>
      <c r="I70"/>
      <c r="J70" s="134"/>
      <c r="K70"/>
      <c r="L70" s="134"/>
      <c r="M70"/>
      <c r="N70" s="135"/>
      <c r="O70"/>
      <c r="P70" s="134"/>
      <c r="Q70"/>
      <c r="R70" s="135"/>
      <c r="S70" s="208"/>
    </row>
    <row r="71" spans="1:19" s="18" customFormat="1" ht="10.5" customHeight="1">
      <c r="A71"/>
      <c r="B71"/>
      <c r="C71"/>
      <c r="D71"/>
      <c r="E71"/>
      <c r="F71"/>
      <c r="G71"/>
      <c r="H71"/>
      <c r="I71"/>
      <c r="J71" s="134"/>
      <c r="K71"/>
      <c r="L71" s="134"/>
      <c r="M71"/>
      <c r="N71" s="135"/>
      <c r="O71"/>
      <c r="P71" s="134"/>
      <c r="Q71"/>
      <c r="R71" s="135"/>
    </row>
    <row r="72" spans="1:19" s="18" customFormat="1" ht="9" customHeight="1">
      <c r="A72"/>
      <c r="B72"/>
      <c r="C72"/>
      <c r="D72"/>
      <c r="E72"/>
      <c r="F72"/>
      <c r="G72"/>
      <c r="H72"/>
      <c r="I72"/>
      <c r="J72" s="134"/>
      <c r="K72"/>
      <c r="L72" s="134"/>
      <c r="M72"/>
      <c r="N72" s="135"/>
      <c r="O72"/>
      <c r="P72" s="134"/>
      <c r="Q72"/>
      <c r="R72" s="135"/>
    </row>
    <row r="73" spans="1:19" s="18" customFormat="1" ht="9" customHeight="1">
      <c r="A73"/>
      <c r="B73"/>
      <c r="C73"/>
      <c r="D73"/>
      <c r="E73"/>
      <c r="F73"/>
      <c r="G73"/>
      <c r="H73"/>
      <c r="I73"/>
      <c r="J73" s="134"/>
      <c r="K73"/>
      <c r="L73" s="134"/>
      <c r="M73"/>
      <c r="N73" s="135"/>
      <c r="O73"/>
      <c r="P73" s="134"/>
      <c r="Q73"/>
      <c r="R73" s="135"/>
    </row>
    <row r="74" spans="1:19" s="18" customFormat="1" ht="9" customHeight="1">
      <c r="A74"/>
      <c r="B74"/>
      <c r="C74"/>
      <c r="D74"/>
      <c r="E74"/>
      <c r="F74"/>
      <c r="G74"/>
      <c r="H74"/>
      <c r="I74"/>
      <c r="J74" s="134"/>
      <c r="K74"/>
      <c r="L74" s="134"/>
      <c r="M74"/>
      <c r="N74" s="135"/>
      <c r="O74"/>
      <c r="P74" s="134"/>
      <c r="Q74"/>
      <c r="R74" s="135"/>
    </row>
    <row r="75" spans="1:19" s="18" customFormat="1" ht="9" customHeight="1">
      <c r="A75"/>
      <c r="B75"/>
      <c r="C75"/>
      <c r="D75"/>
      <c r="E75"/>
      <c r="F75"/>
      <c r="G75"/>
      <c r="H75"/>
      <c r="I75"/>
      <c r="J75" s="134"/>
      <c r="K75"/>
      <c r="L75" s="134"/>
      <c r="M75"/>
      <c r="N75" s="135"/>
      <c r="O75"/>
      <c r="P75" s="134"/>
      <c r="Q75"/>
      <c r="R75" s="135"/>
    </row>
    <row r="76" spans="1:19" s="18" customFormat="1" ht="9" customHeight="1">
      <c r="A76"/>
      <c r="B76"/>
      <c r="C76"/>
      <c r="D76"/>
      <c r="E76"/>
      <c r="F76"/>
      <c r="G76"/>
      <c r="H76"/>
      <c r="I76"/>
      <c r="J76" s="134"/>
      <c r="K76"/>
      <c r="L76" s="134"/>
      <c r="M76"/>
      <c r="N76" s="135"/>
      <c r="O76"/>
      <c r="P76" s="134"/>
      <c r="Q76"/>
      <c r="R76" s="135"/>
    </row>
    <row r="77" spans="1:19" s="18" customFormat="1" ht="9" customHeight="1">
      <c r="A77"/>
      <c r="B77"/>
      <c r="C77"/>
      <c r="D77"/>
      <c r="E77"/>
      <c r="F77"/>
      <c r="G77"/>
      <c r="H77"/>
      <c r="I77"/>
      <c r="J77" s="134"/>
      <c r="K77"/>
      <c r="L77" s="134"/>
      <c r="M77"/>
      <c r="N77" s="135"/>
      <c r="O77"/>
      <c r="P77" s="134"/>
      <c r="Q77"/>
      <c r="R77" s="135"/>
    </row>
    <row r="78" spans="1:19" s="18" customFormat="1" ht="9" customHeight="1">
      <c r="A78"/>
      <c r="B78"/>
      <c r="C78"/>
      <c r="D78"/>
      <c r="E78"/>
      <c r="F78"/>
      <c r="G78"/>
      <c r="H78"/>
      <c r="I78"/>
      <c r="J78" s="134"/>
      <c r="K78"/>
      <c r="L78" s="134"/>
      <c r="M78"/>
      <c r="N78" s="135"/>
      <c r="O78"/>
      <c r="P78" s="134"/>
      <c r="Q78"/>
      <c r="R78" s="135"/>
    </row>
    <row r="79" spans="1:19" s="18" customFormat="1" ht="9" customHeight="1">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509" priority="10" stopIfTrue="1">
      <formula>AND($E7&lt;9,$C7&gt;0)</formula>
    </cfRule>
  </conditionalFormatting>
  <conditionalFormatting sqref="I8 I16 I12 I20">
    <cfRule type="expression" dxfId="508" priority="7" stopIfTrue="1">
      <formula>AND($O$1="CU",I8="Umpire")</formula>
    </cfRule>
    <cfRule type="expression" dxfId="507" priority="8" stopIfTrue="1">
      <formula>AND($O$1="CU",I8&lt;&gt;"Umpire",J8&lt;&gt;"")</formula>
    </cfRule>
    <cfRule type="expression" dxfId="506" priority="9" stopIfTrue="1">
      <formula>AND($O$1="CU",I8&lt;&gt;"Umpire")</formula>
    </cfRule>
  </conditionalFormatting>
  <conditionalFormatting sqref="K20 K12 K16 K8">
    <cfRule type="expression" dxfId="505" priority="5" stopIfTrue="1">
      <formula>J8="as"</formula>
    </cfRule>
    <cfRule type="expression" dxfId="504" priority="6" stopIfTrue="1">
      <formula>J8="bs"</formula>
    </cfRule>
  </conditionalFormatting>
  <conditionalFormatting sqref="B8 B10 B12 B14 B16 B18 B20 B22">
    <cfRule type="cellIs" dxfId="503" priority="3" stopIfTrue="1" operator="equal">
      <formula>"QA"</formula>
    </cfRule>
    <cfRule type="cellIs" dxfId="502" priority="4" stopIfTrue="1" operator="equal">
      <formula>"DA"</formula>
    </cfRule>
  </conditionalFormatting>
  <conditionalFormatting sqref="R32 J8 J12 J16 J20">
    <cfRule type="expression" dxfId="501" priority="2" stopIfTrue="1">
      <formula>$O$1="CU"</formula>
    </cfRule>
  </conditionalFormatting>
  <conditionalFormatting sqref="E7 E15 E11 E19">
    <cfRule type="expression" dxfId="500"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worksheet>
</file>

<file path=xl/worksheets/sheet49.xml><?xml version="1.0" encoding="utf-8"?>
<worksheet xmlns="http://schemas.openxmlformats.org/spreadsheetml/2006/main" xmlns:r="http://schemas.openxmlformats.org/officeDocument/2006/relationships">
  <sheetPr codeName="Sheet143">
    <tabColor indexed="19"/>
    <pageSetUpPr fitToPage="1"/>
  </sheetPr>
  <dimension ref="A1:U47"/>
  <sheetViews>
    <sheetView showGridLines="0" showZeros="0" workbookViewId="0">
      <selection activeCell="A6" sqref="A6:IV6"/>
    </sheetView>
  </sheetViews>
  <sheetFormatPr defaultRowHeight="13.2"/>
  <cols>
    <col min="1" max="1" width="2.44140625" customWidth="1"/>
    <col min="2" max="2" width="6.44140625" customWidth="1"/>
    <col min="3" max="3" width="5.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120" t="s">
        <v>113</v>
      </c>
      <c r="L1" s="120"/>
      <c r="M1" s="94"/>
      <c r="N1" s="140"/>
      <c r="O1" s="140" t="s">
        <v>71</v>
      </c>
      <c r="P1" s="140"/>
      <c r="Q1" s="139"/>
      <c r="R1" s="140"/>
    </row>
    <row r="2" spans="1:21" s="108" customFormat="1">
      <c r="A2" s="96" t="s">
        <v>122</v>
      </c>
      <c r="B2" s="96"/>
      <c r="C2" s="96"/>
      <c r="D2" s="464"/>
      <c r="E2" s="464">
        <f>Altalanos!$C$8</f>
        <v>0</v>
      </c>
      <c r="F2" s="96"/>
      <c r="G2" s="141"/>
      <c r="H2" s="110"/>
      <c r="I2" s="110"/>
      <c r="J2" s="142"/>
      <c r="K2" s="438" t="s">
        <v>114</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2" customFormat="1" ht="14.2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(3)'!$A$7:$M$32,12))</f>
        <v/>
      </c>
      <c r="C7" s="390" t="str">
        <f>IF($E7="","",VLOOKUP($E7,'1Q ELO (3)'!$A$7:$M$32,13))</f>
        <v/>
      </c>
      <c r="D7" s="446" t="str">
        <f>IF($E7="","",VLOOKUP($E7,'1Q ELO (3)'!$A$7:$M$32,5))</f>
        <v/>
      </c>
      <c r="E7" s="159"/>
      <c r="F7" s="681" t="str">
        <f>UPPER(IF($E7="","",VLOOKUP($E7,'1Q ELO (3)'!$A$7:$M$32,2)))</f>
        <v/>
      </c>
      <c r="G7" s="681" t="str">
        <f>IF($E7="","",VLOOKUP($E7,'1Q ELO (3)'!$A$7:$M$32,3))</f>
        <v/>
      </c>
      <c r="H7" s="681"/>
      <c r="I7" s="681" t="str">
        <f>IF($E7="","",VLOOKUP($E7,'1Q ELO (3)'!$A$7:$M$32,4))</f>
        <v/>
      </c>
      <c r="J7" s="162"/>
      <c r="K7" s="161"/>
      <c r="L7" s="161"/>
      <c r="M7" s="161"/>
      <c r="N7" s="161"/>
      <c r="O7" s="164"/>
      <c r="P7" s="166"/>
      <c r="Q7" s="167"/>
      <c r="R7" s="168"/>
      <c r="S7" s="169"/>
      <c r="U7" s="170" t="str">
        <f>Birók!P21</f>
        <v>Bíró</v>
      </c>
    </row>
    <row r="8" spans="1:21" s="38" customFormat="1" ht="9.6" customHeight="1">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(3)'!$A$7:$M$32,12))</f>
        <v/>
      </c>
      <c r="C9" s="390" t="str">
        <f>IF($E9="","",VLOOKUP($E9,'1Q ELO (3)'!$A$7:$M$32,13))</f>
        <v/>
      </c>
      <c r="D9" s="446" t="str">
        <f>IF($E9="","",VLOOKUP($E9,'1Q ELO (3)'!$A$7:$M$32,5))</f>
        <v/>
      </c>
      <c r="E9" s="159"/>
      <c r="F9" s="487" t="str">
        <f>UPPER(IF($E9="","",VLOOKUP($E9,'1Q ELO (3)'!$A$7:$M$32,2)))</f>
        <v/>
      </c>
      <c r="G9" s="487" t="str">
        <f>IF($E9="","",VLOOKUP($E9,'1Q ELO (3)'!$A$7:$M$32,3))</f>
        <v/>
      </c>
      <c r="H9" s="487"/>
      <c r="I9" s="487" t="str">
        <f>IF($E9="","",VLOOKUP($E9,'1Q ELO (3)'!$A$7:$M$32,4))</f>
        <v/>
      </c>
      <c r="J9" s="180"/>
      <c r="K9" s="161"/>
      <c r="L9" s="181"/>
      <c r="M9" s="161"/>
      <c r="N9" s="161"/>
      <c r="O9" s="164"/>
      <c r="P9" s="166"/>
      <c r="Q9" s="167"/>
      <c r="R9" s="168"/>
      <c r="S9" s="169"/>
      <c r="U9" s="178" t="str">
        <f>Birók!P23</f>
        <v xml:space="preserve"> </v>
      </c>
    </row>
    <row r="10" spans="1:21" s="38" customFormat="1" ht="9.6" customHeight="1">
      <c r="A10" s="171"/>
      <c r="B10" s="717" t="str">
        <f>IF($E10="","",VLOOKUP($E10,'1Q ELO (3)'!$A$7:$M$32,12))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c r="A11" s="171">
        <v>3</v>
      </c>
      <c r="B11" s="390" t="str">
        <f>IF($E11="","",VLOOKUP($E11,'1Q ELO (3)'!$A$7:$M$32,12))</f>
        <v/>
      </c>
      <c r="C11" s="390" t="str">
        <f>IF($E11="","",VLOOKUP($E11,'1Q ELO (3)'!$A$7:$M$32,13))</f>
        <v/>
      </c>
      <c r="D11" s="446" t="str">
        <f>IF($E11="","",VLOOKUP($E11,'1Q ELO (3)'!$A$7:$M$32,5))</f>
        <v/>
      </c>
      <c r="E11" s="159"/>
      <c r="F11" s="487" t="str">
        <f>UPPER(IF($E11="","",VLOOKUP($E11,'1Q ELO (3)'!$A$7:$M$32,2)))</f>
        <v/>
      </c>
      <c r="G11" s="487" t="str">
        <f>IF($E11="","",VLOOKUP($E11,'1Q ELO (3)'!$A$7:$M$32,3))</f>
        <v/>
      </c>
      <c r="H11" s="487"/>
      <c r="I11" s="487" t="str">
        <f>IF($E11="","",VLOOKUP($E11,'1Q ELO (3)'!$A$7:$M$32,4))</f>
        <v/>
      </c>
      <c r="J11" s="162"/>
      <c r="K11" s="161"/>
      <c r="L11" s="187"/>
      <c r="M11" s="161"/>
      <c r="N11" s="691"/>
      <c r="O11" s="691"/>
      <c r="P11" s="691"/>
      <c r="Q11" s="167"/>
      <c r="R11" s="168"/>
      <c r="S11" s="169"/>
      <c r="U11" s="178" t="str">
        <f>Birók!P25</f>
        <v xml:space="preserve"> </v>
      </c>
    </row>
    <row r="12" spans="1:21" s="38" customFormat="1" ht="9.6" customHeight="1">
      <c r="A12" s="171"/>
      <c r="B12" s="717" t="str">
        <f>IF($E12="","",VLOOKUP($E12,'1Q ELO (3)'!$A$7:$M$32,12))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c r="A13" s="171">
        <v>4</v>
      </c>
      <c r="B13" s="390" t="str">
        <f>IF($E13="","",VLOOKUP($E13,'1Q ELO (3)'!$A$7:$M$32,12))</f>
        <v/>
      </c>
      <c r="C13" s="390" t="str">
        <f>IF($E13="","",VLOOKUP($E13,'1Q ELO (3)'!$A$7:$M$32,13))</f>
        <v/>
      </c>
      <c r="D13" s="446" t="str">
        <f>IF($E13="","",VLOOKUP($E13,'1Q ELO (3)'!$A$7:$M$32,5))</f>
        <v/>
      </c>
      <c r="E13" s="159"/>
      <c r="F13" s="487" t="str">
        <f>UPPER(IF($E13="","",VLOOKUP($E13,'1Q ELO (3)'!$A$7:$M$32,2)))</f>
        <v/>
      </c>
      <c r="G13" s="487" t="str">
        <f>IF($E13="","",VLOOKUP($E13,'1Q ELO (3)'!$A$7:$M$32,3))</f>
        <v/>
      </c>
      <c r="H13" s="487"/>
      <c r="I13" s="487" t="str">
        <f>IF($E13="","",VLOOKUP($E13,'1Q ELO (3)'!$A$7:$M$32,4))</f>
        <v/>
      </c>
      <c r="J13" s="190"/>
      <c r="K13" s="161"/>
      <c r="L13" s="161"/>
      <c r="M13" s="161"/>
      <c r="N13" s="691"/>
      <c r="O13" s="691"/>
      <c r="P13" s="691"/>
      <c r="Q13" s="167"/>
      <c r="R13" s="168"/>
      <c r="S13" s="169"/>
      <c r="U13" s="178" t="str">
        <f>Birók!P27</f>
        <v xml:space="preserve"> </v>
      </c>
    </row>
    <row r="14" spans="1:21" s="38" customFormat="1" ht="9.6" customHeight="1">
      <c r="A14" s="171"/>
      <c r="B14" s="460" t="str">
        <f>IF($E14="","",VLOOKUP($E14,'1Q ELO (3)'!$A$7:$M$32,12))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c r="A15" s="581">
        <v>5</v>
      </c>
      <c r="B15" s="390" t="str">
        <f>IF($E15="","",VLOOKUP($E15,'1Q ELO (3)'!$A$7:$M$32,12))</f>
        <v/>
      </c>
      <c r="C15" s="390" t="str">
        <f>IF($E15="","",VLOOKUP($E15,'1Q ELO (3)'!$A$7:$M$32,13))</f>
        <v/>
      </c>
      <c r="D15" s="446" t="str">
        <f>IF($E15="","",VLOOKUP($E15,'1Q ELO (3)'!$A$7:$M$32,5))</f>
        <v/>
      </c>
      <c r="E15" s="726"/>
      <c r="F15" s="681" t="str">
        <f>UPPER(IF($E15="","",VLOOKUP($E15,'1Q ELO (3)'!$A$7:$M$32,2)))</f>
        <v/>
      </c>
      <c r="G15" s="681" t="str">
        <f>IF($E15="","",VLOOKUP($E15,'1Q ELO (3)'!$A$7:$M$32,3))</f>
        <v/>
      </c>
      <c r="H15" s="681"/>
      <c r="I15" s="681" t="str">
        <f>IF($E15="","",VLOOKUP($E15,'1Q ELO (3)'!$A$7:$M$32,4))</f>
        <v/>
      </c>
      <c r="J15" s="719"/>
      <c r="K15" s="161"/>
      <c r="L15" s="161"/>
      <c r="M15" s="161"/>
      <c r="N15" s="691"/>
      <c r="O15" s="692"/>
      <c r="P15" s="691"/>
      <c r="Q15" s="414"/>
      <c r="R15" s="168"/>
      <c r="S15" s="169"/>
      <c r="U15" s="178" t="str">
        <f>Birók!P29</f>
        <v xml:space="preserve"> </v>
      </c>
    </row>
    <row r="16" spans="1:21" s="38" customFormat="1" ht="9.6" customHeight="1" thickBot="1">
      <c r="A16" s="171"/>
      <c r="B16" s="460" t="str">
        <f>IF($E16="","",VLOOKUP($E16,'1Q ELO (3)'!$A$7:$M$32,12))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c r="A17" s="171">
        <v>6</v>
      </c>
      <c r="B17" s="390" t="str">
        <f>IF($E17="","",VLOOKUP($E17,'1Q ELO (3)'!$A$7:$M$32,12))</f>
        <v/>
      </c>
      <c r="C17" s="390" t="str">
        <f>IF($E17="","",VLOOKUP($E17,'1Q ELO (3)'!$A$7:$M$32,13))</f>
        <v/>
      </c>
      <c r="D17" s="446" t="str">
        <f>IF($E17="","",VLOOKUP($E17,'1Q ELO (3)'!$A$7:$M$32,5))</f>
        <v/>
      </c>
      <c r="E17" s="159"/>
      <c r="F17" s="487" t="str">
        <f>UPPER(IF($E17="","",VLOOKUP($E17,'1Q ELO (3)'!$A$7:$M$32,2)))</f>
        <v/>
      </c>
      <c r="G17" s="487" t="str">
        <f>IF($E17="","",VLOOKUP($E17,'1Q ELO (3)'!$A$7:$M$32,3))</f>
        <v/>
      </c>
      <c r="H17" s="487"/>
      <c r="I17" s="487" t="str">
        <f>IF($E17="","",VLOOKUP($E17,'1Q ELO (3)'!$A$7:$M$32,4))</f>
        <v/>
      </c>
      <c r="J17" s="180"/>
      <c r="K17" s="161"/>
      <c r="L17" s="181"/>
      <c r="M17" s="161"/>
      <c r="N17" s="691"/>
      <c r="O17" s="691"/>
      <c r="P17" s="691"/>
      <c r="Q17" s="414"/>
      <c r="R17" s="168"/>
      <c r="S17" s="169"/>
    </row>
    <row r="18" spans="1:19" s="38" customFormat="1" ht="9.6" customHeight="1">
      <c r="A18" s="171"/>
      <c r="B18" s="460" t="str">
        <f>IF($E18="","",VLOOKUP($E18,'1Q ELO (3)'!$A$7:$M$32,12))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c r="A19" s="171">
        <v>7</v>
      </c>
      <c r="B19" s="390" t="str">
        <f>IF($E19="","",VLOOKUP($E19,'1Q ELO (3)'!$A$7:$M$32,12))</f>
        <v/>
      </c>
      <c r="C19" s="390" t="str">
        <f>IF($E19="","",VLOOKUP($E19,'1Q ELO (3)'!$A$7:$M$32,13))</f>
        <v/>
      </c>
      <c r="D19" s="446" t="str">
        <f>IF($E19="","",VLOOKUP($E19,'1Q ELO (3)'!$A$7:$M$32,5))</f>
        <v/>
      </c>
      <c r="E19" s="159"/>
      <c r="F19" s="487" t="str">
        <f>UPPER(IF($E19="","",VLOOKUP($E19,'1Q ELO (3)'!$A$7:$M$32,2)))</f>
        <v/>
      </c>
      <c r="G19" s="487" t="str">
        <f>IF($E19="","",VLOOKUP($E19,'1Q ELO (3)'!$A$7:$M$32,3))</f>
        <v/>
      </c>
      <c r="H19" s="487"/>
      <c r="I19" s="487" t="str">
        <f>IF($E19="","",VLOOKUP($E19,'1Q ELO (3)'!$A$7:$M$32,4))</f>
        <v/>
      </c>
      <c r="J19" s="162"/>
      <c r="K19" s="161"/>
      <c r="L19" s="187"/>
      <c r="M19" s="161"/>
      <c r="N19" s="186"/>
      <c r="O19" s="691"/>
      <c r="P19" s="691"/>
      <c r="Q19" s="414"/>
      <c r="R19" s="168"/>
      <c r="S19" s="169"/>
    </row>
    <row r="20" spans="1:19" s="38" customFormat="1" ht="9.6" customHeight="1">
      <c r="A20" s="171"/>
      <c r="B20" s="460" t="str">
        <f>IF($E20="","",VLOOKUP($E20,'1Q ELO (3)'!$A$7:$M$32,12))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c r="A21" s="578" t="s">
        <v>14</v>
      </c>
      <c r="B21" s="390" t="str">
        <f>IF($E21="","",VLOOKUP($E21,'1Q ELO (3)'!$A$7:$M$32,12))</f>
        <v/>
      </c>
      <c r="C21" s="390" t="str">
        <f>IF($E21="","",VLOOKUP($E21,'1Q ELO (3)'!$A$7:$M$32,13))</f>
        <v/>
      </c>
      <c r="D21" s="446" t="str">
        <f>IF($E21="","",VLOOKUP($E21,'1Q ELO (3)'!$A$7:$M$32,5))</f>
        <v/>
      </c>
      <c r="E21" s="159"/>
      <c r="F21" s="487" t="str">
        <f>UPPER(IF($E21="","",VLOOKUP($E21,'1Q ELO (3)'!$A$7:$M$32,2)))</f>
        <v/>
      </c>
      <c r="G21" s="487" t="str">
        <f>IF($E21="","",VLOOKUP($E21,'1Q ELO (3)'!$A$7:$M$32,3))</f>
        <v/>
      </c>
      <c r="H21" s="487"/>
      <c r="I21" s="487" t="str">
        <f>IF($E21="","",VLOOKUP($E21,'1Q ELO (3)'!$A$7:$M$32,4))</f>
        <v/>
      </c>
      <c r="J21" s="190"/>
      <c r="K21" s="161"/>
      <c r="L21" s="161"/>
      <c r="M21" s="161"/>
      <c r="N21" s="186"/>
      <c r="O21" s="691"/>
      <c r="P21" s="691"/>
      <c r="Q21" s="414"/>
      <c r="R21" s="168"/>
      <c r="S21" s="169"/>
    </row>
    <row r="22" spans="1:19" s="38" customFormat="1" ht="9.6" customHeight="1">
      <c r="A22" s="171"/>
      <c r="B22" s="460" t="str">
        <f>IF($E22="","",VLOOKUP($E22,'1Q ELO (3)'!$A$7:$M$32,12))</f>
        <v/>
      </c>
      <c r="C22" s="172"/>
      <c r="D22" s="456"/>
      <c r="E22" s="172"/>
      <c r="F22" s="191"/>
      <c r="G22" s="191"/>
      <c r="H22" s="195"/>
      <c r="I22" s="191"/>
      <c r="J22" s="183"/>
      <c r="K22" s="161"/>
      <c r="L22" s="161"/>
      <c r="M22" s="161"/>
      <c r="N22" s="186"/>
      <c r="O22" s="691"/>
      <c r="P22" s="691"/>
      <c r="Q22" s="414"/>
      <c r="R22" s="168"/>
      <c r="S22" s="169"/>
    </row>
    <row r="23" spans="1:19" s="38" customFormat="1" ht="9.6" customHeight="1">
      <c r="A23" s="157">
        <v>9</v>
      </c>
      <c r="B23" s="390" t="str">
        <f>IF($E23="","",VLOOKUP($E23,'1Q ELO (3)'!$A$7:$M$32,12))</f>
        <v/>
      </c>
      <c r="C23" s="390" t="str">
        <f>IF($E23="","",VLOOKUP($E23,'1Q ELO (3)'!$A$7:$M$32,13))</f>
        <v/>
      </c>
      <c r="D23" s="446" t="str">
        <f>IF($E23="","",VLOOKUP($E23,'1Q ELO (3)'!$A$7:$M$32,5))</f>
        <v/>
      </c>
      <c r="E23" s="159"/>
      <c r="F23" s="681" t="str">
        <f>UPPER(IF($E23="","",VLOOKUP($E23,'1Q ELO (3)'!$A$7:$M$32,2)))</f>
        <v/>
      </c>
      <c r="G23" s="681" t="str">
        <f>IF($E23="","",VLOOKUP($E23,'1Q ELO (3)'!$A$7:$M$32,3))</f>
        <v/>
      </c>
      <c r="H23" s="681"/>
      <c r="I23" s="681" t="str">
        <f>IF($E23="","",VLOOKUP($E23,'1Q ELO (3)'!$A$7:$M$32,4))</f>
        <v/>
      </c>
      <c r="J23" s="162"/>
      <c r="K23" s="161"/>
      <c r="L23" s="161"/>
      <c r="M23" s="161"/>
      <c r="N23" s="186"/>
      <c r="O23" s="691"/>
      <c r="P23" s="691"/>
      <c r="Q23" s="414"/>
      <c r="R23" s="168"/>
      <c r="S23" s="169"/>
    </row>
    <row r="24" spans="1:19" s="38" customFormat="1" ht="9.6" customHeight="1">
      <c r="A24" s="171"/>
      <c r="B24" s="717" t="str">
        <f>IF($E24="","",VLOOKUP($E24,'1Q ELO (3)'!$A$7:$M$32,12))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c r="A25" s="171">
        <v>10</v>
      </c>
      <c r="B25" s="390" t="str">
        <f>IF($E25="","",VLOOKUP($E25,'1Q ELO (3)'!$A$7:$M$32,12))</f>
        <v/>
      </c>
      <c r="C25" s="390" t="str">
        <f>IF($E25="","",VLOOKUP($E25,'1Q ELO (3)'!$A$7:$M$32,13))</f>
        <v/>
      </c>
      <c r="D25" s="446" t="str">
        <f>IF($E25="","",VLOOKUP($E25,'1Q ELO (3)'!$A$7:$M$32,5))</f>
        <v/>
      </c>
      <c r="E25" s="159"/>
      <c r="F25" s="487" t="str">
        <f>UPPER(IF($E25="","",VLOOKUP($E25,'1Q ELO (3)'!$A$7:$M$32,2)))</f>
        <v/>
      </c>
      <c r="G25" s="487" t="str">
        <f>IF($E25="","",VLOOKUP($E25,'1Q ELO (3)'!$A$7:$M$32,3))</f>
        <v/>
      </c>
      <c r="H25" s="487"/>
      <c r="I25" s="487" t="str">
        <f>IF($E25="","",VLOOKUP($E25,'1Q ELO (3)'!$A$7:$M$32,4))</f>
        <v/>
      </c>
      <c r="J25" s="180"/>
      <c r="K25" s="161"/>
      <c r="L25" s="181"/>
      <c r="M25" s="161"/>
      <c r="N25" s="186"/>
      <c r="O25" s="691"/>
      <c r="P25" s="691"/>
      <c r="Q25" s="414"/>
      <c r="R25" s="168"/>
      <c r="S25" s="169"/>
    </row>
    <row r="26" spans="1:19" s="38" customFormat="1" ht="9.6" customHeight="1">
      <c r="A26" s="171"/>
      <c r="B26" s="460" t="str">
        <f>IF($E26="","",VLOOKUP($E26,'1Q ELO (3)'!$A$7:$M$32,12))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c r="A27" s="171">
        <v>11</v>
      </c>
      <c r="B27" s="390" t="str">
        <f>IF($E27="","",VLOOKUP($E27,'1Q ELO (3)'!$A$7:$M$32,12))</f>
        <v/>
      </c>
      <c r="C27" s="390" t="str">
        <f>IF($E27="","",VLOOKUP($E27,'1Q ELO (3)'!$A$7:$M$32,13))</f>
        <v/>
      </c>
      <c r="D27" s="446" t="str">
        <f>IF($E27="","",VLOOKUP($E27,'1Q ELO (3)'!$A$7:$M$32,5))</f>
        <v/>
      </c>
      <c r="E27" s="159"/>
      <c r="F27" s="487" t="str">
        <f>UPPER(IF($E27="","",VLOOKUP($E27,'1Q ELO (3)'!$A$7:$M$32,2)))</f>
        <v/>
      </c>
      <c r="G27" s="487" t="str">
        <f>IF($E27="","",VLOOKUP($E27,'1Q ELO (3)'!$A$7:$M$32,3))</f>
        <v/>
      </c>
      <c r="H27" s="487"/>
      <c r="I27" s="487" t="str">
        <f>IF($E27="","",VLOOKUP($E27,'1Q ELO (3)'!$A$7:$M$32,4))</f>
        <v/>
      </c>
      <c r="J27" s="162"/>
      <c r="K27" s="161"/>
      <c r="L27" s="187"/>
      <c r="M27" s="161"/>
      <c r="N27" s="691"/>
      <c r="O27" s="691"/>
      <c r="P27" s="691"/>
      <c r="Q27" s="414"/>
      <c r="R27" s="168"/>
      <c r="S27" s="169"/>
    </row>
    <row r="28" spans="1:19" s="38" customFormat="1" ht="9.6" customHeight="1">
      <c r="A28" s="196"/>
      <c r="B28" s="460" t="str">
        <f>IF($E28="","",VLOOKUP($E28,'1Q ELO (3)'!$A$7:$M$32,12))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c r="A29" s="171">
        <v>12</v>
      </c>
      <c r="B29" s="390" t="str">
        <f>IF($E29="","",VLOOKUP($E29,'1Q ELO (3)'!$A$7:$M$32,12))</f>
        <v/>
      </c>
      <c r="C29" s="390" t="str">
        <f>IF($E29="","",VLOOKUP($E29,'1Q ELO (3)'!$A$7:$M$32,13))</f>
        <v/>
      </c>
      <c r="D29" s="446" t="str">
        <f>IF($E29="","",VLOOKUP($E29,'1Q ELO (3)'!$A$7:$M$32,5))</f>
        <v/>
      </c>
      <c r="E29" s="159"/>
      <c r="F29" s="487" t="str">
        <f>UPPER(IF($E29="","",VLOOKUP($E29,'1Q ELO (3)'!$A$7:$M$32,2)))</f>
        <v/>
      </c>
      <c r="G29" s="487" t="str">
        <f>IF($E29="","",VLOOKUP($E29,'1Q ELO (3)'!$A$7:$M$32,3))</f>
        <v/>
      </c>
      <c r="H29" s="487"/>
      <c r="I29" s="487" t="str">
        <f>IF($E29="","",VLOOKUP($E29,'1Q ELO (3)'!$A$7:$M$32,4))</f>
        <v/>
      </c>
      <c r="J29" s="190"/>
      <c r="K29" s="161"/>
      <c r="L29" s="161"/>
      <c r="M29" s="161"/>
      <c r="N29" s="691"/>
      <c r="O29" s="691"/>
      <c r="P29" s="691"/>
      <c r="Q29" s="414"/>
      <c r="R29" s="168"/>
      <c r="S29" s="169"/>
    </row>
    <row r="30" spans="1:19" s="38" customFormat="1" ht="9.6" customHeight="1">
      <c r="A30" s="171"/>
      <c r="B30" s="460" t="str">
        <f>IF($E30="","",VLOOKUP($E30,'1Q ELO (3)'!$A$7:$M$32,12))</f>
        <v/>
      </c>
      <c r="C30" s="172"/>
      <c r="D30" s="456"/>
      <c r="E30" s="182"/>
      <c r="F30" s="488"/>
      <c r="G30" s="488"/>
      <c r="H30" s="489"/>
      <c r="I30" s="488"/>
      <c r="J30" s="183"/>
      <c r="K30" s="161"/>
      <c r="L30" s="161"/>
      <c r="M30" s="175"/>
      <c r="N30" s="693"/>
      <c r="O30" s="692"/>
      <c r="P30" s="691"/>
      <c r="Q30" s="414"/>
      <c r="R30" s="168"/>
      <c r="S30" s="169"/>
    </row>
    <row r="31" spans="1:19" s="38" customFormat="1" ht="9.6" customHeight="1">
      <c r="A31" s="581">
        <v>13</v>
      </c>
      <c r="B31" s="390" t="str">
        <f>IF($E31="","",VLOOKUP($E31,'1Q ELO (3)'!$A$7:$M$32,12))</f>
        <v/>
      </c>
      <c r="C31" s="390" t="str">
        <f>IF($E31="","",VLOOKUP($E31,'1Q ELO (3)'!$A$7:$M$32,13))</f>
        <v/>
      </c>
      <c r="D31" s="446" t="str">
        <f>IF($E31="","",VLOOKUP($E31,'1Q ELO (3)'!$A$7:$M$32,5))</f>
        <v/>
      </c>
      <c r="E31" s="726"/>
      <c r="F31" s="681" t="str">
        <f>UPPER(IF($E31="","",VLOOKUP($E31,'1Q ELO (3)'!$A$7:$M$32,2)))</f>
        <v/>
      </c>
      <c r="G31" s="681" t="str">
        <f>IF($E31="","",VLOOKUP($E31,'1Q ELO (3)'!$A$7:$M$32,3))</f>
        <v/>
      </c>
      <c r="H31" s="681"/>
      <c r="I31" s="681" t="str">
        <f>IF($E31="","",VLOOKUP($E31,'1Q ELO (3)'!$A$7:$M$32,4))</f>
        <v/>
      </c>
      <c r="J31" s="192"/>
      <c r="K31" s="161"/>
      <c r="L31" s="161"/>
      <c r="M31" s="161"/>
      <c r="N31" s="691"/>
      <c r="O31" s="692"/>
      <c r="P31" s="691"/>
      <c r="Q31" s="414"/>
      <c r="R31" s="168"/>
      <c r="S31" s="169"/>
    </row>
    <row r="32" spans="1:19" s="38" customFormat="1" ht="9.6" customHeight="1">
      <c r="A32" s="171"/>
      <c r="B32" s="717" t="str">
        <f>IF($E32="","",VLOOKUP($E32,'1Q ELO (3)'!$A$7:$M$32,12))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c r="A33" s="171">
        <v>14</v>
      </c>
      <c r="B33" s="390" t="str">
        <f>IF($E33="","",VLOOKUP($E33,'1Q ELO (3)'!$A$7:$M$32,12))</f>
        <v/>
      </c>
      <c r="C33" s="390" t="str">
        <f>IF($E33="","",VLOOKUP($E33,'1Q ELO (3)'!$A$7:$M$32,13))</f>
        <v/>
      </c>
      <c r="D33" s="446" t="str">
        <f>IF($E33="","",VLOOKUP($E33,'1Q ELO (3)'!$A$7:$M$32,5))</f>
        <v/>
      </c>
      <c r="E33" s="159"/>
      <c r="F33" s="487" t="str">
        <f>UPPER(IF($E33="","",VLOOKUP($E33,'1Q ELO (3)'!$A$7:$M$32,2)))</f>
        <v/>
      </c>
      <c r="G33" s="487" t="str">
        <f>IF($E33="","",VLOOKUP($E33,'1Q ELO (3)'!$A$7:$M$32,3))</f>
        <v/>
      </c>
      <c r="H33" s="487"/>
      <c r="I33" s="487" t="str">
        <f>IF($E33="","",VLOOKUP($E33,'1Q ELO (3)'!$A$7:$M$32,4))</f>
        <v/>
      </c>
      <c r="J33" s="180"/>
      <c r="K33" s="161"/>
      <c r="L33" s="181"/>
      <c r="M33" s="161"/>
      <c r="N33" s="691"/>
      <c r="O33" s="691"/>
      <c r="P33" s="186"/>
      <c r="Q33" s="167"/>
      <c r="R33" s="168"/>
      <c r="S33" s="169"/>
    </row>
    <row r="34" spans="1:19" s="38" customFormat="1" ht="9.6" customHeight="1">
      <c r="A34" s="171"/>
      <c r="B34" s="717" t="str">
        <f>IF($E34="","",VLOOKUP($E34,'1Q ELO (3)'!$A$7:$M$32,12))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c r="A35" s="171">
        <v>15</v>
      </c>
      <c r="B35" s="390" t="str">
        <f>IF($E35="","",VLOOKUP($E35,'1Q ELO (3)'!$A$7:$M$32,12))</f>
        <v/>
      </c>
      <c r="C35" s="390" t="str">
        <f>IF($E35="","",VLOOKUP($E35,'1Q ELO (3)'!$A$7:$M$32,13))</f>
        <v/>
      </c>
      <c r="D35" s="446" t="str">
        <f>IF($E35="","",VLOOKUP($E35,'1Q ELO (3)'!$A$7:$M$32,5))</f>
        <v/>
      </c>
      <c r="E35" s="159"/>
      <c r="F35" s="487" t="str">
        <f>UPPER(IF($E35="","",VLOOKUP($E35,'1Q ELO (3)'!$A$7:$M$32,2)))</f>
        <v/>
      </c>
      <c r="G35" s="487" t="str">
        <f>IF($E35="","",VLOOKUP($E35,'1Q ELO (3)'!$A$7:$M$32,3))</f>
        <v/>
      </c>
      <c r="H35" s="487"/>
      <c r="I35" s="487" t="str">
        <f>IF($E35="","",VLOOKUP($E35,'1Q ELO (3)'!$A$7:$M$32,4))</f>
        <v/>
      </c>
      <c r="J35" s="162"/>
      <c r="K35" s="161"/>
      <c r="L35" s="187"/>
      <c r="M35" s="161"/>
      <c r="N35" s="186"/>
      <c r="O35" s="186"/>
      <c r="P35" s="186"/>
      <c r="Q35" s="167"/>
      <c r="R35" s="168"/>
      <c r="S35" s="169"/>
    </row>
    <row r="36" spans="1:19" s="38" customFormat="1" ht="9.6" customHeight="1">
      <c r="A36" s="171"/>
      <c r="B36" s="717" t="str">
        <f>IF($E36="","",VLOOKUP($E36,'1Q ELO (3)'!$A$7:$M$32,12))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c r="A37" s="578">
        <v>16</v>
      </c>
      <c r="B37" s="390" t="str">
        <f>IF($E37="","",VLOOKUP($E37,'1Q ELO (3)'!$A$7:$M$32,12))</f>
        <v/>
      </c>
      <c r="C37" s="390" t="str">
        <f>IF($E37="","",VLOOKUP($E37,'1Q ELO (3)'!$A$7:$M$32,13))</f>
        <v/>
      </c>
      <c r="D37" s="446" t="str">
        <f>IF($E37="","",VLOOKUP($E37,'1Q ELO (3)'!$A$7:$M$32,5))</f>
        <v/>
      </c>
      <c r="E37" s="159"/>
      <c r="F37" s="487" t="str">
        <f>UPPER(IF($E37="","",VLOOKUP($E37,'1Q ELO (3)'!$A$7:$M$32,2)))</f>
        <v/>
      </c>
      <c r="G37" s="487" t="str">
        <f>IF($E37="","",VLOOKUP($E37,'1Q ELO (3)'!$A$7:$M$32,3))</f>
        <v/>
      </c>
      <c r="H37" s="487"/>
      <c r="I37" s="487" t="str">
        <f>IF($E37="","",VLOOKUP($E37,'1Q ELO (3)'!$A$7:$M$32,4))</f>
        <v/>
      </c>
      <c r="J37" s="190"/>
      <c r="K37" s="161"/>
      <c r="L37" s="161"/>
      <c r="M37" s="161"/>
      <c r="N37" s="186"/>
      <c r="O37" s="186"/>
      <c r="P37" s="186"/>
      <c r="Q37" s="167"/>
      <c r="R37" s="168"/>
      <c r="S37" s="169"/>
    </row>
    <row r="38" spans="1:19" s="38" customFormat="1" ht="9.6" customHeight="1">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c r="A40" s="452" t="s">
        <v>106</v>
      </c>
      <c r="B40" s="453"/>
      <c r="C40" s="454"/>
      <c r="D40" s="455"/>
      <c r="E40" s="224">
        <v>1</v>
      </c>
      <c r="F40" s="92" t="str">
        <f>IF(E40&gt;$R$47,,UPPER(VLOOKUP(E40,'1Q ELO (3)'!$A$7:$O$134,2)))</f>
        <v/>
      </c>
      <c r="G40" s="225"/>
      <c r="H40" s="92"/>
      <c r="I40" s="91"/>
      <c r="J40" s="226" t="s">
        <v>7</v>
      </c>
      <c r="K40" s="221"/>
      <c r="L40" s="227"/>
      <c r="M40" s="221"/>
      <c r="N40" s="228"/>
      <c r="O40" s="229" t="s">
        <v>111</v>
      </c>
      <c r="P40" s="230"/>
      <c r="Q40" s="230"/>
      <c r="R40" s="231"/>
    </row>
    <row r="41" spans="1:19" s="18" customFormat="1" ht="9" customHeight="1">
      <c r="A41" s="236" t="s">
        <v>119</v>
      </c>
      <c r="B41" s="234"/>
      <c r="C41" s="448"/>
      <c r="D41" s="237"/>
      <c r="E41" s="224">
        <v>2</v>
      </c>
      <c r="F41" s="92" t="str">
        <f>IF(E41&gt;$R$47,,UPPER(VLOOKUP(E41,'1Q ELO (3)'!$A$7:$O$134,2)))</f>
        <v/>
      </c>
      <c r="G41" s="225"/>
      <c r="H41" s="92"/>
      <c r="I41" s="91"/>
      <c r="J41" s="226" t="s">
        <v>8</v>
      </c>
      <c r="K41" s="221"/>
      <c r="L41" s="227"/>
      <c r="M41" s="221"/>
      <c r="N41" s="228"/>
      <c r="O41" s="232"/>
      <c r="P41" s="233"/>
      <c r="Q41" s="234"/>
      <c r="R41" s="235"/>
    </row>
    <row r="42" spans="1:19" s="18" customFormat="1" ht="9" customHeight="1">
      <c r="A42" s="379"/>
      <c r="B42" s="380"/>
      <c r="C42" s="449"/>
      <c r="D42" s="381"/>
      <c r="E42" s="224">
        <v>3</v>
      </c>
      <c r="F42" s="92" t="str">
        <f>IF(E42&gt;$R$47,,UPPER(VLOOKUP(E42,'1Q ELO (3)'!$A$7:$O$134,2)))</f>
        <v/>
      </c>
      <c r="G42" s="225"/>
      <c r="H42" s="92"/>
      <c r="I42" s="91"/>
      <c r="J42" s="226" t="s">
        <v>9</v>
      </c>
      <c r="K42" s="221"/>
      <c r="L42" s="227"/>
      <c r="M42" s="221"/>
      <c r="N42" s="228"/>
      <c r="O42" s="229" t="s">
        <v>112</v>
      </c>
      <c r="P42" s="230"/>
      <c r="Q42" s="230"/>
      <c r="R42" s="231"/>
    </row>
    <row r="43" spans="1:19" s="18" customFormat="1" ht="9" customHeight="1">
      <c r="A43" s="238"/>
      <c r="B43" s="443"/>
      <c r="C43" s="443"/>
      <c r="D43" s="239"/>
      <c r="E43" s="224">
        <v>4</v>
      </c>
      <c r="F43" s="92" t="str">
        <f>IF(E43&gt;$R$47,,UPPER(VLOOKUP(E43,'1Q ELO (3)'!$A$7:$O$134,2)))</f>
        <v/>
      </c>
      <c r="G43" s="225"/>
      <c r="H43" s="92"/>
      <c r="I43" s="91"/>
      <c r="J43" s="226" t="s">
        <v>10</v>
      </c>
      <c r="K43" s="221"/>
      <c r="L43" s="227"/>
      <c r="M43" s="221"/>
      <c r="N43" s="228"/>
      <c r="O43" s="221"/>
      <c r="P43" s="227"/>
      <c r="Q43" s="221"/>
      <c r="R43" s="228"/>
    </row>
    <row r="44" spans="1:19" s="18" customFormat="1" ht="9" customHeight="1">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c r="A47" s="368"/>
      <c r="B47" s="365"/>
      <c r="C47" s="445"/>
      <c r="D47" s="378"/>
      <c r="E47" s="240"/>
      <c r="F47" s="241"/>
      <c r="G47" s="242"/>
      <c r="H47" s="241"/>
      <c r="I47" s="243"/>
      <c r="J47" s="244" t="s">
        <v>14</v>
      </c>
      <c r="K47" s="234"/>
      <c r="L47" s="233"/>
      <c r="M47" s="234"/>
      <c r="N47" s="235"/>
      <c r="O47" s="234">
        <f>R4</f>
        <v>0</v>
      </c>
      <c r="P47" s="233"/>
      <c r="Q47" s="234"/>
      <c r="R47" s="245">
        <f>MIN(4,'1Q ELO (3)'!O5)</f>
        <v>4</v>
      </c>
    </row>
  </sheetData>
  <mergeCells count="1">
    <mergeCell ref="A4:C4"/>
  </mergeCells>
  <conditionalFormatting sqref="H21 H23 H25 H27 H29 H31 H33 H35 H7 H19 H9 H11 H13 H15 H17 H37">
    <cfRule type="expression" dxfId="499" priority="9" stopIfTrue="1">
      <formula>AND($E7&lt;9,$C7&gt;0)</formula>
    </cfRule>
  </conditionalFormatting>
  <conditionalFormatting sqref="M14 M30 I8 I12 I16 I20 I24 I28 I32 I36 K34 K26 K18 K10">
    <cfRule type="expression" dxfId="498" priority="6" stopIfTrue="1">
      <formula>AND($O$1="CU",I8="Umpire")</formula>
    </cfRule>
    <cfRule type="expression" dxfId="497" priority="7" stopIfTrue="1">
      <formula>AND($O$1="CU",I8&lt;&gt;"Umpire",J8&lt;&gt;"")</formula>
    </cfRule>
    <cfRule type="expression" dxfId="496" priority="8" stopIfTrue="1">
      <formula>AND($O$1="CU",I8&lt;&gt;"Umpire")</formula>
    </cfRule>
  </conditionalFormatting>
  <conditionalFormatting sqref="M10 M18 M26 M34 O30 O14 K8 K12 K16 K20 K24 K28 K32 K36">
    <cfRule type="expression" dxfId="495" priority="4" stopIfTrue="1">
      <formula>J8="as"</formula>
    </cfRule>
    <cfRule type="expression" dxfId="494" priority="5" stopIfTrue="1">
      <formula>J8="bs"</formula>
    </cfRule>
  </conditionalFormatting>
  <conditionalFormatting sqref="R47 J8 J12 J16 J20 J24 J28 J32 J36 N30 N14 L10 L34 L18 L26">
    <cfRule type="expression" dxfId="493" priority="3" stopIfTrue="1">
      <formula>$O$1="CU"</formula>
    </cfRule>
  </conditionalFormatting>
  <conditionalFormatting sqref="F33 F35 F23 F31 F29 F27 F25 F21 F17 F19 F7 F15 F13 F11 F9 F37">
    <cfRule type="cellIs" dxfId="492" priority="2" stopIfTrue="1" operator="equal">
      <formula>"Bye"</formula>
    </cfRule>
  </conditionalFormatting>
  <conditionalFormatting sqref="E7 E21 E23 E19 E15 E17">
    <cfRule type="expression" dxfId="491"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sheetPr>
    <tabColor indexed="11"/>
  </sheetPr>
  <dimension ref="A1:AK43"/>
  <sheetViews>
    <sheetView workbookViewId="0">
      <selection activeCell="T18" sqref="T18"/>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816"/>
      <c r="E4" s="520" t="str">
        <f>Altalanos!$C$10</f>
        <v>Baja</v>
      </c>
      <c r="F4" s="520"/>
      <c r="G4" s="520"/>
      <c r="H4" s="523"/>
      <c r="I4" s="520"/>
      <c r="J4" s="522"/>
      <c r="K4" s="523"/>
      <c r="L4" s="525">
        <f>Altalanos!$E$10</f>
        <v>0</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ELO'!$A$7:$O$22,5))</f>
        <v/>
      </c>
      <c r="D7" s="631" t="str">
        <f>IF($B7="","",VLOOKUP($B7,'1MD ELO'!$A$7:$O$22,15))</f>
        <v/>
      </c>
      <c r="E7" s="839" t="s">
        <v>248</v>
      </c>
      <c r="F7" s="840"/>
      <c r="G7" s="839" t="s">
        <v>249</v>
      </c>
      <c r="H7" s="840"/>
      <c r="I7" s="818" t="s">
        <v>233</v>
      </c>
      <c r="J7" s="559"/>
      <c r="K7" s="826" t="s">
        <v>303</v>
      </c>
      <c r="L7" s="658" t="e">
        <f>IF(K7="","",CONCATENATE(VLOOKUP($Y$3,$AB$1:$AK$1,K7)," pont"))</f>
        <v>#N/A</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ELO'!$A$7:$O$22,5))</f>
        <v/>
      </c>
      <c r="D9" s="631" t="str">
        <f>IF($B9="","",VLOOKUP($B9,'1MD ELO'!$A$7:$O$22,15))</f>
        <v/>
      </c>
      <c r="E9" s="839" t="s">
        <v>250</v>
      </c>
      <c r="F9" s="840"/>
      <c r="G9" s="839" t="s">
        <v>251</v>
      </c>
      <c r="H9" s="840"/>
      <c r="I9" s="818" t="s">
        <v>245</v>
      </c>
      <c r="J9" s="559"/>
      <c r="K9" s="826" t="s">
        <v>335</v>
      </c>
      <c r="L9" s="658" t="e">
        <f>IF(K9="","",CONCATENATE(VLOOKUP($Y$3,$AB$1:$AK$1,K9)," pont"))</f>
        <v>#N/A</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ELO'!$A$7:$O$22,5))</f>
        <v/>
      </c>
      <c r="D11" s="631" t="str">
        <f>IF($B11="","",VLOOKUP($B11,'1MD ELO'!$A$7:$O$22,15))</f>
        <v/>
      </c>
      <c r="E11" s="839" t="s">
        <v>252</v>
      </c>
      <c r="F11" s="840"/>
      <c r="G11" s="839" t="s">
        <v>253</v>
      </c>
      <c r="H11" s="840"/>
      <c r="I11" s="818" t="s">
        <v>242</v>
      </c>
      <c r="J11" s="559"/>
      <c r="K11" s="826" t="s">
        <v>334</v>
      </c>
      <c r="L11" s="658" t="e">
        <f>IF(K11="","",CONCATENATE(VLOOKUP($Y$3,$AB$1:$AK$1,K11)," pont"))</f>
        <v>#N/A</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ELO'!$A$7:$O$22,5))</f>
        <v/>
      </c>
      <c r="D13" s="631" t="str">
        <f>IF($B13="","",VLOOKUP($B13,'1MD ELO'!$A$7:$O$22,15))</f>
        <v/>
      </c>
      <c r="E13" s="839" t="s">
        <v>254</v>
      </c>
      <c r="F13" s="840"/>
      <c r="G13" s="839" t="s">
        <v>255</v>
      </c>
      <c r="H13" s="840"/>
      <c r="I13" s="818" t="s">
        <v>242</v>
      </c>
      <c r="J13" s="559"/>
      <c r="K13" s="826" t="s">
        <v>302</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c r="A15" s="598" t="s">
        <v>172</v>
      </c>
      <c r="B15" s="629"/>
      <c r="C15" s="631" t="str">
        <f>IF($B15="","",VLOOKUP($B15,'1MD ELO'!$A$7:$O$22,5))</f>
        <v/>
      </c>
      <c r="D15" s="631" t="str">
        <f>IF($B15="","",VLOOKUP($B15,'1MD ELO'!$A$7:$O$22,15))</f>
        <v/>
      </c>
      <c r="E15" s="839" t="s">
        <v>256</v>
      </c>
      <c r="F15" s="840"/>
      <c r="G15" s="839" t="s">
        <v>257</v>
      </c>
      <c r="H15" s="840"/>
      <c r="I15" s="818" t="s">
        <v>242</v>
      </c>
      <c r="J15" s="559"/>
      <c r="K15" s="826" t="s">
        <v>304</v>
      </c>
      <c r="L15" s="658" t="e">
        <f>IF(K15="","",CONCATENATE(VLOOKUP($Y$3,$AB$1:$AK$1,K15)," pont"))</f>
        <v>#N/A</v>
      </c>
      <c r="M15" s="665"/>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Domján</v>
      </c>
      <c r="E18" s="835"/>
      <c r="F18" s="835" t="str">
        <f>E9</f>
        <v>Csillag</v>
      </c>
      <c r="G18" s="835"/>
      <c r="H18" s="835" t="str">
        <f>E11</f>
        <v>Erdélyi</v>
      </c>
      <c r="I18" s="835"/>
      <c r="J18" s="835" t="str">
        <f>E13</f>
        <v>Hóman</v>
      </c>
      <c r="K18" s="835"/>
      <c r="L18" s="835" t="str">
        <f>E15</f>
        <v>Kiefer</v>
      </c>
      <c r="M18" s="835"/>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35" t="str">
        <f>E7</f>
        <v>Domján</v>
      </c>
      <c r="C19" s="835"/>
      <c r="D19" s="836"/>
      <c r="E19" s="836"/>
      <c r="F19" s="829" t="s">
        <v>300</v>
      </c>
      <c r="G19" s="830"/>
      <c r="H19" s="829" t="s">
        <v>300</v>
      </c>
      <c r="I19" s="830"/>
      <c r="J19" s="855" t="s">
        <v>314</v>
      </c>
      <c r="K19" s="835"/>
      <c r="L19" s="856" t="s">
        <v>315</v>
      </c>
      <c r="M19" s="857"/>
      <c r="O19" s="859">
        <v>0.16666666666666666</v>
      </c>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35" t="str">
        <f>E9</f>
        <v>Csillag</v>
      </c>
      <c r="C20" s="835"/>
      <c r="D20" s="829" t="s">
        <v>301</v>
      </c>
      <c r="E20" s="830"/>
      <c r="F20" s="836"/>
      <c r="G20" s="836"/>
      <c r="H20" s="829" t="s">
        <v>324</v>
      </c>
      <c r="I20" s="830"/>
      <c r="J20" s="829" t="s">
        <v>316</v>
      </c>
      <c r="K20" s="830"/>
      <c r="L20" s="855" t="s">
        <v>309</v>
      </c>
      <c r="M20" s="835"/>
      <c r="O20" s="859">
        <v>2.7777777777777779E-3</v>
      </c>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35" t="str">
        <f>E11</f>
        <v>Erdélyi</v>
      </c>
      <c r="C21" s="835"/>
      <c r="D21" s="829" t="s">
        <v>301</v>
      </c>
      <c r="E21" s="830"/>
      <c r="F21" s="829" t="s">
        <v>323</v>
      </c>
      <c r="G21" s="830"/>
      <c r="H21" s="836"/>
      <c r="I21" s="836"/>
      <c r="J21" s="829" t="s">
        <v>307</v>
      </c>
      <c r="K21" s="830"/>
      <c r="L21" s="829" t="s">
        <v>301</v>
      </c>
      <c r="M21" s="830"/>
      <c r="O21" s="859">
        <v>4.3750000000000004E-2</v>
      </c>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35" t="str">
        <f>E13</f>
        <v>Hóman</v>
      </c>
      <c r="C22" s="835"/>
      <c r="D22" s="829" t="s">
        <v>329</v>
      </c>
      <c r="E22" s="830"/>
      <c r="F22" s="829" t="s">
        <v>315</v>
      </c>
      <c r="G22" s="830"/>
      <c r="H22" s="855" t="s">
        <v>306</v>
      </c>
      <c r="I22" s="835"/>
      <c r="J22" s="836"/>
      <c r="K22" s="836"/>
      <c r="L22" s="829" t="s">
        <v>324</v>
      </c>
      <c r="M22" s="830"/>
      <c r="O22" s="859">
        <v>8.4722222222222213E-2</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172</v>
      </c>
      <c r="B23" s="835" t="str">
        <f>E15</f>
        <v>Kiefer</v>
      </c>
      <c r="C23" s="835"/>
      <c r="D23" s="829" t="s">
        <v>316</v>
      </c>
      <c r="E23" s="830"/>
      <c r="F23" s="829" t="s">
        <v>308</v>
      </c>
      <c r="G23" s="830"/>
      <c r="H23" s="855" t="s">
        <v>300</v>
      </c>
      <c r="I23" s="835"/>
      <c r="J23" s="855" t="s">
        <v>323</v>
      </c>
      <c r="K23" s="835"/>
      <c r="L23" s="836"/>
      <c r="M23" s="836"/>
      <c r="O23" s="859">
        <v>0.12569444444444444</v>
      </c>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L20:M20"/>
    <mergeCell ref="B18:C18"/>
    <mergeCell ref="D18:E18"/>
    <mergeCell ref="F18:G18"/>
    <mergeCell ref="H18:I18"/>
    <mergeCell ref="J18:K18"/>
    <mergeCell ref="L18:M18"/>
    <mergeCell ref="B19:C19"/>
    <mergeCell ref="D19:E19"/>
    <mergeCell ref="F19:G19"/>
    <mergeCell ref="H19:I19"/>
    <mergeCell ref="J19:K19"/>
    <mergeCell ref="L19:M19"/>
    <mergeCell ref="L21:M21"/>
    <mergeCell ref="B20:C20"/>
    <mergeCell ref="D20:E20"/>
    <mergeCell ref="F20:G20"/>
    <mergeCell ref="H20:I20"/>
    <mergeCell ref="J20:K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1" priority="2" stopIfTrue="1" operator="equal">
      <formula>"Bye"</formula>
    </cfRule>
  </conditionalFormatting>
  <conditionalFormatting sqref="R41">
    <cfRule type="expression" dxfId="0"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0.xml><?xml version="1.0" encoding="utf-8"?>
<worksheet xmlns="http://schemas.openxmlformats.org/spreadsheetml/2006/main" xmlns:r="http://schemas.openxmlformats.org/officeDocument/2006/relationships">
  <sheetPr codeName="Sheet17">
    <tabColor indexed="42"/>
  </sheetPr>
  <dimension ref="A1:Q156"/>
  <sheetViews>
    <sheetView showGridLines="0" showZeros="0" workbookViewId="0">
      <pane ySplit="6" topLeftCell="A7" activePane="bottomLeft" state="frozen"/>
      <selection activeCell="F3" sqref="F3"/>
      <selection pane="bottomLeft" activeCell="S10" sqref="S10"/>
    </sheetView>
  </sheetViews>
  <sheetFormatPr defaultRowHeight="13.2"/>
  <cols>
    <col min="1" max="1" width="3.88671875" customWidth="1"/>
    <col min="2" max="2" width="16.5546875" customWidth="1"/>
    <col min="3" max="3" width="14" customWidth="1"/>
    <col min="4" max="4" width="13.88671875" style="45" customWidth="1"/>
    <col min="5" max="5" width="12.109375" style="728" customWidth="1"/>
    <col min="6" max="6" width="6.109375" style="102" hidden="1" customWidth="1"/>
    <col min="7" max="7" width="29.8867187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c r="A1" s="394" t="str">
        <f>Altalanos!$A$6</f>
        <v>Diákolimpia Bács-Kiskun</v>
      </c>
      <c r="B1" s="93"/>
      <c r="C1" s="93"/>
      <c r="D1" s="384"/>
      <c r="E1" s="438" t="s">
        <v>123</v>
      </c>
      <c r="F1" s="427"/>
      <c r="G1" s="428"/>
      <c r="H1" s="429"/>
      <c r="I1" s="429"/>
      <c r="J1" s="430"/>
      <c r="K1" s="430"/>
      <c r="L1" s="430"/>
      <c r="M1" s="430"/>
      <c r="N1" s="430"/>
      <c r="O1" s="430"/>
      <c r="P1" s="430"/>
      <c r="Q1" s="431"/>
    </row>
    <row r="2" spans="1:17" ht="13.8" thickBot="1">
      <c r="B2" s="96" t="s">
        <v>122</v>
      </c>
      <c r="C2" s="776">
        <f>Altalanos!$C$8</f>
        <v>0</v>
      </c>
      <c r="D2" s="120"/>
      <c r="E2" s="438" t="s">
        <v>94</v>
      </c>
      <c r="F2" s="103"/>
      <c r="G2" s="103"/>
      <c r="H2" s="704"/>
      <c r="I2" s="704"/>
      <c r="J2" s="94"/>
      <c r="K2" s="94"/>
      <c r="L2" s="94"/>
      <c r="M2" s="94"/>
      <c r="N2" s="111"/>
      <c r="O2" s="86"/>
      <c r="P2" s="86"/>
      <c r="Q2" s="111"/>
    </row>
    <row r="3" spans="1:17" s="2" customFormat="1" ht="13.8" thickBot="1">
      <c r="A3" s="683" t="s">
        <v>121</v>
      </c>
      <c r="B3" s="702"/>
      <c r="C3" s="702"/>
      <c r="D3" s="702"/>
      <c r="E3" s="702"/>
      <c r="F3" s="702"/>
      <c r="G3" s="702"/>
      <c r="H3" s="702"/>
      <c r="I3" s="703"/>
      <c r="J3" s="112"/>
      <c r="K3" s="123"/>
      <c r="L3" s="123"/>
      <c r="M3" s="123"/>
      <c r="N3" s="485" t="s">
        <v>92</v>
      </c>
      <c r="O3" s="113"/>
      <c r="P3" s="124"/>
      <c r="Q3" s="439"/>
    </row>
    <row r="4" spans="1:17" s="2" customFormat="1">
      <c r="A4" s="55" t="s">
        <v>82</v>
      </c>
      <c r="B4" s="55"/>
      <c r="C4" s="53" t="s">
        <v>79</v>
      </c>
      <c r="D4" s="55" t="s">
        <v>87</v>
      </c>
      <c r="E4" s="88"/>
      <c r="G4" s="125"/>
      <c r="H4" s="738" t="s">
        <v>88</v>
      </c>
      <c r="I4" s="713"/>
      <c r="J4" s="126"/>
      <c r="K4" s="127"/>
      <c r="L4" s="127"/>
      <c r="M4" s="127"/>
      <c r="N4" s="126"/>
      <c r="O4" s="440"/>
      <c r="P4" s="440"/>
      <c r="Q4" s="128"/>
    </row>
    <row r="5" spans="1:17" s="2" customFormat="1" ht="13.8" thickBot="1">
      <c r="A5" s="432">
        <f>Altalanos!$A$10</f>
        <v>45408</v>
      </c>
      <c r="B5" s="432"/>
      <c r="C5" s="97" t="str">
        <f>Altalanos!$C$10</f>
        <v>Baja</v>
      </c>
      <c r="D5" s="98" t="str">
        <f>Altalanos!$D$10</f>
        <v xml:space="preserve">  </v>
      </c>
      <c r="E5" s="98"/>
      <c r="F5" s="98"/>
      <c r="G5" s="98"/>
      <c r="H5" s="470">
        <f>Altalanos!$E$10</f>
        <v>0</v>
      </c>
      <c r="I5" s="739"/>
      <c r="J5" s="129"/>
      <c r="K5" s="89"/>
      <c r="L5" s="89"/>
      <c r="M5" s="89"/>
      <c r="N5" s="129"/>
      <c r="O5" s="98"/>
      <c r="P5" s="98"/>
      <c r="Q5" s="756"/>
    </row>
    <row r="6" spans="1:17" ht="30" customHeight="1" thickBot="1">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c r="A7" s="426">
        <v>1</v>
      </c>
      <c r="B7" s="105"/>
      <c r="C7" s="105"/>
      <c r="D7" s="106"/>
      <c r="E7" s="441"/>
      <c r="F7" s="686"/>
      <c r="G7" s="687"/>
      <c r="H7" s="106"/>
      <c r="I7" s="106"/>
      <c r="J7" s="423"/>
      <c r="K7" s="421"/>
      <c r="L7" s="425"/>
      <c r="M7" s="421"/>
      <c r="N7" s="387"/>
      <c r="O7" s="768"/>
      <c r="P7" s="133"/>
      <c r="Q7" s="107"/>
    </row>
    <row r="8" spans="1:17" s="11" customFormat="1" ht="18.899999999999999" customHeight="1">
      <c r="A8" s="426">
        <v>2</v>
      </c>
      <c r="B8" s="105"/>
      <c r="C8" s="105"/>
      <c r="D8" s="106"/>
      <c r="E8" s="441"/>
      <c r="F8" s="688"/>
      <c r="G8" s="689"/>
      <c r="H8" s="106"/>
      <c r="I8" s="106"/>
      <c r="J8" s="423"/>
      <c r="K8" s="421"/>
      <c r="L8" s="425"/>
      <c r="M8" s="421"/>
      <c r="N8" s="387"/>
      <c r="O8" s="106"/>
      <c r="P8" s="133"/>
      <c r="Q8" s="107"/>
    </row>
    <row r="9" spans="1:17" s="11" customFormat="1" ht="18.899999999999999" customHeight="1">
      <c r="A9" s="426">
        <v>3</v>
      </c>
      <c r="B9" s="105"/>
      <c r="C9" s="105"/>
      <c r="D9" s="106"/>
      <c r="E9" s="441"/>
      <c r="F9" s="688"/>
      <c r="G9" s="689"/>
      <c r="H9" s="106"/>
      <c r="I9" s="106"/>
      <c r="J9" s="423"/>
      <c r="K9" s="421"/>
      <c r="L9" s="425"/>
      <c r="M9" s="421"/>
      <c r="N9" s="387"/>
      <c r="O9" s="106"/>
      <c r="P9" s="715"/>
      <c r="Q9" s="458"/>
    </row>
    <row r="10" spans="1:17" s="11" customFormat="1" ht="18.899999999999999" customHeight="1">
      <c r="A10" s="426">
        <v>4</v>
      </c>
      <c r="B10" s="105"/>
      <c r="C10" s="105"/>
      <c r="D10" s="106"/>
      <c r="E10" s="441"/>
      <c r="F10" s="688"/>
      <c r="G10" s="689"/>
      <c r="H10" s="106"/>
      <c r="I10" s="106"/>
      <c r="J10" s="423"/>
      <c r="K10" s="421"/>
      <c r="L10" s="425"/>
      <c r="M10" s="421"/>
      <c r="N10" s="387"/>
      <c r="O10" s="106"/>
      <c r="P10" s="714"/>
      <c r="Q10" s="707"/>
    </row>
    <row r="11" spans="1:17" s="11" customFormat="1" ht="18.899999999999999" customHeight="1">
      <c r="A11" s="426">
        <v>5</v>
      </c>
      <c r="B11" s="105"/>
      <c r="C11" s="105"/>
      <c r="D11" s="106"/>
      <c r="E11" s="441"/>
      <c r="F11" s="688"/>
      <c r="G11" s="689"/>
      <c r="H11" s="106"/>
      <c r="I11" s="106"/>
      <c r="J11" s="423"/>
      <c r="K11" s="421"/>
      <c r="L11" s="425"/>
      <c r="M11" s="421"/>
      <c r="N11" s="387"/>
      <c r="O11" s="106"/>
      <c r="P11" s="714"/>
      <c r="Q11" s="707"/>
    </row>
    <row r="12" spans="1:17" s="11" customFormat="1" ht="18.899999999999999" customHeight="1">
      <c r="A12" s="426">
        <v>6</v>
      </c>
      <c r="B12" s="105"/>
      <c r="C12" s="105"/>
      <c r="D12" s="106"/>
      <c r="E12" s="441"/>
      <c r="F12" s="688"/>
      <c r="G12" s="689"/>
      <c r="H12" s="106"/>
      <c r="I12" s="106"/>
      <c r="J12" s="423"/>
      <c r="K12" s="421"/>
      <c r="L12" s="425"/>
      <c r="M12" s="421"/>
      <c r="N12" s="387"/>
      <c r="O12" s="106"/>
      <c r="P12" s="714"/>
      <c r="Q12" s="707"/>
    </row>
    <row r="13" spans="1:17" s="11" customFormat="1" ht="18.899999999999999" customHeight="1">
      <c r="A13" s="426">
        <v>7</v>
      </c>
      <c r="B13" s="105"/>
      <c r="C13" s="105"/>
      <c r="D13" s="106"/>
      <c r="E13" s="441"/>
      <c r="F13" s="688"/>
      <c r="G13" s="689"/>
      <c r="H13" s="106"/>
      <c r="I13" s="106"/>
      <c r="J13" s="423"/>
      <c r="K13" s="421"/>
      <c r="L13" s="425"/>
      <c r="M13" s="421"/>
      <c r="N13" s="387"/>
      <c r="O13" s="106"/>
      <c r="P13" s="714"/>
      <c r="Q13" s="707"/>
    </row>
    <row r="14" spans="1:17" s="11" customFormat="1" ht="18.899999999999999" customHeight="1">
      <c r="A14" s="426">
        <v>8</v>
      </c>
      <c r="B14" s="105"/>
      <c r="C14" s="105"/>
      <c r="D14" s="106"/>
      <c r="E14" s="441"/>
      <c r="F14" s="688"/>
      <c r="G14" s="689"/>
      <c r="H14" s="106"/>
      <c r="I14" s="106"/>
      <c r="J14" s="423"/>
      <c r="K14" s="421"/>
      <c r="L14" s="425"/>
      <c r="M14" s="421"/>
      <c r="N14" s="387"/>
      <c r="O14" s="106"/>
      <c r="P14" s="714"/>
      <c r="Q14" s="707"/>
    </row>
    <row r="15" spans="1:17" s="11" customFormat="1" ht="18.899999999999999" customHeight="1">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c r="A16" s="426">
        <v>10</v>
      </c>
      <c r="B16" s="766"/>
      <c r="C16" s="105"/>
      <c r="D16" s="106"/>
      <c r="E16" s="441"/>
      <c r="F16" s="132"/>
      <c r="G16" s="132"/>
      <c r="H16" s="106"/>
      <c r="I16" s="106"/>
      <c r="J16" s="423"/>
      <c r="K16" s="421"/>
      <c r="L16" s="425"/>
      <c r="M16" s="466"/>
      <c r="N16" s="387"/>
      <c r="O16" s="106"/>
      <c r="P16" s="133"/>
      <c r="Q16" s="107"/>
    </row>
    <row r="17" spans="1:17" s="11" customFormat="1" ht="18.899999999999999" customHeight="1">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490" priority="16" stopIfTrue="1">
      <formula>AND(ROUNDDOWN(($A$4-E7)/365.25,0)&lt;=13,G7&lt;&gt;"OK")</formula>
    </cfRule>
    <cfRule type="expression" dxfId="489" priority="17" stopIfTrue="1">
      <formula>AND(ROUNDDOWN(($A$4-E7)/365.25,0)&lt;=14,G7&lt;&gt;"OK")</formula>
    </cfRule>
    <cfRule type="expression" dxfId="488" priority="18" stopIfTrue="1">
      <formula>AND(ROUNDDOWN(($A$4-E7)/365.25,0)&lt;=17,G7&lt;&gt;"OK")</formula>
    </cfRule>
  </conditionalFormatting>
  <conditionalFormatting sqref="J7:J156">
    <cfRule type="cellIs" dxfId="487" priority="15" stopIfTrue="1" operator="equal">
      <formula>"Z"</formula>
    </cfRule>
  </conditionalFormatting>
  <conditionalFormatting sqref="A7:D156">
    <cfRule type="expression" dxfId="486" priority="14" stopIfTrue="1">
      <formula>$Q7&gt;=1</formula>
    </cfRule>
  </conditionalFormatting>
  <conditionalFormatting sqref="E7:E14">
    <cfRule type="expression" dxfId="485" priority="11" stopIfTrue="1">
      <formula>AND(ROUNDDOWN(($A$4-E7)/365.25,0)&lt;=13,G7&lt;&gt;"OK")</formula>
    </cfRule>
    <cfRule type="expression" dxfId="484" priority="12" stopIfTrue="1">
      <formula>AND(ROUNDDOWN(($A$4-E7)/365.25,0)&lt;=14,G7&lt;&gt;"OK")</formula>
    </cfRule>
    <cfRule type="expression" dxfId="483" priority="13" stopIfTrue="1">
      <formula>AND(ROUNDDOWN(($A$4-E7)/365.25,0)&lt;=17,G7&lt;&gt;"OK")</formula>
    </cfRule>
  </conditionalFormatting>
  <conditionalFormatting sqref="J7:J14">
    <cfRule type="cellIs" dxfId="482" priority="10" stopIfTrue="1" operator="equal">
      <formula>"Z"</formula>
    </cfRule>
  </conditionalFormatting>
  <conditionalFormatting sqref="B7:D14">
    <cfRule type="expression" dxfId="481" priority="9" stopIfTrue="1">
      <formula>$Q7&gt;=1</formula>
    </cfRule>
  </conditionalFormatting>
  <conditionalFormatting sqref="E7:E14">
    <cfRule type="expression" dxfId="480" priority="6" stopIfTrue="1">
      <formula>AND(ROUNDDOWN(($A$4-E7)/365.25,0)&lt;=13,G7&lt;&gt;"OK")</formula>
    </cfRule>
    <cfRule type="expression" dxfId="479" priority="7" stopIfTrue="1">
      <formula>AND(ROUNDDOWN(($A$4-E7)/365.25,0)&lt;=14,G7&lt;&gt;"OK")</formula>
    </cfRule>
    <cfRule type="expression" dxfId="478" priority="8" stopIfTrue="1">
      <formula>AND(ROUNDDOWN(($A$4-E7)/365.25,0)&lt;=17,G7&lt;&gt;"OK")</formula>
    </cfRule>
  </conditionalFormatting>
  <conditionalFormatting sqref="B7:D14">
    <cfRule type="expression" dxfId="477" priority="5" stopIfTrue="1">
      <formula>$Q7&gt;=1</formula>
    </cfRule>
  </conditionalFormatting>
  <conditionalFormatting sqref="E7:E27 E29:E37">
    <cfRule type="expression" dxfId="476" priority="2" stopIfTrue="1">
      <formula>AND(ROUNDDOWN(($A$4-E7)/365.25,0)&lt;=13,G7&lt;&gt;"OK")</formula>
    </cfRule>
    <cfRule type="expression" dxfId="475" priority="3" stopIfTrue="1">
      <formula>AND(ROUNDDOWN(($A$4-E7)/365.25,0)&lt;=14,G7&lt;&gt;"OK")</formula>
    </cfRule>
    <cfRule type="expression" dxfId="474" priority="4" stopIfTrue="1">
      <formula>AND(ROUNDDOWN(($A$4-E7)/365.25,0)&lt;=17,G7&lt;&gt;"OK")</formula>
    </cfRule>
  </conditionalFormatting>
  <conditionalFormatting sqref="B7:D37">
    <cfRule type="expression" dxfId="473"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worksheet>
</file>

<file path=xl/worksheets/sheet51.xml><?xml version="1.0" encoding="utf-8"?>
<worksheet xmlns="http://schemas.openxmlformats.org/spreadsheetml/2006/main" xmlns:r="http://schemas.openxmlformats.org/officeDocument/2006/relationships">
  <sheetPr codeName="Munka23">
    <tabColor indexed="11"/>
  </sheetPr>
  <dimension ref="A1:AK43"/>
  <sheetViews>
    <sheetView workbookViewId="0">
      <selection activeCell="O13" sqref="O13"/>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584" t="str">
        <f>IF($B7="","",VLOOKUP($B7,'1MD ELO (3)'!$A$7:$O$22,5))</f>
        <v/>
      </c>
      <c r="D7" s="584" t="str">
        <f>IF($B7="","",VLOOKUP($B7,'1MD ELO (3)'!$A$7:$O$22,15))</f>
        <v/>
      </c>
      <c r="E7" s="579" t="str">
        <f>UPPER(IF($B7="","",VLOOKUP($B7,'1MD ELO (3)'!$A$7:$O$22,2)))</f>
        <v/>
      </c>
      <c r="F7" s="585"/>
      <c r="G7" s="579" t="str">
        <f>IF($B7="","",VLOOKUP($B7,'1MD ELO (3)'!$A$7:$O$22,3))</f>
        <v/>
      </c>
      <c r="H7" s="585"/>
      <c r="I7" s="579" t="str">
        <f>IF($B7="","",VLOOKUP($B7,'1MD ELO (3)'!$A$7:$O$22,4))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37"/>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c r="A34" s="570" t="s">
        <v>106</v>
      </c>
      <c r="B34" s="571"/>
      <c r="C34" s="573"/>
      <c r="D34" s="608"/>
      <c r="E34" s="832"/>
      <c r="F34" s="832"/>
      <c r="G34" s="619" t="s">
        <v>7</v>
      </c>
      <c r="H34" s="571"/>
      <c r="I34" s="609"/>
      <c r="J34" s="620"/>
      <c r="K34" s="565" t="s">
        <v>111</v>
      </c>
      <c r="L34" s="626"/>
      <c r="M34" s="614"/>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472" priority="2" stopIfTrue="1" operator="equal">
      <formula>"Bye"</formula>
    </cfRule>
  </conditionalFormatting>
  <conditionalFormatting sqref="R41">
    <cfRule type="expression" dxfId="471"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2.xml><?xml version="1.0" encoding="utf-8"?>
<worksheet xmlns="http://schemas.openxmlformats.org/spreadsheetml/2006/main" xmlns:r="http://schemas.openxmlformats.org/officeDocument/2006/relationships">
  <sheetPr codeName="Munka24">
    <tabColor indexed="11"/>
  </sheetPr>
  <dimension ref="A1:AK43"/>
  <sheetViews>
    <sheetView workbookViewId="0">
      <selection activeCell="P15" sqref="P15"/>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659"/>
      <c r="M4" s="525">
        <f>Altalanos!$E$10</f>
        <v>0</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 (3)'!$A$7:$O$22,5))</f>
        <v/>
      </c>
      <c r="D7" s="631" t="str">
        <f>IF($B7="","",VLOOKUP($B7,'1MD ELO (3)'!$A$7:$O$22,15))</f>
        <v/>
      </c>
      <c r="E7" s="840" t="str">
        <f>UPPER(IF($B7="","",VLOOKUP($B7,'1MD ELO (3)'!$A$7:$O$22,2)))</f>
        <v/>
      </c>
      <c r="F7" s="840"/>
      <c r="G7" s="840" t="str">
        <f>IF($B7="","",VLOOKUP($B7,'1MD ELO (3)'!$A$7:$O$22,3))</f>
        <v/>
      </c>
      <c r="H7" s="840"/>
      <c r="I7" s="632" t="str">
        <f>IF($B7="","",VLOOKUP($B7,'1MD ELO (3)'!$A$7:$O$22,4))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 (3)'!$A$7:$O$22,5))</f>
        <v/>
      </c>
      <c r="D9" s="631" t="str">
        <f>IF($B9="","",VLOOKUP($B9,'1MD ELO (3)'!$A$7:$O$22,15))</f>
        <v/>
      </c>
      <c r="E9" s="840" t="str">
        <f>UPPER(IF($B9="","",VLOOKUP($B9,'1MD ELO (3)'!$A$7:$O$22,2)))</f>
        <v/>
      </c>
      <c r="F9" s="840"/>
      <c r="G9" s="840" t="str">
        <f>IF($B9="","",VLOOKUP($B9,'1MD ELO (3)'!$A$7:$O$22,3))</f>
        <v/>
      </c>
      <c r="H9" s="840"/>
      <c r="I9" s="632"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 (3)'!$A$7:$O$22,5))</f>
        <v/>
      </c>
      <c r="D11" s="631" t="str">
        <f>IF($B11="","",VLOOKUP($B11,'1MD ELO (3)'!$A$7:$O$22,15))</f>
        <v/>
      </c>
      <c r="E11" s="840" t="str">
        <f>UPPER(IF($B11="","",VLOOKUP($B11,'1MD ELO (3)'!$A$7:$O$22,2)))</f>
        <v/>
      </c>
      <c r="F11" s="840"/>
      <c r="G11" s="840" t="str">
        <f>IF($B11="","",VLOOKUP($B11,'1MD ELO (3)'!$A$7:$O$22,3))</f>
        <v/>
      </c>
      <c r="H11" s="840"/>
      <c r="I11" s="632"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 (3)'!$A$7:$O$22,5))</f>
        <v/>
      </c>
      <c r="D13" s="631" t="str">
        <f>IF($B13="","",VLOOKUP($B13,'1MD ELO (3)'!$A$7:$O$22,15))</f>
        <v/>
      </c>
      <c r="E13" s="840" t="str">
        <f>UPPER(IF($B13="","",VLOOKUP($B13,'1MD ELO (3)'!$A$7:$O$22,2)))</f>
        <v/>
      </c>
      <c r="F13" s="840"/>
      <c r="G13" s="840" t="str">
        <f>IF($B13="","",VLOOKUP($B13,'1MD ELO (3)'!$A$7:$O$22,3))</f>
        <v/>
      </c>
      <c r="H13" s="840"/>
      <c r="I13" s="632"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835" t="str">
        <f>E13</f>
        <v/>
      </c>
      <c r="K18" s="835"/>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835"/>
      <c r="K19" s="835"/>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830"/>
      <c r="K20" s="830"/>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830"/>
      <c r="K21" s="830"/>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44" t="str">
        <f>E13</f>
        <v/>
      </c>
      <c r="C22" s="844"/>
      <c r="D22" s="830"/>
      <c r="E22" s="830"/>
      <c r="F22" s="830"/>
      <c r="G22" s="830"/>
      <c r="H22" s="835"/>
      <c r="I22" s="835"/>
      <c r="J22" s="836"/>
      <c r="K22" s="836"/>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M4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470" priority="2" stopIfTrue="1" operator="equal">
      <formula>"Bye"</formula>
    </cfRule>
  </conditionalFormatting>
  <conditionalFormatting sqref="R41">
    <cfRule type="expression" dxfId="46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3.xml><?xml version="1.0" encoding="utf-8"?>
<worksheet xmlns="http://schemas.openxmlformats.org/spreadsheetml/2006/main" xmlns:r="http://schemas.openxmlformats.org/officeDocument/2006/relationships">
  <sheetPr codeName="Munka25">
    <tabColor indexed="11"/>
  </sheetPr>
  <dimension ref="A1:AK43"/>
  <sheetViews>
    <sheetView workbookViewId="0">
      <selection activeCell="P16" sqref="P16"/>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 (3)'!$A$7:$O$22,5))</f>
        <v/>
      </c>
      <c r="D7" s="631" t="str">
        <f>IF($B7="","",VLOOKUP($B7,'1MD ELO (3)'!$A$7:$O$22,15))</f>
        <v/>
      </c>
      <c r="E7" s="840" t="str">
        <f>UPPER(IF($B7="","",VLOOKUP($B7,'1MD ELO (3)'!$A$7:$O$22,2)))</f>
        <v/>
      </c>
      <c r="F7" s="840"/>
      <c r="G7" s="840" t="str">
        <f>IF($B7="","",VLOOKUP($B7,'1MD ELO (3)'!$A$7:$O$22,3))</f>
        <v/>
      </c>
      <c r="H7" s="840"/>
      <c r="I7" s="632" t="str">
        <f>IF($B7="","",VLOOKUP($B7,'1MD ELO (3)'!$A$7:$O$22,4))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 (3)'!$A$7:$O$22,5))</f>
        <v/>
      </c>
      <c r="D9" s="631" t="str">
        <f>IF($B9="","",VLOOKUP($B9,'1MD ELO (3)'!$A$7:$O$22,15))</f>
        <v/>
      </c>
      <c r="E9" s="840" t="str">
        <f>UPPER(IF($B9="","",VLOOKUP($B9,'1MD ELO (3)'!$A$7:$O$22,2)))</f>
        <v/>
      </c>
      <c r="F9" s="840"/>
      <c r="G9" s="840" t="str">
        <f>IF($B9="","",VLOOKUP($B9,'1MD ELO (3)'!$A$7:$O$22,3))</f>
        <v/>
      </c>
      <c r="H9" s="840"/>
      <c r="I9" s="632"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 (3)'!$A$7:$O$22,5))</f>
        <v/>
      </c>
      <c r="D11" s="631" t="str">
        <f>IF($B11="","",VLOOKUP($B11,'1MD ELO (3)'!$A$7:$O$22,15))</f>
        <v/>
      </c>
      <c r="E11" s="840" t="str">
        <f>UPPER(IF($B11="","",VLOOKUP($B11,'1MD ELO (3)'!$A$7:$O$22,2)))</f>
        <v/>
      </c>
      <c r="F11" s="840"/>
      <c r="G11" s="840" t="str">
        <f>IF($B11="","",VLOOKUP($B11,'1MD ELO (3)'!$A$7:$O$22,3))</f>
        <v/>
      </c>
      <c r="H11" s="840"/>
      <c r="I11" s="632"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 (3)'!$A$7:$O$22,5))</f>
        <v/>
      </c>
      <c r="D13" s="631" t="str">
        <f>IF($B13="","",VLOOKUP($B13,'1MD ELO (3)'!$A$7:$O$22,15))</f>
        <v/>
      </c>
      <c r="E13" s="840" t="str">
        <f>UPPER(IF($B13="","",VLOOKUP($B13,'1MD ELO (3)'!$A$7:$O$22,2)))</f>
        <v/>
      </c>
      <c r="F13" s="840"/>
      <c r="G13" s="840" t="str">
        <f>IF($B13="","",VLOOKUP($B13,'1MD ELO (3)'!$A$7:$O$22,3))</f>
        <v/>
      </c>
      <c r="H13" s="840"/>
      <c r="I13" s="632"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c r="A15" s="598" t="s">
        <v>172</v>
      </c>
      <c r="B15" s="629"/>
      <c r="C15" s="631" t="str">
        <f>IF($B15="","",VLOOKUP($B15,'1MD ELO (3)'!$A$7:$O$22,5))</f>
        <v/>
      </c>
      <c r="D15" s="631" t="str">
        <f>IF($B15="","",VLOOKUP($B15,'1MD ELO (3)'!$A$7:$O$22,15))</f>
        <v/>
      </c>
      <c r="E15" s="840" t="str">
        <f>UPPER(IF($B15="","",VLOOKUP($B15,'1MD ELO (3)'!$A$7:$O$22,2)))</f>
        <v/>
      </c>
      <c r="F15" s="840"/>
      <c r="G15" s="840" t="str">
        <f>IF($B15="","",VLOOKUP($B15,'1MD ELO (3)'!$A$7:$O$22,3))</f>
        <v/>
      </c>
      <c r="H15" s="840"/>
      <c r="I15" s="632"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835" t="str">
        <f>E13</f>
        <v/>
      </c>
      <c r="K18" s="835"/>
      <c r="L18" s="835" t="str">
        <f>E15</f>
        <v/>
      </c>
      <c r="M18" s="835"/>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835"/>
      <c r="K19" s="835"/>
      <c r="L19" s="835"/>
      <c r="M19" s="835"/>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830"/>
      <c r="K20" s="830"/>
      <c r="L20" s="835"/>
      <c r="M20" s="835"/>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830"/>
      <c r="K21" s="830"/>
      <c r="L21" s="830"/>
      <c r="M21" s="830"/>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44" t="str">
        <f>E13</f>
        <v/>
      </c>
      <c r="C22" s="844"/>
      <c r="D22" s="830"/>
      <c r="E22" s="830"/>
      <c r="F22" s="830"/>
      <c r="G22" s="830"/>
      <c r="H22" s="835"/>
      <c r="I22" s="835"/>
      <c r="J22" s="836"/>
      <c r="K22" s="836"/>
      <c r="L22" s="830"/>
      <c r="M22" s="830"/>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172</v>
      </c>
      <c r="B23" s="844" t="str">
        <f>E15</f>
        <v/>
      </c>
      <c r="C23" s="844"/>
      <c r="D23" s="830"/>
      <c r="E23" s="830"/>
      <c r="F23" s="830"/>
      <c r="G23" s="830"/>
      <c r="H23" s="835"/>
      <c r="I23" s="835"/>
      <c r="J23" s="835"/>
      <c r="K23" s="835"/>
      <c r="L23" s="836"/>
      <c r="M23" s="836"/>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468" priority="2" stopIfTrue="1" operator="equal">
      <formula>"Bye"</formula>
    </cfRule>
  </conditionalFormatting>
  <conditionalFormatting sqref="R41">
    <cfRule type="expression" dxfId="46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4.xml><?xml version="1.0" encoding="utf-8"?>
<worksheet xmlns="http://schemas.openxmlformats.org/spreadsheetml/2006/main" xmlns:r="http://schemas.openxmlformats.org/officeDocument/2006/relationships">
  <sheetPr codeName="Munka26">
    <tabColor indexed="11"/>
  </sheetPr>
  <dimension ref="A1:AK49"/>
  <sheetViews>
    <sheetView workbookViewId="0">
      <selection activeCell="O19" sqref="O19"/>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 (3)'!$A$7:$O$22,5))</f>
        <v/>
      </c>
      <c r="D13" s="584" t="str">
        <f>IF($B13="","",VLOOKUP($B13,'1MD ELO (3)'!$A$7:$O$22,15))</f>
        <v/>
      </c>
      <c r="E13" s="580" t="str">
        <f>UPPER(IF($B13="","",VLOOKUP($B13,'1MD ELO (3)'!$A$7:$O$22,2)))</f>
        <v/>
      </c>
      <c r="F13" s="583"/>
      <c r="G13" s="580" t="str">
        <f>IF($B13="","",VLOOKUP($B13,'1MD ELO (3)'!$A$7:$O$22,3))</f>
        <v/>
      </c>
      <c r="H13" s="583"/>
      <c r="I13" s="580"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 (3)'!$A$7:$O$22,5))</f>
        <v/>
      </c>
      <c r="D15" s="584" t="str">
        <f>IF($B15="","",VLOOKUP($B15,'1MD ELO (3)'!$A$7:$O$22,15))</f>
        <v/>
      </c>
      <c r="E15" s="579" t="str">
        <f>UPPER(IF($B15="","",VLOOKUP($B15,'1MD ELO (3)'!$A$7:$O$22,2)))</f>
        <v/>
      </c>
      <c r="F15" s="585"/>
      <c r="G15" s="579" t="str">
        <f>IF($B15="","",VLOOKUP($B15,'1MD ELO (3)'!$A$7:$O$22,3))</f>
        <v/>
      </c>
      <c r="H15" s="585"/>
      <c r="I15" s="579"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c>
      <c r="E22" s="835"/>
      <c r="F22" s="835" t="str">
        <f>E9</f>
        <v/>
      </c>
      <c r="G22" s="835"/>
      <c r="H22" s="835" t="str">
        <f>E11</f>
        <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44" t="str">
        <f>E7</f>
        <v/>
      </c>
      <c r="C23" s="844"/>
      <c r="D23" s="836"/>
      <c r="E23" s="836"/>
      <c r="F23" s="830"/>
      <c r="G23" s="830"/>
      <c r="H23" s="830"/>
      <c r="I23" s="830"/>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44" t="str">
        <f>E9</f>
        <v/>
      </c>
      <c r="C24" s="844"/>
      <c r="D24" s="830"/>
      <c r="E24" s="830"/>
      <c r="F24" s="836"/>
      <c r="G24" s="836"/>
      <c r="H24" s="830"/>
      <c r="I24" s="830"/>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44" t="str">
        <f>E11</f>
        <v/>
      </c>
      <c r="C25" s="844"/>
      <c r="D25" s="830"/>
      <c r="E25" s="830"/>
      <c r="F25" s="830"/>
      <c r="G25" s="830"/>
      <c r="H25" s="836"/>
      <c r="I25" s="836"/>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28"/>
      <c r="C27" s="828"/>
      <c r="D27" s="835" t="str">
        <f>E13</f>
        <v/>
      </c>
      <c r="E27" s="835"/>
      <c r="F27" s="835" t="str">
        <f>E15</f>
        <v/>
      </c>
      <c r="G27" s="835"/>
      <c r="H27" s="835" t="str">
        <f>E17</f>
        <v/>
      </c>
      <c r="I27" s="835"/>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44" t="str">
        <f>E13</f>
        <v/>
      </c>
      <c r="C28" s="844"/>
      <c r="D28" s="836"/>
      <c r="E28" s="836"/>
      <c r="F28" s="830"/>
      <c r="G28" s="830"/>
      <c r="H28" s="830"/>
      <c r="I28" s="830"/>
      <c r="J28" s="559"/>
      <c r="K28" s="559"/>
      <c r="L28" s="559"/>
      <c r="M28" s="638"/>
    </row>
    <row r="29" spans="1:37" ht="18.75" customHeight="1">
      <c r="A29" s="634" t="s">
        <v>172</v>
      </c>
      <c r="B29" s="844" t="str">
        <f>E15</f>
        <v/>
      </c>
      <c r="C29" s="844"/>
      <c r="D29" s="830"/>
      <c r="E29" s="830"/>
      <c r="F29" s="836"/>
      <c r="G29" s="836"/>
      <c r="H29" s="830"/>
      <c r="I29" s="830"/>
      <c r="J29" s="559"/>
      <c r="K29" s="559"/>
      <c r="L29" s="559"/>
      <c r="M29" s="638"/>
    </row>
    <row r="30" spans="1:37" ht="18.75" customHeight="1">
      <c r="A30" s="634" t="s">
        <v>173</v>
      </c>
      <c r="B30" s="844" t="str">
        <f>E17</f>
        <v/>
      </c>
      <c r="C30" s="844"/>
      <c r="D30" s="830"/>
      <c r="E30" s="830"/>
      <c r="F30" s="830"/>
      <c r="G30" s="830"/>
      <c r="H30" s="836"/>
      <c r="I30" s="836"/>
      <c r="J30" s="559"/>
      <c r="K30" s="559"/>
      <c r="L30" s="559"/>
      <c r="M30" s="638"/>
    </row>
    <row r="31" spans="1:37">
      <c r="A31" s="559"/>
      <c r="B31" s="559"/>
      <c r="C31" s="559"/>
      <c r="D31" s="559"/>
      <c r="E31" s="559"/>
      <c r="F31" s="559"/>
      <c r="G31" s="559"/>
      <c r="H31" s="559"/>
      <c r="I31" s="559"/>
      <c r="J31" s="559"/>
      <c r="K31" s="559"/>
      <c r="L31" s="559"/>
      <c r="M31" s="559"/>
    </row>
    <row r="32" spans="1:37">
      <c r="A32" s="559" t="s">
        <v>129</v>
      </c>
      <c r="B32" s="559"/>
      <c r="C32" s="841" t="str">
        <f>IF(M23=1,B23,IF(M24=1,B24,IF(M25=1,B25,"")))</f>
        <v/>
      </c>
      <c r="D32" s="841"/>
      <c r="E32" s="598" t="s">
        <v>175</v>
      </c>
      <c r="F32" s="841" t="str">
        <f>IF(M28=1,B28,IF(M29=1,B29,IF(M30=1,B30,"")))</f>
        <v/>
      </c>
      <c r="G32" s="841"/>
      <c r="H32" s="559"/>
      <c r="I32" s="537"/>
      <c r="J32" s="559"/>
      <c r="K32" s="559"/>
      <c r="L32" s="559"/>
      <c r="M32" s="559"/>
    </row>
    <row r="33" spans="1:19">
      <c r="A33" s="559"/>
      <c r="B33" s="559"/>
      <c r="C33" s="559"/>
      <c r="D33" s="559"/>
      <c r="E33" s="559"/>
      <c r="F33" s="598"/>
      <c r="G33" s="598"/>
      <c r="H33" s="559"/>
      <c r="I33" s="559"/>
      <c r="J33" s="559"/>
      <c r="K33" s="559"/>
      <c r="L33" s="559"/>
      <c r="M33" s="559"/>
    </row>
    <row r="34" spans="1:19">
      <c r="A34" s="559" t="s">
        <v>174</v>
      </c>
      <c r="B34" s="559"/>
      <c r="C34" s="841" t="str">
        <f>IF(M23=2,B23,IF(M24=2,B24,IF(M25=2,B25,"")))</f>
        <v/>
      </c>
      <c r="D34" s="841"/>
      <c r="E34" s="598" t="s">
        <v>175</v>
      </c>
      <c r="F34" s="841" t="str">
        <f>IF(M28=2,B28,IF(M29=2,B29,IF(M30=2,B30,"")))</f>
        <v/>
      </c>
      <c r="G34" s="841"/>
      <c r="H34" s="559"/>
      <c r="I34" s="537"/>
      <c r="J34" s="559"/>
      <c r="K34" s="559"/>
      <c r="L34" s="559"/>
      <c r="M34" s="559"/>
    </row>
    <row r="35" spans="1:19">
      <c r="A35" s="559"/>
      <c r="B35" s="559"/>
      <c r="C35" s="637"/>
      <c r="D35" s="637"/>
      <c r="E35" s="598"/>
      <c r="F35" s="637"/>
      <c r="G35" s="637"/>
      <c r="H35" s="559"/>
      <c r="I35" s="559"/>
      <c r="J35" s="559"/>
      <c r="K35" s="559"/>
      <c r="L35" s="559"/>
      <c r="M35" s="559"/>
    </row>
    <row r="36" spans="1:19">
      <c r="A36" s="559" t="s">
        <v>176</v>
      </c>
      <c r="B36" s="559"/>
      <c r="C36" s="841" t="str">
        <f>IF(M23=3,B23,IF(M24=3,B24,IF(M25=3,B25,"")))</f>
        <v/>
      </c>
      <c r="D36" s="841"/>
      <c r="E36" s="598" t="s">
        <v>175</v>
      </c>
      <c r="F36" s="841" t="str">
        <f>IF(M28=3,B28,IF(M29=3,B29,IF(M30=3,B30,"")))</f>
        <v/>
      </c>
      <c r="G36" s="841"/>
      <c r="H36" s="559"/>
      <c r="I36" s="537"/>
      <c r="J36" s="559"/>
      <c r="K36" s="559"/>
      <c r="L36" s="559"/>
      <c r="M36" s="559"/>
    </row>
    <row r="37" spans="1:19">
      <c r="A37" s="559"/>
      <c r="B37" s="559"/>
      <c r="C37" s="559"/>
      <c r="D37" s="559"/>
      <c r="E37" s="559"/>
      <c r="F37" s="559"/>
      <c r="G37" s="559"/>
      <c r="H37" s="559"/>
      <c r="I37" s="559"/>
      <c r="J37" s="559"/>
      <c r="K37" s="559"/>
      <c r="L37" s="559"/>
      <c r="M37" s="559"/>
    </row>
    <row r="38" spans="1:19">
      <c r="A38" s="559"/>
      <c r="B38" s="559"/>
      <c r="C38" s="559"/>
      <c r="D38" s="559"/>
      <c r="E38" s="559"/>
      <c r="F38" s="559"/>
      <c r="G38" s="559"/>
      <c r="H38" s="559"/>
      <c r="I38" s="559"/>
      <c r="J38" s="559"/>
      <c r="K38" s="559"/>
      <c r="L38" s="537"/>
      <c r="M38" s="559"/>
      <c r="O38" s="590"/>
      <c r="P38" s="590"/>
      <c r="Q38" s="590"/>
      <c r="R38" s="590"/>
      <c r="S38" s="590"/>
    </row>
    <row r="39" spans="1:19">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c r="A40" s="570" t="s">
        <v>106</v>
      </c>
      <c r="B40" s="571"/>
      <c r="C40" s="573"/>
      <c r="D40" s="608">
        <v>1</v>
      </c>
      <c r="E40" s="832" t="str">
        <f>IF(D40&gt;$R$47,,UPPER(VLOOKUP(D40,'1MD ELO (3)'!$A$7:$Q$134,2)))</f>
        <v/>
      </c>
      <c r="F40" s="832"/>
      <c r="G40" s="619" t="s">
        <v>7</v>
      </c>
      <c r="H40" s="571"/>
      <c r="I40" s="609"/>
      <c r="J40" s="620"/>
      <c r="K40" s="565" t="s">
        <v>111</v>
      </c>
      <c r="L40" s="626"/>
      <c r="M40" s="610"/>
      <c r="O40" s="590"/>
      <c r="P40" s="602"/>
      <c r="Q40" s="602"/>
      <c r="R40" s="603"/>
      <c r="S40" s="590"/>
    </row>
    <row r="41" spans="1:19">
      <c r="A41" s="574" t="s">
        <v>124</v>
      </c>
      <c r="B41" s="335"/>
      <c r="C41" s="576"/>
      <c r="D41" s="611">
        <v>2</v>
      </c>
      <c r="E41" s="838" t="str">
        <f>IF(D41&gt;$R$47,,UPPER(VLOOKUP(D41,'1MD ELO (3)'!$A$7:$Q$134,2)))</f>
        <v/>
      </c>
      <c r="F41" s="838"/>
      <c r="G41" s="621" t="s">
        <v>8</v>
      </c>
      <c r="H41" s="612"/>
      <c r="I41" s="613"/>
      <c r="J41" s="91"/>
      <c r="K41" s="623"/>
      <c r="L41" s="537"/>
      <c r="M41" s="618"/>
      <c r="O41" s="590"/>
      <c r="P41" s="603"/>
      <c r="Q41" s="604"/>
      <c r="R41" s="603"/>
      <c r="S41" s="590"/>
    </row>
    <row r="42" spans="1:19">
      <c r="A42" s="379"/>
      <c r="B42" s="380"/>
      <c r="C42" s="381"/>
      <c r="D42" s="611"/>
      <c r="E42" s="615"/>
      <c r="F42" s="616"/>
      <c r="G42" s="621" t="s">
        <v>9</v>
      </c>
      <c r="H42" s="612"/>
      <c r="I42" s="613"/>
      <c r="J42" s="91"/>
      <c r="K42" s="565" t="s">
        <v>112</v>
      </c>
      <c r="L42" s="626"/>
      <c r="M42" s="610"/>
      <c r="O42" s="590"/>
      <c r="P42" s="602"/>
      <c r="Q42" s="602"/>
      <c r="R42" s="603"/>
      <c r="S42" s="590"/>
    </row>
    <row r="43" spans="1:19">
      <c r="A43" s="238"/>
      <c r="B43" s="443"/>
      <c r="C43" s="239"/>
      <c r="D43" s="611"/>
      <c r="E43" s="615"/>
      <c r="F43" s="616"/>
      <c r="G43" s="621" t="s">
        <v>10</v>
      </c>
      <c r="H43" s="612"/>
      <c r="I43" s="613"/>
      <c r="J43" s="91"/>
      <c r="K43" s="624"/>
      <c r="L43" s="616"/>
      <c r="M43" s="614"/>
      <c r="O43" s="590"/>
      <c r="P43" s="603"/>
      <c r="Q43" s="604"/>
      <c r="R43" s="603"/>
      <c r="S43" s="590"/>
    </row>
    <row r="44" spans="1:19">
      <c r="A44" s="366"/>
      <c r="B44" s="382"/>
      <c r="C44" s="450"/>
      <c r="D44" s="611"/>
      <c r="E44" s="615"/>
      <c r="F44" s="616"/>
      <c r="G44" s="621" t="s">
        <v>11</v>
      </c>
      <c r="H44" s="612"/>
      <c r="I44" s="613"/>
      <c r="J44" s="91"/>
      <c r="K44" s="574"/>
      <c r="L44" s="537"/>
      <c r="M44" s="618"/>
      <c r="O44" s="590"/>
      <c r="P44" s="603"/>
      <c r="Q44" s="604"/>
      <c r="R44" s="603"/>
      <c r="S44" s="590"/>
    </row>
    <row r="45" spans="1:19">
      <c r="A45" s="367"/>
      <c r="B45" s="388"/>
      <c r="C45" s="239"/>
      <c r="D45" s="611"/>
      <c r="E45" s="615"/>
      <c r="F45" s="616"/>
      <c r="G45" s="621" t="s">
        <v>12</v>
      </c>
      <c r="H45" s="612"/>
      <c r="I45" s="613"/>
      <c r="J45" s="91"/>
      <c r="K45" s="565" t="s">
        <v>92</v>
      </c>
      <c r="L45" s="626"/>
      <c r="M45" s="610"/>
      <c r="O45" s="590"/>
      <c r="P45" s="602"/>
      <c r="Q45" s="602"/>
      <c r="R45" s="603"/>
      <c r="S45" s="590"/>
    </row>
    <row r="46" spans="1:19">
      <c r="A46" s="367"/>
      <c r="B46" s="388"/>
      <c r="C46" s="377"/>
      <c r="D46" s="611"/>
      <c r="E46" s="615"/>
      <c r="F46" s="616"/>
      <c r="G46" s="621" t="s">
        <v>13</v>
      </c>
      <c r="H46" s="612"/>
      <c r="I46" s="613"/>
      <c r="J46" s="91"/>
      <c r="K46" s="624"/>
      <c r="L46" s="616"/>
      <c r="M46" s="614"/>
      <c r="O46" s="590"/>
      <c r="P46" s="603"/>
      <c r="Q46" s="604"/>
      <c r="R46" s="603"/>
      <c r="S46" s="590"/>
    </row>
    <row r="47" spans="1:19">
      <c r="A47" s="368"/>
      <c r="B47" s="365"/>
      <c r="C47" s="378"/>
      <c r="D47" s="617"/>
      <c r="E47" s="241"/>
      <c r="F47" s="537"/>
      <c r="G47" s="622" t="s">
        <v>14</v>
      </c>
      <c r="H47" s="335"/>
      <c r="I47" s="567"/>
      <c r="J47" s="243"/>
      <c r="K47" s="574">
        <f>L4</f>
        <v>0</v>
      </c>
      <c r="L47" s="537"/>
      <c r="M47" s="618"/>
      <c r="O47" s="590"/>
      <c r="P47" s="603"/>
      <c r="Q47" s="604"/>
      <c r="R47" s="605">
        <f>MIN(4,'1MD ELO (3)'!Q5)</f>
        <v>4</v>
      </c>
      <c r="S47" s="590"/>
    </row>
    <row r="48" spans="1:19">
      <c r="O48" s="590"/>
      <c r="P48" s="590"/>
      <c r="Q48" s="590"/>
      <c r="R48" s="590"/>
      <c r="S48" s="590"/>
    </row>
    <row r="49" spans="15:19">
      <c r="O49" s="590"/>
      <c r="P49" s="590"/>
      <c r="Q49" s="590"/>
      <c r="R49" s="590"/>
      <c r="S49" s="590"/>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R47">
    <cfRule type="expression" dxfId="466" priority="2" stopIfTrue="1">
      <formula>$O$1="CU"</formula>
    </cfRule>
  </conditionalFormatting>
  <conditionalFormatting sqref="E7 E9 E11 E13 E15 E17">
    <cfRule type="cellIs" dxfId="46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5.xml><?xml version="1.0" encoding="utf-8"?>
<worksheet xmlns="http://schemas.openxmlformats.org/spreadsheetml/2006/main" xmlns:r="http://schemas.openxmlformats.org/officeDocument/2006/relationships">
  <sheetPr codeName="Munka27">
    <tabColor indexed="11"/>
  </sheetPr>
  <dimension ref="A1:AK51"/>
  <sheetViews>
    <sheetView workbookViewId="0">
      <selection activeCell="O10" sqref="O10"/>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 (3)'!$A$7:$O$22,5))</f>
        <v/>
      </c>
      <c r="D13" s="584" t="str">
        <f>IF($B13="","",VLOOKUP($B13,'1MD ELO (3)'!$A$7:$O$22,15))</f>
        <v/>
      </c>
      <c r="E13" s="580" t="str">
        <f>UPPER(IF($B13="","",VLOOKUP($B13,'1MD ELO (3)'!$A$7:$O$22,2)))</f>
        <v/>
      </c>
      <c r="F13" s="583"/>
      <c r="G13" s="580" t="str">
        <f>IF($B13="","",VLOOKUP($B13,'1MD ELO (3)'!$A$7:$O$22,3))</f>
        <v/>
      </c>
      <c r="H13" s="583"/>
      <c r="I13" s="580"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 (3)'!$A$7:$O$22,5))</f>
        <v/>
      </c>
      <c r="D15" s="584" t="str">
        <f>IF($B15="","",VLOOKUP($B15,'1MD ELO (3)'!$A$7:$O$22,15))</f>
        <v/>
      </c>
      <c r="E15" s="579" t="str">
        <f>UPPER(IF($B15="","",VLOOKUP($B15,'1MD ELO (3)'!$A$7:$O$22,2)))</f>
        <v/>
      </c>
      <c r="F15" s="585"/>
      <c r="G15" s="579" t="str">
        <f>IF($B15="","",VLOOKUP($B15,'1MD ELO (3)'!$A$7:$O$22,3))</f>
        <v/>
      </c>
      <c r="H15" s="585"/>
      <c r="I15" s="579"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598" t="s">
        <v>173</v>
      </c>
      <c r="B19" s="652"/>
      <c r="C19" s="584" t="str">
        <f>IF($B19="","",VLOOKUP($B19,'1MD ELO (3)'!$A$7:$O$22,5))</f>
        <v/>
      </c>
      <c r="D19" s="584" t="str">
        <f>IF($B19="","",VLOOKUP($B19,'1MD ELO (3)'!$A$7:$O$22,15))</f>
        <v/>
      </c>
      <c r="E19" s="579" t="str">
        <f>UPPER(IF($B19="","",VLOOKUP($B19,'1MD ELO (3)'!$A$7:$O$22,2)))</f>
        <v/>
      </c>
      <c r="F19" s="585"/>
      <c r="G19" s="579" t="str">
        <f>IF($B19="","",VLOOKUP($B19,'1MD ELO (3)'!$A$7:$O$22,3))</f>
        <v/>
      </c>
      <c r="H19" s="585"/>
      <c r="I19" s="579" t="str">
        <f>IF($B19="","",VLOOKUP($B19,'1MD ELO (3)'!$A$7:$O$22,4))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c>
      <c r="E22" s="835"/>
      <c r="F22" s="835" t="str">
        <f>E9</f>
        <v/>
      </c>
      <c r="G22" s="835"/>
      <c r="H22" s="835" t="str">
        <f>E11</f>
        <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44" t="str">
        <f>E7</f>
        <v/>
      </c>
      <c r="C23" s="844"/>
      <c r="D23" s="836"/>
      <c r="E23" s="836"/>
      <c r="F23" s="830"/>
      <c r="G23" s="830"/>
      <c r="H23" s="830"/>
      <c r="I23" s="830"/>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44" t="str">
        <f>E9</f>
        <v/>
      </c>
      <c r="C24" s="844"/>
      <c r="D24" s="830"/>
      <c r="E24" s="830"/>
      <c r="F24" s="836"/>
      <c r="G24" s="836"/>
      <c r="H24" s="830"/>
      <c r="I24" s="830"/>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44" t="str">
        <f>E11</f>
        <v/>
      </c>
      <c r="C25" s="844"/>
      <c r="D25" s="830"/>
      <c r="E25" s="830"/>
      <c r="F25" s="830"/>
      <c r="G25" s="830"/>
      <c r="H25" s="836"/>
      <c r="I25" s="836"/>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28"/>
      <c r="C27" s="828"/>
      <c r="D27" s="835" t="str">
        <f>E13</f>
        <v/>
      </c>
      <c r="E27" s="835"/>
      <c r="F27" s="835" t="str">
        <f>E15</f>
        <v/>
      </c>
      <c r="G27" s="835"/>
      <c r="H27" s="835" t="str">
        <f>E17</f>
        <v/>
      </c>
      <c r="I27" s="835"/>
      <c r="J27" s="835" t="str">
        <f>E19</f>
        <v/>
      </c>
      <c r="K27" s="835"/>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44" t="str">
        <f>E13</f>
        <v/>
      </c>
      <c r="C28" s="844"/>
      <c r="D28" s="836"/>
      <c r="E28" s="836"/>
      <c r="F28" s="830"/>
      <c r="G28" s="830"/>
      <c r="H28" s="830"/>
      <c r="I28" s="830"/>
      <c r="J28" s="835"/>
      <c r="K28" s="835"/>
      <c r="L28" s="559"/>
      <c r="M28" s="638"/>
    </row>
    <row r="29" spans="1:37" ht="18.75" customHeight="1">
      <c r="A29" s="634" t="s">
        <v>172</v>
      </c>
      <c r="B29" s="844" t="str">
        <f>E15</f>
        <v/>
      </c>
      <c r="C29" s="844"/>
      <c r="D29" s="830"/>
      <c r="E29" s="830"/>
      <c r="F29" s="836"/>
      <c r="G29" s="836"/>
      <c r="H29" s="830"/>
      <c r="I29" s="830"/>
      <c r="J29" s="830"/>
      <c r="K29" s="830"/>
      <c r="L29" s="559"/>
      <c r="M29" s="638"/>
    </row>
    <row r="30" spans="1:37" ht="18.75" customHeight="1">
      <c r="A30" s="634" t="s">
        <v>173</v>
      </c>
      <c r="B30" s="844" t="str">
        <f>E17</f>
        <v/>
      </c>
      <c r="C30" s="844"/>
      <c r="D30" s="830"/>
      <c r="E30" s="830"/>
      <c r="F30" s="830"/>
      <c r="G30" s="830"/>
      <c r="H30" s="836"/>
      <c r="I30" s="836"/>
      <c r="J30" s="830"/>
      <c r="K30" s="830"/>
      <c r="L30" s="559"/>
      <c r="M30" s="638"/>
    </row>
    <row r="31" spans="1:37" ht="18.75" customHeight="1">
      <c r="A31" s="634" t="s">
        <v>177</v>
      </c>
      <c r="B31" s="844" t="str">
        <f>E19</f>
        <v/>
      </c>
      <c r="C31" s="844"/>
      <c r="D31" s="830"/>
      <c r="E31" s="830"/>
      <c r="F31" s="830"/>
      <c r="G31" s="830"/>
      <c r="H31" s="835"/>
      <c r="I31" s="835"/>
      <c r="J31" s="836"/>
      <c r="K31" s="836"/>
      <c r="L31" s="559"/>
      <c r="M31" s="638"/>
    </row>
    <row r="32" spans="1:37" ht="18.75" customHeight="1">
      <c r="A32" s="640"/>
      <c r="B32" s="641"/>
      <c r="C32" s="641"/>
      <c r="D32" s="640"/>
      <c r="E32" s="640"/>
      <c r="F32" s="640"/>
      <c r="G32" s="640"/>
      <c r="H32" s="640"/>
      <c r="I32" s="640"/>
      <c r="J32" s="559"/>
      <c r="K32" s="559"/>
      <c r="L32" s="559"/>
      <c r="M32" s="642"/>
    </row>
    <row r="33" spans="1:19">
      <c r="A33" s="559"/>
      <c r="B33" s="559"/>
      <c r="C33" s="559"/>
      <c r="D33" s="559"/>
      <c r="E33" s="559"/>
      <c r="F33" s="559"/>
      <c r="G33" s="559"/>
      <c r="H33" s="559"/>
      <c r="I33" s="559"/>
      <c r="J33" s="559"/>
      <c r="K33" s="559"/>
      <c r="L33" s="559"/>
      <c r="M33" s="559"/>
    </row>
    <row r="34" spans="1:19">
      <c r="A34" s="559" t="s">
        <v>129</v>
      </c>
      <c r="B34" s="559"/>
      <c r="C34" s="841" t="str">
        <f>IF(M23=1,B23,IF(M24=1,B24,IF(M25=1,B25,"")))</f>
        <v/>
      </c>
      <c r="D34" s="841"/>
      <c r="E34" s="598" t="s">
        <v>175</v>
      </c>
      <c r="F34" s="841" t="str">
        <f>IF(M28=1,B28,IF(M29=1,B29,IF(M30=1,B30,IF(M31=1,B31,""))))</f>
        <v/>
      </c>
      <c r="G34" s="841"/>
      <c r="H34" s="559"/>
      <c r="I34" s="537"/>
      <c r="J34" s="559"/>
      <c r="K34" s="559"/>
      <c r="L34" s="559"/>
      <c r="M34" s="559"/>
    </row>
    <row r="35" spans="1:19">
      <c r="A35" s="559"/>
      <c r="B35" s="559"/>
      <c r="C35" s="559"/>
      <c r="D35" s="559"/>
      <c r="E35" s="559"/>
      <c r="F35" s="598"/>
      <c r="G35" s="598"/>
      <c r="H35" s="559"/>
      <c r="I35" s="559"/>
      <c r="J35" s="559"/>
      <c r="K35" s="559"/>
      <c r="L35" s="559"/>
      <c r="M35" s="559"/>
    </row>
    <row r="36" spans="1:19">
      <c r="A36" s="559" t="s">
        <v>174</v>
      </c>
      <c r="B36" s="559"/>
      <c r="C36" s="841" t="str">
        <f>IF(M23=2,B23,IF(M24=2,B24,IF(M25=2,B25,"")))</f>
        <v/>
      </c>
      <c r="D36" s="841"/>
      <c r="E36" s="598" t="s">
        <v>175</v>
      </c>
      <c r="F36" s="841" t="str">
        <f>IF(M28=2,B28,IF(M29=2,B29,IF(M30=2,B30,IF(M31=2,B31,""))))</f>
        <v/>
      </c>
      <c r="G36" s="841"/>
      <c r="H36" s="559"/>
      <c r="I36" s="537"/>
      <c r="J36" s="559"/>
      <c r="K36" s="559"/>
      <c r="L36" s="559"/>
      <c r="M36" s="559"/>
    </row>
    <row r="37" spans="1:19">
      <c r="A37" s="559"/>
      <c r="B37" s="559"/>
      <c r="C37" s="637"/>
      <c r="D37" s="637"/>
      <c r="E37" s="598"/>
      <c r="F37" s="637"/>
      <c r="G37" s="637"/>
      <c r="H37" s="559"/>
      <c r="I37" s="559"/>
      <c r="J37" s="559"/>
      <c r="K37" s="559"/>
      <c r="L37" s="559"/>
      <c r="M37" s="559"/>
    </row>
    <row r="38" spans="1:19">
      <c r="A38" s="559" t="s">
        <v>176</v>
      </c>
      <c r="B38" s="559"/>
      <c r="C38" s="841" t="str">
        <f>IF(M23=3,B23,IF(M24=3,B24,IF(M25=3,B25,"")))</f>
        <v/>
      </c>
      <c r="D38" s="841"/>
      <c r="E38" s="598" t="s">
        <v>175</v>
      </c>
      <c r="F38" s="841" t="str">
        <f>IF(M28=3,B28,IF(M29=3,B29,IF(M30=3,B30,IF(M31=3,B31,""))))</f>
        <v/>
      </c>
      <c r="G38" s="841"/>
      <c r="H38" s="559"/>
      <c r="I38" s="537"/>
      <c r="J38" s="559"/>
      <c r="K38" s="559"/>
      <c r="L38" s="559"/>
      <c r="M38" s="559"/>
    </row>
    <row r="39" spans="1:19">
      <c r="A39" s="559"/>
      <c r="B39" s="559"/>
      <c r="C39" s="559"/>
      <c r="D39" s="559"/>
      <c r="E39" s="559"/>
      <c r="F39" s="559"/>
      <c r="G39" s="559"/>
      <c r="H39" s="559"/>
      <c r="I39" s="559"/>
      <c r="J39" s="559"/>
      <c r="K39" s="559"/>
      <c r="L39" s="559"/>
      <c r="M39" s="559"/>
    </row>
    <row r="40" spans="1:19">
      <c r="A40" s="559"/>
      <c r="B40" s="559"/>
      <c r="C40" s="559"/>
      <c r="D40" s="559"/>
      <c r="E40" s="559"/>
      <c r="F40" s="559"/>
      <c r="G40" s="559"/>
      <c r="H40" s="559"/>
      <c r="I40" s="559"/>
      <c r="J40" s="559"/>
      <c r="K40" s="559"/>
      <c r="L40" s="537"/>
      <c r="M40" s="559"/>
      <c r="O40" s="590"/>
      <c r="P40" s="590"/>
      <c r="Q40" s="590"/>
      <c r="R40" s="590"/>
      <c r="S40" s="590"/>
    </row>
    <row r="41" spans="1:19">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c r="A42" s="570" t="s">
        <v>106</v>
      </c>
      <c r="B42" s="571"/>
      <c r="C42" s="573"/>
      <c r="D42" s="608">
        <v>1</v>
      </c>
      <c r="E42" s="832" t="str">
        <f>IF(D42&gt;$R$44,,UPPER(VLOOKUP(D42,'1MD ELO (3)'!$A$7:$Q$134,2)))</f>
        <v/>
      </c>
      <c r="F42" s="832"/>
      <c r="G42" s="619" t="s">
        <v>7</v>
      </c>
      <c r="H42" s="571"/>
      <c r="I42" s="609"/>
      <c r="J42" s="620"/>
      <c r="K42" s="565" t="s">
        <v>111</v>
      </c>
      <c r="L42" s="626"/>
      <c r="M42" s="610"/>
      <c r="O42" s="590"/>
      <c r="P42" s="602"/>
      <c r="Q42" s="602"/>
      <c r="R42" s="603"/>
      <c r="S42" s="590"/>
    </row>
    <row r="43" spans="1:19">
      <c r="A43" s="574" t="s">
        <v>124</v>
      </c>
      <c r="B43" s="335"/>
      <c r="C43" s="576"/>
      <c r="D43" s="611">
        <v>2</v>
      </c>
      <c r="E43" s="838" t="str">
        <f>IF(D43&gt;$R$44,,UPPER(VLOOKUP(D43,'1MD ELO (3)'!$A$7:$Q$134,2)))</f>
        <v/>
      </c>
      <c r="F43" s="838"/>
      <c r="G43" s="621" t="s">
        <v>8</v>
      </c>
      <c r="H43" s="612"/>
      <c r="I43" s="613"/>
      <c r="J43" s="91"/>
      <c r="K43" s="623"/>
      <c r="L43" s="537"/>
      <c r="M43" s="618"/>
      <c r="O43" s="590"/>
      <c r="P43" s="603"/>
      <c r="Q43" s="604"/>
      <c r="R43" s="603"/>
      <c r="S43" s="590"/>
    </row>
    <row r="44" spans="1:19">
      <c r="A44" s="379"/>
      <c r="B44" s="380"/>
      <c r="C44" s="381"/>
      <c r="D44" s="611"/>
      <c r="E44" s="615"/>
      <c r="F44" s="616"/>
      <c r="G44" s="621" t="s">
        <v>9</v>
      </c>
      <c r="H44" s="612"/>
      <c r="I44" s="613"/>
      <c r="J44" s="91"/>
      <c r="K44" s="565" t="s">
        <v>112</v>
      </c>
      <c r="L44" s="626"/>
      <c r="M44" s="610"/>
      <c r="O44" s="590"/>
      <c r="P44" s="602"/>
      <c r="Q44" s="602"/>
      <c r="R44" s="605">
        <f>MIN(4,'1MD ELO (3)'!Q2)</f>
        <v>4</v>
      </c>
      <c r="S44" s="590"/>
    </row>
    <row r="45" spans="1:19">
      <c r="A45" s="238"/>
      <c r="B45" s="443"/>
      <c r="C45" s="239"/>
      <c r="D45" s="611"/>
      <c r="E45" s="615"/>
      <c r="F45" s="616"/>
      <c r="G45" s="621" t="s">
        <v>10</v>
      </c>
      <c r="H45" s="612"/>
      <c r="I45" s="613"/>
      <c r="J45" s="91"/>
      <c r="K45" s="624"/>
      <c r="L45" s="616"/>
      <c r="M45" s="614"/>
      <c r="O45" s="590"/>
      <c r="P45" s="603"/>
      <c r="Q45" s="604"/>
      <c r="R45" s="603"/>
      <c r="S45" s="590"/>
    </row>
    <row r="46" spans="1:19">
      <c r="A46" s="366"/>
      <c r="B46" s="382"/>
      <c r="C46" s="450"/>
      <c r="D46" s="611"/>
      <c r="E46" s="615"/>
      <c r="F46" s="616"/>
      <c r="G46" s="621" t="s">
        <v>11</v>
      </c>
      <c r="H46" s="612"/>
      <c r="I46" s="613"/>
      <c r="J46" s="91"/>
      <c r="K46" s="574"/>
      <c r="L46" s="537"/>
      <c r="M46" s="618"/>
      <c r="O46" s="590"/>
      <c r="P46" s="603"/>
      <c r="Q46" s="604"/>
      <c r="R46" s="603"/>
      <c r="S46" s="590"/>
    </row>
    <row r="47" spans="1:19">
      <c r="A47" s="367"/>
      <c r="B47" s="388"/>
      <c r="C47" s="239"/>
      <c r="D47" s="611"/>
      <c r="E47" s="615"/>
      <c r="F47" s="616"/>
      <c r="G47" s="621" t="s">
        <v>12</v>
      </c>
      <c r="H47" s="612"/>
      <c r="I47" s="613"/>
      <c r="J47" s="91"/>
      <c r="K47" s="565" t="s">
        <v>92</v>
      </c>
      <c r="L47" s="626"/>
      <c r="M47" s="610"/>
      <c r="O47" s="590"/>
      <c r="P47" s="602"/>
      <c r="Q47" s="602"/>
      <c r="R47" s="603"/>
      <c r="S47" s="590"/>
    </row>
    <row r="48" spans="1:19">
      <c r="A48" s="367"/>
      <c r="B48" s="388"/>
      <c r="C48" s="377"/>
      <c r="D48" s="611"/>
      <c r="E48" s="615"/>
      <c r="F48" s="616"/>
      <c r="G48" s="621" t="s">
        <v>13</v>
      </c>
      <c r="H48" s="612"/>
      <c r="I48" s="613"/>
      <c r="J48" s="91"/>
      <c r="K48" s="624"/>
      <c r="L48" s="616"/>
      <c r="M48" s="614"/>
      <c r="O48" s="590"/>
      <c r="P48" s="603"/>
      <c r="Q48" s="604"/>
      <c r="R48" s="603"/>
      <c r="S48" s="590"/>
    </row>
    <row r="49" spans="1:19">
      <c r="A49" s="368"/>
      <c r="B49" s="365"/>
      <c r="C49" s="378"/>
      <c r="D49" s="617"/>
      <c r="E49" s="241"/>
      <c r="F49" s="537"/>
      <c r="G49" s="622" t="s">
        <v>14</v>
      </c>
      <c r="H49" s="335"/>
      <c r="I49" s="567"/>
      <c r="J49" s="243"/>
      <c r="K49" s="574">
        <f>L4</f>
        <v>0</v>
      </c>
      <c r="L49" s="537"/>
      <c r="M49" s="618"/>
      <c r="O49" s="590"/>
      <c r="P49" s="603"/>
      <c r="Q49" s="604"/>
      <c r="R49" s="605"/>
      <c r="S49" s="590"/>
    </row>
    <row r="50" spans="1:19">
      <c r="O50" s="590"/>
      <c r="P50" s="590"/>
      <c r="Q50" s="590"/>
      <c r="R50" s="590"/>
      <c r="S50" s="590"/>
    </row>
    <row r="51" spans="1:19">
      <c r="O51" s="590"/>
      <c r="P51" s="590"/>
      <c r="Q51" s="590"/>
      <c r="R51" s="590"/>
      <c r="S51" s="590"/>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R49 R44">
    <cfRule type="expression" dxfId="464" priority="2" stopIfTrue="1">
      <formula>$O$1="CU"</formula>
    </cfRule>
  </conditionalFormatting>
  <conditionalFormatting sqref="E7 E9 E11 E13 E15 E17 E19">
    <cfRule type="cellIs" dxfId="46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6.xml><?xml version="1.0" encoding="utf-8"?>
<worksheet xmlns="http://schemas.openxmlformats.org/spreadsheetml/2006/main" xmlns:r="http://schemas.openxmlformats.org/officeDocument/2006/relationships">
  <sheetPr codeName="Munka58">
    <tabColor indexed="11"/>
  </sheetPr>
  <dimension ref="A1:AK54"/>
  <sheetViews>
    <sheetView workbookViewId="0">
      <selection activeCell="O11" sqref="O11"/>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747" t="s">
        <v>171</v>
      </c>
      <c r="B13" s="750"/>
      <c r="C13" s="584" t="str">
        <f>IF($B13="","",VLOOKUP($B13,'1MD ELO (3)'!$A$7:$O$22,5))</f>
        <v/>
      </c>
      <c r="D13" s="584" t="str">
        <f>IF($B13="","",VLOOKUP($B13,'1MD ELO (3)'!$A$7:$O$22,15))</f>
        <v/>
      </c>
      <c r="E13" s="579" t="str">
        <f>UPPER(IF($B13="","",VLOOKUP($B13,'1MD ELO (3)'!$A$7:$O$22,2)))</f>
        <v/>
      </c>
      <c r="F13" s="585"/>
      <c r="G13" s="579" t="str">
        <f>IF($B13="","",VLOOKUP($B13,'1MD ELO (3)'!$A$7:$O$22,3))</f>
        <v/>
      </c>
      <c r="H13" s="585"/>
      <c r="I13" s="579"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635" t="s">
        <v>172</v>
      </c>
      <c r="B15" s="749"/>
      <c r="C15" s="584" t="str">
        <f>IF($B15="","",VLOOKUP($B15,'1MD ELO (3)'!$A$7:$O$22,5))</f>
        <v/>
      </c>
      <c r="D15" s="748" t="str">
        <f>IF($B15="","",VLOOKUP($B15,'1MD ELO (3)'!$A$7:$O$22,15))</f>
        <v/>
      </c>
      <c r="E15" s="580" t="str">
        <f>UPPER(IF($B15="","",VLOOKUP($B15,'1MD ELO (3)'!$A$7:$O$22,2)))</f>
        <v/>
      </c>
      <c r="F15" s="583"/>
      <c r="G15" s="580" t="str">
        <f>IF($B15="","",VLOOKUP($B15,'1MD ELO (3)'!$A$7:$O$22,3))</f>
        <v/>
      </c>
      <c r="H15" s="583"/>
      <c r="I15" s="580"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747" t="s">
        <v>177</v>
      </c>
      <c r="B19" s="652"/>
      <c r="C19" s="584" t="str">
        <f>IF($B19="","",VLOOKUP($B19,'1MD ELO (3)'!$A$7:$O$22,5))</f>
        <v/>
      </c>
      <c r="D19" s="584" t="str">
        <f>IF($B19="","",VLOOKUP($B19,'1MD ELO (3)'!$A$7:$O$22,15))</f>
        <v/>
      </c>
      <c r="E19" s="579" t="str">
        <f>UPPER(IF($B19="","",VLOOKUP($B19,'1MD ELO (3)'!$A$7:$O$22,2)))</f>
        <v/>
      </c>
      <c r="F19" s="585"/>
      <c r="G19" s="579" t="str">
        <f>IF($B19="","",VLOOKUP($B19,'1MD ELO (3)'!$A$7:$O$22,3))</f>
        <v/>
      </c>
      <c r="H19" s="585"/>
      <c r="I19" s="579" t="str">
        <f>IF($B19="","",VLOOKUP($B19,'1MD ELO (3)'!$A$7:$O$22,4))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c r="A21" s="747" t="s">
        <v>216</v>
      </c>
      <c r="B21" s="652"/>
      <c r="C21" s="584" t="str">
        <f>IF($B21="","",VLOOKUP($B21,'1MD ELO (3)'!$A$7:$O$22,5))</f>
        <v/>
      </c>
      <c r="D21" s="584" t="str">
        <f>IF($B21="","",VLOOKUP($B21,'1MD ELO (3)'!$A$7:$O$22,15))</f>
        <v/>
      </c>
      <c r="E21" s="579" t="str">
        <f>UPPER(IF($B21="","",VLOOKUP($B21,'1MD ELO (3)'!$A$7:$O$22,2)))</f>
        <v/>
      </c>
      <c r="F21" s="585"/>
      <c r="G21" s="579" t="str">
        <f>IF($B21="","",VLOOKUP($B21,'1MD ELO (3)'!$A$7:$O$22,3))</f>
        <v/>
      </c>
      <c r="H21" s="585"/>
      <c r="I21" s="579" t="str">
        <f>IF($B21="","",VLOOKUP($B21,'1MD ELO (3)'!$A$7:$O$22,4))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c r="A24" s="559"/>
      <c r="B24" s="828"/>
      <c r="C24" s="828"/>
      <c r="D24" s="835" t="str">
        <f>E7</f>
        <v/>
      </c>
      <c r="E24" s="835"/>
      <c r="F24" s="835" t="str">
        <f>E9</f>
        <v/>
      </c>
      <c r="G24" s="835"/>
      <c r="H24" s="835" t="str">
        <f>E11</f>
        <v/>
      </c>
      <c r="I24" s="835"/>
      <c r="J24" s="835" t="str">
        <f>E13</f>
        <v/>
      </c>
      <c r="K24" s="835"/>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c r="A25" s="634" t="s">
        <v>164</v>
      </c>
      <c r="B25" s="844" t="str">
        <f>E7</f>
        <v/>
      </c>
      <c r="C25" s="844"/>
      <c r="D25" s="836"/>
      <c r="E25" s="836"/>
      <c r="F25" s="830"/>
      <c r="G25" s="830"/>
      <c r="H25" s="830"/>
      <c r="I25" s="830"/>
      <c r="J25" s="835"/>
      <c r="K25" s="835"/>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c r="A26" s="634" t="s">
        <v>165</v>
      </c>
      <c r="B26" s="844" t="str">
        <f>E9</f>
        <v/>
      </c>
      <c r="C26" s="844"/>
      <c r="D26" s="830"/>
      <c r="E26" s="830"/>
      <c r="F26" s="836"/>
      <c r="G26" s="836"/>
      <c r="H26" s="830"/>
      <c r="I26" s="830"/>
      <c r="J26" s="830"/>
      <c r="K26" s="830"/>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c r="A27" s="634" t="s">
        <v>166</v>
      </c>
      <c r="B27" s="844" t="str">
        <f>E11</f>
        <v/>
      </c>
      <c r="C27" s="844"/>
      <c r="D27" s="830"/>
      <c r="E27" s="830"/>
      <c r="F27" s="830"/>
      <c r="G27" s="830"/>
      <c r="H27" s="836"/>
      <c r="I27" s="836"/>
      <c r="J27" s="830"/>
      <c r="K27" s="830"/>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c r="A28" s="746" t="s">
        <v>171</v>
      </c>
      <c r="B28" s="844" t="str">
        <f>E13</f>
        <v/>
      </c>
      <c r="C28" s="844"/>
      <c r="D28" s="830"/>
      <c r="E28" s="830"/>
      <c r="F28" s="830"/>
      <c r="G28" s="830"/>
      <c r="H28" s="835"/>
      <c r="I28" s="835"/>
      <c r="J28" s="836"/>
      <c r="K28" s="836"/>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c r="A30" s="559"/>
      <c r="B30" s="828"/>
      <c r="C30" s="828"/>
      <c r="D30" s="835" t="str">
        <f>E15</f>
        <v/>
      </c>
      <c r="E30" s="835"/>
      <c r="F30" s="835" t="str">
        <f>E17</f>
        <v/>
      </c>
      <c r="G30" s="835"/>
      <c r="H30" s="833" t="str">
        <f>E19</f>
        <v/>
      </c>
      <c r="I30" s="834"/>
      <c r="J30" s="835" t="str">
        <f>E21</f>
        <v/>
      </c>
      <c r="K30" s="835"/>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c r="A31" s="746" t="s">
        <v>172</v>
      </c>
      <c r="B31" s="845" t="str">
        <f>E15</f>
        <v/>
      </c>
      <c r="C31" s="846"/>
      <c r="D31" s="836"/>
      <c r="E31" s="836"/>
      <c r="F31" s="830"/>
      <c r="G31" s="830"/>
      <c r="H31" s="830"/>
      <c r="I31" s="830"/>
      <c r="J31" s="835"/>
      <c r="K31" s="835"/>
      <c r="L31" s="559"/>
      <c r="M31" s="638"/>
    </row>
    <row r="32" spans="1:37" ht="18.75" customHeight="1">
      <c r="A32" s="746" t="s">
        <v>173</v>
      </c>
      <c r="B32" s="844" t="str">
        <f>E17</f>
        <v/>
      </c>
      <c r="C32" s="844"/>
      <c r="D32" s="830"/>
      <c r="E32" s="830"/>
      <c r="F32" s="836"/>
      <c r="G32" s="836"/>
      <c r="H32" s="830"/>
      <c r="I32" s="830"/>
      <c r="J32" s="830"/>
      <c r="K32" s="830"/>
      <c r="L32" s="559"/>
      <c r="M32" s="638"/>
    </row>
    <row r="33" spans="1:19" ht="18.75" customHeight="1">
      <c r="A33" s="746" t="s">
        <v>177</v>
      </c>
      <c r="B33" s="844" t="str">
        <f>E19</f>
        <v/>
      </c>
      <c r="C33" s="844"/>
      <c r="D33" s="830"/>
      <c r="E33" s="830"/>
      <c r="F33" s="830"/>
      <c r="G33" s="830"/>
      <c r="H33" s="836"/>
      <c r="I33" s="836"/>
      <c r="J33" s="830"/>
      <c r="K33" s="830"/>
      <c r="L33" s="559"/>
      <c r="M33" s="638"/>
    </row>
    <row r="34" spans="1:19" ht="18.75" customHeight="1">
      <c r="A34" s="746" t="s">
        <v>216</v>
      </c>
      <c r="B34" s="844" t="str">
        <f>E21</f>
        <v/>
      </c>
      <c r="C34" s="844"/>
      <c r="D34" s="830"/>
      <c r="E34" s="830"/>
      <c r="F34" s="830"/>
      <c r="G34" s="830"/>
      <c r="H34" s="835"/>
      <c r="I34" s="835"/>
      <c r="J34" s="836"/>
      <c r="K34" s="836"/>
      <c r="L34" s="559"/>
      <c r="M34" s="638"/>
    </row>
    <row r="35" spans="1:19" ht="18.75" customHeight="1">
      <c r="A35" s="640"/>
      <c r="B35" s="641"/>
      <c r="C35" s="641"/>
      <c r="D35" s="640"/>
      <c r="E35" s="640"/>
      <c r="F35" s="640"/>
      <c r="G35" s="640"/>
      <c r="H35" s="640"/>
      <c r="I35" s="640"/>
      <c r="J35" s="559"/>
      <c r="K35" s="559"/>
      <c r="L35" s="559"/>
      <c r="M35" s="642"/>
    </row>
    <row r="36" spans="1:19">
      <c r="A36" s="559"/>
      <c r="B36" s="559"/>
      <c r="C36" s="559"/>
      <c r="D36" s="559"/>
      <c r="E36" s="559"/>
      <c r="F36" s="559"/>
      <c r="G36" s="559"/>
      <c r="H36" s="559"/>
      <c r="I36" s="559"/>
      <c r="J36" s="559"/>
      <c r="K36" s="559"/>
      <c r="L36" s="559"/>
      <c r="M36" s="559"/>
    </row>
    <row r="37" spans="1:19">
      <c r="A37" s="559" t="s">
        <v>129</v>
      </c>
      <c r="B37" s="559"/>
      <c r="C37" s="841" t="str">
        <f>IF(M25=1,B25,IF(M26=1,B26,IF(M27=1,B27,IF(M28=1,B28,""))))</f>
        <v/>
      </c>
      <c r="D37" s="841"/>
      <c r="E37" s="598" t="s">
        <v>175</v>
      </c>
      <c r="F37" s="841" t="str">
        <f>IF(M31=1,B31,IF(M32=1,B32,IF(M33=1,B33,IF(M34=1,B34,""))))</f>
        <v/>
      </c>
      <c r="G37" s="841"/>
      <c r="H37" s="559"/>
      <c r="I37" s="537"/>
      <c r="J37" s="559"/>
      <c r="K37" s="559"/>
      <c r="L37" s="559"/>
      <c r="M37" s="559"/>
    </row>
    <row r="38" spans="1:19">
      <c r="A38" s="559"/>
      <c r="B38" s="559"/>
      <c r="C38" s="559"/>
      <c r="D38" s="559"/>
      <c r="E38" s="559"/>
      <c r="F38" s="598"/>
      <c r="G38" s="598"/>
      <c r="H38" s="559"/>
      <c r="I38" s="559"/>
      <c r="J38" s="559"/>
      <c r="K38" s="559"/>
      <c r="L38" s="559"/>
      <c r="M38" s="559"/>
    </row>
    <row r="39" spans="1:19">
      <c r="A39" s="559" t="s">
        <v>174</v>
      </c>
      <c r="B39" s="559"/>
      <c r="C39" s="841" t="str">
        <f>IF(M25=2,B25,IF(M26=2,B26,IF(M27=2,B27,IF(M28=2,B28,""))))</f>
        <v/>
      </c>
      <c r="D39" s="841"/>
      <c r="E39" s="598" t="s">
        <v>175</v>
      </c>
      <c r="F39" s="841" t="str">
        <f>IF(M31=2,B31,IF(M32=2,B32,IF(M33=2,B33,IF(M34=2,B34,""))))</f>
        <v/>
      </c>
      <c r="G39" s="841"/>
      <c r="H39" s="559"/>
      <c r="I39" s="537"/>
      <c r="J39" s="559"/>
      <c r="K39" s="559"/>
      <c r="L39" s="559"/>
      <c r="M39" s="559"/>
    </row>
    <row r="40" spans="1:19">
      <c r="A40" s="559"/>
      <c r="B40" s="559"/>
      <c r="C40" s="637"/>
      <c r="D40" s="637"/>
      <c r="E40" s="598"/>
      <c r="F40" s="637"/>
      <c r="G40" s="637"/>
      <c r="H40" s="559"/>
      <c r="I40" s="559"/>
      <c r="J40" s="559"/>
      <c r="K40" s="559"/>
      <c r="L40" s="559"/>
      <c r="M40" s="559"/>
    </row>
    <row r="41" spans="1:19">
      <c r="A41" s="559" t="s">
        <v>176</v>
      </c>
      <c r="B41" s="559"/>
      <c r="C41" s="841" t="str">
        <f>IF(M25=3,B25,IF(M26=3,B26,IF(M27=3,B27,IF(M28=3,B28,""))))</f>
        <v/>
      </c>
      <c r="D41" s="841"/>
      <c r="E41" s="598" t="s">
        <v>175</v>
      </c>
      <c r="F41" s="841" t="str">
        <f>IF(M31=3,B31,IF(M32=3,B32,IF(M33=3,B33,IF(M34=3,B34,""))))</f>
        <v/>
      </c>
      <c r="G41" s="841"/>
      <c r="H41" s="559"/>
      <c r="I41" s="537"/>
      <c r="J41" s="559"/>
      <c r="K41" s="559"/>
      <c r="L41" s="559"/>
      <c r="M41" s="559"/>
    </row>
    <row r="42" spans="1:19">
      <c r="A42" s="559"/>
      <c r="B42" s="559"/>
      <c r="C42" s="559"/>
      <c r="D42" s="559"/>
      <c r="E42" s="559"/>
      <c r="F42" s="559"/>
      <c r="G42" s="559"/>
      <c r="H42" s="559"/>
      <c r="I42" s="559"/>
      <c r="J42" s="559"/>
      <c r="K42" s="559"/>
      <c r="L42" s="559"/>
      <c r="M42" s="559"/>
    </row>
    <row r="43" spans="1:19">
      <c r="A43" s="599" t="s">
        <v>217</v>
      </c>
      <c r="B43" s="559"/>
      <c r="C43" s="841">
        <f>IF(M25=4,B25,IF(M26=4,B26,IF(M27=4,B27,IF(M28=4,B28,))))</f>
        <v>0</v>
      </c>
      <c r="D43" s="841"/>
      <c r="E43" s="598" t="s">
        <v>175</v>
      </c>
      <c r="F43" s="841" t="str">
        <f>IF(M31=3,B31,IF(M32=3,B32,IF(M33=4,B33,IF(M34=4,B34,""))))</f>
        <v/>
      </c>
      <c r="G43" s="841"/>
      <c r="H43" s="559"/>
      <c r="I43" s="537"/>
      <c r="J43" s="559"/>
      <c r="K43" s="559"/>
      <c r="L43" s="559"/>
      <c r="M43" s="559"/>
      <c r="O43" s="590"/>
      <c r="P43" s="590"/>
      <c r="Q43" s="590"/>
      <c r="R43" s="590"/>
      <c r="S43" s="590"/>
    </row>
    <row r="44" spans="1:19">
      <c r="A44" s="559"/>
      <c r="B44" s="559"/>
      <c r="C44" s="559"/>
      <c r="D44" s="559"/>
      <c r="E44" s="559"/>
      <c r="F44" s="559"/>
      <c r="G44" s="559"/>
      <c r="H44" s="559"/>
      <c r="I44" s="559"/>
      <c r="J44" s="559"/>
      <c r="K44" s="559"/>
      <c r="L44" s="537"/>
      <c r="M44" s="559"/>
      <c r="O44" s="590"/>
      <c r="P44" s="600"/>
      <c r="Q44" s="600"/>
      <c r="R44" s="601"/>
      <c r="S44" s="590"/>
    </row>
    <row r="45" spans="1:19">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c r="A46" s="570" t="s">
        <v>106</v>
      </c>
      <c r="B46" s="571"/>
      <c r="C46" s="573"/>
      <c r="D46" s="608">
        <v>1</v>
      </c>
      <c r="E46" s="832" t="str">
        <f>IF(D46&gt;$R$47,,UPPER(VLOOKUP(D46,'1MD ELO (3)'!$A$7:$Q$134,2)))</f>
        <v/>
      </c>
      <c r="F46" s="832"/>
      <c r="G46" s="619" t="s">
        <v>7</v>
      </c>
      <c r="H46" s="571"/>
      <c r="I46" s="609"/>
      <c r="J46" s="620"/>
      <c r="K46" s="565" t="s">
        <v>111</v>
      </c>
      <c r="L46" s="626"/>
      <c r="M46" s="610"/>
      <c r="O46" s="590"/>
      <c r="P46" s="603"/>
      <c r="Q46" s="604"/>
      <c r="R46" s="603"/>
      <c r="S46" s="590"/>
    </row>
    <row r="47" spans="1:19">
      <c r="A47" s="574" t="s">
        <v>124</v>
      </c>
      <c r="B47" s="335"/>
      <c r="C47" s="576"/>
      <c r="D47" s="611">
        <v>2</v>
      </c>
      <c r="E47" s="838" t="str">
        <f>IF(D47&gt;$R$47,,UPPER(VLOOKUP(D47,'1MD ELO (3)'!$A$7:$Q$134,2)))</f>
        <v/>
      </c>
      <c r="F47" s="838"/>
      <c r="G47" s="621" t="s">
        <v>8</v>
      </c>
      <c r="H47" s="612"/>
      <c r="I47" s="613"/>
      <c r="J47" s="91"/>
      <c r="K47" s="623"/>
      <c r="L47" s="537"/>
      <c r="M47" s="618"/>
      <c r="O47" s="590"/>
      <c r="P47" s="602"/>
      <c r="Q47" s="602"/>
      <c r="R47" s="605">
        <f>MIN(4,'1MD ELO (3)'!Q2)</f>
        <v>4</v>
      </c>
      <c r="S47" s="590"/>
    </row>
    <row r="48" spans="1:19">
      <c r="A48" s="379"/>
      <c r="B48" s="380"/>
      <c r="C48" s="381"/>
      <c r="D48" s="611"/>
      <c r="E48" s="615"/>
      <c r="F48" s="616"/>
      <c r="G48" s="621" t="s">
        <v>9</v>
      </c>
      <c r="H48" s="612"/>
      <c r="I48" s="613"/>
      <c r="J48" s="91"/>
      <c r="K48" s="565" t="s">
        <v>112</v>
      </c>
      <c r="L48" s="626"/>
      <c r="M48" s="610"/>
      <c r="O48" s="590"/>
      <c r="P48" s="603"/>
      <c r="Q48" s="604"/>
      <c r="R48" s="603"/>
      <c r="S48" s="590"/>
    </row>
    <row r="49" spans="1:19">
      <c r="A49" s="238"/>
      <c r="B49" s="443"/>
      <c r="C49" s="239"/>
      <c r="D49" s="611"/>
      <c r="E49" s="615"/>
      <c r="F49" s="616"/>
      <c r="G49" s="621" t="s">
        <v>10</v>
      </c>
      <c r="H49" s="612"/>
      <c r="I49" s="613"/>
      <c r="J49" s="91"/>
      <c r="K49" s="624"/>
      <c r="L49" s="616"/>
      <c r="M49" s="614"/>
      <c r="O49" s="590"/>
      <c r="P49" s="603"/>
      <c r="Q49" s="604"/>
      <c r="R49" s="603"/>
      <c r="S49" s="590"/>
    </row>
    <row r="50" spans="1:19">
      <c r="A50" s="366"/>
      <c r="B50" s="382"/>
      <c r="C50" s="450"/>
      <c r="D50" s="611"/>
      <c r="E50" s="615"/>
      <c r="F50" s="616"/>
      <c r="G50" s="621" t="s">
        <v>11</v>
      </c>
      <c r="H50" s="612"/>
      <c r="I50" s="613"/>
      <c r="J50" s="91"/>
      <c r="K50" s="574"/>
      <c r="L50" s="537"/>
      <c r="M50" s="618"/>
      <c r="O50" s="590"/>
      <c r="P50" s="602"/>
      <c r="Q50" s="602"/>
      <c r="R50" s="603"/>
      <c r="S50" s="590"/>
    </row>
    <row r="51" spans="1:19">
      <c r="A51" s="367"/>
      <c r="B51" s="388"/>
      <c r="C51" s="239"/>
      <c r="D51" s="611"/>
      <c r="E51" s="615"/>
      <c r="F51" s="616"/>
      <c r="G51" s="621" t="s">
        <v>12</v>
      </c>
      <c r="H51" s="612"/>
      <c r="I51" s="613"/>
      <c r="J51" s="91"/>
      <c r="K51" s="565" t="s">
        <v>92</v>
      </c>
      <c r="L51" s="626"/>
      <c r="M51" s="610"/>
      <c r="O51" s="590"/>
      <c r="P51" s="603"/>
      <c r="Q51" s="604"/>
      <c r="R51" s="603"/>
      <c r="S51" s="590"/>
    </row>
    <row r="52" spans="1:19">
      <c r="A52" s="367"/>
      <c r="B52" s="388"/>
      <c r="C52" s="377"/>
      <c r="D52" s="611"/>
      <c r="E52" s="615"/>
      <c r="F52" s="616"/>
      <c r="G52" s="621" t="s">
        <v>13</v>
      </c>
      <c r="H52" s="612"/>
      <c r="I52" s="613"/>
      <c r="J52" s="91"/>
      <c r="K52" s="624"/>
      <c r="L52" s="616"/>
      <c r="M52" s="614"/>
      <c r="O52" s="590"/>
      <c r="P52" s="603"/>
      <c r="Q52" s="604"/>
      <c r="R52" s="605"/>
      <c r="S52" s="590"/>
    </row>
    <row r="53" spans="1:19">
      <c r="A53" s="368"/>
      <c r="B53" s="365"/>
      <c r="C53" s="378"/>
      <c r="D53" s="617"/>
      <c r="E53" s="241"/>
      <c r="F53" s="537"/>
      <c r="G53" s="622" t="s">
        <v>14</v>
      </c>
      <c r="H53" s="335"/>
      <c r="I53" s="567"/>
      <c r="J53" s="243"/>
      <c r="K53" s="574">
        <f>L4</f>
        <v>0</v>
      </c>
      <c r="L53" s="537"/>
      <c r="M53" s="618"/>
      <c r="O53" s="590"/>
      <c r="P53" s="590"/>
      <c r="Q53" s="590"/>
      <c r="R53" s="590"/>
      <c r="S53" s="590"/>
    </row>
    <row r="54" spans="1:19">
      <c r="O54" s="590"/>
      <c r="P54" s="590"/>
      <c r="Q54" s="590"/>
      <c r="R54" s="590"/>
      <c r="S54" s="590"/>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R52 R47">
    <cfRule type="expression" dxfId="462" priority="2" stopIfTrue="1">
      <formula>$O$1="CU"</formula>
    </cfRule>
  </conditionalFormatting>
  <conditionalFormatting sqref="E7 E9 E11 E13 E15 E17 E19:E21">
    <cfRule type="cellIs" dxfId="46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7.xml><?xml version="1.0" encoding="utf-8"?>
<worksheet xmlns="http://schemas.openxmlformats.org/spreadsheetml/2006/main" xmlns:r="http://schemas.openxmlformats.org/officeDocument/2006/relationships">
  <sheetPr codeName="Munka28">
    <tabColor indexed="11"/>
  </sheetPr>
  <dimension ref="A1:AS140"/>
  <sheetViews>
    <sheetView workbookViewId="0">
      <selection activeCell="A6" sqref="A6:IV6"/>
    </sheetView>
  </sheetViews>
  <sheetFormatPr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c r="A1" s="507" t="str">
        <f>Altalanos!$A$6</f>
        <v>Diákolimpia Bács-Kiskun</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c r="A2" s="514" t="s">
        <v>122</v>
      </c>
      <c r="B2" s="515"/>
      <c r="C2" s="515"/>
      <c r="D2" s="515"/>
      <c r="E2" s="777">
        <f>Altalanos!$C$8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c r="A4" s="837">
        <f>Altalanos!$A$10</f>
        <v>45408</v>
      </c>
      <c r="B4" s="837"/>
      <c r="C4" s="837"/>
      <c r="D4" s="519"/>
      <c r="E4" s="520"/>
      <c r="F4" s="520"/>
      <c r="G4" s="520" t="str">
        <f>Altalanos!$C$10</f>
        <v>Baja</v>
      </c>
      <c r="H4" s="521"/>
      <c r="I4" s="520"/>
      <c r="J4" s="522"/>
      <c r="K4" s="523"/>
      <c r="L4" s="522"/>
      <c r="M4" s="524"/>
      <c r="N4" s="522"/>
      <c r="O4" s="520"/>
      <c r="P4" s="522"/>
      <c r="Q4" s="520"/>
      <c r="R4" s="525">
        <f>Altalanos!$E$10</f>
        <v>0</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2" customFormat="1" ht="11.1" customHeight="1" thickBot="1">
      <c r="A6" s="793"/>
      <c r="B6" s="794"/>
      <c r="C6" s="794"/>
      <c r="D6" s="794"/>
      <c r="E6" s="794"/>
      <c r="F6" s="793" t="str">
        <f>IF(Y3="","",CONCATENATE(VLOOKUP(Y3,AB1:AH1,4)," pont"))</f>
        <v/>
      </c>
      <c r="G6" s="795"/>
      <c r="H6" s="796"/>
      <c r="I6" s="795"/>
      <c r="J6" s="797"/>
      <c r="K6" s="794" t="str">
        <f>IF(Y3="","",CONCATENATE(VLOOKUP(Y3,AB1:AH1,3)," pont"))</f>
        <v/>
      </c>
      <c r="L6" s="797"/>
      <c r="M6" s="794" t="str">
        <f>IF(Y3="","",CONCATENATE(VLOOKUP(Y3,AB1:AH1,2)," pont"))</f>
        <v/>
      </c>
      <c r="N6" s="797"/>
      <c r="O6" s="794" t="str">
        <f>IF(Y3="","",CONCATENATE(VLOOKUP(Y3,AB1:AH1,1)," pont"))</f>
        <v/>
      </c>
      <c r="P6" s="797"/>
      <c r="Q6" s="794"/>
      <c r="R6" s="798"/>
      <c r="T6" s="799"/>
      <c r="U6" s="799"/>
      <c r="V6" s="799"/>
      <c r="W6" s="799"/>
      <c r="X6" s="799"/>
      <c r="Y6" s="800"/>
      <c r="Z6" s="800"/>
      <c r="AA6" s="800" t="s">
        <v>196</v>
      </c>
      <c r="AB6" s="801">
        <v>150</v>
      </c>
      <c r="AC6" s="801">
        <v>120</v>
      </c>
      <c r="AD6" s="801">
        <v>90</v>
      </c>
      <c r="AE6" s="801">
        <v>60</v>
      </c>
      <c r="AF6" s="801">
        <v>40</v>
      </c>
      <c r="AG6" s="801">
        <v>25</v>
      </c>
      <c r="AH6" s="801">
        <v>10</v>
      </c>
      <c r="AI6" s="802"/>
      <c r="AJ6" s="802"/>
      <c r="AK6" s="802"/>
      <c r="AL6" s="799"/>
      <c r="AM6" s="799"/>
      <c r="AN6" s="799"/>
      <c r="AO6" s="799"/>
      <c r="AP6" s="799"/>
      <c r="AQ6" s="799"/>
      <c r="AR6" s="799"/>
      <c r="AS6" s="799"/>
    </row>
    <row r="7" spans="1:45" s="38" customFormat="1" ht="12.9" customHeight="1">
      <c r="A7" s="157">
        <v>1</v>
      </c>
      <c r="B7" s="526" t="str">
        <f>IF($E7="","",VLOOKUP($E7,'1MD ELO (3)'!$A$7:$O$22,14))</f>
        <v/>
      </c>
      <c r="C7" s="527" t="str">
        <f>IF($E7="","",VLOOKUP($E7,'1MD ELO (3)'!$A$7:$O$22,15))</f>
        <v/>
      </c>
      <c r="D7" s="527" t="str">
        <f>IF($E7="","",VLOOKUP($E7,'1MD ELO (3)'!$A$7:$O$22,5))</f>
        <v/>
      </c>
      <c r="E7" s="528"/>
      <c r="F7" s="529" t="str">
        <f>UPPER(IF($E7="","",VLOOKUP($E7,'1MD ELO (3)'!$A$7:$O$22,2)))</f>
        <v/>
      </c>
      <c r="G7" s="529" t="str">
        <f>IF($E7="","",VLOOKUP($E7,'1MD ELO (3)'!$A$7:$O$22,3))</f>
        <v/>
      </c>
      <c r="H7" s="529"/>
      <c r="I7" s="529" t="str">
        <f>IF($E7="","",VLOOKUP($E7,'1MD ELO (3)'!$A$7:$O$22,4))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c r="A9" s="171">
        <v>2</v>
      </c>
      <c r="B9" s="526" t="str">
        <f>IF($E9="","",VLOOKUP($E9,'1MD ELO (3)'!$A$7:$O$22,14))</f>
        <v/>
      </c>
      <c r="C9" s="527" t="str">
        <f>IF($E9="","",VLOOKUP($E9,'1MD ELO (3)'!$A$7:$O$22,15))</f>
        <v/>
      </c>
      <c r="D9" s="527" t="str">
        <f>IF($E9="","",VLOOKUP($E9,'1MD ELO (3)'!$A$7:$O$22,5))</f>
        <v/>
      </c>
      <c r="E9" s="722"/>
      <c r="F9" s="579" t="str">
        <f>UPPER(IF($E9="","",VLOOKUP($E9,'1MD ELO (3)'!$A$7:$O$22,2)))</f>
        <v/>
      </c>
      <c r="G9" s="579" t="str">
        <f>IF($E9="","",VLOOKUP($E9,'1MD ELO (3)'!$A$7:$O$22,3))</f>
        <v/>
      </c>
      <c r="H9" s="579"/>
      <c r="I9" s="579" t="str">
        <f>IF($E9="","",VLOOKUP($E9,'1MD ELO (3)'!$A$7:$O$22,4))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c r="A11" s="171">
        <v>3</v>
      </c>
      <c r="B11" s="526" t="str">
        <f>IF($E11="","",VLOOKUP($E11,'1MD ELO (3)'!$A$7:$O$22,14))</f>
        <v/>
      </c>
      <c r="C11" s="527" t="str">
        <f>IF($E11="","",VLOOKUP($E11,'1MD ELO (3)'!$A$7:$O$22,15))</f>
        <v/>
      </c>
      <c r="D11" s="527" t="str">
        <f>IF($E11="","",VLOOKUP($E11,'1MD ELO (3)'!$A$7:$O$22,5))</f>
        <v/>
      </c>
      <c r="E11" s="722"/>
      <c r="F11" s="579" t="str">
        <f>UPPER(IF($E11="","",VLOOKUP($E11,'1MD ELO (3)'!$A$7:$O$22,2)))</f>
        <v/>
      </c>
      <c r="G11" s="579" t="str">
        <f>IF($E11="","",VLOOKUP($E11,'1MD ELO (3)'!$A$7:$O$22,3))</f>
        <v/>
      </c>
      <c r="H11" s="579"/>
      <c r="I11" s="579" t="str">
        <f>IF($E11="","",VLOOKUP($E11,'1MD ELO (3)'!$A$7:$O$22,4))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c r="A13" s="171">
        <v>4</v>
      </c>
      <c r="B13" s="526" t="str">
        <f>IF($E13="","",VLOOKUP($E13,'1MD ELO (3)'!$A$7:$O$22,14))</f>
        <v/>
      </c>
      <c r="C13" s="527" t="str">
        <f>IF($E13="","",VLOOKUP($E13,'1MD ELO (3)'!$A$7:$O$22,15))</f>
        <v/>
      </c>
      <c r="D13" s="527" t="str">
        <f>IF($E13="","",VLOOKUP($E13,'1MD ELO (3)'!$A$7:$O$22,5))</f>
        <v/>
      </c>
      <c r="E13" s="722"/>
      <c r="F13" s="579" t="str">
        <f>UPPER(IF($E13="","",VLOOKUP($E13,'1MD ELO (3)'!$A$7:$O$22,2)))</f>
        <v/>
      </c>
      <c r="G13" s="579" t="str">
        <f>IF($E13="","",VLOOKUP($E13,'1MD ELO (3)'!$A$7:$O$22,3))</f>
        <v/>
      </c>
      <c r="H13" s="579"/>
      <c r="I13" s="579" t="str">
        <f>IF($E13="","",VLOOKUP($E13,'1MD ELO (3)'!$A$7:$O$22,4))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c r="A15" s="578">
        <v>5</v>
      </c>
      <c r="B15" s="526" t="str">
        <f>IF($E15="","",VLOOKUP($E15,'1MD ELO (3)'!$A$7:$O$22,14))</f>
        <v/>
      </c>
      <c r="C15" s="527" t="str">
        <f>IF($E15="","",VLOOKUP($E15,'1MD ELO (3)'!$A$7:$O$22,15))</f>
        <v/>
      </c>
      <c r="D15" s="527" t="str">
        <f>IF($E15="","",VLOOKUP($E15,'1MD ELO (3)'!$A$7:$O$22,5))</f>
        <v/>
      </c>
      <c r="E15" s="722"/>
      <c r="F15" s="579" t="str">
        <f>UPPER(IF($E15="","",VLOOKUP($E15,'1MD ELO (3)'!$A$7:$O$22,2)))</f>
        <v/>
      </c>
      <c r="G15" s="579" t="str">
        <f>IF($E15="","",VLOOKUP($E15,'1MD ELO (3)'!$A$7:$O$22,3))</f>
        <v/>
      </c>
      <c r="H15" s="579"/>
      <c r="I15" s="579" t="str">
        <f>IF($E15="","",VLOOKUP($E15,'1MD ELO (3)'!$A$7:$O$22,4))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c r="A17" s="171">
        <v>6</v>
      </c>
      <c r="B17" s="526" t="str">
        <f>IF($E17="","",VLOOKUP($E17,'1MD ELO (3)'!$A$7:$O$22,14))</f>
        <v/>
      </c>
      <c r="C17" s="527" t="str">
        <f>IF($E17="","",VLOOKUP($E17,'1MD ELO (3)'!$A$7:$O$22,15))</f>
        <v/>
      </c>
      <c r="D17" s="527" t="str">
        <f>IF($E17="","",VLOOKUP($E17,'1MD ELO (3)'!$A$7:$O$22,5))</f>
        <v/>
      </c>
      <c r="E17" s="722"/>
      <c r="F17" s="579" t="str">
        <f>UPPER(IF($E17="","",VLOOKUP($E17,'1MD ELO (3)'!$A$7:$O$22,2)))</f>
        <v/>
      </c>
      <c r="G17" s="579" t="str">
        <f>IF($E17="","",VLOOKUP($E17,'1MD ELO (3)'!$A$7:$O$22,3))</f>
        <v/>
      </c>
      <c r="H17" s="579"/>
      <c r="I17" s="579" t="str">
        <f>IF($E17="","",VLOOKUP($E17,'1MD ELO (3)'!$A$7:$O$22,4))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c r="A19" s="171">
        <v>7</v>
      </c>
      <c r="B19" s="526" t="str">
        <f>IF($E19="","",VLOOKUP($E19,'1MD ELO (3)'!$A$7:$O$22,14))</f>
        <v/>
      </c>
      <c r="C19" s="527" t="str">
        <f>IF($E19="","",VLOOKUP($E19,'1MD ELO (3)'!$A$7:$O$22,15))</f>
        <v/>
      </c>
      <c r="D19" s="527" t="str">
        <f>IF($E19="","",VLOOKUP($E19,'1MD ELO (3)'!$A$7:$O$22,5))</f>
        <v/>
      </c>
      <c r="E19" s="722"/>
      <c r="F19" s="579" t="str">
        <f>UPPER(IF($E19="","",VLOOKUP($E19,'1MD ELO (3)'!$A$7:$O$22,2)))</f>
        <v/>
      </c>
      <c r="G19" s="579" t="str">
        <f>IF($E19="","",VLOOKUP($E19,'1MD ELO (3)'!$A$7:$O$22,3))</f>
        <v/>
      </c>
      <c r="H19" s="579"/>
      <c r="I19" s="579" t="str">
        <f>IF($E19="","",VLOOKUP($E19,'1MD ELO (3)'!$A$7:$O$22,4))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c r="A21" s="581">
        <v>8</v>
      </c>
      <c r="B21" s="526" t="str">
        <f>IF($E21="","",VLOOKUP($E21,'1MD ELO (3)'!$A$7:$O$22,14))</f>
        <v/>
      </c>
      <c r="C21" s="527" t="str">
        <f>IF($E21="","",VLOOKUP($E21,'1MD ELO (3)'!$A$7:$O$22,15))</f>
        <v/>
      </c>
      <c r="D21" s="527" t="str">
        <f>IF($E21="","",VLOOKUP($E21,'1MD ELO (3)'!$A$7:$O$22,5))</f>
        <v/>
      </c>
      <c r="E21" s="528"/>
      <c r="F21" s="580" t="str">
        <f>UPPER(IF($E21="","",VLOOKUP($E21,'1MD ELO (3)'!$A$7:$O$22,2)))</f>
        <v/>
      </c>
      <c r="G21" s="580" t="str">
        <f>IF($E21="","",VLOOKUP($E21,'1MD ELO (3)'!$A$7:$O$22,3))</f>
        <v/>
      </c>
      <c r="H21" s="580"/>
      <c r="I21" s="580" t="str">
        <f>IF($E21="","",VLOOKUP($E21,'1MD ELO (3)'!$A$7:$O$22,4))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c r="A55" s="570" t="s">
        <v>106</v>
      </c>
      <c r="B55" s="571"/>
      <c r="C55" s="572"/>
      <c r="D55" s="573"/>
      <c r="E55" s="225">
        <v>1</v>
      </c>
      <c r="F55" s="92" t="str">
        <f>IF(E55&gt;$R$62,,UPPER(VLOOKUP(E55,'1MD ELO (3)'!$A$7:$Q$134,2)))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c r="A56" s="574" t="s">
        <v>124</v>
      </c>
      <c r="B56" s="335"/>
      <c r="C56" s="575"/>
      <c r="D56" s="576"/>
      <c r="E56" s="225">
        <v>2</v>
      </c>
      <c r="F56" s="92" t="str">
        <f>IF(E56&gt;$R$62,,UPPER(VLOOKUP(E56,'1MD ELO (3)'!$A$7:$Q$134,2)))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c r="A62" s="368"/>
      <c r="B62" s="365"/>
      <c r="C62" s="445"/>
      <c r="D62" s="378"/>
      <c r="E62" s="242"/>
      <c r="F62" s="241"/>
      <c r="G62" s="242"/>
      <c r="H62" s="241"/>
      <c r="I62" s="243"/>
      <c r="J62" s="569" t="s">
        <v>14</v>
      </c>
      <c r="K62" s="335"/>
      <c r="L62" s="567"/>
      <c r="M62" s="335"/>
      <c r="N62" s="568"/>
      <c r="O62" s="335">
        <f>R4</f>
        <v>0</v>
      </c>
      <c r="P62" s="567"/>
      <c r="Q62" s="335"/>
      <c r="R62" s="245">
        <f>MIN(4,'1MD ELO (3)'!Q5)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460" priority="17" stopIfTrue="1">
      <formula>AND($E7&lt;9,$C7&gt;0)</formula>
    </cfRule>
  </conditionalFormatting>
  <conditionalFormatting sqref="I23 I43 K33 I31 K41 I51 I39 K49 I47 K10 M29 M45 I27 K25 I35 I8 I12 I16 I20 K18 M14">
    <cfRule type="expression" dxfId="459" priority="14" stopIfTrue="1">
      <formula>AND($O$1="CU",I8="Umpire")</formula>
    </cfRule>
    <cfRule type="expression" dxfId="458" priority="15" stopIfTrue="1">
      <formula>AND($O$1="CU",I8&lt;&gt;"Umpire",J8&lt;&gt;"")</formula>
    </cfRule>
    <cfRule type="expression" dxfId="457" priority="16" stopIfTrue="1">
      <formula>AND($O$1="CU",I8&lt;&gt;"Umpire")</formula>
    </cfRule>
  </conditionalFormatting>
  <conditionalFormatting sqref="E36 E30 E28 E26 E24 E22 E52 E50 E32 E48 E46 E44 E42 E40 E38 E34">
    <cfRule type="expression" dxfId="456" priority="13" stopIfTrue="1">
      <formula>AND($E22&lt;9,$C22&gt;0)</formula>
    </cfRule>
  </conditionalFormatting>
  <conditionalFormatting sqref="F38 F40 F42 F44 F46 F48 F50 F36 F22 F24 F26 F28 F30 F32 F34">
    <cfRule type="cellIs" dxfId="455" priority="11" stopIfTrue="1" operator="equal">
      <formula>"Bye"</formula>
    </cfRule>
    <cfRule type="expression" dxfId="454" priority="12" stopIfTrue="1">
      <formula>AND($E22&lt;9,$C22&gt;0)</formula>
    </cfRule>
  </conditionalFormatting>
  <conditionalFormatting sqref="M10 M18 O45 M41 M49 O14 O29 M25 M33 K8 K12 K16 K20 K39 K43 K47 K51 K23 K27 K31 K35">
    <cfRule type="expression" dxfId="453" priority="9" stopIfTrue="1">
      <formula>J8="as"</formula>
    </cfRule>
    <cfRule type="expression" dxfId="452" priority="10" stopIfTrue="1">
      <formula>J8="bs"</formula>
    </cfRule>
  </conditionalFormatting>
  <conditionalFormatting sqref="B40 B42 B44 B46 B48 B50 B52 B24 B26 B28 B30 B32 B34 B36 B38 B22">
    <cfRule type="cellIs" dxfId="451" priority="7" stopIfTrue="1" operator="equal">
      <formula>"QA"</formula>
    </cfRule>
    <cfRule type="cellIs" dxfId="450" priority="8" stopIfTrue="1" operator="equal">
      <formula>"DA"</formula>
    </cfRule>
  </conditionalFormatting>
  <conditionalFormatting sqref="R62 J8 J12 J16 J20 N14 L10 L18">
    <cfRule type="expression" dxfId="449" priority="6" stopIfTrue="1">
      <formula>$O$1="CU"</formula>
    </cfRule>
  </conditionalFormatting>
  <conditionalFormatting sqref="E21 E7">
    <cfRule type="expression" dxfId="448" priority="5" stopIfTrue="1">
      <formula>$E7&lt;5</formula>
    </cfRule>
  </conditionalFormatting>
  <conditionalFormatting sqref="F19 F21 F9 F17 F15 F13 F11 F7">
    <cfRule type="cellIs" dxfId="447" priority="4" stopIfTrue="1" operator="equal">
      <formula>"Bye"</formula>
    </cfRule>
  </conditionalFormatting>
  <conditionalFormatting sqref="O16">
    <cfRule type="expression" dxfId="446" priority="1" stopIfTrue="1">
      <formula>AND($O$1="CU",O16="Umpire")</formula>
    </cfRule>
    <cfRule type="expression" dxfId="445" priority="2" stopIfTrue="1">
      <formula>AND($O$1="CU",O16&lt;&gt;"Umpire",P16&lt;&gt;"")</formula>
    </cfRule>
    <cfRule type="expression" dxfId="444"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worksheet>
</file>

<file path=xl/worksheets/sheet58.xml><?xml version="1.0" encoding="utf-8"?>
<worksheet xmlns="http://schemas.openxmlformats.org/spreadsheetml/2006/main" xmlns:r="http://schemas.openxmlformats.org/officeDocument/2006/relationships">
  <sheetPr codeName="Sheet144">
    <tabColor indexed="11"/>
    <pageSetUpPr fitToPage="1"/>
  </sheetPr>
  <dimension ref="A1:AO57"/>
  <sheetViews>
    <sheetView showGridLines="0" showZeros="0" workbookViewId="0">
      <selection activeCell="A6" sqref="A6:IV6"/>
    </sheetView>
  </sheetViews>
  <sheetFormatPr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464">
        <f>Altalanos!$C$8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49"/>
      <c r="N4" s="147"/>
      <c r="O4" s="146"/>
      <c r="P4" s="147"/>
      <c r="Q4" s="146"/>
      <c r="R4" s="89">
        <f>Altalanos!$E$10</f>
        <v>0</v>
      </c>
      <c r="Y4" s="656"/>
      <c r="Z4" s="656"/>
      <c r="AA4" s="672" t="s">
        <v>194</v>
      </c>
      <c r="AB4" s="673">
        <v>250</v>
      </c>
      <c r="AC4" s="673">
        <v>200</v>
      </c>
      <c r="AD4" s="673">
        <v>150</v>
      </c>
      <c r="AE4" s="673">
        <v>120</v>
      </c>
      <c r="AF4" s="673">
        <v>90</v>
      </c>
      <c r="AG4" s="673">
        <v>60</v>
      </c>
      <c r="AH4" s="673">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1.1" customHeight="1" thickBot="1">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 customHeight="1">
      <c r="A7" s="157">
        <v>1</v>
      </c>
      <c r="B7" s="390" t="str">
        <f>IF($E7="","",VLOOKUP($E7,'1MD ELO (3)'!$A$7:$O$22,14))</f>
        <v/>
      </c>
      <c r="C7" s="446" t="str">
        <f>IF($E7="","",VLOOKUP($E7,'1MD ELO (3)'!$A$7:$O$22,15))</f>
        <v/>
      </c>
      <c r="D7" s="446" t="str">
        <f>IF($E7="","",VLOOKUP($E7,'1MD ELO (3)'!$A$7:$O$22,5))</f>
        <v/>
      </c>
      <c r="E7" s="159"/>
      <c r="F7" s="160" t="str">
        <f>UPPER(IF($E7="","",VLOOKUP($E7,'1MD ELO (3)'!$A$7:$O$22,2)))</f>
        <v/>
      </c>
      <c r="G7" s="160" t="str">
        <f>IF($E7="","",VLOOKUP($E7,'1MD ELO (3)'!$A$7:$O$22,3))</f>
        <v/>
      </c>
      <c r="H7" s="160"/>
      <c r="I7" s="160" t="str">
        <f>IF($E7="","",VLOOKUP($E7,'1MD ELO (3)'!$A$7:$O$22,4))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c r="A9" s="171">
        <v>2</v>
      </c>
      <c r="B9" s="390" t="str">
        <f>IF($E9="","",VLOOKUP($E9,'1MD ELO (3)'!$A$7:$O$22,14))</f>
        <v/>
      </c>
      <c r="C9" s="446" t="str">
        <f>IF($E9="","",VLOOKUP($E9,'1MD ELO (3)'!$A$7:$O$22,15))</f>
        <v/>
      </c>
      <c r="D9" s="446" t="str">
        <f>IF($E9="","",VLOOKUP($E9,'1MD ELO (3)'!$A$7:$O$22,5))</f>
        <v/>
      </c>
      <c r="E9" s="159"/>
      <c r="F9" s="179" t="str">
        <f>UPPER(IF($E9="","",VLOOKUP($E9,'1MD ELO (3)'!$A$7:$O$22,2)))</f>
        <v/>
      </c>
      <c r="G9" s="179" t="str">
        <f>IF($E9="","",VLOOKUP($E9,'1MD ELO (3)'!$A$7:$O$22,3))</f>
        <v/>
      </c>
      <c r="H9" s="179"/>
      <c r="I9" s="160" t="str">
        <f>IF($E9="","",VLOOKUP($E9,'1MD ELO (3)'!$A$7:$O$22,4))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c r="A11" s="171">
        <v>3</v>
      </c>
      <c r="B11" s="390" t="str">
        <f>IF($E11="","",VLOOKUP($E11,'1MD ELO (3)'!$A$7:$O$22,14))</f>
        <v/>
      </c>
      <c r="C11" s="446" t="str">
        <f>IF($E11="","",VLOOKUP($E11,'1MD ELO (3)'!$A$7:$O$22,15))</f>
        <v/>
      </c>
      <c r="D11" s="446" t="str">
        <f>IF($E11="","",VLOOKUP($E11,'1MD ELO (3)'!$A$7:$O$22,5))</f>
        <v/>
      </c>
      <c r="E11" s="159"/>
      <c r="F11" s="179" t="str">
        <f>UPPER(IF($E11="","",VLOOKUP($E11,'1MD ELO (3)'!$A$7:$O$22,2)))</f>
        <v/>
      </c>
      <c r="G11" s="179" t="str">
        <f>IF($E11="","",VLOOKUP($E11,'1MD ELO (3)'!$A$7:$O$22,3))</f>
        <v/>
      </c>
      <c r="H11" s="179"/>
      <c r="I11" s="179" t="str">
        <f>IF($E11="","",VLOOKUP($E11,'1MD ELO (3)'!$A$7:$O$22,4))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c r="A13" s="171">
        <v>4</v>
      </c>
      <c r="B13" s="390" t="str">
        <f>IF($E13="","",VLOOKUP($E13,'1MD ELO (3)'!$A$7:$O$22,14))</f>
        <v/>
      </c>
      <c r="C13" s="446" t="str">
        <f>IF($E13="","",VLOOKUP($E13,'1MD ELO (3)'!$A$7:$O$22,15))</f>
        <v/>
      </c>
      <c r="D13" s="446" t="str">
        <f>IF($E13="","",VLOOKUP($E13,'1MD ELO (3)'!$A$7:$O$22,5))</f>
        <v/>
      </c>
      <c r="E13" s="159"/>
      <c r="F13" s="179" t="str">
        <f>UPPER(IF($E13="","",VLOOKUP($E13,'1MD ELO (3)'!$A$7:$O$22,2)))</f>
        <v/>
      </c>
      <c r="G13" s="179" t="str">
        <f>IF($E13="","",VLOOKUP($E13,'1MD ELO (3)'!$A$7:$O$22,3))</f>
        <v/>
      </c>
      <c r="H13" s="179"/>
      <c r="I13" s="179" t="str">
        <f>IF($E13="","",VLOOKUP($E13,'1MD ELO (3)'!$A$7:$O$22,4))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c r="A15" s="157">
        <v>5</v>
      </c>
      <c r="B15" s="390" t="str">
        <f>IF($E15="","",VLOOKUP($E15,'1MD ELO (3)'!$A$7:$O$22,14))</f>
        <v/>
      </c>
      <c r="C15" s="446" t="str">
        <f>IF($E15="","",VLOOKUP($E15,'1MD ELO (3)'!$A$7:$O$22,15))</f>
        <v/>
      </c>
      <c r="D15" s="446" t="str">
        <f>IF($E15="","",VLOOKUP($E15,'1MD ELO (3)'!$A$7:$O$22,5))</f>
        <v/>
      </c>
      <c r="E15" s="159"/>
      <c r="F15" s="160" t="str">
        <f>UPPER(IF($E15="","",VLOOKUP($E15,'1MD ELO (3)'!$A$7:$O$22,2)))</f>
        <v/>
      </c>
      <c r="G15" s="160" t="str">
        <f>IF($E15="","",VLOOKUP($E15,'1MD ELO (3)'!$A$7:$O$22,3))</f>
        <v/>
      </c>
      <c r="H15" s="160"/>
      <c r="I15" s="160" t="str">
        <f>IF($E15="","",VLOOKUP($E15,'1MD ELO (3)'!$A$7:$O$22,4))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c r="A17" s="171">
        <v>6</v>
      </c>
      <c r="B17" s="390" t="str">
        <f>IF($E17="","",VLOOKUP($E17,'1MD ELO (3)'!$A$7:$O$22,14))</f>
        <v/>
      </c>
      <c r="C17" s="446" t="str">
        <f>IF($E17="","",VLOOKUP($E17,'1MD ELO (3)'!$A$7:$O$22,15))</f>
        <v/>
      </c>
      <c r="D17" s="446" t="str">
        <f>IF($E17="","",VLOOKUP($E17,'1MD ELO (3)'!$A$7:$O$22,5))</f>
        <v/>
      </c>
      <c r="E17" s="159"/>
      <c r="F17" s="179" t="str">
        <f>UPPER(IF($E17="","",VLOOKUP($E17,'1MD ELO (3)'!$A$7:$O$22,2)))</f>
        <v/>
      </c>
      <c r="G17" s="179" t="str">
        <f>IF($E17="","",VLOOKUP($E17,'1MD ELO (3)'!$A$7:$O$22,3))</f>
        <v/>
      </c>
      <c r="H17" s="179"/>
      <c r="I17" s="179" t="str">
        <f>IF($E17="","",VLOOKUP($E17,'1MD ELO (3)'!$A$7:$O$22,4))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c r="A19" s="171">
        <v>7</v>
      </c>
      <c r="B19" s="390" t="str">
        <f>IF($E19="","",VLOOKUP($E19,'1MD ELO (3)'!$A$7:$O$22,14))</f>
        <v/>
      </c>
      <c r="C19" s="446" t="str">
        <f>IF($E19="","",VLOOKUP($E19,'1MD ELO (3)'!$A$7:$O$22,15))</f>
        <v/>
      </c>
      <c r="D19" s="446" t="str">
        <f>IF($E19="","",VLOOKUP($E19,'1MD ELO (3)'!$A$7:$O$22,5))</f>
        <v/>
      </c>
      <c r="E19" s="159"/>
      <c r="F19" s="179" t="str">
        <f>UPPER(IF($E19="","",VLOOKUP($E19,'1MD ELO (3)'!$A$7:$O$22,2)))</f>
        <v/>
      </c>
      <c r="G19" s="179" t="str">
        <f>IF($E19="","",VLOOKUP($E19,'1MD ELO (3)'!$A$7:$O$22,3))</f>
        <v/>
      </c>
      <c r="H19" s="179"/>
      <c r="I19" s="179" t="str">
        <f>IF($E19="","",VLOOKUP($E19,'1MD ELO (3)'!$A$7:$O$22,4))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c r="A21" s="171">
        <v>8</v>
      </c>
      <c r="B21" s="390" t="str">
        <f>IF($E21="","",VLOOKUP($E21,'1MD ELO (3)'!$A$7:$O$22,14))</f>
        <v/>
      </c>
      <c r="C21" s="446" t="str">
        <f>IF($E21="","",VLOOKUP($E21,'1MD ELO (3)'!$A$7:$O$22,15))</f>
        <v/>
      </c>
      <c r="D21" s="446" t="str">
        <f>IF($E21="","",VLOOKUP($E21,'1MD ELO (3)'!$A$7:$O$22,5))</f>
        <v/>
      </c>
      <c r="E21" s="159"/>
      <c r="F21" s="179" t="str">
        <f>UPPER(IF($E21="","",VLOOKUP($E21,'1MD ELO (3)'!$A$7:$O$22,2)))</f>
        <v/>
      </c>
      <c r="G21" s="179" t="str">
        <f>IF($E21="","",VLOOKUP($E21,'1MD ELO (3)'!$A$7:$O$22,3))</f>
        <v/>
      </c>
      <c r="H21" s="179"/>
      <c r="I21" s="179" t="str">
        <f>IF($E21="","",VLOOKUP($E21,'1MD ELO (3)'!$A$7:$O$22,4))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c r="A23" s="171">
        <v>9</v>
      </c>
      <c r="B23" s="390" t="str">
        <f>IF($E23="","",VLOOKUP($E23,'1MD ELO (3)'!$A$7:$O$22,14))</f>
        <v/>
      </c>
      <c r="C23" s="446" t="str">
        <f>IF($E23="","",VLOOKUP($E23,'1MD ELO (3)'!$A$7:$O$22,15))</f>
        <v/>
      </c>
      <c r="D23" s="446" t="str">
        <f>IF($E23="","",VLOOKUP($E23,'1MD ELO (3)'!$A$7:$O$22,5))</f>
        <v/>
      </c>
      <c r="E23" s="159"/>
      <c r="F23" s="179" t="str">
        <f>UPPER(IF($E23="","",VLOOKUP($E23,'1MD ELO (3)'!$A$7:$O$22,2)))</f>
        <v/>
      </c>
      <c r="G23" s="179" t="str">
        <f>IF($E23="","",VLOOKUP($E23,'1MD ELO (3)'!$A$7:$O$22,3))</f>
        <v/>
      </c>
      <c r="H23" s="179"/>
      <c r="I23" s="179" t="str">
        <f>IF($E23="","",VLOOKUP($E23,'1MD ELO (3)'!$A$7:$O$22,4))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c r="A25" s="171">
        <v>10</v>
      </c>
      <c r="B25" s="390" t="str">
        <f>IF($E25="","",VLOOKUP($E25,'1MD ELO (3)'!$A$7:$O$22,14))</f>
        <v/>
      </c>
      <c r="C25" s="446" t="str">
        <f>IF($E25="","",VLOOKUP($E25,'1MD ELO (3)'!$A$7:$O$22,15))</f>
        <v/>
      </c>
      <c r="D25" s="446" t="str">
        <f>IF($E25="","",VLOOKUP($E25,'1MD ELO (3)'!$A$7:$O$22,5))</f>
        <v/>
      </c>
      <c r="E25" s="159"/>
      <c r="F25" s="179" t="str">
        <f>UPPER(IF($E25="","",VLOOKUP($E25,'1MD ELO (3)'!$A$7:$O$22,2)))</f>
        <v/>
      </c>
      <c r="G25" s="179" t="str">
        <f>IF($E25="","",VLOOKUP($E25,'1MD ELO (3)'!$A$7:$O$22,3))</f>
        <v/>
      </c>
      <c r="H25" s="179"/>
      <c r="I25" s="179" t="str">
        <f>IF($E25="","",VLOOKUP($E25,'1MD ELO (3)'!$A$7:$O$22,4))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c r="A27" s="171">
        <v>11</v>
      </c>
      <c r="B27" s="390" t="str">
        <f>IF($E27="","",VLOOKUP($E27,'1MD ELO (3)'!$A$7:$O$22,14))</f>
        <v/>
      </c>
      <c r="C27" s="446" t="str">
        <f>IF($E27="","",VLOOKUP($E27,'1MD ELO (3)'!$A$7:$O$22,15))</f>
        <v/>
      </c>
      <c r="D27" s="446" t="str">
        <f>IF($E27="","",VLOOKUP($E27,'1MD ELO (3)'!$A$7:$O$22,5))</f>
        <v/>
      </c>
      <c r="E27" s="159"/>
      <c r="F27" s="179" t="str">
        <f>UPPER(IF($E27="","",VLOOKUP($E27,'1MD ELO (3)'!$A$7:$O$22,2)))</f>
        <v/>
      </c>
      <c r="G27" s="179" t="str">
        <f>IF($E27="","",VLOOKUP($E27,'1MD ELO (3)'!$A$7:$O$22,3))</f>
        <v/>
      </c>
      <c r="H27" s="179"/>
      <c r="I27" s="179" t="str">
        <f>IF($E27="","",VLOOKUP($E27,'1MD ELO (3)'!$A$7:$O$22,4))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c r="A29" s="157">
        <v>12</v>
      </c>
      <c r="B29" s="390" t="str">
        <f>IF($E29="","",VLOOKUP($E29,'1MD ELO (3)'!$A$7:$O$22,14))</f>
        <v/>
      </c>
      <c r="C29" s="446" t="str">
        <f>IF($E29="","",VLOOKUP($E29,'1MD ELO (3)'!$A$7:$O$22,15))</f>
        <v/>
      </c>
      <c r="D29" s="446" t="str">
        <f>IF($E29="","",VLOOKUP($E29,'1MD ELO (3)'!$A$7:$O$22,5))</f>
        <v/>
      </c>
      <c r="E29" s="159"/>
      <c r="F29" s="160" t="str">
        <f>UPPER(IF($E29="","",VLOOKUP($E29,'1MD ELO (3)'!$A$7:$O$22,2)))</f>
        <v/>
      </c>
      <c r="G29" s="160" t="str">
        <f>IF($E29="","",VLOOKUP($E29,'1MD ELO (3)'!$A$7:$O$22,3))</f>
        <v/>
      </c>
      <c r="H29" s="160"/>
      <c r="I29" s="160" t="str">
        <f>IF($E29="","",VLOOKUP($E29,'1MD ELO (3)'!$A$7:$O$22,4))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c r="A31" s="171">
        <v>13</v>
      </c>
      <c r="B31" s="390" t="str">
        <f>IF($E31="","",VLOOKUP($E31,'1MD ELO (3)'!$A$7:$O$22,14))</f>
        <v/>
      </c>
      <c r="C31" s="446" t="str">
        <f>IF($E31="","",VLOOKUP($E31,'1MD ELO (3)'!$A$7:$O$22,15))</f>
        <v/>
      </c>
      <c r="D31" s="446" t="str">
        <f>IF($E31="","",VLOOKUP($E31,'1MD ELO (3)'!$A$7:$O$22,5))</f>
        <v/>
      </c>
      <c r="E31" s="159"/>
      <c r="F31" s="179" t="str">
        <f>UPPER(IF($E31="","",VLOOKUP($E31,'1MD ELO (3)'!$A$7:$O$22,2)))</f>
        <v/>
      </c>
      <c r="G31" s="179" t="str">
        <f>IF($E31="","",VLOOKUP($E31,'1MD ELO (3)'!$A$7:$O$22,3))</f>
        <v/>
      </c>
      <c r="H31" s="179"/>
      <c r="I31" s="179" t="str">
        <f>IF($E31="","",VLOOKUP($E31,'1MD ELO (3)'!$A$7:$O$22,4))</f>
        <v/>
      </c>
      <c r="J31" s="192"/>
      <c r="K31" s="161"/>
      <c r="L31" s="161"/>
      <c r="M31" s="161"/>
      <c r="N31" s="188"/>
      <c r="O31" s="161"/>
      <c r="P31" s="186"/>
      <c r="Q31" s="167"/>
      <c r="R31" s="168"/>
      <c r="S31" s="169"/>
      <c r="AI31" s="668"/>
      <c r="AJ31" s="668"/>
      <c r="AK31" s="668"/>
    </row>
    <row r="32" spans="1:41" s="38" customFormat="1" ht="12.9" customHeight="1">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c r="A33" s="171">
        <v>14</v>
      </c>
      <c r="B33" s="390" t="str">
        <f>IF($E33="","",VLOOKUP($E33,'1MD ELO (3)'!$A$7:$O$22,14))</f>
        <v/>
      </c>
      <c r="C33" s="446" t="str">
        <f>IF($E33="","",VLOOKUP($E33,'1MD ELO (3)'!$A$7:$O$22,15))</f>
        <v/>
      </c>
      <c r="D33" s="446" t="str">
        <f>IF($E33="","",VLOOKUP($E33,'1MD ELO (3)'!$A$7:$O$22,5))</f>
        <v/>
      </c>
      <c r="E33" s="159"/>
      <c r="F33" s="179" t="str">
        <f>UPPER(IF($E33="","",VLOOKUP($E33,'1MD ELO (3)'!$A$7:$O$22,2)))</f>
        <v/>
      </c>
      <c r="G33" s="179" t="str">
        <f>IF($E33="","",VLOOKUP($E33,'1MD ELO (3)'!$A$7:$O$22,3))</f>
        <v/>
      </c>
      <c r="H33" s="179"/>
      <c r="I33" s="179" t="str">
        <f>IF($E33="","",VLOOKUP($E33,'1MD ELO (3)'!$A$7:$O$22,4))</f>
        <v/>
      </c>
      <c r="J33" s="180"/>
      <c r="K33" s="161"/>
      <c r="L33" s="181"/>
      <c r="M33" s="161"/>
      <c r="N33" s="188"/>
      <c r="O33" s="186"/>
      <c r="P33" s="186"/>
      <c r="Q33" s="167"/>
      <c r="R33" s="168"/>
      <c r="S33" s="169"/>
      <c r="AI33" s="668"/>
      <c r="AJ33" s="668"/>
      <c r="AK33" s="668"/>
    </row>
    <row r="34" spans="1:37" s="38" customFormat="1" ht="12.9" customHeight="1">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c r="A35" s="171">
        <v>15</v>
      </c>
      <c r="B35" s="390" t="str">
        <f>IF($E35="","",VLOOKUP($E35,'1MD ELO (3)'!$A$7:$O$22,14))</f>
        <v/>
      </c>
      <c r="C35" s="446" t="str">
        <f>IF($E35="","",VLOOKUP($E35,'1MD ELO (3)'!$A$7:$O$22,15))</f>
        <v/>
      </c>
      <c r="D35" s="446" t="str">
        <f>IF($E35="","",VLOOKUP($E35,'1MD ELO (3)'!$A$7:$O$22,5))</f>
        <v/>
      </c>
      <c r="E35" s="159"/>
      <c r="F35" s="179" t="str">
        <f>UPPER(IF($E35="","",VLOOKUP($E35,'1MD ELO (3)'!$A$7:$O$22,2)))</f>
        <v/>
      </c>
      <c r="G35" s="179" t="str">
        <f>IF($E35="","",VLOOKUP($E35,'1MD ELO (3)'!$A$7:$O$22,3))</f>
        <v/>
      </c>
      <c r="H35" s="179"/>
      <c r="I35" s="179" t="str">
        <f>IF($E35="","",VLOOKUP($E35,'1MD ELO (3)'!$A$7:$O$22,4))</f>
        <v/>
      </c>
      <c r="J35" s="162"/>
      <c r="K35" s="161"/>
      <c r="L35" s="187"/>
      <c r="M35" s="161"/>
      <c r="N35" s="186"/>
      <c r="O35" s="186"/>
      <c r="P35" s="186"/>
      <c r="Q35" s="167"/>
      <c r="R35" s="168"/>
      <c r="S35" s="169"/>
      <c r="AI35" s="668"/>
      <c r="AJ35" s="668"/>
      <c r="AK35" s="668"/>
    </row>
    <row r="36" spans="1:37" s="38" customFormat="1" ht="12.9" customHeight="1">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c r="A37" s="157">
        <v>16</v>
      </c>
      <c r="B37" s="390" t="str">
        <f>IF($E37="","",VLOOKUP($E37,'1MD ELO (3)'!$A$7:$O$22,14))</f>
        <v/>
      </c>
      <c r="C37" s="446" t="str">
        <f>IF($E37="","",VLOOKUP($E37,'1MD ELO (3)'!$A$7:$O$22,15))</f>
        <v/>
      </c>
      <c r="D37" s="446" t="str">
        <f>IF($E37="","",VLOOKUP($E37,'1MD ELO (3)'!$A$7:$O$22,5))</f>
        <v/>
      </c>
      <c r="E37" s="159"/>
      <c r="F37" s="160" t="str">
        <f>UPPER(IF($E37="","",VLOOKUP($E37,'1MD ELO (3)'!$A$7:$O$22,2)))</f>
        <v/>
      </c>
      <c r="G37" s="160" t="str">
        <f>IF($E37="","",VLOOKUP($E37,'1MD ELO (3)'!$A$7:$O$22,3))</f>
        <v/>
      </c>
      <c r="H37" s="179"/>
      <c r="I37" s="160" t="str">
        <f>IF($E37="","",VLOOKUP($E37,'1MD ELO (3)'!$A$7:$O$22,4))</f>
        <v/>
      </c>
      <c r="J37" s="190"/>
      <c r="K37" s="161"/>
      <c r="L37" s="161"/>
      <c r="M37" s="161"/>
      <c r="N37" s="186"/>
      <c r="O37" s="186"/>
      <c r="P37" s="186"/>
      <c r="Q37" s="167"/>
      <c r="R37" s="168"/>
      <c r="S37" s="169"/>
      <c r="AI37" s="668"/>
      <c r="AJ37" s="668"/>
      <c r="AK37" s="668"/>
    </row>
    <row r="38" spans="1:37" s="38" customFormat="1" ht="9.6" customHeight="1">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c r="A50" s="452" t="s">
        <v>106</v>
      </c>
      <c r="B50" s="453"/>
      <c r="C50" s="454"/>
      <c r="D50" s="455"/>
      <c r="E50" s="224">
        <v>1</v>
      </c>
      <c r="F50" s="92" t="str">
        <f>IF(E50&gt;$R$57,,UPPER(VLOOKUP(E50,'1MD ELO (3)'!$A$7:$Q$134,2)))</f>
        <v/>
      </c>
      <c r="G50" s="225"/>
      <c r="H50" s="92"/>
      <c r="I50" s="91"/>
      <c r="J50" s="226" t="s">
        <v>7</v>
      </c>
      <c r="K50" s="221"/>
      <c r="L50" s="227"/>
      <c r="M50" s="221"/>
      <c r="N50" s="228"/>
      <c r="O50" s="229" t="s">
        <v>111</v>
      </c>
      <c r="P50" s="230"/>
      <c r="Q50" s="230"/>
      <c r="R50" s="231"/>
      <c r="AI50" s="670"/>
      <c r="AJ50" s="670"/>
      <c r="AK50" s="670"/>
    </row>
    <row r="51" spans="1:37" s="18" customFormat="1" ht="9" customHeight="1">
      <c r="A51" s="236" t="s">
        <v>124</v>
      </c>
      <c r="B51" s="234"/>
      <c r="C51" s="448"/>
      <c r="D51" s="237"/>
      <c r="E51" s="224">
        <v>2</v>
      </c>
      <c r="F51" s="92" t="str">
        <f>IF(E51&gt;$R$57,,UPPER(VLOOKUP(E51,'1MD ELO (3)'!$A$7:$Q$134,2)))</f>
        <v/>
      </c>
      <c r="G51" s="225"/>
      <c r="H51" s="92"/>
      <c r="I51" s="91"/>
      <c r="J51" s="226" t="s">
        <v>8</v>
      </c>
      <c r="K51" s="221"/>
      <c r="L51" s="227"/>
      <c r="M51" s="221"/>
      <c r="N51" s="228"/>
      <c r="O51" s="232"/>
      <c r="P51" s="233"/>
      <c r="Q51" s="234"/>
      <c r="R51" s="235"/>
      <c r="AI51" s="670"/>
      <c r="AJ51" s="670"/>
      <c r="AK51" s="670"/>
    </row>
    <row r="52" spans="1:37" s="18" customFormat="1" ht="9" customHeight="1">
      <c r="A52" s="379"/>
      <c r="B52" s="380"/>
      <c r="C52" s="449"/>
      <c r="D52" s="381"/>
      <c r="E52" s="224">
        <v>3</v>
      </c>
      <c r="F52" s="92" t="str">
        <f>IF(E52&gt;$R$57,,UPPER(VLOOKUP(E52,'1MD ELO (3)'!$A$7:$Q$134,2)))</f>
        <v/>
      </c>
      <c r="G52" s="225"/>
      <c r="H52" s="92"/>
      <c r="I52" s="91"/>
      <c r="J52" s="226" t="s">
        <v>9</v>
      </c>
      <c r="K52" s="221"/>
      <c r="L52" s="227"/>
      <c r="M52" s="221"/>
      <c r="N52" s="228"/>
      <c r="O52" s="229" t="s">
        <v>112</v>
      </c>
      <c r="P52" s="230"/>
      <c r="Q52" s="230"/>
      <c r="R52" s="231"/>
      <c r="AI52" s="670"/>
      <c r="AJ52" s="670"/>
      <c r="AK52" s="670"/>
    </row>
    <row r="53" spans="1:37" s="18" customFormat="1" ht="9" customHeight="1">
      <c r="A53" s="238"/>
      <c r="B53" s="443"/>
      <c r="C53" s="443"/>
      <c r="D53" s="239"/>
      <c r="E53" s="224">
        <v>4</v>
      </c>
      <c r="F53" s="92" t="str">
        <f>IF(E53&gt;$R$57,,UPPER(VLOOKUP(E53,'1MD ELO (3)'!$A$7:$Q$134,2)))</f>
        <v/>
      </c>
      <c r="G53" s="225"/>
      <c r="H53" s="92"/>
      <c r="I53" s="91"/>
      <c r="J53" s="226" t="s">
        <v>10</v>
      </c>
      <c r="K53" s="221"/>
      <c r="L53" s="227"/>
      <c r="M53" s="221"/>
      <c r="N53" s="228"/>
      <c r="O53" s="221"/>
      <c r="P53" s="227"/>
      <c r="Q53" s="221"/>
      <c r="R53" s="228"/>
      <c r="AI53" s="670"/>
      <c r="AJ53" s="670"/>
      <c r="AK53" s="670"/>
    </row>
    <row r="54" spans="1:37" s="18" customFormat="1" ht="9" customHeight="1">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c r="A57" s="368"/>
      <c r="B57" s="365"/>
      <c r="C57" s="445"/>
      <c r="D57" s="378"/>
      <c r="E57" s="240"/>
      <c r="F57" s="241"/>
      <c r="G57" s="242"/>
      <c r="H57" s="241"/>
      <c r="I57" s="243"/>
      <c r="J57" s="244" t="s">
        <v>14</v>
      </c>
      <c r="K57" s="234"/>
      <c r="L57" s="233"/>
      <c r="M57" s="234"/>
      <c r="N57" s="235"/>
      <c r="O57" s="234">
        <f>R4</f>
        <v>0</v>
      </c>
      <c r="P57" s="233"/>
      <c r="Q57" s="234"/>
      <c r="R57" s="245">
        <f>MIN(4,'1MD ELO (3)'!Q5)</f>
        <v>4</v>
      </c>
      <c r="AI57" s="670"/>
      <c r="AJ57" s="670"/>
      <c r="AK57" s="670"/>
    </row>
  </sheetData>
  <mergeCells count="1">
    <mergeCell ref="A4:C4"/>
  </mergeCells>
  <conditionalFormatting sqref="G45:I45 G39:I39 H23 H25 H27 H29 H31 H33 H35 H37 G47:I47 G41:I41 G43:I43 H7 H9 H11 H13 H15 H17 H19 H21">
    <cfRule type="expression" dxfId="443" priority="14" stopIfTrue="1">
      <formula>AND($E7&lt;9,$C7&gt;0)</formula>
    </cfRule>
  </conditionalFormatting>
  <conditionalFormatting sqref="I32 I46 I36 K44 I42 K10 M14 K18 K26 K34 M30 M40 O22 I8 I12 I16 I20 I24 I28">
    <cfRule type="expression" dxfId="442" priority="11" stopIfTrue="1">
      <formula>AND($O$1="CU",I8="Umpire")</formula>
    </cfRule>
    <cfRule type="expression" dxfId="441" priority="12" stopIfTrue="1">
      <formula>AND($O$1="CU",I8&lt;&gt;"Umpire",J8&lt;&gt;"")</formula>
    </cfRule>
    <cfRule type="expression" dxfId="440" priority="13" stopIfTrue="1">
      <formula>AND($O$1="CU",I8&lt;&gt;"Umpire")</formula>
    </cfRule>
  </conditionalFormatting>
  <conditionalFormatting sqref="E39 E47 E45 E43 E41">
    <cfRule type="expression" dxfId="439" priority="10" stopIfTrue="1">
      <formula>AND($E39&lt;9,$C39&gt;0)</formula>
    </cfRule>
  </conditionalFormatting>
  <conditionalFormatting sqref="F41 F43 F45 F47 F39">
    <cfRule type="cellIs" dxfId="438" priority="8" stopIfTrue="1" operator="equal">
      <formula>"Bye"</formula>
    </cfRule>
    <cfRule type="expression" dxfId="437" priority="9" stopIfTrue="1">
      <formula>AND($E39&lt;9,$C39&gt;0)</formula>
    </cfRule>
  </conditionalFormatting>
  <conditionalFormatting sqref="M10 M18 M26 M34 O30 O40 M44 O14 Q22 K8 K12 K16 K20 K24 K28 K32 K36 K42 K46">
    <cfRule type="expression" dxfId="436" priority="6" stopIfTrue="1">
      <formula>J8="as"</formula>
    </cfRule>
    <cfRule type="expression" dxfId="435" priority="7" stopIfTrue="1">
      <formula>J8="bs"</formula>
    </cfRule>
  </conditionalFormatting>
  <conditionalFormatting sqref="B41 B43 B45 B47 B39">
    <cfRule type="cellIs" dxfId="434" priority="4" stopIfTrue="1" operator="equal">
      <formula>"QA"</formula>
    </cfRule>
    <cfRule type="cellIs" dxfId="433" priority="5" stopIfTrue="1" operator="equal">
      <formula>"DA"</formula>
    </cfRule>
  </conditionalFormatting>
  <conditionalFormatting sqref="R57 J8 J12 J16 J20 J24 J28 J32 J36 N30 N14 L10 L34 L18 L26 P22">
    <cfRule type="expression" dxfId="432" priority="3" stopIfTrue="1">
      <formula>$O$1="CU"</formula>
    </cfRule>
  </conditionalFormatting>
  <conditionalFormatting sqref="E9 E7 E11 E13 E15 E17 E19 E21 E23 E25 E27 E29 E31 E33 E35 E37">
    <cfRule type="expression" dxfId="431" priority="2" stopIfTrue="1">
      <formula>$E7&lt;5</formula>
    </cfRule>
  </conditionalFormatting>
  <conditionalFormatting sqref="F35 F37 F25 F33 F31 F29 F27 F23 F19 F21 F9 F17 F15 F13 F11 F7">
    <cfRule type="cellIs" dxfId="430"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worksheet>
</file>

<file path=xl/worksheets/sheet59.xml><?xml version="1.0" encoding="utf-8"?>
<worksheet xmlns="http://schemas.openxmlformats.org/spreadsheetml/2006/main" xmlns:r="http://schemas.openxmlformats.org/officeDocument/2006/relationships">
  <sheetPr codeName="Sheet145">
    <tabColor indexed="11"/>
    <pageSetUpPr fitToPage="1"/>
  </sheetPr>
  <dimension ref="A1:AM79"/>
  <sheetViews>
    <sheetView showGridLines="0" showZeros="0" workbookViewId="0">
      <selection activeCell="A6" sqref="A6:IV6"/>
    </sheetView>
  </sheetViews>
  <sheetFormatPr defaultRowHeight="13.2"/>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E2" s="464">
        <f>Altalanos!$C$8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49"/>
      <c r="N4" s="147"/>
      <c r="O4" s="146"/>
      <c r="P4" s="147"/>
      <c r="Q4" s="146"/>
      <c r="R4" s="89">
        <f>Altalanos!$E$10</f>
        <v>0</v>
      </c>
      <c r="Y4" s="656"/>
      <c r="Z4" s="656"/>
      <c r="AA4" s="656" t="s">
        <v>194</v>
      </c>
      <c r="AB4" s="661">
        <v>250</v>
      </c>
      <c r="AC4" s="661">
        <v>200</v>
      </c>
      <c r="AD4" s="661">
        <v>150</v>
      </c>
      <c r="AE4" s="661">
        <v>120</v>
      </c>
      <c r="AF4" s="661">
        <v>90</v>
      </c>
      <c r="AG4" s="661">
        <v>60</v>
      </c>
      <c r="AH4" s="661">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c r="A6" s="785"/>
      <c r="B6" s="794"/>
      <c r="C6" s="794"/>
      <c r="D6" s="794"/>
      <c r="E6" s="794"/>
      <c r="F6" s="793" t="str">
        <f>IF(Y3="","",CONCATENATE(AH1," / ",AG1," pont"))</f>
        <v/>
      </c>
      <c r="G6" s="795"/>
      <c r="H6" s="796"/>
      <c r="I6" s="795"/>
      <c r="J6" s="797"/>
      <c r="K6" s="794" t="str">
        <f>IF(Y3="","",CONCATENATE(AF1," pont"))</f>
        <v/>
      </c>
      <c r="L6" s="797"/>
      <c r="M6" s="794" t="str">
        <f>IF(Y3="","",CONCATENATE(AE1," pont"))</f>
        <v/>
      </c>
      <c r="N6" s="797"/>
      <c r="O6" s="794" t="str">
        <f>IF(Y3="","",CONCATENATE(AD1," pont"))</f>
        <v/>
      </c>
      <c r="P6" s="797"/>
      <c r="Q6" s="794" t="str">
        <f>IF(Y3="","",CONCATENATE(AC1," pont"))</f>
        <v/>
      </c>
      <c r="R6" s="804"/>
      <c r="Y6" s="800"/>
      <c r="Z6" s="800"/>
      <c r="AA6" s="800" t="s">
        <v>196</v>
      </c>
      <c r="AB6" s="801">
        <v>150</v>
      </c>
      <c r="AC6" s="801">
        <v>120</v>
      </c>
      <c r="AD6" s="801">
        <v>90</v>
      </c>
      <c r="AE6" s="801">
        <v>60</v>
      </c>
      <c r="AF6" s="801">
        <v>40</v>
      </c>
      <c r="AG6" s="801">
        <v>25</v>
      </c>
      <c r="AH6" s="801">
        <v>10</v>
      </c>
      <c r="AI6" s="803"/>
      <c r="AJ6" s="803"/>
      <c r="AK6" s="803"/>
    </row>
    <row r="7" spans="1:37" s="38" customFormat="1" ht="10.5" customHeight="1">
      <c r="A7" s="157">
        <v>1</v>
      </c>
      <c r="B7" s="390" t="str">
        <f>IF($E7="","",VLOOKUP($E7,'1MD ELO (3)'!$A$7:$O$48,14))</f>
        <v/>
      </c>
      <c r="C7" s="390" t="str">
        <f>IF($E7="","",VLOOKUP($E7,'1MD ELO (3)'!$A$7:$O$48,15))</f>
        <v/>
      </c>
      <c r="D7" s="471" t="str">
        <f>IF($E7="","",VLOOKUP($E7,'1MD ELO (3)'!$A$7:$O$48,5))</f>
        <v/>
      </c>
      <c r="E7" s="159"/>
      <c r="F7" s="160" t="str">
        <f>UPPER(IF($E7="","",VLOOKUP($E7,'1MD ELO (3)'!$A$7:$O$48,2)))</f>
        <v/>
      </c>
      <c r="G7" s="160" t="str">
        <f>IF($E7="","",VLOOKUP($E7,'1MD ELO (3)'!$A$7:$O$48,3))</f>
        <v/>
      </c>
      <c r="H7" s="160"/>
      <c r="I7" s="160" t="str">
        <f>IF($E7="","",VLOOKUP($E7,'1MD ELO (3)'!$A$7:$O$48,4))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c r="A9" s="171">
        <v>2</v>
      </c>
      <c r="B9" s="390" t="str">
        <f>IF($E9="","",VLOOKUP($E9,'1MD ELO (3)'!$A$7:$O$48,14))</f>
        <v/>
      </c>
      <c r="C9" s="390" t="str">
        <f>IF($E9="","",VLOOKUP($E9,'1MD ELO (3)'!$A$7:$O$48,15))</f>
        <v/>
      </c>
      <c r="D9" s="471" t="str">
        <f>IF($E9="","",VLOOKUP($E9,'1MD ELO (3)'!$A$7:$O$48,5))</f>
        <v/>
      </c>
      <c r="E9" s="159"/>
      <c r="F9" s="487" t="str">
        <f>UPPER(IF($E9="","",VLOOKUP($E9,'1MD ELO (3)'!$A$7:$O$48,2)))</f>
        <v/>
      </c>
      <c r="G9" s="487" t="str">
        <f>IF($E9="","",VLOOKUP($E9,'1MD ELO (3)'!$A$7:$O$48,3))</f>
        <v/>
      </c>
      <c r="H9" s="487"/>
      <c r="I9" s="487" t="str">
        <f>IF($E9="","",VLOOKUP($E9,'1MD ELO (3)'!$A$7:$O$48,4))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c r="A11" s="171">
        <v>3</v>
      </c>
      <c r="B11" s="390" t="str">
        <f>IF($E11="","",VLOOKUP($E11,'1MD ELO (3)'!$A$7:$O$48,14))</f>
        <v/>
      </c>
      <c r="C11" s="390" t="str">
        <f>IF($E11="","",VLOOKUP($E11,'1MD ELO (3)'!$A$7:$O$48,15))</f>
        <v/>
      </c>
      <c r="D11" s="471" t="str">
        <f>IF($E11="","",VLOOKUP($E11,'1MD ELO (3)'!$A$7:$O$48,5))</f>
        <v/>
      </c>
      <c r="E11" s="159"/>
      <c r="F11" s="487" t="str">
        <f>UPPER(IF($E11="","",VLOOKUP($E11,'1MD ELO (3)'!$A$7:$O$48,2)))</f>
        <v/>
      </c>
      <c r="G11" s="487" t="str">
        <f>IF($E11="","",VLOOKUP($E11,'1MD ELO (3)'!$A$7:$O$48,3))</f>
        <v/>
      </c>
      <c r="H11" s="487"/>
      <c r="I11" s="487" t="str">
        <f>IF($E11="","",VLOOKUP($E11,'1MD ELO (3)'!$A$7:$O$48,4))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c r="A13" s="171">
        <v>4</v>
      </c>
      <c r="B13" s="390" t="str">
        <f>IF($E13="","",VLOOKUP($E13,'1MD ELO (3)'!$A$7:$O$48,14))</f>
        <v/>
      </c>
      <c r="C13" s="390" t="str">
        <f>IF($E13="","",VLOOKUP($E13,'1MD ELO (3)'!$A$7:$O$48,15))</f>
        <v/>
      </c>
      <c r="D13" s="471" t="str">
        <f>IF($E13="","",VLOOKUP($E13,'1MD ELO (3)'!$A$7:$O$48,5))</f>
        <v/>
      </c>
      <c r="E13" s="159"/>
      <c r="F13" s="487" t="str">
        <f>UPPER(IF($E13="","",VLOOKUP($E13,'1MD ELO (3)'!$A$7:$O$48,2)))</f>
        <v/>
      </c>
      <c r="G13" s="487" t="str">
        <f>IF($E13="","",VLOOKUP($E13,'1MD ELO (3)'!$A$7:$O$48,3))</f>
        <v/>
      </c>
      <c r="H13" s="487"/>
      <c r="I13" s="487" t="str">
        <f>IF($E13="","",VLOOKUP($E13,'1MD ELO (3)'!$A$7:$O$48,4))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c r="A15" s="171">
        <v>5</v>
      </c>
      <c r="B15" s="390" t="str">
        <f>IF($E15="","",VLOOKUP($E15,'1MD ELO (3)'!$A$7:$O$48,14))</f>
        <v/>
      </c>
      <c r="C15" s="390" t="str">
        <f>IF($E15="","",VLOOKUP($E15,'1MD ELO (3)'!$A$7:$O$48,15))</f>
        <v/>
      </c>
      <c r="D15" s="471" t="str">
        <f>IF($E15="","",VLOOKUP($E15,'1MD ELO (3)'!$A$7:$O$48,5))</f>
        <v/>
      </c>
      <c r="E15" s="159"/>
      <c r="F15" s="487" t="str">
        <f>UPPER(IF($E15="","",VLOOKUP($E15,'1MD ELO (3)'!$A$7:$O$48,2)))</f>
        <v/>
      </c>
      <c r="G15" s="487" t="str">
        <f>IF($E15="","",VLOOKUP($E15,'1MD ELO (3)'!$A$7:$O$48,3))</f>
        <v/>
      </c>
      <c r="H15" s="487"/>
      <c r="I15" s="487" t="str">
        <f>IF($E15="","",VLOOKUP($E15,'1MD ELO (3)'!$A$7:$O$48,4))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c r="A17" s="171">
        <v>6</v>
      </c>
      <c r="B17" s="390" t="str">
        <f>IF($E17="","",VLOOKUP($E17,'1MD ELO (3)'!$A$7:$O$48,14))</f>
        <v/>
      </c>
      <c r="C17" s="390" t="str">
        <f>IF($E17="","",VLOOKUP($E17,'1MD ELO (3)'!$A$7:$O$48,15))</f>
        <v/>
      </c>
      <c r="D17" s="471" t="str">
        <f>IF($E17="","",VLOOKUP($E17,'1MD ELO (3)'!$A$7:$O$48,5))</f>
        <v/>
      </c>
      <c r="E17" s="159"/>
      <c r="F17" s="487" t="str">
        <f>UPPER(IF($E17="","",VLOOKUP($E17,'1MD ELO (3)'!$A$7:$O$48,2)))</f>
        <v/>
      </c>
      <c r="G17" s="487" t="str">
        <f>IF($E17="","",VLOOKUP($E17,'1MD ELO (3)'!$A$7:$O$48,3))</f>
        <v/>
      </c>
      <c r="H17" s="487"/>
      <c r="I17" s="487" t="str">
        <f>IF($E17="","",VLOOKUP($E17,'1MD ELO (3)'!$A$7:$O$48,4))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c r="A19" s="171">
        <v>7</v>
      </c>
      <c r="B19" s="390" t="str">
        <f>IF($E19="","",VLOOKUP($E19,'1MD ELO (3)'!$A$7:$O$48,14))</f>
        <v/>
      </c>
      <c r="C19" s="390" t="str">
        <f>IF($E19="","",VLOOKUP($E19,'1MD ELO (3)'!$A$7:$O$48,15))</f>
        <v/>
      </c>
      <c r="D19" s="471" t="str">
        <f>IF($E19="","",VLOOKUP($E19,'1MD ELO (3)'!$A$7:$O$48,5))</f>
        <v/>
      </c>
      <c r="E19" s="159"/>
      <c r="F19" s="487" t="str">
        <f>UPPER(IF($E19="","",VLOOKUP($E19,'1MD ELO (3)'!$A$7:$O$48,2)))</f>
        <v/>
      </c>
      <c r="G19" s="487" t="str">
        <f>IF($E19="","",VLOOKUP($E19,'1MD ELO (3)'!$A$7:$O$48,3))</f>
        <v/>
      </c>
      <c r="H19" s="487"/>
      <c r="I19" s="487" t="str">
        <f>IF($E19="","",VLOOKUP($E19,'1MD ELO (3)'!$A$7:$O$48,4))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c r="A21" s="157">
        <v>8</v>
      </c>
      <c r="B21" s="390" t="str">
        <f>IF($E21="","",VLOOKUP($E21,'1MD ELO (3)'!$A$7:$O$48,14))</f>
        <v/>
      </c>
      <c r="C21" s="390" t="str">
        <f>IF($E21="","",VLOOKUP($E21,'1MD ELO (3)'!$A$7:$O$48,15))</f>
        <v/>
      </c>
      <c r="D21" s="471" t="str">
        <f>IF($E21="","",VLOOKUP($E21,'1MD ELO (3)'!$A$7:$O$48,5))</f>
        <v/>
      </c>
      <c r="E21" s="159"/>
      <c r="F21" s="160" t="str">
        <f>UPPER(IF($E21="","",VLOOKUP($E21,'1MD ELO (3)'!$A$7:$O$48,2)))</f>
        <v/>
      </c>
      <c r="G21" s="160" t="str">
        <f>IF($E21="","",VLOOKUP($E21,'1MD ELO (3)'!$A$7:$O$48,3))</f>
        <v/>
      </c>
      <c r="H21" s="160"/>
      <c r="I21" s="160" t="str">
        <f>IF($E21="","",VLOOKUP($E21,'1MD ELO (3)'!$A$7:$O$48,4))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c r="A23" s="157">
        <v>9</v>
      </c>
      <c r="B23" s="390" t="str">
        <f>IF($E23="","",VLOOKUP($E23,'1MD ELO (3)'!$A$7:$O$48,14))</f>
        <v/>
      </c>
      <c r="C23" s="390" t="str">
        <f>IF($E23="","",VLOOKUP($E23,'1MD ELO (3)'!$A$7:$O$48,15))</f>
        <v/>
      </c>
      <c r="D23" s="471" t="str">
        <f>IF($E23="","",VLOOKUP($E23,'1MD ELO (3)'!$A$7:$O$48,5))</f>
        <v/>
      </c>
      <c r="E23" s="159"/>
      <c r="F23" s="160" t="str">
        <f>UPPER(IF($E23="","",VLOOKUP($E23,'1MD ELO (3)'!$A$7:$O$48,2)))</f>
        <v/>
      </c>
      <c r="G23" s="160" t="str">
        <f>IF($E23="","",VLOOKUP($E23,'1MD ELO (3)'!$A$7:$O$48,3))</f>
        <v/>
      </c>
      <c r="H23" s="160"/>
      <c r="I23" s="160" t="str">
        <f>IF($E23="","",VLOOKUP($E23,'1MD ELO (3)'!$A$7:$O$48,4))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c r="A25" s="171">
        <v>10</v>
      </c>
      <c r="B25" s="390" t="str">
        <f>IF($E25="","",VLOOKUP($E25,'1MD ELO (3)'!$A$7:$O$48,14))</f>
        <v/>
      </c>
      <c r="C25" s="390" t="str">
        <f>IF($E25="","",VLOOKUP($E25,'1MD ELO (3)'!$A$7:$O$48,15))</f>
        <v/>
      </c>
      <c r="D25" s="471" t="str">
        <f>IF($E25="","",VLOOKUP($E25,'1MD ELO (3)'!$A$7:$O$48,5))</f>
        <v/>
      </c>
      <c r="E25" s="159"/>
      <c r="F25" s="487" t="str">
        <f>UPPER(IF($E25="","",VLOOKUP($E25,'1MD ELO (3)'!$A$7:$O$48,2)))</f>
        <v/>
      </c>
      <c r="G25" s="487" t="str">
        <f>IF($E25="","",VLOOKUP($E25,'1MD ELO (3)'!$A$7:$O$48,3))</f>
        <v/>
      </c>
      <c r="H25" s="487"/>
      <c r="I25" s="487" t="str">
        <f>IF($E25="","",VLOOKUP($E25,'1MD ELO (3)'!$A$7:$O$48,4))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c r="A27" s="171">
        <v>11</v>
      </c>
      <c r="B27" s="390" t="str">
        <f>IF($E27="","",VLOOKUP($E27,'1MD ELO (3)'!$A$7:$O$48,14))</f>
        <v/>
      </c>
      <c r="C27" s="390" t="str">
        <f>IF($E27="","",VLOOKUP($E27,'1MD ELO (3)'!$A$7:$O$48,15))</f>
        <v/>
      </c>
      <c r="D27" s="471" t="str">
        <f>IF($E27="","",VLOOKUP($E27,'1MD ELO (3)'!$A$7:$O$48,5))</f>
        <v/>
      </c>
      <c r="E27" s="159"/>
      <c r="F27" s="487" t="str">
        <f>UPPER(IF($E27="","",VLOOKUP($E27,'1MD ELO (3)'!$A$7:$O$48,2)))</f>
        <v/>
      </c>
      <c r="G27" s="487" t="str">
        <f>IF($E27="","",VLOOKUP($E27,'1MD ELO (3)'!$A$7:$O$48,3))</f>
        <v/>
      </c>
      <c r="H27" s="487"/>
      <c r="I27" s="487" t="str">
        <f>IF($E27="","",VLOOKUP($E27,'1MD ELO (3)'!$A$7:$O$48,4))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c r="A29" s="171">
        <v>12</v>
      </c>
      <c r="B29" s="390" t="str">
        <f>IF($E29="","",VLOOKUP($E29,'1MD ELO (3)'!$A$7:$O$48,14))</f>
        <v/>
      </c>
      <c r="C29" s="390" t="str">
        <f>IF($E29="","",VLOOKUP($E29,'1MD ELO (3)'!$A$7:$O$48,15))</f>
        <v/>
      </c>
      <c r="D29" s="471" t="str">
        <f>IF($E29="","",VLOOKUP($E29,'1MD ELO (3)'!$A$7:$O$48,5))</f>
        <v/>
      </c>
      <c r="E29" s="159"/>
      <c r="F29" s="487" t="str">
        <f>UPPER(IF($E29="","",VLOOKUP($E29,'1MD ELO (3)'!$A$7:$O$48,2)))</f>
        <v/>
      </c>
      <c r="G29" s="487" t="str">
        <f>IF($E29="","",VLOOKUP($E29,'1MD ELO (3)'!$A$7:$O$48,3))</f>
        <v/>
      </c>
      <c r="H29" s="487"/>
      <c r="I29" s="487" t="str">
        <f>IF($E29="","",VLOOKUP($E29,'1MD ELO (3)'!$A$7:$O$48,4))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c r="A31" s="171">
        <v>13</v>
      </c>
      <c r="B31" s="390" t="str">
        <f>IF($E31="","",VLOOKUP($E31,'1MD ELO (3)'!$A$7:$O$48,14))</f>
        <v/>
      </c>
      <c r="C31" s="390" t="str">
        <f>IF($E31="","",VLOOKUP($E31,'1MD ELO (3)'!$A$7:$O$48,15))</f>
        <v/>
      </c>
      <c r="D31" s="471" t="str">
        <f>IF($E31="","",VLOOKUP($E31,'1MD ELO (3)'!$A$7:$O$48,5))</f>
        <v/>
      </c>
      <c r="E31" s="159"/>
      <c r="F31" s="487" t="str">
        <f>UPPER(IF($E31="","",VLOOKUP($E31,'1MD ELO (3)'!$A$7:$O$48,2)))</f>
        <v/>
      </c>
      <c r="G31" s="487" t="str">
        <f>IF($E31="","",VLOOKUP($E31,'1MD ELO (3)'!$A$7:$O$48,3))</f>
        <v/>
      </c>
      <c r="H31" s="487"/>
      <c r="I31" s="487" t="str">
        <f>IF($E31="","",VLOOKUP($E31,'1MD ELO (3)'!$A$7:$O$48,4))</f>
        <v/>
      </c>
      <c r="J31" s="192"/>
      <c r="K31" s="161"/>
      <c r="L31" s="161"/>
      <c r="M31" s="161"/>
      <c r="N31" s="188"/>
      <c r="O31" s="161"/>
      <c r="P31" s="166"/>
      <c r="Q31" s="164"/>
      <c r="R31" s="246"/>
      <c r="S31" s="169"/>
      <c r="AI31" s="668"/>
      <c r="AJ31" s="668"/>
      <c r="AK31" s="668"/>
    </row>
    <row r="32" spans="1:39" s="38" customFormat="1" ht="9.6" customHeight="1">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c r="A33" s="171">
        <v>14</v>
      </c>
      <c r="B33" s="390" t="str">
        <f>IF($E33="","",VLOOKUP($E33,'1MD ELO (3)'!$A$7:$O$48,14))</f>
        <v/>
      </c>
      <c r="C33" s="390" t="str">
        <f>IF($E33="","",VLOOKUP($E33,'1MD ELO (3)'!$A$7:$O$48,15))</f>
        <v/>
      </c>
      <c r="D33" s="471" t="str">
        <f>IF($E33="","",VLOOKUP($E33,'1MD ELO (3)'!$A$7:$O$48,5))</f>
        <v/>
      </c>
      <c r="E33" s="159"/>
      <c r="F33" s="487" t="str">
        <f>UPPER(IF($E33="","",VLOOKUP($E33,'1MD ELO (3)'!$A$7:$O$48,2)))</f>
        <v/>
      </c>
      <c r="G33" s="487" t="str">
        <f>IF($E33="","",VLOOKUP($E33,'1MD ELO (3)'!$A$7:$O$48,3))</f>
        <v/>
      </c>
      <c r="H33" s="487"/>
      <c r="I33" s="487" t="str">
        <f>IF($E33="","",VLOOKUP($E33,'1MD ELO (3)'!$A$7:$O$48,4))</f>
        <v/>
      </c>
      <c r="J33" s="180"/>
      <c r="K33" s="161"/>
      <c r="L33" s="181"/>
      <c r="M33" s="161"/>
      <c r="N33" s="188"/>
      <c r="O33" s="164"/>
      <c r="P33" s="166"/>
      <c r="Q33" s="164"/>
      <c r="R33" s="246"/>
      <c r="S33" s="169"/>
      <c r="AI33" s="668"/>
      <c r="AJ33" s="668"/>
      <c r="AK33" s="668"/>
    </row>
    <row r="34" spans="1:37" s="38" customFormat="1" ht="9.6" customHeight="1">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c r="A35" s="171">
        <v>15</v>
      </c>
      <c r="B35" s="390" t="str">
        <f>IF($E35="","",VLOOKUP($E35,'1MD ELO (3)'!$A$7:$O$48,14))</f>
        <v/>
      </c>
      <c r="C35" s="390" t="str">
        <f>IF($E35="","",VLOOKUP($E35,'1MD ELO (3)'!$A$7:$O$48,15))</f>
        <v/>
      </c>
      <c r="D35" s="471" t="str">
        <f>IF($E35="","",VLOOKUP($E35,'1MD ELO (3)'!$A$7:$O$48,5))</f>
        <v/>
      </c>
      <c r="E35" s="159"/>
      <c r="F35" s="487" t="str">
        <f>UPPER(IF($E35="","",VLOOKUP($E35,'1MD ELO (3)'!$A$7:$O$48,2)))</f>
        <v/>
      </c>
      <c r="G35" s="487" t="str">
        <f>IF($E35="","",VLOOKUP($E35,'1MD ELO (3)'!$A$7:$O$48,3))</f>
        <v/>
      </c>
      <c r="H35" s="487"/>
      <c r="I35" s="487" t="str">
        <f>IF($E35="","",VLOOKUP($E35,'1MD ELO (3)'!$A$7:$O$48,4))</f>
        <v/>
      </c>
      <c r="J35" s="162"/>
      <c r="K35" s="161"/>
      <c r="L35" s="187"/>
      <c r="M35" s="161"/>
      <c r="N35" s="186"/>
      <c r="O35" s="164"/>
      <c r="P35" s="166"/>
      <c r="Q35" s="164"/>
      <c r="R35" s="246"/>
      <c r="S35" s="169"/>
      <c r="AI35" s="668"/>
      <c r="AJ35" s="668"/>
      <c r="AK35" s="668"/>
    </row>
    <row r="36" spans="1:37" s="38" customFormat="1" ht="9.6" customHeight="1">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c r="A37" s="157">
        <v>16</v>
      </c>
      <c r="B37" s="390" t="str">
        <f>IF($E37="","",VLOOKUP($E37,'1MD ELO (3)'!$A$7:$O$48,14))</f>
        <v/>
      </c>
      <c r="C37" s="390" t="str">
        <f>IF($E37="","",VLOOKUP($E37,'1MD ELO (3)'!$A$7:$O$48,15))</f>
        <v/>
      </c>
      <c r="D37" s="471" t="str">
        <f>IF($E37="","",VLOOKUP($E37,'1MD ELO (3)'!$A$7:$O$48,5))</f>
        <v/>
      </c>
      <c r="E37" s="159"/>
      <c r="F37" s="160" t="str">
        <f>UPPER(IF($E37="","",VLOOKUP($E37,'1MD ELO (3)'!$A$7:$O$48,2)))</f>
        <v/>
      </c>
      <c r="G37" s="160" t="str">
        <f>IF($E37="","",VLOOKUP($E37,'1MD ELO (3)'!$A$7:$O$48,3))</f>
        <v/>
      </c>
      <c r="H37" s="160"/>
      <c r="I37" s="160" t="str">
        <f>IF($E37="","",VLOOKUP($E37,'1MD ELO (3)'!$A$7:$O$48,4))</f>
        <v/>
      </c>
      <c r="J37" s="190"/>
      <c r="K37" s="161"/>
      <c r="L37" s="161"/>
      <c r="M37" s="161"/>
      <c r="N37" s="186"/>
      <c r="O37" s="166"/>
      <c r="P37" s="166"/>
      <c r="Q37" s="164"/>
      <c r="R37" s="246"/>
      <c r="S37" s="169"/>
      <c r="AI37" s="668"/>
      <c r="AJ37" s="668"/>
      <c r="AK37" s="668"/>
    </row>
    <row r="38" spans="1:37" s="38" customFormat="1" ht="9.6" customHeight="1">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c r="A39" s="157">
        <v>17</v>
      </c>
      <c r="B39" s="390" t="str">
        <f>IF($E39="","",VLOOKUP($E39,'1MD ELO (3)'!$A$7:$O$48,14))</f>
        <v/>
      </c>
      <c r="C39" s="390" t="str">
        <f>IF($E39="","",VLOOKUP($E39,'1MD ELO (3)'!$A$7:$O$48,15))</f>
        <v/>
      </c>
      <c r="D39" s="471" t="str">
        <f>IF($E39="","",VLOOKUP($E39,'1MD ELO (3)'!$A$7:$O$48,5))</f>
        <v/>
      </c>
      <c r="E39" s="159"/>
      <c r="F39" s="160" t="str">
        <f>UPPER(IF($E39="","",VLOOKUP($E39,'1MD ELO (3)'!$A$7:$O$48,2)))</f>
        <v/>
      </c>
      <c r="G39" s="160" t="str">
        <f>IF($E39="","",VLOOKUP($E39,'1MD ELO (3)'!$A$7:$O$48,3))</f>
        <v/>
      </c>
      <c r="H39" s="160"/>
      <c r="I39" s="160" t="str">
        <f>IF($E39="","",VLOOKUP($E39,'1MD ELO (3)'!$A$7:$O$48,4))</f>
        <v/>
      </c>
      <c r="J39" s="162"/>
      <c r="K39" s="161"/>
      <c r="L39" s="161"/>
      <c r="M39" s="161"/>
      <c r="N39" s="186"/>
      <c r="O39" s="175" t="s">
        <v>0</v>
      </c>
      <c r="P39" s="252"/>
      <c r="Q39" s="161"/>
      <c r="R39" s="246"/>
      <c r="S39" s="169"/>
      <c r="AI39" s="668"/>
      <c r="AJ39" s="668"/>
      <c r="AK39" s="668"/>
    </row>
    <row r="40" spans="1:37" s="38" customFormat="1" ht="9.6" customHeight="1">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c r="A41" s="171">
        <v>18</v>
      </c>
      <c r="B41" s="390" t="str">
        <f>IF($E41="","",VLOOKUP($E41,'1MD ELO (3)'!$A$7:$O$48,14))</f>
        <v/>
      </c>
      <c r="C41" s="390" t="str">
        <f>IF($E41="","",VLOOKUP($E41,'1MD ELO (3)'!$A$7:$O$48,15))</f>
        <v/>
      </c>
      <c r="D41" s="471" t="str">
        <f>IF($E41="","",VLOOKUP($E41,'1MD ELO (3)'!$A$7:$O$48,5))</f>
        <v/>
      </c>
      <c r="E41" s="159"/>
      <c r="F41" s="487" t="str">
        <f>UPPER(IF($E41="","",VLOOKUP($E41,'1MD ELO (3)'!$A$7:$O$48,2)))</f>
        <v/>
      </c>
      <c r="G41" s="487" t="str">
        <f>IF($E41="","",VLOOKUP($E41,'1MD ELO (3)'!$A$7:$O$48,3))</f>
        <v/>
      </c>
      <c r="H41" s="487"/>
      <c r="I41" s="487" t="str">
        <f>IF($E41="","",VLOOKUP($E41,'1MD ELO (3)'!$A$7:$O$48,4))</f>
        <v/>
      </c>
      <c r="J41" s="180"/>
      <c r="K41" s="161"/>
      <c r="L41" s="181"/>
      <c r="M41" s="161"/>
      <c r="N41" s="186"/>
      <c r="O41" s="164"/>
      <c r="P41" s="166"/>
      <c r="Q41" s="847" t="str">
        <f>IF(Y3="","",CONCATENATE(AB1," pont"))</f>
        <v/>
      </c>
      <c r="R41" s="848"/>
      <c r="S41" s="169"/>
      <c r="AI41" s="668"/>
      <c r="AJ41" s="668"/>
      <c r="AK41" s="668"/>
    </row>
    <row r="42" spans="1:37" s="38" customFormat="1" ht="9.6" customHeight="1">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c r="A43" s="171">
        <v>19</v>
      </c>
      <c r="B43" s="390" t="str">
        <f>IF($E43="","",VLOOKUP($E43,'1MD ELO (3)'!$A$7:$O$48,14))</f>
        <v/>
      </c>
      <c r="C43" s="390" t="str">
        <f>IF($E43="","",VLOOKUP($E43,'1MD ELO (3)'!$A$7:$O$48,15))</f>
        <v/>
      </c>
      <c r="D43" s="471" t="str">
        <f>IF($E43="","",VLOOKUP($E43,'1MD ELO (3)'!$A$7:$O$48,5))</f>
        <v/>
      </c>
      <c r="E43" s="159"/>
      <c r="F43" s="487" t="str">
        <f>UPPER(IF($E43="","",VLOOKUP($E43,'1MD ELO (3)'!$A$7:$O$48,2)))</f>
        <v/>
      </c>
      <c r="G43" s="487" t="str">
        <f>IF($E43="","",VLOOKUP($E43,'1MD ELO (3)'!$A$7:$O$48,3))</f>
        <v/>
      </c>
      <c r="H43" s="487"/>
      <c r="I43" s="487" t="str">
        <f>IF($E43="","",VLOOKUP($E43,'1MD ELO (3)'!$A$7:$O$48,4))</f>
        <v/>
      </c>
      <c r="J43" s="162"/>
      <c r="K43" s="161"/>
      <c r="L43" s="187"/>
      <c r="M43" s="161"/>
      <c r="N43" s="188"/>
      <c r="O43" s="164"/>
      <c r="P43" s="166"/>
      <c r="Q43" s="164"/>
      <c r="R43" s="246"/>
      <c r="S43" s="169"/>
      <c r="AI43" s="668"/>
      <c r="AJ43" s="668"/>
      <c r="AK43" s="668"/>
    </row>
    <row r="44" spans="1:37" s="38" customFormat="1" ht="9.6" customHeight="1">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c r="A45" s="171">
        <v>20</v>
      </c>
      <c r="B45" s="390" t="str">
        <f>IF($E45="","",VLOOKUP($E45,'1MD ELO (3)'!$A$7:$O$48,14))</f>
        <v/>
      </c>
      <c r="C45" s="390" t="str">
        <f>IF($E45="","",VLOOKUP($E45,'1MD ELO (3)'!$A$7:$O$48,15))</f>
        <v/>
      </c>
      <c r="D45" s="471" t="str">
        <f>IF($E45="","",VLOOKUP($E45,'1MD ELO (3)'!$A$7:$O$48,5))</f>
        <v/>
      </c>
      <c r="E45" s="159"/>
      <c r="F45" s="487" t="str">
        <f>UPPER(IF($E45="","",VLOOKUP($E45,'1MD ELO (3)'!$A$7:$O$48,2)))</f>
        <v/>
      </c>
      <c r="G45" s="487" t="str">
        <f>IF($E45="","",VLOOKUP($E45,'1MD ELO (3)'!$A$7:$O$48,3))</f>
        <v/>
      </c>
      <c r="H45" s="487"/>
      <c r="I45" s="487" t="str">
        <f>IF($E45="","",VLOOKUP($E45,'1MD ELO (3)'!$A$7:$O$48,4))</f>
        <v/>
      </c>
      <c r="J45" s="190"/>
      <c r="K45" s="161"/>
      <c r="L45" s="161"/>
      <c r="M45" s="161"/>
      <c r="N45" s="188"/>
      <c r="O45" s="164"/>
      <c r="P45" s="166"/>
      <c r="Q45" s="164"/>
      <c r="R45" s="246"/>
      <c r="S45" s="169"/>
      <c r="AI45" s="668"/>
      <c r="AJ45" s="668"/>
      <c r="AK45" s="668"/>
    </row>
    <row r="46" spans="1:37" s="38" customFormat="1" ht="9.6" customHeight="1">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c r="A47" s="171">
        <v>21</v>
      </c>
      <c r="B47" s="390" t="str">
        <f>IF($E47="","",VLOOKUP($E47,'1MD ELO (3)'!$A$7:$O$48,14))</f>
        <v/>
      </c>
      <c r="C47" s="390" t="str">
        <f>IF($E47="","",VLOOKUP($E47,'1MD ELO (3)'!$A$7:$O$48,15))</f>
        <v/>
      </c>
      <c r="D47" s="471" t="str">
        <f>IF($E47="","",VLOOKUP($E47,'1MD ELO (3)'!$A$7:$O$48,5))</f>
        <v/>
      </c>
      <c r="E47" s="159"/>
      <c r="F47" s="487" t="str">
        <f>UPPER(IF($E47="","",VLOOKUP($E47,'1MD ELO (3)'!$A$7:$O$48,2)))</f>
        <v/>
      </c>
      <c r="G47" s="487" t="str">
        <f>IF($E47="","",VLOOKUP($E47,'1MD ELO (3)'!$A$7:$O$48,3))</f>
        <v/>
      </c>
      <c r="H47" s="487"/>
      <c r="I47" s="487" t="str">
        <f>IF($E47="","",VLOOKUP($E47,'1MD ELO (3)'!$A$7:$O$48,4))</f>
        <v/>
      </c>
      <c r="J47" s="192"/>
      <c r="K47" s="161"/>
      <c r="L47" s="161"/>
      <c r="M47" s="161"/>
      <c r="N47" s="188"/>
      <c r="O47" s="161"/>
      <c r="P47" s="246"/>
      <c r="Q47" s="164"/>
      <c r="R47" s="246"/>
      <c r="S47" s="169"/>
      <c r="AI47" s="668"/>
      <c r="AJ47" s="668"/>
      <c r="AK47" s="668"/>
    </row>
    <row r="48" spans="1:37" s="38" customFormat="1" ht="9.6" customHeight="1">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c r="A49" s="171">
        <v>22</v>
      </c>
      <c r="B49" s="390" t="str">
        <f>IF($E49="","",VLOOKUP($E49,'1MD ELO (3)'!$A$7:$O$48,14))</f>
        <v/>
      </c>
      <c r="C49" s="390" t="str">
        <f>IF($E49="","",VLOOKUP($E49,'1MD ELO (3)'!$A$7:$O$48,15))</f>
        <v/>
      </c>
      <c r="D49" s="471" t="str">
        <f>IF($E49="","",VLOOKUP($E49,'1MD ELO (3)'!$A$7:$O$48,5))</f>
        <v/>
      </c>
      <c r="E49" s="159"/>
      <c r="F49" s="487" t="str">
        <f>UPPER(IF($E49="","",VLOOKUP($E49,'1MD ELO (3)'!$A$7:$O$48,2)))</f>
        <v/>
      </c>
      <c r="G49" s="487" t="str">
        <f>IF($E49="","",VLOOKUP($E49,'1MD ELO (3)'!$A$7:$O$48,3))</f>
        <v/>
      </c>
      <c r="H49" s="487"/>
      <c r="I49" s="487" t="str">
        <f>IF($E49="","",VLOOKUP($E49,'1MD ELO (3)'!$A$7:$O$48,4))</f>
        <v/>
      </c>
      <c r="J49" s="180"/>
      <c r="K49" s="161"/>
      <c r="L49" s="181"/>
      <c r="M49" s="161"/>
      <c r="N49" s="188"/>
      <c r="O49" s="164"/>
      <c r="P49" s="246"/>
      <c r="Q49" s="164"/>
      <c r="R49" s="246"/>
      <c r="S49" s="169"/>
      <c r="AI49" s="668"/>
      <c r="AJ49" s="668"/>
      <c r="AK49" s="668"/>
    </row>
    <row r="50" spans="1:37" s="38" customFormat="1" ht="9.6" customHeight="1">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c r="A51" s="171">
        <v>23</v>
      </c>
      <c r="B51" s="390" t="str">
        <f>IF($E51="","",VLOOKUP($E51,'1MD ELO (3)'!$A$7:$O$48,14))</f>
        <v/>
      </c>
      <c r="C51" s="390" t="str">
        <f>IF($E51="","",VLOOKUP($E51,'1MD ELO (3)'!$A$7:$O$48,15))</f>
        <v/>
      </c>
      <c r="D51" s="471" t="str">
        <f>IF($E51="","",VLOOKUP($E51,'1MD ELO (3)'!$A$7:$O$48,5))</f>
        <v/>
      </c>
      <c r="E51" s="159"/>
      <c r="F51" s="487" t="str">
        <f>UPPER(IF($E51="","",VLOOKUP($E51,'1MD ELO (3)'!$A$7:$O$48,2)))</f>
        <v/>
      </c>
      <c r="G51" s="487" t="str">
        <f>IF($E51="","",VLOOKUP($E51,'1MD ELO (3)'!$A$7:$O$48,3))</f>
        <v/>
      </c>
      <c r="H51" s="487"/>
      <c r="I51" s="487" t="str">
        <f>IF($E51="","",VLOOKUP($E51,'1MD ELO (3)'!$A$7:$O$48,4))</f>
        <v/>
      </c>
      <c r="J51" s="162"/>
      <c r="K51" s="161"/>
      <c r="L51" s="187"/>
      <c r="M51" s="161"/>
      <c r="N51" s="186"/>
      <c r="O51" s="164"/>
      <c r="P51" s="246"/>
      <c r="Q51" s="164"/>
      <c r="R51" s="246"/>
      <c r="S51" s="169"/>
      <c r="AI51" s="668"/>
      <c r="AJ51" s="668"/>
      <c r="AK51" s="668"/>
    </row>
    <row r="52" spans="1:37" s="38" customFormat="1" ht="9.6" customHeight="1">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c r="A53" s="157">
        <v>24</v>
      </c>
      <c r="B53" s="390" t="str">
        <f>IF($E53="","",VLOOKUP($E53,'1MD ELO (3)'!$A$7:$O$48,14))</f>
        <v/>
      </c>
      <c r="C53" s="390" t="str">
        <f>IF($E53="","",VLOOKUP($E53,'1MD ELO (3)'!$A$7:$O$48,15))</f>
        <v/>
      </c>
      <c r="D53" s="471" t="str">
        <f>IF($E53="","",VLOOKUP($E53,'1MD ELO (3)'!$A$7:$O$48,5))</f>
        <v/>
      </c>
      <c r="E53" s="159"/>
      <c r="F53" s="160" t="str">
        <f>UPPER(IF($E53="","",VLOOKUP($E53,'1MD ELO (3)'!$A$7:$O$48,2)))</f>
        <v/>
      </c>
      <c r="G53" s="160" t="str">
        <f>IF($E53="","",VLOOKUP($E53,'1MD ELO (3)'!$A$7:$O$48,3))</f>
        <v/>
      </c>
      <c r="H53" s="160"/>
      <c r="I53" s="160" t="str">
        <f>IF($E53="","",VLOOKUP($E53,'1MD ELO (3)'!$A$7:$O$48,4))</f>
        <v/>
      </c>
      <c r="J53" s="190"/>
      <c r="K53" s="161"/>
      <c r="L53" s="161"/>
      <c r="M53" s="161"/>
      <c r="N53" s="186"/>
      <c r="O53" s="164"/>
      <c r="P53" s="246"/>
      <c r="Q53" s="164"/>
      <c r="R53" s="246"/>
      <c r="S53" s="169"/>
      <c r="AI53" s="668"/>
      <c r="AJ53" s="668"/>
      <c r="AK53" s="668"/>
    </row>
    <row r="54" spans="1:37" s="38" customFormat="1" ht="9.6" customHeight="1">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c r="A55" s="157">
        <v>25</v>
      </c>
      <c r="B55" s="390" t="str">
        <f>IF($E55="","",VLOOKUP($E55,'1MD ELO (3)'!$A$7:$O$48,14))</f>
        <v/>
      </c>
      <c r="C55" s="390" t="str">
        <f>IF($E55="","",VLOOKUP($E55,'1MD ELO (3)'!$A$7:$O$48,15))</f>
        <v/>
      </c>
      <c r="D55" s="471" t="str">
        <f>IF($E55="","",VLOOKUP($E55,'1MD ELO (3)'!$A$7:$O$48,5))</f>
        <v/>
      </c>
      <c r="E55" s="159"/>
      <c r="F55" s="160" t="str">
        <f>UPPER(IF($E55="","",VLOOKUP($E55,'1MD ELO (3)'!$A$7:$O$48,2)))</f>
        <v/>
      </c>
      <c r="G55" s="160" t="str">
        <f>IF($E55="","",VLOOKUP($E55,'1MD ELO (3)'!$A$7:$O$48,3))</f>
        <v/>
      </c>
      <c r="H55" s="160"/>
      <c r="I55" s="160" t="str">
        <f>IF($E55="","",VLOOKUP($E55,'1MD ELO (3)'!$A$7:$O$48,4))</f>
        <v/>
      </c>
      <c r="J55" s="162"/>
      <c r="K55" s="161"/>
      <c r="L55" s="161"/>
      <c r="M55" s="161"/>
      <c r="N55" s="186"/>
      <c r="O55" s="164"/>
      <c r="P55" s="246"/>
      <c r="Q55" s="161"/>
      <c r="R55" s="166"/>
      <c r="S55" s="169"/>
      <c r="AI55" s="668"/>
      <c r="AJ55" s="668"/>
      <c r="AK55" s="668"/>
    </row>
    <row r="56" spans="1:37" s="38" customFormat="1" ht="9.6" customHeight="1">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c r="A57" s="171">
        <v>26</v>
      </c>
      <c r="B57" s="390" t="str">
        <f>IF($E57="","",VLOOKUP($E57,'1MD ELO (3)'!$A$7:$O$48,14))</f>
        <v/>
      </c>
      <c r="C57" s="390" t="str">
        <f>IF($E57="","",VLOOKUP($E57,'1MD ELO (3)'!$A$7:$O$48,15))</f>
        <v/>
      </c>
      <c r="D57" s="471" t="str">
        <f>IF($E57="","",VLOOKUP($E57,'1MD ELO (3)'!$A$7:$O$48,5))</f>
        <v/>
      </c>
      <c r="E57" s="159"/>
      <c r="F57" s="487" t="str">
        <f>UPPER(IF($E57="","",VLOOKUP($E57,'1MD ELO (3)'!$A$7:$O$48,2)))</f>
        <v/>
      </c>
      <c r="G57" s="487" t="str">
        <f>IF($E57="","",VLOOKUP($E57,'1MD ELO (3)'!$A$7:$O$48,3))</f>
        <v/>
      </c>
      <c r="H57" s="487"/>
      <c r="I57" s="487" t="str">
        <f>IF($E57="","",VLOOKUP($E57,'1MD ELO (3)'!$A$7:$O$48,4))</f>
        <v/>
      </c>
      <c r="J57" s="180"/>
      <c r="K57" s="161"/>
      <c r="L57" s="181"/>
      <c r="M57" s="161"/>
      <c r="N57" s="186"/>
      <c r="O57" s="164"/>
      <c r="P57" s="246"/>
      <c r="Q57" s="164"/>
      <c r="R57" s="166"/>
      <c r="S57" s="169"/>
      <c r="AI57" s="668"/>
      <c r="AJ57" s="668"/>
      <c r="AK57" s="668"/>
    </row>
    <row r="58" spans="1:37" s="38" customFormat="1" ht="9.6" customHeight="1">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c r="A59" s="171">
        <v>27</v>
      </c>
      <c r="B59" s="390" t="str">
        <f>IF($E59="","",VLOOKUP($E59,'1MD ELO (3)'!$A$7:$O$48,14))</f>
        <v/>
      </c>
      <c r="C59" s="390" t="str">
        <f>IF($E59="","",VLOOKUP($E59,'1MD ELO (3)'!$A$7:$O$48,15))</f>
        <v/>
      </c>
      <c r="D59" s="471" t="str">
        <f>IF($E59="","",VLOOKUP($E59,'1MD ELO (3)'!$A$7:$O$48,5))</f>
        <v/>
      </c>
      <c r="E59" s="159"/>
      <c r="F59" s="487" t="str">
        <f>UPPER(IF($E59="","",VLOOKUP($E59,'1MD ELO (3)'!$A$7:$O$48,2)))</f>
        <v/>
      </c>
      <c r="G59" s="487" t="str">
        <f>IF($E59="","",VLOOKUP($E59,'1MD ELO (3)'!$A$7:$O$48,3))</f>
        <v/>
      </c>
      <c r="H59" s="487"/>
      <c r="I59" s="487" t="str">
        <f>IF($E59="","",VLOOKUP($E59,'1MD ELO (3)'!$A$7:$O$48,4))</f>
        <v/>
      </c>
      <c r="J59" s="162"/>
      <c r="K59" s="161"/>
      <c r="L59" s="187"/>
      <c r="M59" s="161"/>
      <c r="N59" s="188"/>
      <c r="O59" s="164"/>
      <c r="P59" s="246"/>
      <c r="Q59" s="164"/>
      <c r="R59" s="166"/>
      <c r="S59" s="202"/>
      <c r="AI59" s="668"/>
      <c r="AJ59" s="668"/>
      <c r="AK59" s="668"/>
    </row>
    <row r="60" spans="1:37" s="38" customFormat="1" ht="9.6" customHeight="1">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c r="A61" s="171">
        <v>28</v>
      </c>
      <c r="B61" s="390" t="str">
        <f>IF($E61="","",VLOOKUP($E61,'1MD ELO (3)'!$A$7:$O$48,14))</f>
        <v/>
      </c>
      <c r="C61" s="390" t="str">
        <f>IF($E61="","",VLOOKUP($E61,'1MD ELO (3)'!$A$7:$O$48,15))</f>
        <v/>
      </c>
      <c r="D61" s="471" t="str">
        <f>IF($E61="","",VLOOKUP($E61,'1MD ELO (3)'!$A$7:$O$48,5))</f>
        <v/>
      </c>
      <c r="E61" s="159"/>
      <c r="F61" s="487" t="str">
        <f>UPPER(IF($E61="","",VLOOKUP($E61,'1MD ELO (3)'!$A$7:$O$48,2)))</f>
        <v/>
      </c>
      <c r="G61" s="487" t="str">
        <f>IF($E61="","",VLOOKUP($E61,'1MD ELO (3)'!$A$7:$O$48,3))</f>
        <v/>
      </c>
      <c r="H61" s="487"/>
      <c r="I61" s="487" t="str">
        <f>IF($E61="","",VLOOKUP($E61,'1MD ELO (3)'!$A$7:$O$48,4))</f>
        <v/>
      </c>
      <c r="J61" s="190"/>
      <c r="K61" s="161"/>
      <c r="L61" s="161"/>
      <c r="M61" s="161"/>
      <c r="N61" s="188"/>
      <c r="O61" s="164"/>
      <c r="P61" s="246"/>
      <c r="Q61" s="164"/>
      <c r="R61" s="166"/>
      <c r="S61" s="169"/>
      <c r="AI61" s="668"/>
      <c r="AJ61" s="668"/>
      <c r="AK61" s="668"/>
    </row>
    <row r="62" spans="1:37" s="38" customFormat="1" ht="9.6" customHeight="1">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c r="A63" s="171">
        <v>29</v>
      </c>
      <c r="B63" s="390" t="str">
        <f>IF($E63="","",VLOOKUP($E63,'1MD ELO (3)'!$A$7:$O$48,14))</f>
        <v/>
      </c>
      <c r="C63" s="390" t="str">
        <f>IF($E63="","",VLOOKUP($E63,'1MD ELO (3)'!$A$7:$O$48,15))</f>
        <v/>
      </c>
      <c r="D63" s="471" t="str">
        <f>IF($E63="","",VLOOKUP($E63,'1MD ELO (3)'!$A$7:$O$48,5))</f>
        <v/>
      </c>
      <c r="E63" s="159"/>
      <c r="F63" s="487" t="str">
        <f>UPPER(IF($E63="","",VLOOKUP($E63,'1MD ELO (3)'!$A$7:$O$48,2)))</f>
        <v/>
      </c>
      <c r="G63" s="487" t="str">
        <f>IF($E63="","",VLOOKUP($E63,'1MD ELO (3)'!$A$7:$O$48,3))</f>
        <v/>
      </c>
      <c r="H63" s="487"/>
      <c r="I63" s="487" t="str">
        <f>IF($E63="","",VLOOKUP($E63,'1MD ELO (3)'!$A$7:$O$48,4))</f>
        <v/>
      </c>
      <c r="J63" s="192"/>
      <c r="K63" s="161"/>
      <c r="L63" s="161"/>
      <c r="M63" s="161"/>
      <c r="N63" s="188"/>
      <c r="O63" s="161"/>
      <c r="P63" s="186"/>
      <c r="Q63" s="167"/>
      <c r="R63" s="168"/>
      <c r="S63" s="169"/>
      <c r="AI63" s="668"/>
      <c r="AJ63" s="668"/>
      <c r="AK63" s="668"/>
    </row>
    <row r="64" spans="1:37" s="38" customFormat="1" ht="9.6" customHeight="1">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c r="A65" s="171">
        <v>30</v>
      </c>
      <c r="B65" s="390" t="str">
        <f>IF($E65="","",VLOOKUP($E65,'1MD ELO (3)'!$A$7:$O$48,14))</f>
        <v/>
      </c>
      <c r="C65" s="390" t="str">
        <f>IF($E65="","",VLOOKUP($E65,'1MD ELO (3)'!$A$7:$O$48,15))</f>
        <v/>
      </c>
      <c r="D65" s="471" t="str">
        <f>IF($E65="","",VLOOKUP($E65,'1MD ELO (3)'!$A$7:$O$48,5))</f>
        <v/>
      </c>
      <c r="E65" s="159"/>
      <c r="F65" s="487" t="str">
        <f>UPPER(IF($E65="","",VLOOKUP($E65,'1MD ELO (3)'!$A$7:$O$48,2)))</f>
        <v/>
      </c>
      <c r="G65" s="487" t="str">
        <f>IF($E65="","",VLOOKUP($E65,'1MD ELO (3)'!$A$7:$O$48,3))</f>
        <v/>
      </c>
      <c r="H65" s="487"/>
      <c r="I65" s="487" t="str">
        <f>IF($E65="","",VLOOKUP($E65,'1MD ELO (3)'!$A$7:$O$48,4))</f>
        <v/>
      </c>
      <c r="J65" s="180"/>
      <c r="K65" s="161"/>
      <c r="L65" s="181"/>
      <c r="M65" s="161"/>
      <c r="N65" s="188"/>
      <c r="O65" s="186"/>
      <c r="P65" s="186"/>
      <c r="Q65" s="167"/>
      <c r="R65" s="168"/>
      <c r="S65" s="169"/>
      <c r="AI65" s="668"/>
      <c r="AJ65" s="668"/>
      <c r="AK65" s="668"/>
    </row>
    <row r="66" spans="1:37" s="38" customFormat="1" ht="9.6" customHeight="1">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c r="A67" s="171">
        <v>31</v>
      </c>
      <c r="B67" s="390" t="str">
        <f>IF($E67="","",VLOOKUP($E67,'1MD ELO (3)'!$A$7:$O$48,14))</f>
        <v/>
      </c>
      <c r="C67" s="390" t="str">
        <f>IF($E67="","",VLOOKUP($E67,'1MD ELO (3)'!$A$7:$O$48,15))</f>
        <v/>
      </c>
      <c r="D67" s="471" t="str">
        <f>IF($E67="","",VLOOKUP($E67,'1MD ELO (3)'!$A$7:$O$48,5))</f>
        <v/>
      </c>
      <c r="E67" s="159"/>
      <c r="F67" s="487" t="str">
        <f>UPPER(IF($E67="","",VLOOKUP($E67,'1MD ELO (3)'!$A$7:$O$48,2)))</f>
        <v/>
      </c>
      <c r="G67" s="487" t="str">
        <f>IF($E67="","",VLOOKUP($E67,'1MD ELO (3)'!$A$7:$O$48,3))</f>
        <v/>
      </c>
      <c r="H67" s="487"/>
      <c r="I67" s="487" t="str">
        <f>IF($E67="","",VLOOKUP($E67,'1MD ELO (3)'!$A$7:$O$48,4))</f>
        <v/>
      </c>
      <c r="J67" s="162"/>
      <c r="K67" s="161"/>
      <c r="L67" s="187"/>
      <c r="M67" s="161"/>
      <c r="N67" s="186"/>
      <c r="O67" s="186"/>
      <c r="P67" s="186"/>
      <c r="Q67" s="167"/>
      <c r="R67" s="168"/>
      <c r="S67" s="169"/>
      <c r="AI67" s="668"/>
      <c r="AJ67" s="668"/>
      <c r="AK67" s="668"/>
    </row>
    <row r="68" spans="1:37" s="38" customFormat="1" ht="9.6" customHeight="1">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c r="A69" s="157">
        <v>32</v>
      </c>
      <c r="B69" s="390" t="str">
        <f>IF($E69="","",VLOOKUP($E69,'1MD ELO (3)'!$A$7:$O$48,14))</f>
        <v/>
      </c>
      <c r="C69" s="390" t="str">
        <f>IF($E69="","",VLOOKUP($E69,'1MD ELO (3)'!$A$7:$O$48,15))</f>
        <v/>
      </c>
      <c r="D69" s="471" t="str">
        <f>IF($E69="","",VLOOKUP($E69,'1MD ELO (3)'!$A$7:$O$48,5))</f>
        <v/>
      </c>
      <c r="E69" s="159"/>
      <c r="F69" s="160" t="str">
        <f>UPPER(IF($E69="","",VLOOKUP($E69,'1MD ELO (3)'!$A$7:$O$48,2)))</f>
        <v/>
      </c>
      <c r="G69" s="160" t="str">
        <f>IF($E69="","",VLOOKUP($E69,'1MD ELO (3)'!$A$7:$O$48,3))</f>
        <v/>
      </c>
      <c r="H69" s="160"/>
      <c r="I69" s="160" t="str">
        <f>IF($E69="","",VLOOKUP($E69,'1MD ELO (3)'!$A$7:$O$48,4))</f>
        <v/>
      </c>
      <c r="J69" s="190"/>
      <c r="K69" s="161"/>
      <c r="L69" s="161"/>
      <c r="M69" s="161"/>
      <c r="N69" s="161"/>
      <c r="O69" s="164"/>
      <c r="P69" s="166"/>
      <c r="Q69" s="167"/>
      <c r="R69" s="168"/>
      <c r="S69" s="169"/>
      <c r="AI69" s="668"/>
      <c r="AJ69" s="668"/>
      <c r="AK69" s="668"/>
    </row>
    <row r="70" spans="1:37" s="2" customFormat="1" ht="6.75" customHeight="1">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c r="A72" s="452" t="s">
        <v>106</v>
      </c>
      <c r="B72" s="453"/>
      <c r="C72" s="454"/>
      <c r="D72" s="455"/>
      <c r="E72" s="224">
        <v>1</v>
      </c>
      <c r="F72" s="92" t="str">
        <f>IF(E72&gt;$R$79,,UPPER(VLOOKUP(E72,'1MD ELO (3)'!$A$7:$Q$134,2)))</f>
        <v/>
      </c>
      <c r="G72" s="225"/>
      <c r="H72" s="92"/>
      <c r="I72" s="91"/>
      <c r="J72" s="226" t="s">
        <v>7</v>
      </c>
      <c r="K72" s="221"/>
      <c r="L72" s="227"/>
      <c r="M72" s="221"/>
      <c r="N72" s="228"/>
      <c r="O72" s="229" t="s">
        <v>111</v>
      </c>
      <c r="P72" s="230"/>
      <c r="Q72" s="230"/>
      <c r="R72" s="231"/>
      <c r="AI72" s="670"/>
      <c r="AJ72" s="670"/>
      <c r="AK72" s="670"/>
    </row>
    <row r="73" spans="1:37" s="18" customFormat="1" ht="9" customHeight="1">
      <c r="A73" s="236" t="s">
        <v>124</v>
      </c>
      <c r="B73" s="234"/>
      <c r="C73" s="448"/>
      <c r="D73" s="237"/>
      <c r="E73" s="224">
        <v>2</v>
      </c>
      <c r="F73" s="92" t="str">
        <f>IF(E73&gt;$R$79,,UPPER(VLOOKUP(E73,'1MD ELO (3)'!$A$7:$Q$134,2)))</f>
        <v/>
      </c>
      <c r="G73" s="225"/>
      <c r="H73" s="92"/>
      <c r="I73" s="91"/>
      <c r="J73" s="226" t="s">
        <v>8</v>
      </c>
      <c r="K73" s="221"/>
      <c r="L73" s="227"/>
      <c r="M73" s="221"/>
      <c r="N73" s="228"/>
      <c r="O73" s="232"/>
      <c r="P73" s="233"/>
      <c r="Q73" s="234"/>
      <c r="R73" s="235"/>
      <c r="AI73" s="670"/>
      <c r="AJ73" s="670"/>
      <c r="AK73" s="670"/>
    </row>
    <row r="74" spans="1:37" s="18" customFormat="1" ht="9" customHeight="1">
      <c r="A74" s="379"/>
      <c r="B74" s="380"/>
      <c r="C74" s="449"/>
      <c r="D74" s="381"/>
      <c r="E74" s="224">
        <v>3</v>
      </c>
      <c r="F74" s="92" t="str">
        <f>IF(E74&gt;$R$79,,UPPER(VLOOKUP(E74,'1MD ELO (3)'!$A$7:$Q$134,2)))</f>
        <v/>
      </c>
      <c r="G74" s="225"/>
      <c r="H74" s="92"/>
      <c r="I74" s="91"/>
      <c r="J74" s="226" t="s">
        <v>9</v>
      </c>
      <c r="K74" s="221"/>
      <c r="L74" s="227"/>
      <c r="M74" s="221"/>
      <c r="N74" s="228"/>
      <c r="O74" s="229" t="s">
        <v>112</v>
      </c>
      <c r="P74" s="230"/>
      <c r="Q74" s="230"/>
      <c r="R74" s="231"/>
      <c r="AI74" s="670"/>
      <c r="AJ74" s="670"/>
      <c r="AK74" s="670"/>
    </row>
    <row r="75" spans="1:37" s="18" customFormat="1" ht="9" customHeight="1">
      <c r="A75" s="238"/>
      <c r="B75" s="443"/>
      <c r="C75" s="443"/>
      <c r="D75" s="239"/>
      <c r="E75" s="224">
        <v>4</v>
      </c>
      <c r="F75" s="92" t="str">
        <f>IF(E75&gt;$R$79,,UPPER(VLOOKUP(E75,'1MD ELO (3)'!$A$7:$Q$134,2)))</f>
        <v/>
      </c>
      <c r="G75" s="225"/>
      <c r="H75" s="92"/>
      <c r="I75" s="91"/>
      <c r="J75" s="226" t="s">
        <v>10</v>
      </c>
      <c r="K75" s="221"/>
      <c r="L75" s="227"/>
      <c r="M75" s="221"/>
      <c r="N75" s="228"/>
      <c r="O75" s="221"/>
      <c r="P75" s="227"/>
      <c r="Q75" s="221"/>
      <c r="R75" s="228"/>
      <c r="AI75" s="670"/>
      <c r="AJ75" s="670"/>
      <c r="AK75" s="670"/>
    </row>
    <row r="76" spans="1:37" s="18" customFormat="1" ht="9" customHeight="1">
      <c r="A76" s="366"/>
      <c r="B76" s="382"/>
      <c r="C76" s="382"/>
      <c r="D76" s="450"/>
      <c r="E76" s="224">
        <v>5</v>
      </c>
      <c r="F76" s="92" t="str">
        <f>IF(E76&gt;$R$79,,UPPER(VLOOKUP(E76,'1MD ELO (3)'!$A$7:$Q$134,2)))</f>
        <v/>
      </c>
      <c r="G76" s="225"/>
      <c r="H76" s="92"/>
      <c r="I76" s="91"/>
      <c r="J76" s="226" t="s">
        <v>11</v>
      </c>
      <c r="K76" s="221"/>
      <c r="L76" s="227"/>
      <c r="M76" s="221"/>
      <c r="N76" s="228"/>
      <c r="O76" s="234"/>
      <c r="P76" s="233"/>
      <c r="Q76" s="234"/>
      <c r="R76" s="235"/>
      <c r="AI76" s="670"/>
      <c r="AJ76" s="670"/>
      <c r="AK76" s="670"/>
    </row>
    <row r="77" spans="1:37" s="18" customFormat="1" ht="9" customHeight="1">
      <c r="A77" s="367"/>
      <c r="B77" s="388"/>
      <c r="C77" s="443"/>
      <c r="D77" s="239"/>
      <c r="E77" s="224">
        <v>6</v>
      </c>
      <c r="F77" s="92" t="str">
        <f>IF(E77&gt;$R$79,,UPPER(VLOOKUP(E77,'1MD ELO (3)'!$A$7:$Q$134,2)))</f>
        <v/>
      </c>
      <c r="G77" s="225"/>
      <c r="H77" s="92"/>
      <c r="I77" s="91"/>
      <c r="J77" s="226" t="s">
        <v>12</v>
      </c>
      <c r="K77" s="221"/>
      <c r="L77" s="227"/>
      <c r="M77" s="221"/>
      <c r="N77" s="228"/>
      <c r="O77" s="229" t="s">
        <v>92</v>
      </c>
      <c r="P77" s="230"/>
      <c r="Q77" s="230"/>
      <c r="R77" s="231"/>
      <c r="AI77" s="670"/>
      <c r="AJ77" s="670"/>
      <c r="AK77" s="670"/>
    </row>
    <row r="78" spans="1:37" s="18" customFormat="1" ht="9" customHeight="1">
      <c r="A78" s="367"/>
      <c r="B78" s="388"/>
      <c r="C78" s="444"/>
      <c r="D78" s="377"/>
      <c r="E78" s="224">
        <v>7</v>
      </c>
      <c r="F78" s="92" t="str">
        <f>IF(E78&gt;$R$79,,UPPER(VLOOKUP(E78,'1MD ELO (3)'!$A$7:$Q$134,2)))</f>
        <v/>
      </c>
      <c r="G78" s="225"/>
      <c r="H78" s="92"/>
      <c r="I78" s="91"/>
      <c r="J78" s="226" t="s">
        <v>13</v>
      </c>
      <c r="K78" s="221"/>
      <c r="L78" s="227"/>
      <c r="M78" s="221"/>
      <c r="N78" s="228"/>
      <c r="O78" s="221"/>
      <c r="P78" s="227"/>
      <c r="Q78" s="221"/>
      <c r="R78" s="228"/>
      <c r="AI78" s="670"/>
      <c r="AJ78" s="670"/>
      <c r="AK78" s="670"/>
    </row>
    <row r="79" spans="1:37" s="18" customFormat="1" ht="9" customHeight="1">
      <c r="A79" s="368"/>
      <c r="B79" s="365"/>
      <c r="C79" s="445"/>
      <c r="D79" s="378"/>
      <c r="E79" s="240">
        <v>8</v>
      </c>
      <c r="F79" s="241" t="str">
        <f>IF(E79&gt;$R$79,,UPPER(VLOOKUP(E79,'1MD ELO (3)'!$A$7:$Q$134,2)))</f>
        <v/>
      </c>
      <c r="G79" s="242"/>
      <c r="H79" s="241"/>
      <c r="I79" s="243"/>
      <c r="J79" s="244" t="s">
        <v>14</v>
      </c>
      <c r="K79" s="234"/>
      <c r="L79" s="233"/>
      <c r="M79" s="234"/>
      <c r="N79" s="235"/>
      <c r="O79" s="234">
        <f>R4</f>
        <v>0</v>
      </c>
      <c r="P79" s="233"/>
      <c r="Q79" s="234"/>
      <c r="R79" s="245">
        <f>MIN(8,'1MD ELO (3)'!Q5)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429" priority="11" stopIfTrue="1">
      <formula>AND($E7&lt;9,$C7&gt;0)</formula>
    </cfRule>
  </conditionalFormatting>
  <conditionalFormatting sqref="I8 I40 I16 M14 I20 M30 I24 I48 M46 I52 I32 I44 I36 I12 M62 I28 K18 K26 K34 K42 K50 K58 K66 K10 I56 I64 I68 I60 O22 O39 O54">
    <cfRule type="expression" dxfId="428" priority="8" stopIfTrue="1">
      <formula>AND($O$1="CU",I8="Umpire")</formula>
    </cfRule>
    <cfRule type="expression" dxfId="427" priority="9" stopIfTrue="1">
      <formula>AND($O$1="CU",I8&lt;&gt;"Umpire",J8&lt;&gt;"")</formula>
    </cfRule>
    <cfRule type="expression" dxfId="426" priority="10" stopIfTrue="1">
      <formula>AND($O$1="CU",I8&lt;&gt;"Umpire")</formula>
    </cfRule>
  </conditionalFormatting>
  <conditionalFormatting sqref="E67 E65 E63 E13 E61 E15 E17 E21 E19 E23 E25 E27 E29 E31 E33 E37 E35 E39 E41 E43 E47 E49 E45 E51 E53 E55 E57 E59 E69">
    <cfRule type="expression" dxfId="425" priority="7" stopIfTrue="1">
      <formula>AND($E13&lt;9,$C13&gt;0)</formula>
    </cfRule>
  </conditionalFormatting>
  <conditionalFormatting sqref="M10 M18 M26 M34 M42 M50 M58 M66 O14 O30 O46 O62 Q22 Q54 K8 K12 K16 K20 K24 K28 K32 K36 K40 K44 K48 K52 K56 K60 K64 K68">
    <cfRule type="expression" dxfId="424" priority="5" stopIfTrue="1">
      <formula>J8="as"</formula>
    </cfRule>
    <cfRule type="expression" dxfId="423" priority="6" stopIfTrue="1">
      <formula>J8="bs"</formula>
    </cfRule>
  </conditionalFormatting>
  <conditionalFormatting sqref="J8 J12 J16 J20 J24 J28 J32 J36 J40 J44 J48 J52 J56 J60 J64 J68 L66 L58 L50 L42 L34 L26 L18 L10 N14 N30 N46 N62 R79 P54 P39 P22">
    <cfRule type="expression" dxfId="422" priority="4" stopIfTrue="1">
      <formula>$O$1="CU"</formula>
    </cfRule>
  </conditionalFormatting>
  <conditionalFormatting sqref="Q38">
    <cfRule type="expression" dxfId="421" priority="2" stopIfTrue="1">
      <formula>P39="as"</formula>
    </cfRule>
    <cfRule type="expression" dxfId="420" priority="3" stopIfTrue="1">
      <formula>P39="bs"</formula>
    </cfRule>
  </conditionalFormatting>
  <conditionalFormatting sqref="E7 E9 E11">
    <cfRule type="expression" dxfId="419" priority="1"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sheetPr>
    <tabColor indexed="11"/>
  </sheetPr>
  <dimension ref="A1:AK43"/>
  <sheetViews>
    <sheetView workbookViewId="0">
      <selection activeCell="U17" sqref="U17"/>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823"/>
      <c r="E4" s="520" t="str">
        <f>Altalanos!$C$10</f>
        <v>Baja</v>
      </c>
      <c r="F4" s="520"/>
      <c r="G4" s="520"/>
      <c r="H4" s="523"/>
      <c r="I4" s="520"/>
      <c r="J4" s="522"/>
      <c r="K4" s="523"/>
      <c r="L4" s="659"/>
      <c r="M4" s="525">
        <f>Altalanos!$E$10</f>
        <v>0</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ELO'!$A$7:$O$22,5))</f>
        <v/>
      </c>
      <c r="D7" s="631" t="str">
        <f>IF($B7="","",VLOOKUP($B7,'1MD ELO'!$A$7:$O$22,15))</f>
        <v/>
      </c>
      <c r="E7" s="839" t="s">
        <v>293</v>
      </c>
      <c r="F7" s="840"/>
      <c r="G7" s="839" t="s">
        <v>294</v>
      </c>
      <c r="H7" s="840"/>
      <c r="I7" t="s">
        <v>245</v>
      </c>
      <c r="J7" s="559"/>
      <c r="K7" s="826" t="s">
        <v>302</v>
      </c>
      <c r="L7" s="658" t="e">
        <f>IF(K7="","",CONCATENATE(VLOOKUP($Y$3,$AB$1:$AK$1,K7)," pont"))</f>
        <v>#N/A</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ELO'!$A$7:$O$22,5))</f>
        <v/>
      </c>
      <c r="D9" s="631" t="str">
        <f>IF($B9="","",VLOOKUP($B9,'1MD ELO'!$A$7:$O$22,15))</f>
        <v/>
      </c>
      <c r="E9" s="839" t="s">
        <v>295</v>
      </c>
      <c r="F9" s="840"/>
      <c r="G9" s="839" t="s">
        <v>296</v>
      </c>
      <c r="H9" s="840"/>
      <c r="I9" s="824" t="s">
        <v>242</v>
      </c>
      <c r="J9" s="559"/>
      <c r="K9" s="826" t="s">
        <v>303</v>
      </c>
      <c r="L9" s="860"/>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ELO'!$A$7:$O$22,5))</f>
        <v/>
      </c>
      <c r="D11" s="631" t="str">
        <f>IF($B11="","",VLOOKUP($B11,'1MD ELO'!$A$7:$O$22,15))</f>
        <v/>
      </c>
      <c r="E11" s="839" t="s">
        <v>285</v>
      </c>
      <c r="F11" s="840"/>
      <c r="G11" s="839" t="s">
        <v>286</v>
      </c>
      <c r="H11" s="840"/>
      <c r="I11" s="824" t="s">
        <v>242</v>
      </c>
      <c r="J11" s="559"/>
      <c r="K11" s="826" t="s">
        <v>304</v>
      </c>
      <c r="L11" s="860"/>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ELO'!$A$7:$O$22,5))</f>
        <v/>
      </c>
      <c r="D13" s="631" t="str">
        <f>IF($B13="","",VLOOKUP($B13,'1MD ELO'!$A$7:$O$22,15))</f>
        <v/>
      </c>
      <c r="E13" s="839" t="s">
        <v>287</v>
      </c>
      <c r="F13" s="840"/>
      <c r="G13" s="839" t="s">
        <v>288</v>
      </c>
      <c r="H13" s="840"/>
      <c r="I13" s="824" t="s">
        <v>242</v>
      </c>
      <c r="J13" s="559"/>
      <c r="K13" s="826" t="s">
        <v>334</v>
      </c>
      <c r="L13" s="658" t="e">
        <f>IF(K13="","",CONCATENATE(VLOOKUP($Y$3,$AB$1:$AK$1,K13)," pont"))</f>
        <v>#N/A</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xml:space="preserve">Kardos </v>
      </c>
      <c r="E18" s="835"/>
      <c r="F18" s="835" t="str">
        <f>E9</f>
        <v>Nagy</v>
      </c>
      <c r="G18" s="835"/>
      <c r="H18" s="835" t="str">
        <f>E11</f>
        <v>Szem</v>
      </c>
      <c r="I18" s="835"/>
      <c r="J18" s="835" t="str">
        <f>E13</f>
        <v>Bárdos</v>
      </c>
      <c r="K18" s="835"/>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35" t="str">
        <f>E7</f>
        <v xml:space="preserve">Kardos </v>
      </c>
      <c r="C19" s="835"/>
      <c r="D19" s="836"/>
      <c r="E19" s="836"/>
      <c r="F19" s="829" t="s">
        <v>324</v>
      </c>
      <c r="G19" s="830"/>
      <c r="H19" s="829" t="s">
        <v>324</v>
      </c>
      <c r="I19" s="830"/>
      <c r="J19" s="855" t="s">
        <v>310</v>
      </c>
      <c r="K19" s="835"/>
      <c r="L19" s="559"/>
      <c r="M19" s="559"/>
      <c r="N19" s="859">
        <v>4.3055555555555562E-2</v>
      </c>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35" t="str">
        <f>E9</f>
        <v>Nagy</v>
      </c>
      <c r="C20" s="835"/>
      <c r="D20" s="829" t="s">
        <v>323</v>
      </c>
      <c r="E20" s="830"/>
      <c r="F20" s="836"/>
      <c r="G20" s="836"/>
      <c r="H20" s="829" t="s">
        <v>325</v>
      </c>
      <c r="I20" s="830"/>
      <c r="J20" s="829" t="s">
        <v>321</v>
      </c>
      <c r="K20" s="830"/>
      <c r="L20" s="559"/>
      <c r="M20" s="559"/>
      <c r="N20" s="859">
        <v>0.125</v>
      </c>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35" t="str">
        <f>E11</f>
        <v>Szem</v>
      </c>
      <c r="C21" s="835"/>
      <c r="D21" s="829" t="s">
        <v>323</v>
      </c>
      <c r="E21" s="830"/>
      <c r="F21" s="829" t="s">
        <v>326</v>
      </c>
      <c r="G21" s="830"/>
      <c r="H21" s="836"/>
      <c r="I21" s="836"/>
      <c r="J21" s="829" t="s">
        <v>306</v>
      </c>
      <c r="K21" s="830"/>
      <c r="L21" s="559"/>
      <c r="M21" s="559"/>
      <c r="N21" s="859">
        <v>8.4027777777777771E-2</v>
      </c>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35" t="str">
        <f>E13</f>
        <v>Bárdos</v>
      </c>
      <c r="C22" s="835"/>
      <c r="D22" s="829" t="s">
        <v>311</v>
      </c>
      <c r="E22" s="830"/>
      <c r="F22" s="829" t="s">
        <v>322</v>
      </c>
      <c r="G22" s="830"/>
      <c r="H22" s="855" t="s">
        <v>307</v>
      </c>
      <c r="I22" s="835"/>
      <c r="J22" s="836"/>
      <c r="K22" s="836"/>
      <c r="L22" s="559"/>
      <c r="M22" s="559"/>
      <c r="N22" s="859">
        <v>2.0833333333333333E-3</v>
      </c>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M4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897" priority="2" stopIfTrue="1" operator="equal">
      <formula>"Bye"</formula>
    </cfRule>
  </conditionalFormatting>
  <conditionalFormatting sqref="R41">
    <cfRule type="expression" dxfId="896"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0.xml><?xml version="1.0" encoding="utf-8"?>
<worksheet xmlns="http://schemas.openxmlformats.org/spreadsheetml/2006/main" xmlns:r="http://schemas.openxmlformats.org/officeDocument/2006/relationships">
  <sheetPr codeName="Sheet158">
    <tabColor indexed="11"/>
    <pageSetUpPr fitToPage="1"/>
  </sheetPr>
  <dimension ref="A1:AK82"/>
  <sheetViews>
    <sheetView showGridLines="0" showZeros="0" workbookViewId="0">
      <selection activeCell="A6" sqref="A6:IV6"/>
    </sheetView>
  </sheetViews>
  <sheetFormatPr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c r="A1" s="93" t="str">
        <f>Altalanos!$A$6</f>
        <v>Diákolimpia Bács-Kiskun</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464">
        <f>Altalanos!$C$8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04"/>
      <c r="N4" s="147"/>
      <c r="O4" s="146"/>
      <c r="P4" s="147"/>
      <c r="Q4" s="146"/>
      <c r="R4" s="89">
        <f>Altalanos!$E$10</f>
        <v>0</v>
      </c>
      <c r="Y4" s="656"/>
      <c r="Z4" s="656"/>
      <c r="AA4" s="656" t="s">
        <v>194</v>
      </c>
      <c r="AB4" s="661">
        <v>250</v>
      </c>
      <c r="AC4" s="661">
        <v>200</v>
      </c>
      <c r="AD4" s="661">
        <v>150</v>
      </c>
      <c r="AE4" s="661">
        <v>120</v>
      </c>
      <c r="AF4" s="661">
        <v>90</v>
      </c>
      <c r="AG4" s="661">
        <v>60</v>
      </c>
      <c r="AH4" s="661">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2.75" customHeight="1" thickBot="1">
      <c r="A6" s="785"/>
      <c r="B6" s="805"/>
      <c r="C6" s="806"/>
      <c r="D6" s="806"/>
      <c r="E6" s="805"/>
      <c r="F6" s="793" t="str">
        <f>IF(Y3="","",CONCATENATE(AH1," pont"))</f>
        <v/>
      </c>
      <c r="G6" s="795"/>
      <c r="H6" s="796"/>
      <c r="I6" s="795"/>
      <c r="J6" s="797"/>
      <c r="K6" s="794" t="str">
        <f>IF(Y3="","",CONCATENATE(AG1," pont"))</f>
        <v/>
      </c>
      <c r="L6" s="797"/>
      <c r="M6" s="794" t="str">
        <f>IF(Y3="","",CONCATENATE(AF1," pont"))</f>
        <v/>
      </c>
      <c r="N6" s="797"/>
      <c r="O6" s="794" t="str">
        <f>IF(Y3="","",CONCATENATE(AE1," pont"))</f>
        <v/>
      </c>
      <c r="P6" s="797"/>
      <c r="Q6" s="794" t="str">
        <f>IF(Y3="","",CONCATENATE(AD1," pont"))</f>
        <v/>
      </c>
      <c r="R6" s="798"/>
      <c r="Y6" s="800"/>
      <c r="Z6" s="800"/>
      <c r="AA6" s="800" t="s">
        <v>196</v>
      </c>
      <c r="AB6" s="801">
        <v>150</v>
      </c>
      <c r="AC6" s="801">
        <v>120</v>
      </c>
      <c r="AD6" s="801">
        <v>90</v>
      </c>
      <c r="AE6" s="801">
        <v>60</v>
      </c>
      <c r="AF6" s="801">
        <v>40</v>
      </c>
      <c r="AG6" s="801">
        <v>25</v>
      </c>
      <c r="AH6" s="801">
        <v>10</v>
      </c>
      <c r="AI6" s="803"/>
      <c r="AJ6" s="803"/>
      <c r="AK6" s="803"/>
    </row>
    <row r="7" spans="1:37" s="38" customFormat="1" ht="9" customHeight="1">
      <c r="A7" s="157" t="s">
        <v>7</v>
      </c>
      <c r="B7" s="390" t="str">
        <f>IF($E7="","",VLOOKUP($E7,'1MD ELO (3)'!$A$7:$O$80,14))</f>
        <v/>
      </c>
      <c r="C7" s="390" t="str">
        <f>IF($E7="","",VLOOKUP($E7,'1MD ELO (3)'!$A$7:$O$80,15))</f>
        <v/>
      </c>
      <c r="D7" s="446" t="str">
        <f>IF($E7="","",VLOOKUP($E7,'1MD ELO (3)'!$A$7:$O$80,5))</f>
        <v/>
      </c>
      <c r="E7" s="159"/>
      <c r="F7" s="160" t="str">
        <f>UPPER(IF($E7="","",VLOOKUP($E7,'1MD ELO (3)'!$A$7:$O$80,2)))</f>
        <v/>
      </c>
      <c r="G7" s="160" t="str">
        <f>IF($E7="","",VLOOKUP($E7,'1MD ELO (3)'!$A$7:$O$80,3))</f>
        <v/>
      </c>
      <c r="H7" s="160"/>
      <c r="I7" s="160" t="str">
        <f>IF($E7="","",VLOOKUP($E7,'1MD ELO (3)'!$A$7:$O$80,4))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c r="A8" s="254" t="s">
        <v>8</v>
      </c>
      <c r="B8" s="390" t="str">
        <f>IF($E8="","",VLOOKUP($E8,'1MD ELO (3)'!$A$7:$O$80,14))</f>
        <v/>
      </c>
      <c r="C8" s="390" t="str">
        <f>IF($E8="","",VLOOKUP($E8,'1MD ELO (3)'!$A$7:$O$80,15))</f>
        <v/>
      </c>
      <c r="D8" s="446" t="str">
        <f>IF($E8="","",VLOOKUP($E8,'1MD ELO (3)'!$A$7:$O$80,5))</f>
        <v/>
      </c>
      <c r="E8" s="159"/>
      <c r="F8" s="487" t="str">
        <f>UPPER(IF($E8="","",VLOOKUP($E8,'1MD ELO (3)'!$A$7:$O$80,2)))</f>
        <v/>
      </c>
      <c r="G8" s="487" t="str">
        <f>IF($E8="","",VLOOKUP($E8,'1MD ELO (3)'!$A$7:$O$80,3))</f>
        <v/>
      </c>
      <c r="H8" s="487"/>
      <c r="I8" s="487" t="str">
        <f>IF($E8="","",VLOOKUP($E8,'1MD ELO (3)'!$A$7:$O$80,4))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c r="A9" s="171" t="s">
        <v>9</v>
      </c>
      <c r="B9" s="390" t="str">
        <f>IF($E9="","",VLOOKUP($E9,'1MD ELO (3)'!$A$7:$O$80,14))</f>
        <v/>
      </c>
      <c r="C9" s="390" t="str">
        <f>IF($E9="","",VLOOKUP($E9,'1MD ELO (3)'!$A$7:$O$80,15))</f>
        <v/>
      </c>
      <c r="D9" s="446" t="str">
        <f>IF($E9="","",VLOOKUP($E9,'1MD ELO (3)'!$A$7:$O$80,5))</f>
        <v/>
      </c>
      <c r="E9" s="159"/>
      <c r="F9" s="487" t="str">
        <f>UPPER(IF($E9="","",VLOOKUP($E9,'1MD ELO (3)'!$A$7:$O$80,2)))</f>
        <v/>
      </c>
      <c r="G9" s="487" t="str">
        <f>IF($E9="","",VLOOKUP($E9,'1MD ELO (3)'!$A$7:$O$80,3))</f>
        <v/>
      </c>
      <c r="H9" s="487"/>
      <c r="I9" s="487" t="str">
        <f>IF($E9="","",VLOOKUP($E9,'1MD ELO (3)'!$A$7:$O$80,4))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c r="A10" s="171" t="s">
        <v>10</v>
      </c>
      <c r="B10" s="390" t="str">
        <f>IF($E10="","",VLOOKUP($E10,'1MD ELO (3)'!$A$7:$O$80,14))</f>
        <v/>
      </c>
      <c r="C10" s="390" t="str">
        <f>IF($E10="","",VLOOKUP($E10,'1MD ELO (3)'!$A$7:$O$80,15))</f>
        <v/>
      </c>
      <c r="D10" s="446" t="str">
        <f>IF($E10="","",VLOOKUP($E10,'1MD ELO (3)'!$A$7:$O$80,5))</f>
        <v/>
      </c>
      <c r="E10" s="159"/>
      <c r="F10" s="487" t="str">
        <f>UPPER(IF($E10="","",VLOOKUP($E10,'1MD ELO (3)'!$A$7:$O$80,2)))</f>
        <v/>
      </c>
      <c r="G10" s="487" t="str">
        <f>IF($E10="","",VLOOKUP($E10,'1MD ELO (3)'!$A$7:$O$80,3))</f>
        <v/>
      </c>
      <c r="H10" s="487"/>
      <c r="I10" s="487" t="str">
        <f>IF($E10="","",VLOOKUP($E10,'1MD ELO (3)'!$A$7:$O$80,4))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c r="A11" s="171" t="s">
        <v>11</v>
      </c>
      <c r="B11" s="390" t="str">
        <f>IF($E11="","",VLOOKUP($E11,'1MD ELO (3)'!$A$7:$O$80,14))</f>
        <v/>
      </c>
      <c r="C11" s="390" t="str">
        <f>IF($E11="","",VLOOKUP($E11,'1MD ELO (3)'!$A$7:$O$80,15))</f>
        <v/>
      </c>
      <c r="D11" s="446" t="str">
        <f>IF($E11="","",VLOOKUP($E11,'1MD ELO (3)'!$A$7:$O$80,5))</f>
        <v/>
      </c>
      <c r="E11" s="159"/>
      <c r="F11" s="487" t="str">
        <f>UPPER(IF($E11="","",VLOOKUP($E11,'1MD ELO (3)'!$A$7:$O$80,2)))</f>
        <v/>
      </c>
      <c r="G11" s="487" t="str">
        <f>IF($E11="","",VLOOKUP($E11,'1MD ELO (3)'!$A$7:$O$80,3))</f>
        <v/>
      </c>
      <c r="H11" s="487"/>
      <c r="I11" s="487" t="str">
        <f>IF($E11="","",VLOOKUP($E11,'1MD ELO (3)'!$A$7:$O$80,4))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c r="A12" s="171" t="s">
        <v>12</v>
      </c>
      <c r="B12" s="390" t="str">
        <f>IF($E12="","",VLOOKUP($E12,'1MD ELO (3)'!$A$7:$O$80,14))</f>
        <v/>
      </c>
      <c r="C12" s="390" t="str">
        <f>IF($E12="","",VLOOKUP($E12,'1MD ELO (3)'!$A$7:$O$80,15))</f>
        <v/>
      </c>
      <c r="D12" s="446" t="str">
        <f>IF($E12="","",VLOOKUP($E12,'1MD ELO (3)'!$A$7:$O$80,5))</f>
        <v/>
      </c>
      <c r="E12" s="159"/>
      <c r="F12" s="487" t="str">
        <f>UPPER(IF($E12="","",VLOOKUP($E12,'1MD ELO (3)'!$A$7:$O$80,2)))</f>
        <v/>
      </c>
      <c r="G12" s="487" t="str">
        <f>IF($E12="","",VLOOKUP($E12,'1MD ELO (3)'!$A$7:$O$80,3))</f>
        <v/>
      </c>
      <c r="H12" s="487"/>
      <c r="I12" s="487" t="str">
        <f>IF($E12="","",VLOOKUP($E12,'1MD ELO (3)'!$A$7:$O$80,4))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c r="A13" s="254" t="s">
        <v>13</v>
      </c>
      <c r="B13" s="390" t="str">
        <f>IF($E13="","",VLOOKUP($E13,'1MD ELO (3)'!$A$7:$O$80,14))</f>
        <v/>
      </c>
      <c r="C13" s="390" t="str">
        <f>IF($E13="","",VLOOKUP($E13,'1MD ELO (3)'!$A$7:$O$80,15))</f>
        <v/>
      </c>
      <c r="D13" s="446" t="str">
        <f>IF($E13="","",VLOOKUP($E13,'1MD ELO (3)'!$A$7:$O$80,5))</f>
        <v/>
      </c>
      <c r="E13" s="159"/>
      <c r="F13" s="487" t="str">
        <f>UPPER(IF($E13="","",VLOOKUP($E13,'1MD ELO (3)'!$A$7:$O$80,2)))</f>
        <v/>
      </c>
      <c r="G13" s="487" t="str">
        <f>IF($E13="","",VLOOKUP($E13,'1MD ELO (3)'!$A$7:$O$80,3))</f>
        <v/>
      </c>
      <c r="H13" s="487"/>
      <c r="I13" s="487" t="str">
        <f>IF($E13="","",VLOOKUP($E13,'1MD ELO (3)'!$A$7:$O$80,4))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c r="A14" s="196" t="s">
        <v>14</v>
      </c>
      <c r="B14" s="390" t="str">
        <f>IF($E14="","",VLOOKUP($E14,'1MD ELO (3)'!$A$7:$O$80,14))</f>
        <v/>
      </c>
      <c r="C14" s="390" t="str">
        <f>IF($E14="","",VLOOKUP($E14,'1MD ELO (3)'!$A$7:$O$80,15))</f>
        <v/>
      </c>
      <c r="D14" s="446" t="str">
        <f>IF($E14="","",VLOOKUP($E14,'1MD ELO (3)'!$A$7:$O$80,5))</f>
        <v/>
      </c>
      <c r="E14" s="159"/>
      <c r="F14" s="160" t="str">
        <f>UPPER(IF($E14="","",VLOOKUP($E14,'1MD ELO (3)'!$A$7:$O$80,2)))</f>
        <v/>
      </c>
      <c r="G14" s="160" t="str">
        <f>IF($E14="","",VLOOKUP($E14,'1MD ELO (3)'!$A$7:$O$80,3))</f>
        <v/>
      </c>
      <c r="H14" s="160"/>
      <c r="I14" s="160" t="str">
        <f>IF($E14="","",VLOOKUP($E14,'1MD ELO (3)'!$A$7:$O$80,4))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c r="A15" s="157" t="s">
        <v>15</v>
      </c>
      <c r="B15" s="390" t="str">
        <f>IF($E15="","",VLOOKUP($E15,'1MD ELO (3)'!$A$7:$O$80,14))</f>
        <v/>
      </c>
      <c r="C15" s="390" t="str">
        <f>IF($E15="","",VLOOKUP($E15,'1MD ELO (3)'!$A$7:$O$80,15))</f>
        <v/>
      </c>
      <c r="D15" s="446" t="str">
        <f>IF($E15="","",VLOOKUP($E15,'1MD ELO (3)'!$A$7:$O$80,5))</f>
        <v/>
      </c>
      <c r="E15" s="159"/>
      <c r="F15" s="160" t="str">
        <f>UPPER(IF($E15="","",VLOOKUP($E15,'1MD ELO (3)'!$A$7:$O$80,2)))</f>
        <v/>
      </c>
      <c r="G15" s="160" t="str">
        <f>IF($E15="","",VLOOKUP($E15,'1MD ELO (3)'!$A$7:$O$80,3))</f>
        <v/>
      </c>
      <c r="H15" s="160"/>
      <c r="I15" s="160" t="str">
        <f>IF($E15="","",VLOOKUP($E15,'1MD ELO (3)'!$A$7:$O$80,4))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c r="A16" s="254" t="s">
        <v>16</v>
      </c>
      <c r="B16" s="390" t="str">
        <f>IF($E16="","",VLOOKUP($E16,'1MD ELO (3)'!$A$7:$O$80,14))</f>
        <v/>
      </c>
      <c r="C16" s="390" t="str">
        <f>IF($E16="","",VLOOKUP($E16,'1MD ELO (3)'!$A$7:$O$80,15))</f>
        <v/>
      </c>
      <c r="D16" s="446" t="str">
        <f>IF($E16="","",VLOOKUP($E16,'1MD ELO (3)'!$A$7:$O$80,5))</f>
        <v/>
      </c>
      <c r="E16" s="159"/>
      <c r="F16" s="487" t="str">
        <f>UPPER(IF($E16="","",VLOOKUP($E16,'1MD ELO (3)'!$A$7:$O$80,2)))</f>
        <v/>
      </c>
      <c r="G16" s="487" t="str">
        <f>IF($E16="","",VLOOKUP($E16,'1MD ELO (3)'!$A$7:$O$80,3))</f>
        <v/>
      </c>
      <c r="H16" s="487"/>
      <c r="I16" s="487" t="str">
        <f>IF($E16="","",VLOOKUP($E16,'1MD ELO (3)'!$A$7:$O$80,4))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c r="A17" s="171" t="s">
        <v>17</v>
      </c>
      <c r="B17" s="390" t="str">
        <f>IF($E17="","",VLOOKUP($E17,'1MD ELO (3)'!$A$7:$O$80,14))</f>
        <v/>
      </c>
      <c r="C17" s="390" t="str">
        <f>IF($E17="","",VLOOKUP($E17,'1MD ELO (3)'!$A$7:$O$80,15))</f>
        <v/>
      </c>
      <c r="D17" s="446" t="str">
        <f>IF($E17="","",VLOOKUP($E17,'1MD ELO (3)'!$A$7:$O$80,5))</f>
        <v/>
      </c>
      <c r="E17" s="159"/>
      <c r="F17" s="487" t="str">
        <f>UPPER(IF($E17="","",VLOOKUP($E17,'1MD ELO (3)'!$A$7:$O$80,2)))</f>
        <v/>
      </c>
      <c r="G17" s="487" t="str">
        <f>IF($E17="","",VLOOKUP($E17,'1MD ELO (3)'!$A$7:$O$80,3))</f>
        <v/>
      </c>
      <c r="H17" s="487"/>
      <c r="I17" s="487" t="str">
        <f>IF($E17="","",VLOOKUP($E17,'1MD ELO (3)'!$A$7:$O$80,4))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c r="A18" s="171" t="s">
        <v>18</v>
      </c>
      <c r="B18" s="390" t="str">
        <f>IF($E18="","",VLOOKUP($E18,'1MD ELO (3)'!$A$7:$O$80,14))</f>
        <v/>
      </c>
      <c r="C18" s="390" t="str">
        <f>IF($E18="","",VLOOKUP($E18,'1MD ELO (3)'!$A$7:$O$80,15))</f>
        <v/>
      </c>
      <c r="D18" s="446" t="str">
        <f>IF($E18="","",VLOOKUP($E18,'1MD ELO (3)'!$A$7:$O$80,5))</f>
        <v/>
      </c>
      <c r="E18" s="159"/>
      <c r="F18" s="487" t="str">
        <f>UPPER(IF($E18="","",VLOOKUP($E18,'1MD ELO (3)'!$A$7:$O$80,2)))</f>
        <v/>
      </c>
      <c r="G18" s="487" t="str">
        <f>IF($E18="","",VLOOKUP($E18,'1MD ELO (3)'!$A$7:$O$80,3))</f>
        <v/>
      </c>
      <c r="H18" s="487"/>
      <c r="I18" s="487" t="str">
        <f>IF($E18="","",VLOOKUP($E18,'1MD ELO (3)'!$A$7:$O$80,4))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c r="A19" s="171" t="s">
        <v>19</v>
      </c>
      <c r="B19" s="390" t="str">
        <f>IF($E19="","",VLOOKUP($E19,'1MD ELO (3)'!$A$7:$O$80,14))</f>
        <v/>
      </c>
      <c r="C19" s="390" t="str">
        <f>IF($E19="","",VLOOKUP($E19,'1MD ELO (3)'!$A$7:$O$80,15))</f>
        <v/>
      </c>
      <c r="D19" s="446" t="str">
        <f>IF($E19="","",VLOOKUP($E19,'1MD ELO (3)'!$A$7:$O$80,5))</f>
        <v/>
      </c>
      <c r="E19" s="159"/>
      <c r="F19" s="487" t="str">
        <f>UPPER(IF($E19="","",VLOOKUP($E19,'1MD ELO (3)'!$A$7:$O$80,2)))</f>
        <v/>
      </c>
      <c r="G19" s="487" t="str">
        <f>IF($E19="","",VLOOKUP($E19,'1MD ELO (3)'!$A$7:$O$80,3))</f>
        <v/>
      </c>
      <c r="H19" s="487"/>
      <c r="I19" s="487" t="str">
        <f>IF($E19="","",VLOOKUP($E19,'1MD ELO (3)'!$A$7:$O$80,4))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c r="A20" s="171" t="s">
        <v>20</v>
      </c>
      <c r="B20" s="390" t="str">
        <f>IF($E20="","",VLOOKUP($E20,'1MD ELO (3)'!$A$7:$O$80,14))</f>
        <v/>
      </c>
      <c r="C20" s="390" t="str">
        <f>IF($E20="","",VLOOKUP($E20,'1MD ELO (3)'!$A$7:$O$80,15))</f>
        <v/>
      </c>
      <c r="D20" s="446" t="str">
        <f>IF($E20="","",VLOOKUP($E20,'1MD ELO (3)'!$A$7:$O$80,5))</f>
        <v/>
      </c>
      <c r="E20" s="159"/>
      <c r="F20" s="487" t="str">
        <f>UPPER(IF($E20="","",VLOOKUP($E20,'1MD ELO (3)'!$A$7:$O$80,2)))</f>
        <v/>
      </c>
      <c r="G20" s="487" t="str">
        <f>IF($E20="","",VLOOKUP($E20,'1MD ELO (3)'!$A$7:$O$80,3))</f>
        <v/>
      </c>
      <c r="H20" s="487"/>
      <c r="I20" s="487" t="str">
        <f>IF($E20="","",VLOOKUP($E20,'1MD ELO (3)'!$A$7:$O$80,4))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c r="A21" s="254" t="s">
        <v>21</v>
      </c>
      <c r="B21" s="390" t="str">
        <f>IF($E21="","",VLOOKUP($E21,'1MD ELO (3)'!$A$7:$O$80,14))</f>
        <v/>
      </c>
      <c r="C21" s="390" t="str">
        <f>IF($E21="","",VLOOKUP($E21,'1MD ELO (3)'!$A$7:$O$80,15))</f>
        <v/>
      </c>
      <c r="D21" s="446" t="str">
        <f>IF($E21="","",VLOOKUP($E21,'1MD ELO (3)'!$A$7:$O$80,5))</f>
        <v/>
      </c>
      <c r="E21" s="159"/>
      <c r="F21" s="487" t="str">
        <f>UPPER(IF($E21="","",VLOOKUP($E21,'1MD ELO (3)'!$A$7:$O$80,2)))</f>
        <v/>
      </c>
      <c r="G21" s="487" t="str">
        <f>IF($E21="","",VLOOKUP($E21,'1MD ELO (3)'!$A$7:$O$80,3))</f>
        <v/>
      </c>
      <c r="H21" s="487"/>
      <c r="I21" s="487" t="str">
        <f>IF($E21="","",VLOOKUP($E21,'1MD ELO (3)'!$A$7:$O$80,4))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c r="A22" s="196" t="s">
        <v>22</v>
      </c>
      <c r="B22" s="390" t="str">
        <f>IF($E22="","",VLOOKUP($E22,'1MD ELO (3)'!$A$7:$O$80,14))</f>
        <v/>
      </c>
      <c r="C22" s="390" t="str">
        <f>IF($E22="","",VLOOKUP($E22,'1MD ELO (3)'!$A$7:$O$80,15))</f>
        <v/>
      </c>
      <c r="D22" s="446" t="str">
        <f>IF($E22="","",VLOOKUP($E22,'1MD ELO (3)'!$A$7:$O$80,5))</f>
        <v/>
      </c>
      <c r="E22" s="159"/>
      <c r="F22" s="160" t="str">
        <f>UPPER(IF($E22="","",VLOOKUP($E22,'1MD ELO (3)'!$A$7:$O$80,2)))</f>
        <v/>
      </c>
      <c r="G22" s="160" t="str">
        <f>IF($E22="","",VLOOKUP($E22,'1MD ELO (3)'!$A$7:$O$80,3))</f>
        <v/>
      </c>
      <c r="H22" s="160"/>
      <c r="I22" s="160" t="str">
        <f>IF($E22="","",VLOOKUP($E22,'1MD ELO (3)'!$A$7:$O$80,4))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c r="A23" s="157" t="s">
        <v>23</v>
      </c>
      <c r="B23" s="390" t="str">
        <f>IF($E23="","",VLOOKUP($E23,'1MD ELO (3)'!$A$7:$O$80,14))</f>
        <v/>
      </c>
      <c r="C23" s="390" t="str">
        <f>IF($E23="","",VLOOKUP($E23,'1MD ELO (3)'!$A$7:$O$80,15))</f>
        <v/>
      </c>
      <c r="D23" s="446" t="str">
        <f>IF($E23="","",VLOOKUP($E23,'1MD ELO (3)'!$A$7:$O$80,5))</f>
        <v/>
      </c>
      <c r="E23" s="159"/>
      <c r="F23" s="160" t="str">
        <f>UPPER(IF($E23="","",VLOOKUP($E23,'1MD ELO (3)'!$A$7:$O$80,2)))</f>
        <v/>
      </c>
      <c r="G23" s="160" t="str">
        <f>IF($E23="","",VLOOKUP($E23,'1MD ELO (3)'!$A$7:$O$80,3))</f>
        <v/>
      </c>
      <c r="H23" s="160"/>
      <c r="I23" s="160" t="str">
        <f>IF($E23="","",VLOOKUP($E23,'1MD ELO (3)'!$A$7:$O$80,4))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c r="A24" s="254" t="s">
        <v>24</v>
      </c>
      <c r="B24" s="390" t="str">
        <f>IF($E24="","",VLOOKUP($E24,'1MD ELO (3)'!$A$7:$O$80,14))</f>
        <v/>
      </c>
      <c r="C24" s="390" t="str">
        <f>IF($E24="","",VLOOKUP($E24,'1MD ELO (3)'!$A$7:$O$80,15))</f>
        <v/>
      </c>
      <c r="D24" s="446" t="str">
        <f>IF($E24="","",VLOOKUP($E24,'1MD ELO (3)'!$A$7:$O$80,5))</f>
        <v/>
      </c>
      <c r="E24" s="159"/>
      <c r="F24" s="487" t="str">
        <f>UPPER(IF($E24="","",VLOOKUP($E24,'1MD ELO (3)'!$A$7:$O$80,2)))</f>
        <v/>
      </c>
      <c r="G24" s="487" t="str">
        <f>IF($E24="","",VLOOKUP($E24,'1MD ELO (3)'!$A$7:$O$80,3))</f>
        <v/>
      </c>
      <c r="H24" s="487"/>
      <c r="I24" s="487" t="str">
        <f>IF($E24="","",VLOOKUP($E24,'1MD ELO (3)'!$A$7:$O$80,4))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c r="A25" s="171" t="s">
        <v>25</v>
      </c>
      <c r="B25" s="390" t="str">
        <f>IF($E25="","",VLOOKUP($E25,'1MD ELO (3)'!$A$7:$O$80,14))</f>
        <v/>
      </c>
      <c r="C25" s="390" t="str">
        <f>IF($E25="","",VLOOKUP($E25,'1MD ELO (3)'!$A$7:$O$80,15))</f>
        <v/>
      </c>
      <c r="D25" s="446" t="str">
        <f>IF($E25="","",VLOOKUP($E25,'1MD ELO (3)'!$A$7:$O$80,5))</f>
        <v/>
      </c>
      <c r="E25" s="159"/>
      <c r="F25" s="487" t="str">
        <f>UPPER(IF($E25="","",VLOOKUP($E25,'1MD ELO (3)'!$A$7:$O$80,2)))</f>
        <v/>
      </c>
      <c r="G25" s="487" t="str">
        <f>IF($E25="","",VLOOKUP($E25,'1MD ELO (3)'!$A$7:$O$80,3))</f>
        <v/>
      </c>
      <c r="H25" s="487"/>
      <c r="I25" s="487" t="str">
        <f>IF($E25="","",VLOOKUP($E25,'1MD ELO (3)'!$A$7:$O$80,4))</f>
        <v/>
      </c>
      <c r="J25" s="253"/>
      <c r="K25" s="177" t="str">
        <f>UPPER(IF(OR(J26="a",J26="as"),F25,IF(OR(J26="b",J26="bs"),F26,)))</f>
        <v/>
      </c>
      <c r="L25" s="256"/>
      <c r="M25" s="161"/>
      <c r="N25" s="188"/>
      <c r="O25" s="186"/>
      <c r="P25" s="186"/>
      <c r="Q25" s="849" t="str">
        <f>IF(Y3="","",CONCATENATE(AC1," pont"))</f>
        <v/>
      </c>
      <c r="R25" s="85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c r="A26" s="171" t="s">
        <v>26</v>
      </c>
      <c r="B26" s="390" t="str">
        <f>IF($E26="","",VLOOKUP($E26,'1MD ELO (3)'!$A$7:$O$80,14))</f>
        <v/>
      </c>
      <c r="C26" s="390" t="str">
        <f>IF($E26="","",VLOOKUP($E26,'1MD ELO (3)'!$A$7:$O$80,15))</f>
        <v/>
      </c>
      <c r="D26" s="446" t="str">
        <f>IF($E26="","",VLOOKUP($E26,'1MD ELO (3)'!$A$7:$O$80,5))</f>
        <v/>
      </c>
      <c r="E26" s="159"/>
      <c r="F26" s="487" t="str">
        <f>UPPER(IF($E26="","",VLOOKUP($E26,'1MD ELO (3)'!$A$7:$O$80,2)))</f>
        <v/>
      </c>
      <c r="G26" s="487" t="str">
        <f>IF($E26="","",VLOOKUP($E26,'1MD ELO (3)'!$A$7:$O$80,3))</f>
        <v/>
      </c>
      <c r="H26" s="487"/>
      <c r="I26" s="487" t="str">
        <f>IF($E26="","",VLOOKUP($E26,'1MD ELO (3)'!$A$7:$O$80,4))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c r="A27" s="171" t="s">
        <v>27</v>
      </c>
      <c r="B27" s="390" t="str">
        <f>IF($E27="","",VLOOKUP($E27,'1MD ELO (3)'!$A$7:$O$80,14))</f>
        <v/>
      </c>
      <c r="C27" s="390" t="str">
        <f>IF($E27="","",VLOOKUP($E27,'1MD ELO (3)'!$A$7:$O$80,15))</f>
        <v/>
      </c>
      <c r="D27" s="446" t="str">
        <f>IF($E27="","",VLOOKUP($E27,'1MD ELO (3)'!$A$7:$O$80,5))</f>
        <v/>
      </c>
      <c r="E27" s="159"/>
      <c r="F27" s="487" t="str">
        <f>UPPER(IF($E27="","",VLOOKUP($E27,'1MD ELO (3)'!$A$7:$O$80,2)))</f>
        <v/>
      </c>
      <c r="G27" s="487" t="str">
        <f>IF($E27="","",VLOOKUP($E27,'1MD ELO (3)'!$A$7:$O$80,3))</f>
        <v/>
      </c>
      <c r="H27" s="487"/>
      <c r="I27" s="487" t="str">
        <f>IF($E27="","",VLOOKUP($E27,'1MD ELO (3)'!$A$7:$O$80,4))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c r="A28" s="171" t="s">
        <v>28</v>
      </c>
      <c r="B28" s="390" t="str">
        <f>IF($E28="","",VLOOKUP($E28,'1MD ELO (3)'!$A$7:$O$80,14))</f>
        <v/>
      </c>
      <c r="C28" s="390" t="str">
        <f>IF($E28="","",VLOOKUP($E28,'1MD ELO (3)'!$A$7:$O$80,15))</f>
        <v/>
      </c>
      <c r="D28" s="446" t="str">
        <f>IF($E28="","",VLOOKUP($E28,'1MD ELO (3)'!$A$7:$O$80,5))</f>
        <v/>
      </c>
      <c r="E28" s="159"/>
      <c r="F28" s="487" t="str">
        <f>UPPER(IF($E28="","",VLOOKUP($E28,'1MD ELO (3)'!$A$7:$O$80,2)))</f>
        <v/>
      </c>
      <c r="G28" s="487" t="str">
        <f>IF($E28="","",VLOOKUP($E28,'1MD ELO (3)'!$A$7:$O$80,3))</f>
        <v/>
      </c>
      <c r="H28" s="487"/>
      <c r="I28" s="487" t="str">
        <f>IF($E28="","",VLOOKUP($E28,'1MD ELO (3)'!$A$7:$O$80,4))</f>
        <v/>
      </c>
      <c r="J28" s="255"/>
      <c r="K28" s="161"/>
      <c r="L28" s="176"/>
      <c r="M28" s="177" t="str">
        <f>UPPER(IF(OR(L28="a",L28="as"),K27,IF(OR(L28="b",L28="bs"),K29,)))</f>
        <v/>
      </c>
      <c r="N28" s="259"/>
      <c r="O28" s="186"/>
      <c r="P28" s="188"/>
      <c r="Q28" s="186"/>
      <c r="R28" s="188"/>
      <c r="S28" s="169"/>
      <c r="AI28" s="668"/>
      <c r="AJ28" s="668"/>
      <c r="AK28" s="668"/>
    </row>
    <row r="29" spans="1:37" s="38" customFormat="1" ht="9.6" customHeight="1">
      <c r="A29" s="254" t="s">
        <v>29</v>
      </c>
      <c r="B29" s="390" t="str">
        <f>IF($E29="","",VLOOKUP($E29,'1MD ELO (3)'!$A$7:$O$80,14))</f>
        <v/>
      </c>
      <c r="C29" s="390" t="str">
        <f>IF($E29="","",VLOOKUP($E29,'1MD ELO (3)'!$A$7:$O$80,15))</f>
        <v/>
      </c>
      <c r="D29" s="446" t="str">
        <f>IF($E29="","",VLOOKUP($E29,'1MD ELO (3)'!$A$7:$O$80,5))</f>
        <v/>
      </c>
      <c r="E29" s="159"/>
      <c r="F29" s="487" t="str">
        <f>UPPER(IF($E29="","",VLOOKUP($E29,'1MD ELO (3)'!$A$7:$O$80,2)))</f>
        <v/>
      </c>
      <c r="G29" s="487" t="str">
        <f>IF($E29="","",VLOOKUP($E29,'1MD ELO (3)'!$A$7:$O$80,3))</f>
        <v/>
      </c>
      <c r="H29" s="487"/>
      <c r="I29" s="487" t="str">
        <f>IF($E29="","",VLOOKUP($E29,'1MD ELO (3)'!$A$7:$O$80,4))</f>
        <v/>
      </c>
      <c r="J29" s="253"/>
      <c r="K29" s="177" t="str">
        <f>UPPER(IF(OR(J30="a",J30="as"),F29,IF(OR(J30="b",J30="bs"),F30,)))</f>
        <v/>
      </c>
      <c r="L29" s="194"/>
      <c r="M29" s="161"/>
      <c r="N29" s="186"/>
      <c r="O29" s="186"/>
      <c r="P29" s="188"/>
      <c r="Q29" s="186"/>
      <c r="R29" s="188"/>
      <c r="S29" s="169"/>
      <c r="AI29" s="668"/>
      <c r="AJ29" s="668"/>
      <c r="AK29" s="668"/>
    </row>
    <row r="30" spans="1:37" s="38" customFormat="1" ht="9.6" customHeight="1">
      <c r="A30" s="196" t="s">
        <v>30</v>
      </c>
      <c r="B30" s="390" t="str">
        <f>IF($E30="","",VLOOKUP($E30,'1MD ELO (3)'!$A$7:$O$80,14))</f>
        <v/>
      </c>
      <c r="C30" s="390" t="str">
        <f>IF($E30="","",VLOOKUP($E30,'1MD ELO (3)'!$A$7:$O$80,15))</f>
        <v/>
      </c>
      <c r="D30" s="446" t="str">
        <f>IF($E30="","",VLOOKUP($E30,'1MD ELO (3)'!$A$7:$O$80,5))</f>
        <v/>
      </c>
      <c r="E30" s="159"/>
      <c r="F30" s="160" t="str">
        <f>UPPER(IF($E30="","",VLOOKUP($E30,'1MD ELO (3)'!$A$7:$O$80,2)))</f>
        <v/>
      </c>
      <c r="G30" s="160" t="str">
        <f>IF($E30="","",VLOOKUP($E30,'1MD ELO (3)'!$A$7:$O$80,3))</f>
        <v/>
      </c>
      <c r="H30" s="160"/>
      <c r="I30" s="160" t="str">
        <f>IF($E30="","",VLOOKUP($E30,'1MD ELO (3)'!$A$7:$O$80,4))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c r="A31" s="157" t="s">
        <v>31</v>
      </c>
      <c r="B31" s="390" t="str">
        <f>IF($E31="","",VLOOKUP($E31,'1MD ELO (3)'!$A$7:$O$80,14))</f>
        <v/>
      </c>
      <c r="C31" s="390" t="str">
        <f>IF($E31="","",VLOOKUP($E31,'1MD ELO (3)'!$A$7:$O$80,15))</f>
        <v/>
      </c>
      <c r="D31" s="446" t="str">
        <f>IF($E31="","",VLOOKUP($E31,'1MD ELO (3)'!$A$7:$O$80,5))</f>
        <v/>
      </c>
      <c r="E31" s="159"/>
      <c r="F31" s="160" t="str">
        <f>UPPER(IF($E31="","",VLOOKUP($E31,'1MD ELO (3)'!$A$7:$O$80,2)))</f>
        <v/>
      </c>
      <c r="G31" s="160" t="str">
        <f>IF($E31="","",VLOOKUP($E31,'1MD ELO (3)'!$A$7:$O$80,3))</f>
        <v/>
      </c>
      <c r="H31" s="160"/>
      <c r="I31" s="160" t="str">
        <f>IF($E31="","",VLOOKUP($E31,'1MD ELO (3)'!$A$7:$O$80,4))</f>
        <v/>
      </c>
      <c r="J31" s="253"/>
      <c r="K31" s="177" t="str">
        <f>UPPER(IF(OR(J32="a",J32="as"),F31,IF(OR(J32="b",J32="bs"),F32,)))</f>
        <v/>
      </c>
      <c r="L31" s="185"/>
      <c r="M31" s="186"/>
      <c r="N31" s="186"/>
      <c r="O31" s="186"/>
      <c r="P31" s="188"/>
      <c r="Q31" s="161"/>
      <c r="R31" s="186"/>
      <c r="S31" s="169"/>
      <c r="AI31" s="668"/>
      <c r="AJ31" s="668"/>
      <c r="AK31" s="668"/>
    </row>
    <row r="32" spans="1:37" s="38" customFormat="1" ht="9.6" customHeight="1">
      <c r="A32" s="254" t="s">
        <v>32</v>
      </c>
      <c r="B32" s="390" t="str">
        <f>IF($E32="","",VLOOKUP($E32,'1MD ELO (3)'!$A$7:$O$80,14))</f>
        <v/>
      </c>
      <c r="C32" s="390" t="str">
        <f>IF($E32="","",VLOOKUP($E32,'1MD ELO (3)'!$A$7:$O$80,15))</f>
        <v/>
      </c>
      <c r="D32" s="446" t="str">
        <f>IF($E32="","",VLOOKUP($E32,'1MD ELO (3)'!$A$7:$O$80,5))</f>
        <v/>
      </c>
      <c r="E32" s="159"/>
      <c r="F32" s="487" t="str">
        <f>UPPER(IF($E32="","",VLOOKUP($E32,'1MD ELO (3)'!$A$7:$O$80,2)))</f>
        <v/>
      </c>
      <c r="G32" s="487" t="str">
        <f>IF($E32="","",VLOOKUP($E32,'1MD ELO (3)'!$A$7:$O$80,3))</f>
        <v/>
      </c>
      <c r="H32" s="487"/>
      <c r="I32" s="487" t="str">
        <f>IF($E32="","",VLOOKUP($E32,'1MD ELO (3)'!$A$7:$O$80,4))</f>
        <v/>
      </c>
      <c r="J32" s="255"/>
      <c r="K32" s="161"/>
      <c r="L32" s="176"/>
      <c r="M32" s="177" t="str">
        <f>UPPER(IF(OR(L32="a",L32="as"),K31,IF(OR(L32="b",L32="bs"),K33,)))</f>
        <v/>
      </c>
      <c r="N32" s="185"/>
      <c r="O32" s="186"/>
      <c r="P32" s="188"/>
      <c r="Q32" s="186"/>
      <c r="R32" s="186"/>
      <c r="S32" s="169"/>
    </row>
    <row r="33" spans="1:19" s="38" customFormat="1" ht="9.6" customHeight="1">
      <c r="A33" s="171" t="s">
        <v>33</v>
      </c>
      <c r="B33" s="390" t="str">
        <f>IF($E33="","",VLOOKUP($E33,'1MD ELO (3)'!$A$7:$O$80,14))</f>
        <v/>
      </c>
      <c r="C33" s="390" t="str">
        <f>IF($E33="","",VLOOKUP($E33,'1MD ELO (3)'!$A$7:$O$80,15))</f>
        <v/>
      </c>
      <c r="D33" s="446" t="str">
        <f>IF($E33="","",VLOOKUP($E33,'1MD ELO (3)'!$A$7:$O$80,5))</f>
        <v/>
      </c>
      <c r="E33" s="159"/>
      <c r="F33" s="487" t="str">
        <f>UPPER(IF($E33="","",VLOOKUP($E33,'1MD ELO (3)'!$A$7:$O$80,2)))</f>
        <v/>
      </c>
      <c r="G33" s="487" t="str">
        <f>IF($E33="","",VLOOKUP($E33,'1MD ELO (3)'!$A$7:$O$80,3))</f>
        <v/>
      </c>
      <c r="H33" s="487"/>
      <c r="I33" s="487" t="str">
        <f>IF($E33="","",VLOOKUP($E33,'1MD ELO (3)'!$A$7:$O$80,4))</f>
        <v/>
      </c>
      <c r="J33" s="253"/>
      <c r="K33" s="177" t="str">
        <f>UPPER(IF(OR(J34="a",J34="as"),F33,IF(OR(J34="b",J34="bs"),F34,)))</f>
        <v/>
      </c>
      <c r="L33" s="256"/>
      <c r="M33" s="161"/>
      <c r="N33" s="188"/>
      <c r="O33" s="186"/>
      <c r="P33" s="188"/>
      <c r="Q33" s="186"/>
      <c r="R33" s="186"/>
      <c r="S33" s="169"/>
    </row>
    <row r="34" spans="1:19" s="38" customFormat="1" ht="9.6" customHeight="1">
      <c r="A34" s="171" t="s">
        <v>34</v>
      </c>
      <c r="B34" s="390" t="str">
        <f>IF($E34="","",VLOOKUP($E34,'1MD ELO (3)'!$A$7:$O$80,14))</f>
        <v/>
      </c>
      <c r="C34" s="390" t="str">
        <f>IF($E34="","",VLOOKUP($E34,'1MD ELO (3)'!$A$7:$O$80,15))</f>
        <v/>
      </c>
      <c r="D34" s="446" t="str">
        <f>IF($E34="","",VLOOKUP($E34,'1MD ELO (3)'!$A$7:$O$80,5))</f>
        <v/>
      </c>
      <c r="E34" s="159"/>
      <c r="F34" s="487" t="str">
        <f>UPPER(IF($E34="","",VLOOKUP($E34,'1MD ELO (3)'!$A$7:$O$80,2)))</f>
        <v/>
      </c>
      <c r="G34" s="487" t="str">
        <f>IF($E34="","",VLOOKUP($E34,'1MD ELO (3)'!$A$7:$O$80,3))</f>
        <v/>
      </c>
      <c r="H34" s="487"/>
      <c r="I34" s="487" t="str">
        <f>IF($E34="","",VLOOKUP($E34,'1MD ELO (3)'!$A$7:$O$80,4))</f>
        <v/>
      </c>
      <c r="J34" s="255"/>
      <c r="K34" s="161"/>
      <c r="L34" s="186"/>
      <c r="M34" s="175" t="s">
        <v>0</v>
      </c>
      <c r="N34" s="184"/>
      <c r="O34" s="177" t="str">
        <f>UPPER(IF(OR(N34="a",N34="as"),M32,IF(OR(N34="b",N34="bs"),M36,)))</f>
        <v/>
      </c>
      <c r="P34" s="194"/>
      <c r="Q34" s="186"/>
      <c r="R34" s="186"/>
      <c r="S34" s="169"/>
    </row>
    <row r="35" spans="1:19" s="38" customFormat="1" ht="9.6" customHeight="1">
      <c r="A35" s="171" t="s">
        <v>35</v>
      </c>
      <c r="B35" s="390" t="str">
        <f>IF($E35="","",VLOOKUP($E35,'1MD ELO (3)'!$A$7:$O$80,14))</f>
        <v/>
      </c>
      <c r="C35" s="390" t="str">
        <f>IF($E35="","",VLOOKUP($E35,'1MD ELO (3)'!$A$7:$O$80,15))</f>
        <v/>
      </c>
      <c r="D35" s="446" t="str">
        <f>IF($E35="","",VLOOKUP($E35,'1MD ELO (3)'!$A$7:$O$80,5))</f>
        <v/>
      </c>
      <c r="E35" s="159"/>
      <c r="F35" s="487" t="str">
        <f>UPPER(IF($E35="","",VLOOKUP($E35,'1MD ELO (3)'!$A$7:$O$80,2)))</f>
        <v/>
      </c>
      <c r="G35" s="487" t="str">
        <f>IF($E35="","",VLOOKUP($E35,'1MD ELO (3)'!$A$7:$O$80,3))</f>
        <v/>
      </c>
      <c r="H35" s="487"/>
      <c r="I35" s="487" t="str">
        <f>IF($E35="","",VLOOKUP($E35,'1MD ELO (3)'!$A$7:$O$80,4))</f>
        <v/>
      </c>
      <c r="J35" s="253"/>
      <c r="K35" s="177" t="str">
        <f>UPPER(IF(OR(J36="a",J36="as"),F35,IF(OR(J36="b",J36="bs"),F36,)))</f>
        <v/>
      </c>
      <c r="L35" s="185"/>
      <c r="M35" s="257"/>
      <c r="N35" s="258"/>
      <c r="O35" s="161"/>
      <c r="P35" s="186"/>
      <c r="Q35" s="186"/>
      <c r="R35" s="186"/>
      <c r="S35" s="169"/>
    </row>
    <row r="36" spans="1:19" s="38" customFormat="1" ht="9.6" customHeight="1">
      <c r="A36" s="171" t="s">
        <v>36</v>
      </c>
      <c r="B36" s="390" t="str">
        <f>IF($E36="","",VLOOKUP($E36,'1MD ELO (3)'!$A$7:$O$80,14))</f>
        <v/>
      </c>
      <c r="C36" s="390" t="str">
        <f>IF($E36="","",VLOOKUP($E36,'1MD ELO (3)'!$A$7:$O$80,15))</f>
        <v/>
      </c>
      <c r="D36" s="446" t="str">
        <f>IF($E36="","",VLOOKUP($E36,'1MD ELO (3)'!$A$7:$O$80,5))</f>
        <v/>
      </c>
      <c r="E36" s="159"/>
      <c r="F36" s="487" t="str">
        <f>UPPER(IF($E36="","",VLOOKUP($E36,'1MD ELO (3)'!$A$7:$O$80,2)))</f>
        <v/>
      </c>
      <c r="G36" s="487" t="str">
        <f>IF($E36="","",VLOOKUP($E36,'1MD ELO (3)'!$A$7:$O$80,3))</f>
        <v/>
      </c>
      <c r="H36" s="487"/>
      <c r="I36" s="487" t="str">
        <f>IF($E36="","",VLOOKUP($E36,'1MD ELO (3)'!$A$7:$O$80,4))</f>
        <v/>
      </c>
      <c r="J36" s="255"/>
      <c r="K36" s="161"/>
      <c r="L36" s="176"/>
      <c r="M36" s="177" t="str">
        <f>UPPER(IF(OR(L36="a",L36="as"),K35,IF(OR(L36="b",L36="bs"),K37,)))</f>
        <v/>
      </c>
      <c r="N36" s="259"/>
      <c r="O36" s="262" t="s">
        <v>129</v>
      </c>
      <c r="P36" s="263"/>
      <c r="Q36" s="262" t="s">
        <v>128</v>
      </c>
      <c r="R36" s="263"/>
      <c r="S36" s="169"/>
    </row>
    <row r="37" spans="1:19" s="38" customFormat="1" ht="9.6" customHeight="1">
      <c r="A37" s="254" t="s">
        <v>37</v>
      </c>
      <c r="B37" s="390" t="str">
        <f>IF($E37="","",VLOOKUP($E37,'1MD ELO (3)'!$A$7:$O$80,14))</f>
        <v/>
      </c>
      <c r="C37" s="390" t="str">
        <f>IF($E37="","",VLOOKUP($E37,'1MD ELO (3)'!$A$7:$O$80,15))</f>
        <v/>
      </c>
      <c r="D37" s="446" t="str">
        <f>IF($E37="","",VLOOKUP($E37,'1MD ELO (3)'!$A$7:$O$80,5))</f>
        <v/>
      </c>
      <c r="E37" s="159"/>
      <c r="F37" s="487" t="str">
        <f>UPPER(IF($E37="","",VLOOKUP($E37,'1MD ELO (3)'!$A$7:$O$80,2)))</f>
        <v/>
      </c>
      <c r="G37" s="487" t="str">
        <f>IF($E37="","",VLOOKUP($E37,'1MD ELO (3)'!$A$7:$O$80,3))</f>
        <v/>
      </c>
      <c r="H37" s="487"/>
      <c r="I37" s="487" t="str">
        <f>IF($E37="","",VLOOKUP($E37,'1MD ELO (3)'!$A$7:$O$80,4))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c r="A38" s="196" t="s">
        <v>38</v>
      </c>
      <c r="B38" s="390" t="str">
        <f>IF($E38="","",VLOOKUP($E38,'1MD ELO (3)'!$A$7:$O$80,14))</f>
        <v/>
      </c>
      <c r="C38" s="390" t="str">
        <f>IF($E38="","",VLOOKUP($E38,'1MD ELO (3)'!$A$7:$O$80,15))</f>
        <v/>
      </c>
      <c r="D38" s="446" t="str">
        <f>IF($E38="","",VLOOKUP($E38,'1MD ELO (3)'!$A$7:$O$80,5))</f>
        <v/>
      </c>
      <c r="E38" s="159"/>
      <c r="F38" s="160" t="str">
        <f>UPPER(IF($E38="","",VLOOKUP($E38,'1MD ELO (3)'!$A$7:$O$80,2)))</f>
        <v/>
      </c>
      <c r="G38" s="160" t="str">
        <f>IF($E38="","",VLOOKUP($E38,'1MD ELO (3)'!$A$7:$O$80,3))</f>
        <v/>
      </c>
      <c r="H38" s="160"/>
      <c r="I38" s="160" t="str">
        <f>IF($E38="","",VLOOKUP($E38,'1MD ELO (3)'!$A$7:$O$80,4))</f>
        <v/>
      </c>
      <c r="J38" s="255"/>
      <c r="K38" s="161"/>
      <c r="L38" s="186"/>
      <c r="M38" s="186"/>
      <c r="N38" s="266"/>
      <c r="O38" s="267" t="s">
        <v>0</v>
      </c>
      <c r="P38" s="268"/>
      <c r="Q38" s="264" t="str">
        <f>UPPER(IF(OR(P38="a",P38="as"),O37,IF(OR(P38="b",P38="bs"),O39,)))</f>
        <v/>
      </c>
      <c r="R38" s="265"/>
      <c r="S38" s="169"/>
    </row>
    <row r="39" spans="1:19" s="38" customFormat="1" ht="9.6" customHeight="1">
      <c r="A39" s="157" t="s">
        <v>39</v>
      </c>
      <c r="B39" s="390" t="str">
        <f>IF($E39="","",VLOOKUP($E39,'1MD ELO (3)'!$A$7:$O$80,14))</f>
        <v/>
      </c>
      <c r="C39" s="390" t="str">
        <f>IF($E39="","",VLOOKUP($E39,'1MD ELO (3)'!$A$7:$O$80,15))</f>
        <v/>
      </c>
      <c r="D39" s="446" t="str">
        <f>IF($E39="","",VLOOKUP($E39,'1MD ELO (3)'!$A$7:$O$80,5))</f>
        <v/>
      </c>
      <c r="E39" s="159"/>
      <c r="F39" s="160" t="str">
        <f>UPPER(IF($E39="","",VLOOKUP($E39,'1MD ELO (3)'!$A$7:$O$80,2)))</f>
        <v/>
      </c>
      <c r="G39" s="160" t="str">
        <f>IF($E39="","",VLOOKUP($E39,'1MD ELO (3)'!$A$7:$O$80,3))</f>
        <v/>
      </c>
      <c r="H39" s="160"/>
      <c r="I39" s="160" t="str">
        <f>IF($E39="","",VLOOKUP($E39,'1MD ELO (3)'!$A$7:$O$80,4))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c r="A40" s="254" t="s">
        <v>40</v>
      </c>
      <c r="B40" s="390" t="str">
        <f>IF($E40="","",VLOOKUP($E40,'1MD ELO (3)'!$A$7:$O$80,14))</f>
        <v/>
      </c>
      <c r="C40" s="390" t="str">
        <f>IF($E40="","",VLOOKUP($E40,'1MD ELO (3)'!$A$7:$O$80,15))</f>
        <v/>
      </c>
      <c r="D40" s="446" t="str">
        <f>IF($E40="","",VLOOKUP($E40,'1MD ELO (3)'!$A$7:$O$80,5))</f>
        <v/>
      </c>
      <c r="E40" s="159"/>
      <c r="F40" s="487" t="str">
        <f>UPPER(IF($E40="","",VLOOKUP($E40,'1MD ELO (3)'!$A$7:$O$80,2)))</f>
        <v/>
      </c>
      <c r="G40" s="487" t="str">
        <f>IF($E40="","",VLOOKUP($E40,'1MD ELO (3)'!$A$7:$O$80,3))</f>
        <v/>
      </c>
      <c r="H40" s="487"/>
      <c r="I40" s="487" t="str">
        <f>IF($E40="","",VLOOKUP($E40,'1MD ELO (3)'!$A$7:$O$80,4))</f>
        <v/>
      </c>
      <c r="J40" s="255"/>
      <c r="K40" s="161"/>
      <c r="L40" s="176"/>
      <c r="M40" s="177" t="str">
        <f>UPPER(IF(OR(L40="a",L40="as"),K39,IF(OR(L40="b",L40="bs"),K41,)))</f>
        <v/>
      </c>
      <c r="N40" s="185"/>
      <c r="O40" s="263"/>
      <c r="P40" s="263"/>
      <c r="Q40" s="263"/>
      <c r="R40" s="263"/>
      <c r="S40" s="169"/>
    </row>
    <row r="41" spans="1:19" s="38" customFormat="1" ht="9.6" customHeight="1">
      <c r="A41" s="171" t="s">
        <v>41</v>
      </c>
      <c r="B41" s="390" t="str">
        <f>IF($E41="","",VLOOKUP($E41,'1MD ELO (3)'!$A$7:$O$80,14))</f>
        <v/>
      </c>
      <c r="C41" s="390" t="str">
        <f>IF($E41="","",VLOOKUP($E41,'1MD ELO (3)'!$A$7:$O$80,15))</f>
        <v/>
      </c>
      <c r="D41" s="446" t="str">
        <f>IF($E41="","",VLOOKUP($E41,'1MD ELO (3)'!$A$7:$O$80,5))</f>
        <v/>
      </c>
      <c r="E41" s="159"/>
      <c r="F41" s="487" t="str">
        <f>UPPER(IF($E41="","",VLOOKUP($E41,'1MD ELO (3)'!$A$7:$O$80,2)))</f>
        <v/>
      </c>
      <c r="G41" s="487" t="str">
        <f>IF($E41="","",VLOOKUP($E41,'1MD ELO (3)'!$A$7:$O$80,3))</f>
        <v/>
      </c>
      <c r="H41" s="487"/>
      <c r="I41" s="487" t="str">
        <f>IF($E41="","",VLOOKUP($E41,'1MD ELO (3)'!$A$7:$O$80,4))</f>
        <v/>
      </c>
      <c r="J41" s="253"/>
      <c r="K41" s="177" t="str">
        <f>UPPER(IF(OR(J42="a",J42="as"),F41,IF(OR(J42="b",J42="bs"),F42,)))</f>
        <v/>
      </c>
      <c r="L41" s="256"/>
      <c r="M41" s="161"/>
      <c r="N41" s="188"/>
      <c r="O41" s="263"/>
      <c r="P41" s="263"/>
      <c r="Q41" s="849" t="str">
        <f>IF(Y3="","",CONCATENATE(AB1," pont"))</f>
        <v/>
      </c>
      <c r="R41" s="849"/>
      <c r="S41" s="169"/>
    </row>
    <row r="42" spans="1:19" s="38" customFormat="1" ht="9.6" customHeight="1">
      <c r="A42" s="171" t="s">
        <v>42</v>
      </c>
      <c r="B42" s="390" t="str">
        <f>IF($E42="","",VLOOKUP($E42,'1MD ELO (3)'!$A$7:$O$80,14))</f>
        <v/>
      </c>
      <c r="C42" s="390" t="str">
        <f>IF($E42="","",VLOOKUP($E42,'1MD ELO (3)'!$A$7:$O$80,15))</f>
        <v/>
      </c>
      <c r="D42" s="446" t="str">
        <f>IF($E42="","",VLOOKUP($E42,'1MD ELO (3)'!$A$7:$O$80,5))</f>
        <v/>
      </c>
      <c r="E42" s="159"/>
      <c r="F42" s="487" t="str">
        <f>UPPER(IF($E42="","",VLOOKUP($E42,'1MD ELO (3)'!$A$7:$O$80,2)))</f>
        <v/>
      </c>
      <c r="G42" s="487" t="str">
        <f>IF($E42="","",VLOOKUP($E42,'1MD ELO (3)'!$A$7:$O$80,3))</f>
        <v/>
      </c>
      <c r="H42" s="487"/>
      <c r="I42" s="487" t="str">
        <f>IF($E42="","",VLOOKUP($E42,'1MD ELO (3)'!$A$7:$O$80,4))</f>
        <v/>
      </c>
      <c r="J42" s="255"/>
      <c r="K42" s="161"/>
      <c r="L42" s="186"/>
      <c r="M42" s="175" t="s">
        <v>0</v>
      </c>
      <c r="N42" s="184"/>
      <c r="O42" s="177" t="str">
        <f>UPPER(IF(OR(N42="a",N42="as"),M40,IF(OR(N42="b",N42="bs"),M44,)))</f>
        <v/>
      </c>
      <c r="P42" s="185"/>
      <c r="Q42" s="186"/>
      <c r="R42" s="186"/>
      <c r="S42" s="169"/>
    </row>
    <row r="43" spans="1:19" s="38" customFormat="1" ht="9.6" customHeight="1">
      <c r="A43" s="171" t="s">
        <v>43</v>
      </c>
      <c r="B43" s="390" t="str">
        <f>IF($E43="","",VLOOKUP($E43,'1MD ELO (3)'!$A$7:$O$80,14))</f>
        <v/>
      </c>
      <c r="C43" s="390" t="str">
        <f>IF($E43="","",VLOOKUP($E43,'1MD ELO (3)'!$A$7:$O$80,15))</f>
        <v/>
      </c>
      <c r="D43" s="446" t="str">
        <f>IF($E43="","",VLOOKUP($E43,'1MD ELO (3)'!$A$7:$O$80,5))</f>
        <v/>
      </c>
      <c r="E43" s="159"/>
      <c r="F43" s="487" t="str">
        <f>UPPER(IF($E43="","",VLOOKUP($E43,'1MD ELO (3)'!$A$7:$O$80,2)))</f>
        <v/>
      </c>
      <c r="G43" s="487" t="str">
        <f>IF($E43="","",VLOOKUP($E43,'1MD ELO (3)'!$A$7:$O$80,3))</f>
        <v/>
      </c>
      <c r="H43" s="487"/>
      <c r="I43" s="487" t="str">
        <f>IF($E43="","",VLOOKUP($E43,'1MD ELO (3)'!$A$7:$O$80,4))</f>
        <v/>
      </c>
      <c r="J43" s="253"/>
      <c r="K43" s="177" t="str">
        <f>UPPER(IF(OR(J44="a",J44="as"),F43,IF(OR(J44="b",J44="bs"),F44,)))</f>
        <v/>
      </c>
      <c r="L43" s="185"/>
      <c r="M43" s="257"/>
      <c r="N43" s="258"/>
      <c r="O43" s="161"/>
      <c r="P43" s="188"/>
      <c r="Q43" s="186"/>
      <c r="R43" s="186"/>
      <c r="S43" s="169"/>
    </row>
    <row r="44" spans="1:19" s="38" customFormat="1" ht="9.6" customHeight="1">
      <c r="A44" s="171" t="s">
        <v>44</v>
      </c>
      <c r="B44" s="390" t="str">
        <f>IF($E44="","",VLOOKUP($E44,'1MD ELO (3)'!$A$7:$O$80,14))</f>
        <v/>
      </c>
      <c r="C44" s="390" t="str">
        <f>IF($E44="","",VLOOKUP($E44,'1MD ELO (3)'!$A$7:$O$80,15))</f>
        <v/>
      </c>
      <c r="D44" s="446" t="str">
        <f>IF($E44="","",VLOOKUP($E44,'1MD ELO (3)'!$A$7:$O$80,5))</f>
        <v/>
      </c>
      <c r="E44" s="159"/>
      <c r="F44" s="487" t="str">
        <f>UPPER(IF($E44="","",VLOOKUP($E44,'1MD ELO (3)'!$A$7:$O$80,2)))</f>
        <v/>
      </c>
      <c r="G44" s="487" t="str">
        <f>IF($E44="","",VLOOKUP($E44,'1MD ELO (3)'!$A$7:$O$80,3))</f>
        <v/>
      </c>
      <c r="H44" s="487"/>
      <c r="I44" s="487" t="str">
        <f>IF($E44="","",VLOOKUP($E44,'1MD ELO (3)'!$A$7:$O$80,4))</f>
        <v/>
      </c>
      <c r="J44" s="255"/>
      <c r="K44" s="161"/>
      <c r="L44" s="176"/>
      <c r="M44" s="177" t="str">
        <f>UPPER(IF(OR(L44="a",L44="as"),K43,IF(OR(L44="b",L44="bs"),K45,)))</f>
        <v/>
      </c>
      <c r="N44" s="259"/>
      <c r="O44" s="186"/>
      <c r="P44" s="188"/>
      <c r="Q44" s="186"/>
      <c r="R44" s="186"/>
      <c r="S44" s="169"/>
    </row>
    <row r="45" spans="1:19" s="38" customFormat="1" ht="9.6" customHeight="1">
      <c r="A45" s="254" t="s">
        <v>45</v>
      </c>
      <c r="B45" s="390" t="str">
        <f>IF($E45="","",VLOOKUP($E45,'1MD ELO (3)'!$A$7:$O$80,14))</f>
        <v/>
      </c>
      <c r="C45" s="390" t="str">
        <f>IF($E45="","",VLOOKUP($E45,'1MD ELO (3)'!$A$7:$O$80,15))</f>
        <v/>
      </c>
      <c r="D45" s="446" t="str">
        <f>IF($E45="","",VLOOKUP($E45,'1MD ELO (3)'!$A$7:$O$80,5))</f>
        <v/>
      </c>
      <c r="E45" s="159"/>
      <c r="F45" s="487" t="str">
        <f>UPPER(IF($E45="","",VLOOKUP($E45,'1MD ELO (3)'!$A$7:$O$80,2)))</f>
        <v/>
      </c>
      <c r="G45" s="487" t="str">
        <f>IF($E45="","",VLOOKUP($E45,'1MD ELO (3)'!$A$7:$O$80,3))</f>
        <v/>
      </c>
      <c r="H45" s="487"/>
      <c r="I45" s="487" t="str">
        <f>IF($E45="","",VLOOKUP($E45,'1MD ELO (3)'!$A$7:$O$80,4))</f>
        <v/>
      </c>
      <c r="J45" s="253"/>
      <c r="K45" s="177" t="str">
        <f>UPPER(IF(OR(J46="a",J46="as"),F45,IF(OR(J46="b",J46="bs"),F46,)))</f>
        <v/>
      </c>
      <c r="L45" s="194"/>
      <c r="M45" s="161"/>
      <c r="N45" s="186"/>
      <c r="O45" s="186"/>
      <c r="P45" s="188"/>
      <c r="Q45" s="186"/>
      <c r="R45" s="186"/>
      <c r="S45" s="169"/>
    </row>
    <row r="46" spans="1:19" s="38" customFormat="1" ht="9.6" customHeight="1">
      <c r="A46" s="196" t="s">
        <v>46</v>
      </c>
      <c r="B46" s="390" t="str">
        <f>IF($E46="","",VLOOKUP($E46,'1MD ELO (3)'!$A$7:$O$80,14))</f>
        <v/>
      </c>
      <c r="C46" s="390" t="str">
        <f>IF($E46="","",VLOOKUP($E46,'1MD ELO (3)'!$A$7:$O$80,15))</f>
        <v/>
      </c>
      <c r="D46" s="446" t="str">
        <f>IF($E46="","",VLOOKUP($E46,'1MD ELO (3)'!$A$7:$O$80,5))</f>
        <v/>
      </c>
      <c r="E46" s="159"/>
      <c r="F46" s="160" t="str">
        <f>UPPER(IF($E46="","",VLOOKUP($E46,'1MD ELO (3)'!$A$7:$O$80,2)))</f>
        <v/>
      </c>
      <c r="G46" s="160" t="str">
        <f>IF($E46="","",VLOOKUP($E46,'1MD ELO (3)'!$A$7:$O$80,3))</f>
        <v/>
      </c>
      <c r="H46" s="160"/>
      <c r="I46" s="160" t="str">
        <f>IF($E46="","",VLOOKUP($E46,'1MD ELO (3)'!$A$7:$O$80,4))</f>
        <v/>
      </c>
      <c r="J46" s="255"/>
      <c r="K46" s="161"/>
      <c r="L46" s="186"/>
      <c r="M46" s="186"/>
      <c r="N46" s="260"/>
      <c r="O46" s="175" t="s">
        <v>0</v>
      </c>
      <c r="P46" s="184"/>
      <c r="Q46" s="177" t="str">
        <f>UPPER(IF(OR(P46="a",P46="as"),O42,IF(OR(P46="b",P46="bs"),O50,)))</f>
        <v/>
      </c>
      <c r="R46" s="185"/>
      <c r="S46" s="169"/>
    </row>
    <row r="47" spans="1:19" s="38" customFormat="1" ht="9.6" customHeight="1">
      <c r="A47" s="157" t="s">
        <v>47</v>
      </c>
      <c r="B47" s="390" t="str">
        <f>IF($E47="","",VLOOKUP($E47,'1MD ELO (3)'!$A$7:$O$80,14))</f>
        <v/>
      </c>
      <c r="C47" s="390" t="str">
        <f>IF($E47="","",VLOOKUP($E47,'1MD ELO (3)'!$A$7:$O$80,15))</f>
        <v/>
      </c>
      <c r="D47" s="446" t="str">
        <f>IF($E47="","",VLOOKUP($E47,'1MD ELO (3)'!$A$7:$O$80,5))</f>
        <v/>
      </c>
      <c r="E47" s="159"/>
      <c r="F47" s="160" t="str">
        <f>UPPER(IF($E47="","",VLOOKUP($E47,'1MD ELO (3)'!$A$7:$O$80,2)))</f>
        <v/>
      </c>
      <c r="G47" s="160" t="str">
        <f>IF($E47="","",VLOOKUP($E47,'1MD ELO (3)'!$A$7:$O$80,3))</f>
        <v/>
      </c>
      <c r="H47" s="160"/>
      <c r="I47" s="160" t="str">
        <f>IF($E47="","",VLOOKUP($E47,'1MD ELO (3)'!$A$7:$O$80,4))</f>
        <v/>
      </c>
      <c r="J47" s="253"/>
      <c r="K47" s="177" t="str">
        <f>UPPER(IF(OR(J48="a",J48="as"),F47,IF(OR(J48="b",J48="bs"),F48,)))</f>
        <v/>
      </c>
      <c r="L47" s="185"/>
      <c r="M47" s="186"/>
      <c r="N47" s="186"/>
      <c r="O47" s="186"/>
      <c r="P47" s="188"/>
      <c r="Q47" s="161"/>
      <c r="R47" s="188"/>
      <c r="S47" s="169"/>
    </row>
    <row r="48" spans="1:19" s="38" customFormat="1" ht="9.6" customHeight="1">
      <c r="A48" s="254" t="s">
        <v>48</v>
      </c>
      <c r="B48" s="390" t="str">
        <f>IF($E48="","",VLOOKUP($E48,'1MD ELO (3)'!$A$7:$O$80,14))</f>
        <v/>
      </c>
      <c r="C48" s="390" t="str">
        <f>IF($E48="","",VLOOKUP($E48,'1MD ELO (3)'!$A$7:$O$80,15))</f>
        <v/>
      </c>
      <c r="D48" s="446" t="str">
        <f>IF($E48="","",VLOOKUP($E48,'1MD ELO (3)'!$A$7:$O$80,5))</f>
        <v/>
      </c>
      <c r="E48" s="159"/>
      <c r="F48" s="487" t="str">
        <f>UPPER(IF($E48="","",VLOOKUP($E48,'1MD ELO (3)'!$A$7:$O$80,2)))</f>
        <v/>
      </c>
      <c r="G48" s="487" t="str">
        <f>IF($E48="","",VLOOKUP($E48,'1MD ELO (3)'!$A$7:$O$80,3))</f>
        <v/>
      </c>
      <c r="H48" s="487"/>
      <c r="I48" s="487" t="str">
        <f>IF($E48="","",VLOOKUP($E48,'1MD ELO (3)'!$A$7:$O$80,4))</f>
        <v/>
      </c>
      <c r="J48" s="255"/>
      <c r="K48" s="161"/>
      <c r="L48" s="176"/>
      <c r="M48" s="177" t="str">
        <f>UPPER(IF(OR(L48="a",L48="as"),K47,IF(OR(L48="b",L48="bs"),K49,)))</f>
        <v/>
      </c>
      <c r="N48" s="185"/>
      <c r="O48" s="186"/>
      <c r="P48" s="188"/>
      <c r="Q48" s="186"/>
      <c r="R48" s="188"/>
      <c r="S48" s="169"/>
    </row>
    <row r="49" spans="1:19" s="38" customFormat="1" ht="9.6" customHeight="1">
      <c r="A49" s="171" t="s">
        <v>49</v>
      </c>
      <c r="B49" s="390" t="str">
        <f>IF($E49="","",VLOOKUP($E49,'1MD ELO (3)'!$A$7:$O$80,14))</f>
        <v/>
      </c>
      <c r="C49" s="390" t="str">
        <f>IF($E49="","",VLOOKUP($E49,'1MD ELO (3)'!$A$7:$O$80,15))</f>
        <v/>
      </c>
      <c r="D49" s="446" t="str">
        <f>IF($E49="","",VLOOKUP($E49,'1MD ELO (3)'!$A$7:$O$80,5))</f>
        <v/>
      </c>
      <c r="E49" s="159"/>
      <c r="F49" s="487" t="str">
        <f>UPPER(IF($E49="","",VLOOKUP($E49,'1MD ELO (3)'!$A$7:$O$80,2)))</f>
        <v/>
      </c>
      <c r="G49" s="487" t="str">
        <f>IF($E49="","",VLOOKUP($E49,'1MD ELO (3)'!$A$7:$O$80,3))</f>
        <v/>
      </c>
      <c r="H49" s="487"/>
      <c r="I49" s="487" t="str">
        <f>IF($E49="","",VLOOKUP($E49,'1MD ELO (3)'!$A$7:$O$80,4))</f>
        <v/>
      </c>
      <c r="J49" s="253"/>
      <c r="K49" s="177" t="str">
        <f>UPPER(IF(OR(J50="a",J50="as"),F49,IF(OR(J50="b",J50="bs"),F50,)))</f>
        <v/>
      </c>
      <c r="L49" s="256"/>
      <c r="M49" s="161"/>
      <c r="N49" s="188"/>
      <c r="O49" s="186"/>
      <c r="P49" s="188"/>
      <c r="Q49" s="186"/>
      <c r="R49" s="188"/>
      <c r="S49" s="169"/>
    </row>
    <row r="50" spans="1:19" s="38" customFormat="1" ht="9.6" customHeight="1">
      <c r="A50" s="171" t="s">
        <v>50</v>
      </c>
      <c r="B50" s="390" t="str">
        <f>IF($E50="","",VLOOKUP($E50,'1MD ELO (3)'!$A$7:$O$80,14))</f>
        <v/>
      </c>
      <c r="C50" s="390" t="str">
        <f>IF($E50="","",VLOOKUP($E50,'1MD ELO (3)'!$A$7:$O$80,15))</f>
        <v/>
      </c>
      <c r="D50" s="446" t="str">
        <f>IF($E50="","",VLOOKUP($E50,'1MD ELO (3)'!$A$7:$O$80,5))</f>
        <v/>
      </c>
      <c r="E50" s="159"/>
      <c r="F50" s="487" t="str">
        <f>UPPER(IF($E50="","",VLOOKUP($E50,'1MD ELO (3)'!$A$7:$O$80,2)))</f>
        <v/>
      </c>
      <c r="G50" s="487" t="str">
        <f>IF($E50="","",VLOOKUP($E50,'1MD ELO (3)'!$A$7:$O$80,3))</f>
        <v/>
      </c>
      <c r="H50" s="487"/>
      <c r="I50" s="487" t="str">
        <f>IF($E50="","",VLOOKUP($E50,'1MD ELO (3)'!$A$7:$O$80,4))</f>
        <v/>
      </c>
      <c r="J50" s="255"/>
      <c r="K50" s="161"/>
      <c r="L50" s="186"/>
      <c r="M50" s="175" t="s">
        <v>0</v>
      </c>
      <c r="N50" s="184"/>
      <c r="O50" s="177" t="str">
        <f>UPPER(IF(OR(N50="a",N50="as"),M48,IF(OR(N50="b",N50="bs"),M52,)))</f>
        <v/>
      </c>
      <c r="P50" s="194"/>
      <c r="Q50" s="186"/>
      <c r="R50" s="188"/>
      <c r="S50" s="169"/>
    </row>
    <row r="51" spans="1:19" s="38" customFormat="1" ht="9.6" customHeight="1">
      <c r="A51" s="171" t="s">
        <v>51</v>
      </c>
      <c r="B51" s="390" t="str">
        <f>IF($E51="","",VLOOKUP($E51,'1MD ELO (3)'!$A$7:$O$80,14))</f>
        <v/>
      </c>
      <c r="C51" s="390" t="str">
        <f>IF($E51="","",VLOOKUP($E51,'1MD ELO (3)'!$A$7:$O$80,15))</f>
        <v/>
      </c>
      <c r="D51" s="446" t="str">
        <f>IF($E51="","",VLOOKUP($E51,'1MD ELO (3)'!$A$7:$O$80,5))</f>
        <v/>
      </c>
      <c r="E51" s="159"/>
      <c r="F51" s="487" t="str">
        <f>UPPER(IF($E51="","",VLOOKUP($E51,'1MD ELO (3)'!$A$7:$O$80,2)))</f>
        <v/>
      </c>
      <c r="G51" s="487" t="str">
        <f>IF($E51="","",VLOOKUP($E51,'1MD ELO (3)'!$A$7:$O$80,3))</f>
        <v/>
      </c>
      <c r="H51" s="487"/>
      <c r="I51" s="487" t="str">
        <f>IF($E51="","",VLOOKUP($E51,'1MD ELO (3)'!$A$7:$O$80,4))</f>
        <v/>
      </c>
      <c r="J51" s="253"/>
      <c r="K51" s="177" t="str">
        <f>UPPER(IF(OR(J52="a",J52="as"),F51,IF(OR(J52="b",J52="bs"),F52,)))</f>
        <v/>
      </c>
      <c r="L51" s="185"/>
      <c r="M51" s="257"/>
      <c r="N51" s="258"/>
      <c r="O51" s="161"/>
      <c r="P51" s="186"/>
      <c r="Q51" s="186"/>
      <c r="R51" s="188"/>
      <c r="S51" s="169"/>
    </row>
    <row r="52" spans="1:19" s="38" customFormat="1" ht="9.6" customHeight="1">
      <c r="A52" s="171" t="s">
        <v>52</v>
      </c>
      <c r="B52" s="390" t="str">
        <f>IF($E52="","",VLOOKUP($E52,'1MD ELO (3)'!$A$7:$O$80,14))</f>
        <v/>
      </c>
      <c r="C52" s="390" t="str">
        <f>IF($E52="","",VLOOKUP($E52,'1MD ELO (3)'!$A$7:$O$80,15))</f>
        <v/>
      </c>
      <c r="D52" s="446" t="str">
        <f>IF($E52="","",VLOOKUP($E52,'1MD ELO (3)'!$A$7:$O$80,5))</f>
        <v/>
      </c>
      <c r="E52" s="159"/>
      <c r="F52" s="487" t="str">
        <f>UPPER(IF($E52="","",VLOOKUP($E52,'1MD ELO (3)'!$A$7:$O$80,2)))</f>
        <v/>
      </c>
      <c r="G52" s="487" t="str">
        <f>IF($E52="","",VLOOKUP($E52,'1MD ELO (3)'!$A$7:$O$80,3))</f>
        <v/>
      </c>
      <c r="H52" s="487"/>
      <c r="I52" s="487" t="str">
        <f>IF($E52="","",VLOOKUP($E52,'1MD ELO (3)'!$A$7:$O$80,4))</f>
        <v/>
      </c>
      <c r="J52" s="255"/>
      <c r="K52" s="161"/>
      <c r="L52" s="176"/>
      <c r="M52" s="177" t="str">
        <f>UPPER(IF(OR(L52="a",L52="as"),K51,IF(OR(L52="b",L52="bs"),K53,)))</f>
        <v/>
      </c>
      <c r="N52" s="259"/>
      <c r="O52" s="186"/>
      <c r="P52" s="186"/>
      <c r="Q52" s="186"/>
      <c r="R52" s="188"/>
      <c r="S52" s="169"/>
    </row>
    <row r="53" spans="1:19" s="38" customFormat="1" ht="9.6" customHeight="1">
      <c r="A53" s="254" t="s">
        <v>53</v>
      </c>
      <c r="B53" s="390" t="str">
        <f>IF($E53="","",VLOOKUP($E53,'1MD ELO (3)'!$A$7:$O$80,14))</f>
        <v/>
      </c>
      <c r="C53" s="390" t="str">
        <f>IF($E53="","",VLOOKUP($E53,'1MD ELO (3)'!$A$7:$O$80,15))</f>
        <v/>
      </c>
      <c r="D53" s="446" t="str">
        <f>IF($E53="","",VLOOKUP($E53,'1MD ELO (3)'!$A$7:$O$80,5))</f>
        <v/>
      </c>
      <c r="E53" s="159"/>
      <c r="F53" s="487" t="str">
        <f>UPPER(IF($E53="","",VLOOKUP($E53,'1MD ELO (3)'!$A$7:$O$80,2)))</f>
        <v/>
      </c>
      <c r="G53" s="487" t="str">
        <f>IF($E53="","",VLOOKUP($E53,'1MD ELO (3)'!$A$7:$O$80,3))</f>
        <v/>
      </c>
      <c r="H53" s="487"/>
      <c r="I53" s="487" t="str">
        <f>IF($E53="","",VLOOKUP($E53,'1MD ELO (3)'!$A$7:$O$80,4))</f>
        <v/>
      </c>
      <c r="J53" s="253"/>
      <c r="K53" s="177" t="str">
        <f>UPPER(IF(OR(J54="a",J54="as"),F53,IF(OR(J54="b",J54="bs"),F54,)))</f>
        <v/>
      </c>
      <c r="L53" s="194"/>
      <c r="M53" s="161"/>
      <c r="N53" s="186"/>
      <c r="O53" s="186"/>
      <c r="P53" s="186"/>
      <c r="Q53" s="186"/>
      <c r="R53" s="188"/>
      <c r="S53" s="169"/>
    </row>
    <row r="54" spans="1:19" s="38" customFormat="1" ht="9.6" customHeight="1">
      <c r="A54" s="196" t="s">
        <v>54</v>
      </c>
      <c r="B54" s="390" t="str">
        <f>IF($E54="","",VLOOKUP($E54,'1MD ELO (3)'!$A$7:$O$80,14))</f>
        <v/>
      </c>
      <c r="C54" s="390" t="str">
        <f>IF($E54="","",VLOOKUP($E54,'1MD ELO (3)'!$A$7:$O$80,15))</f>
        <v/>
      </c>
      <c r="D54" s="446" t="str">
        <f>IF($E54="","",VLOOKUP($E54,'1MD ELO (3)'!$A$7:$O$80,5))</f>
        <v/>
      </c>
      <c r="E54" s="159"/>
      <c r="F54" s="160" t="str">
        <f>UPPER(IF($E54="","",VLOOKUP($E54,'1MD ELO (3)'!$A$7:$O$80,2)))</f>
        <v/>
      </c>
      <c r="G54" s="160" t="str">
        <f>IF($E54="","",VLOOKUP($E54,'1MD ELO (3)'!$A$7:$O$80,3))</f>
        <v/>
      </c>
      <c r="H54" s="160"/>
      <c r="I54" s="160" t="str">
        <f>IF($E54="","",VLOOKUP($E54,'1MD ELO (3)'!$A$7:$O$80,4))</f>
        <v/>
      </c>
      <c r="J54" s="255"/>
      <c r="K54" s="161"/>
      <c r="L54" s="186"/>
      <c r="M54" s="186"/>
      <c r="N54" s="260"/>
      <c r="O54" s="261" t="s">
        <v>136</v>
      </c>
      <c r="P54" s="250"/>
      <c r="Q54" s="177" t="str">
        <f>UPPER(IF(OR(P55="a",P55="as"),Q46,IF(OR(P55="b",P55="bs"),Q62,)))</f>
        <v/>
      </c>
      <c r="R54" s="251"/>
      <c r="S54" s="169"/>
    </row>
    <row r="55" spans="1:19" s="38" customFormat="1" ht="9.6" customHeight="1">
      <c r="A55" s="157" t="s">
        <v>55</v>
      </c>
      <c r="B55" s="390" t="str">
        <f>IF($E55="","",VLOOKUP($E55,'1MD ELO (3)'!$A$7:$O$80,14))</f>
        <v/>
      </c>
      <c r="C55" s="390" t="str">
        <f>IF($E55="","",VLOOKUP($E55,'1MD ELO (3)'!$A$7:$O$80,15))</f>
        <v/>
      </c>
      <c r="D55" s="446" t="str">
        <f>IF($E55="","",VLOOKUP($E55,'1MD ELO (3)'!$A$7:$O$80,5))</f>
        <v/>
      </c>
      <c r="E55" s="159"/>
      <c r="F55" s="160" t="str">
        <f>UPPER(IF($E55="","",VLOOKUP($E55,'1MD ELO (3)'!$A$7:$O$80,2)))</f>
        <v/>
      </c>
      <c r="G55" s="160" t="str">
        <f>IF($E55="","",VLOOKUP($E55,'1MD ELO (3)'!$A$7:$O$80,3))</f>
        <v/>
      </c>
      <c r="H55" s="160"/>
      <c r="I55" s="160" t="str">
        <f>IF($E55="","",VLOOKUP($E55,'1MD ELO (3)'!$A$7:$O$80,4))</f>
        <v/>
      </c>
      <c r="J55" s="253"/>
      <c r="K55" s="177" t="str">
        <f>UPPER(IF(OR(J56="a",J56="as"),F55,IF(OR(J56="b",J56="bs"),F56,)))</f>
        <v/>
      </c>
      <c r="L55" s="185"/>
      <c r="M55" s="186"/>
      <c r="N55" s="186"/>
      <c r="O55" s="175" t="s">
        <v>0</v>
      </c>
      <c r="P55" s="252"/>
      <c r="Q55" s="161"/>
      <c r="R55" s="246"/>
      <c r="S55" s="169"/>
    </row>
    <row r="56" spans="1:19" s="38" customFormat="1" ht="9.6" customHeight="1">
      <c r="A56" s="254" t="s">
        <v>56</v>
      </c>
      <c r="B56" s="390" t="str">
        <f>IF($E56="","",VLOOKUP($E56,'1MD ELO (3)'!$A$7:$O$80,14))</f>
        <v/>
      </c>
      <c r="C56" s="390" t="str">
        <f>IF($E56="","",VLOOKUP($E56,'1MD ELO (3)'!$A$7:$O$80,15))</f>
        <v/>
      </c>
      <c r="D56" s="446" t="str">
        <f>IF($E56="","",VLOOKUP($E56,'1MD ELO (3)'!$A$7:$O$80,5))</f>
        <v/>
      </c>
      <c r="E56" s="159"/>
      <c r="F56" s="487" t="str">
        <f>UPPER(IF($E56="","",VLOOKUP($E56,'1MD ELO (3)'!$A$7:$O$80,2)))</f>
        <v/>
      </c>
      <c r="G56" s="487" t="str">
        <f>IF($E56="","",VLOOKUP($E56,'1MD ELO (3)'!$A$7:$O$80,3))</f>
        <v/>
      </c>
      <c r="H56" s="487"/>
      <c r="I56" s="487" t="str">
        <f>IF($E56="","",VLOOKUP($E56,'1MD ELO (3)'!$A$7:$O$80,4))</f>
        <v/>
      </c>
      <c r="J56" s="255"/>
      <c r="K56" s="161"/>
      <c r="L56" s="176"/>
      <c r="M56" s="177" t="str">
        <f>UPPER(IF(OR(L56="a",L56="as"),K55,IF(OR(L56="b",L56="bs"),K57,)))</f>
        <v/>
      </c>
      <c r="N56" s="185"/>
      <c r="O56" s="186"/>
      <c r="P56" s="186"/>
      <c r="Q56" s="186"/>
      <c r="R56" s="188"/>
      <c r="S56" s="169"/>
    </row>
    <row r="57" spans="1:19" s="38" customFormat="1" ht="9.6" customHeight="1">
      <c r="A57" s="171" t="s">
        <v>57</v>
      </c>
      <c r="B57" s="390" t="str">
        <f>IF($E57="","",VLOOKUP($E57,'1MD ELO (3)'!$A$7:$O$80,14))</f>
        <v/>
      </c>
      <c r="C57" s="390" t="str">
        <f>IF($E57="","",VLOOKUP($E57,'1MD ELO (3)'!$A$7:$O$80,15))</f>
        <v/>
      </c>
      <c r="D57" s="446" t="str">
        <f>IF($E57="","",VLOOKUP($E57,'1MD ELO (3)'!$A$7:$O$80,5))</f>
        <v/>
      </c>
      <c r="E57" s="159"/>
      <c r="F57" s="487" t="str">
        <f>UPPER(IF($E57="","",VLOOKUP($E57,'1MD ELO (3)'!$A$7:$O$80,2)))</f>
        <v/>
      </c>
      <c r="G57" s="487" t="str">
        <f>IF($E57="","",VLOOKUP($E57,'1MD ELO (3)'!$A$7:$O$80,3))</f>
        <v/>
      </c>
      <c r="H57" s="487"/>
      <c r="I57" s="487" t="str">
        <f>IF($E57="","",VLOOKUP($E57,'1MD ELO (3)'!$A$7:$O$80,4))</f>
        <v/>
      </c>
      <c r="J57" s="253"/>
      <c r="K57" s="177" t="str">
        <f>UPPER(IF(OR(J58="a",J58="as"),F57,IF(OR(J58="b",J58="bs"),F58,)))</f>
        <v/>
      </c>
      <c r="L57" s="256"/>
      <c r="M57" s="161"/>
      <c r="N57" s="188"/>
      <c r="O57" s="186"/>
      <c r="P57" s="186"/>
      <c r="Q57" s="849" t="str">
        <f>IF(Y3="","",CONCATENATE(AC1," pont"))</f>
        <v/>
      </c>
      <c r="R57" s="850"/>
      <c r="S57" s="169"/>
    </row>
    <row r="58" spans="1:19" s="38" customFormat="1" ht="9.6" customHeight="1">
      <c r="A58" s="171" t="s">
        <v>58</v>
      </c>
      <c r="B58" s="390" t="str">
        <f>IF($E58="","",VLOOKUP($E58,'1MD ELO (3)'!$A$7:$O$80,14))</f>
        <v/>
      </c>
      <c r="C58" s="390" t="str">
        <f>IF($E58="","",VLOOKUP($E58,'1MD ELO (3)'!$A$7:$O$80,15))</f>
        <v/>
      </c>
      <c r="D58" s="446" t="str">
        <f>IF($E58="","",VLOOKUP($E58,'1MD ELO (3)'!$A$7:$O$80,5))</f>
        <v/>
      </c>
      <c r="E58" s="159"/>
      <c r="F58" s="487" t="str">
        <f>UPPER(IF($E58="","",VLOOKUP($E58,'1MD ELO (3)'!$A$7:$O$80,2)))</f>
        <v/>
      </c>
      <c r="G58" s="487" t="str">
        <f>IF($E58="","",VLOOKUP($E58,'1MD ELO (3)'!$A$7:$O$80,3))</f>
        <v/>
      </c>
      <c r="H58" s="487"/>
      <c r="I58" s="487" t="str">
        <f>IF($E58="","",VLOOKUP($E58,'1MD ELO (3)'!$A$7:$O$80,4))</f>
        <v/>
      </c>
      <c r="J58" s="255"/>
      <c r="K58" s="161"/>
      <c r="L58" s="186"/>
      <c r="M58" s="175" t="s">
        <v>0</v>
      </c>
      <c r="N58" s="184"/>
      <c r="O58" s="177" t="str">
        <f>UPPER(IF(OR(N58="a",N58="as"),M56,IF(OR(N58="b",N58="bs"),M60,)))</f>
        <v/>
      </c>
      <c r="P58" s="185"/>
      <c r="Q58" s="186"/>
      <c r="R58" s="188"/>
      <c r="S58" s="169"/>
    </row>
    <row r="59" spans="1:19" s="38" customFormat="1" ht="9.6" customHeight="1">
      <c r="A59" s="171" t="s">
        <v>59</v>
      </c>
      <c r="B59" s="390" t="str">
        <f>IF($E59="","",VLOOKUP($E59,'1MD ELO (3)'!$A$7:$O$80,14))</f>
        <v/>
      </c>
      <c r="C59" s="390" t="str">
        <f>IF($E59="","",VLOOKUP($E59,'1MD ELO (3)'!$A$7:$O$80,15))</f>
        <v/>
      </c>
      <c r="D59" s="446" t="str">
        <f>IF($E59="","",VLOOKUP($E59,'1MD ELO (3)'!$A$7:$O$80,5))</f>
        <v/>
      </c>
      <c r="E59" s="159"/>
      <c r="F59" s="487" t="str">
        <f>UPPER(IF($E59="","",VLOOKUP($E59,'1MD ELO (3)'!$A$7:$O$80,2)))</f>
        <v/>
      </c>
      <c r="G59" s="487" t="str">
        <f>IF($E59="","",VLOOKUP($E59,'1MD ELO (3)'!$A$7:$O$80,3))</f>
        <v/>
      </c>
      <c r="H59" s="487"/>
      <c r="I59" s="487" t="str">
        <f>IF($E59="","",VLOOKUP($E59,'1MD ELO (3)'!$A$7:$O$80,4))</f>
        <v/>
      </c>
      <c r="J59" s="253"/>
      <c r="K59" s="177" t="str">
        <f>UPPER(IF(OR(J60="a",J60="as"),F59,IF(OR(J60="b",J60="bs"),F60,)))</f>
        <v/>
      </c>
      <c r="L59" s="185"/>
      <c r="M59" s="257"/>
      <c r="N59" s="258"/>
      <c r="O59" s="161"/>
      <c r="P59" s="188"/>
      <c r="Q59" s="186"/>
      <c r="R59" s="188"/>
      <c r="S59" s="169"/>
    </row>
    <row r="60" spans="1:19" s="38" customFormat="1" ht="9.6" customHeight="1">
      <c r="A60" s="171" t="s">
        <v>60</v>
      </c>
      <c r="B60" s="390" t="str">
        <f>IF($E60="","",VLOOKUP($E60,'1MD ELO (3)'!$A$7:$O$80,14))</f>
        <v/>
      </c>
      <c r="C60" s="390" t="str">
        <f>IF($E60="","",VLOOKUP($E60,'1MD ELO (3)'!$A$7:$O$80,15))</f>
        <v/>
      </c>
      <c r="D60" s="446" t="str">
        <f>IF($E60="","",VLOOKUP($E60,'1MD ELO (3)'!$A$7:$O$80,5))</f>
        <v/>
      </c>
      <c r="E60" s="159"/>
      <c r="F60" s="487" t="str">
        <f>UPPER(IF($E60="","",VLOOKUP($E60,'1MD ELO (3)'!$A$7:$O$80,2)))</f>
        <v/>
      </c>
      <c r="G60" s="487" t="str">
        <f>IF($E60="","",VLOOKUP($E60,'1MD ELO (3)'!$A$7:$O$80,3))</f>
        <v/>
      </c>
      <c r="H60" s="487"/>
      <c r="I60" s="487" t="str">
        <f>IF($E60="","",VLOOKUP($E60,'1MD ELO (3)'!$A$7:$O$80,4))</f>
        <v/>
      </c>
      <c r="J60" s="255"/>
      <c r="K60" s="161"/>
      <c r="L60" s="176"/>
      <c r="M60" s="177" t="str">
        <f>UPPER(IF(OR(L60="a",L60="as"),K59,IF(OR(L60="b",L60="bs"),K61,)))</f>
        <v/>
      </c>
      <c r="N60" s="259"/>
      <c r="O60" s="186"/>
      <c r="P60" s="188"/>
      <c r="Q60" s="186"/>
      <c r="R60" s="188"/>
      <c r="S60" s="169"/>
    </row>
    <row r="61" spans="1:19" s="38" customFormat="1" ht="9.6" customHeight="1">
      <c r="A61" s="254" t="s">
        <v>61</v>
      </c>
      <c r="B61" s="390" t="str">
        <f>IF($E61="","",VLOOKUP($E61,'1MD ELO (3)'!$A$7:$O$80,14))</f>
        <v/>
      </c>
      <c r="C61" s="390" t="str">
        <f>IF($E61="","",VLOOKUP($E61,'1MD ELO (3)'!$A$7:$O$80,15))</f>
        <v/>
      </c>
      <c r="D61" s="446" t="str">
        <f>IF($E61="","",VLOOKUP($E61,'1MD ELO (3)'!$A$7:$O$80,5))</f>
        <v/>
      </c>
      <c r="E61" s="159"/>
      <c r="F61" s="487" t="str">
        <f>UPPER(IF($E61="","",VLOOKUP($E61,'1MD ELO (3)'!$A$7:$O$80,2)))</f>
        <v/>
      </c>
      <c r="G61" s="487" t="str">
        <f>IF($E61="","",VLOOKUP($E61,'1MD ELO (3)'!$A$7:$O$80,3))</f>
        <v/>
      </c>
      <c r="H61" s="487"/>
      <c r="I61" s="487" t="str">
        <f>IF($E61="","",VLOOKUP($E61,'1MD ELO (3)'!$A$7:$O$80,4))</f>
        <v/>
      </c>
      <c r="J61" s="253"/>
      <c r="K61" s="177" t="str">
        <f>UPPER(IF(OR(J62="a",J62="as"),F61,IF(OR(J62="b",J62="bs"),F62,)))</f>
        <v/>
      </c>
      <c r="L61" s="194"/>
      <c r="M61" s="161"/>
      <c r="N61" s="186"/>
      <c r="O61" s="186"/>
      <c r="P61" s="188"/>
      <c r="Q61" s="186"/>
      <c r="R61" s="188"/>
      <c r="S61" s="169"/>
    </row>
    <row r="62" spans="1:19" s="38" customFormat="1" ht="9.6" customHeight="1">
      <c r="A62" s="196" t="s">
        <v>62</v>
      </c>
      <c r="B62" s="390" t="str">
        <f>IF($E62="","",VLOOKUP($E62,'1MD ELO (3)'!$A$7:$O$80,14))</f>
        <v/>
      </c>
      <c r="C62" s="390" t="str">
        <f>IF($E62="","",VLOOKUP($E62,'1MD ELO (3)'!$A$7:$O$80,15))</f>
        <v/>
      </c>
      <c r="D62" s="446" t="str">
        <f>IF($E62="","",VLOOKUP($E62,'1MD ELO (3)'!$A$7:$O$80,5))</f>
        <v/>
      </c>
      <c r="E62" s="159"/>
      <c r="F62" s="160" t="str">
        <f>UPPER(IF($E62="","",VLOOKUP($E62,'1MD ELO (3)'!$A$7:$O$80,2)))</f>
        <v/>
      </c>
      <c r="G62" s="160" t="str">
        <f>IF($E62="","",VLOOKUP($E62,'1MD ELO (3)'!$A$7:$O$80,3))</f>
        <v/>
      </c>
      <c r="H62" s="160"/>
      <c r="I62" s="160" t="str">
        <f>IF($E62="","",VLOOKUP($E62,'1MD ELO (3)'!$A$7:$O$80,4))</f>
        <v/>
      </c>
      <c r="J62" s="255"/>
      <c r="K62" s="161"/>
      <c r="L62" s="186"/>
      <c r="M62" s="186"/>
      <c r="N62" s="260"/>
      <c r="O62" s="175" t="s">
        <v>0</v>
      </c>
      <c r="P62" s="184"/>
      <c r="Q62" s="177" t="str">
        <f>UPPER(IF(OR(P62="a",P62="as"),O58,IF(OR(P62="b",P62="bs"),O66,)))</f>
        <v/>
      </c>
      <c r="R62" s="194"/>
      <c r="S62" s="169"/>
    </row>
    <row r="63" spans="1:19" s="38" customFormat="1" ht="9.6" customHeight="1">
      <c r="A63" s="157" t="s">
        <v>63</v>
      </c>
      <c r="B63" s="390" t="str">
        <f>IF($E63="","",VLOOKUP($E63,'1MD ELO (3)'!$A$7:$O$80,14))</f>
        <v/>
      </c>
      <c r="C63" s="390" t="str">
        <f>IF($E63="","",VLOOKUP($E63,'1MD ELO (3)'!$A$7:$O$80,15))</f>
        <v/>
      </c>
      <c r="D63" s="446" t="str">
        <f>IF($E63="","",VLOOKUP($E63,'1MD ELO (3)'!$A$7:$O$80,5))</f>
        <v/>
      </c>
      <c r="E63" s="159"/>
      <c r="F63" s="160" t="str">
        <f>UPPER(IF($E63="","",VLOOKUP($E63,'1MD ELO (3)'!$A$7:$O$80,2)))</f>
        <v/>
      </c>
      <c r="G63" s="160" t="str">
        <f>IF($E63="","",VLOOKUP($E63,'1MD ELO (3)'!$A$7:$O$80,3))</f>
        <v/>
      </c>
      <c r="H63" s="160"/>
      <c r="I63" s="160" t="str">
        <f>IF($E63="","",VLOOKUP($E63,'1MD ELO (3)'!$A$7:$O$80,4))</f>
        <v/>
      </c>
      <c r="J63" s="253"/>
      <c r="K63" s="177" t="str">
        <f>UPPER(IF(OR(J64="a",J64="as"),F63,IF(OR(J64="b",J64="bs"),F64,)))</f>
        <v/>
      </c>
      <c r="L63" s="185"/>
      <c r="M63" s="186"/>
      <c r="N63" s="186"/>
      <c r="O63" s="186"/>
      <c r="P63" s="188"/>
      <c r="Q63" s="161"/>
      <c r="R63" s="186"/>
      <c r="S63" s="169"/>
    </row>
    <row r="64" spans="1:19" s="38" customFormat="1" ht="9.6" customHeight="1">
      <c r="A64" s="254" t="s">
        <v>64</v>
      </c>
      <c r="B64" s="390" t="str">
        <f>IF($E64="","",VLOOKUP($E64,'1MD ELO (3)'!$A$7:$O$80,14))</f>
        <v/>
      </c>
      <c r="C64" s="390" t="str">
        <f>IF($E64="","",VLOOKUP($E64,'1MD ELO (3)'!$A$7:$O$80,15))</f>
        <v/>
      </c>
      <c r="D64" s="446" t="str">
        <f>IF($E64="","",VLOOKUP($E64,'1MD ELO (3)'!$A$7:$O$80,5))</f>
        <v/>
      </c>
      <c r="E64" s="159"/>
      <c r="F64" s="487" t="str">
        <f>UPPER(IF($E64="","",VLOOKUP($E64,'1MD ELO (3)'!$A$7:$O$80,2)))</f>
        <v/>
      </c>
      <c r="G64" s="487" t="str">
        <f>IF($E64="","",VLOOKUP($E64,'1MD ELO (3)'!$A$7:$O$80,3))</f>
        <v/>
      </c>
      <c r="H64" s="487"/>
      <c r="I64" s="487" t="str">
        <f>IF($E64="","",VLOOKUP($E64,'1MD ELO (3)'!$A$7:$O$80,4))</f>
        <v/>
      </c>
      <c r="J64" s="255"/>
      <c r="K64" s="161"/>
      <c r="L64" s="176"/>
      <c r="M64" s="177" t="str">
        <f>UPPER(IF(OR(L64="a",L64="as"),K63,IF(OR(L64="b",L64="bs"),K65,)))</f>
        <v/>
      </c>
      <c r="N64" s="185"/>
      <c r="O64" s="186"/>
      <c r="P64" s="188"/>
      <c r="Q64" s="186"/>
      <c r="R64" s="186"/>
      <c r="S64" s="169"/>
    </row>
    <row r="65" spans="1:19" s="38" customFormat="1" ht="9.6" customHeight="1">
      <c r="A65" s="171" t="s">
        <v>65</v>
      </c>
      <c r="B65" s="390" t="str">
        <f>IF($E65="","",VLOOKUP($E65,'1MD ELO (3)'!$A$7:$O$80,14))</f>
        <v/>
      </c>
      <c r="C65" s="390" t="str">
        <f>IF($E65="","",VLOOKUP($E65,'1MD ELO (3)'!$A$7:$O$80,15))</f>
        <v/>
      </c>
      <c r="D65" s="446" t="str">
        <f>IF($E65="","",VLOOKUP($E65,'1MD ELO (3)'!$A$7:$O$80,5))</f>
        <v/>
      </c>
      <c r="E65" s="159"/>
      <c r="F65" s="487" t="str">
        <f>UPPER(IF($E65="","",VLOOKUP($E65,'1MD ELO (3)'!$A$7:$O$80,2)))</f>
        <v/>
      </c>
      <c r="G65" s="487" t="str">
        <f>IF($E65="","",VLOOKUP($E65,'1MD ELO (3)'!$A$7:$O$80,3))</f>
        <v/>
      </c>
      <c r="H65" s="487"/>
      <c r="I65" s="487" t="str">
        <f>IF($E65="","",VLOOKUP($E65,'1MD ELO (3)'!$A$7:$O$80,4))</f>
        <v/>
      </c>
      <c r="J65" s="253"/>
      <c r="K65" s="177" t="str">
        <f>UPPER(IF(OR(J66="a",J66="as"),F65,IF(OR(J66="b",J66="bs"),F66,)))</f>
        <v/>
      </c>
      <c r="L65" s="256"/>
      <c r="M65" s="161"/>
      <c r="N65" s="188"/>
      <c r="O65" s="186"/>
      <c r="P65" s="188"/>
      <c r="Q65" s="186"/>
      <c r="R65" s="186"/>
      <c r="S65" s="169"/>
    </row>
    <row r="66" spans="1:19" s="38" customFormat="1" ht="9.6" customHeight="1">
      <c r="A66" s="171" t="s">
        <v>66</v>
      </c>
      <c r="B66" s="390" t="str">
        <f>IF($E66="","",VLOOKUP($E66,'1MD ELO (3)'!$A$7:$O$80,14))</f>
        <v/>
      </c>
      <c r="C66" s="390" t="str">
        <f>IF($E66="","",VLOOKUP($E66,'1MD ELO (3)'!$A$7:$O$80,15))</f>
        <v/>
      </c>
      <c r="D66" s="446" t="str">
        <f>IF($E66="","",VLOOKUP($E66,'1MD ELO (3)'!$A$7:$O$80,5))</f>
        <v/>
      </c>
      <c r="E66" s="159"/>
      <c r="F66" s="487" t="str">
        <f>UPPER(IF($E66="","",VLOOKUP($E66,'1MD ELO (3)'!$A$7:$O$80,2)))</f>
        <v/>
      </c>
      <c r="G66" s="487" t="str">
        <f>IF($E66="","",VLOOKUP($E66,'1MD ELO (3)'!$A$7:$O$80,3))</f>
        <v/>
      </c>
      <c r="H66" s="487"/>
      <c r="I66" s="487" t="str">
        <f>IF($E66="","",VLOOKUP($E66,'1MD ELO (3)'!$A$7:$O$80,4))</f>
        <v/>
      </c>
      <c r="J66" s="255"/>
      <c r="K66" s="161"/>
      <c r="L66" s="186"/>
      <c r="M66" s="175" t="s">
        <v>0</v>
      </c>
      <c r="N66" s="184"/>
      <c r="O66" s="177" t="str">
        <f>UPPER(IF(OR(N66="a",N66="as"),M64,IF(OR(N66="b",N66="bs"),M68,)))</f>
        <v/>
      </c>
      <c r="P66" s="194"/>
      <c r="Q66" s="186"/>
      <c r="R66" s="186"/>
      <c r="S66" s="169"/>
    </row>
    <row r="67" spans="1:19" s="38" customFormat="1" ht="9.6" customHeight="1">
      <c r="A67" s="171" t="s">
        <v>67</v>
      </c>
      <c r="B67" s="390" t="str">
        <f>IF($E67="","",VLOOKUP($E67,'1MD ELO (3)'!$A$7:$O$80,14))</f>
        <v/>
      </c>
      <c r="C67" s="390" t="str">
        <f>IF($E67="","",VLOOKUP($E67,'1MD ELO (3)'!$A$7:$O$80,15))</f>
        <v/>
      </c>
      <c r="D67" s="446" t="str">
        <f>IF($E67="","",VLOOKUP($E67,'1MD ELO (3)'!$A$7:$O$80,5))</f>
        <v/>
      </c>
      <c r="E67" s="159"/>
      <c r="F67" s="487" t="str">
        <f>UPPER(IF($E67="","",VLOOKUP($E67,'1MD ELO (3)'!$A$7:$O$80,2)))</f>
        <v/>
      </c>
      <c r="G67" s="487" t="str">
        <f>IF($E67="","",VLOOKUP($E67,'1MD ELO (3)'!$A$7:$O$80,3))</f>
        <v/>
      </c>
      <c r="H67" s="487"/>
      <c r="I67" s="487" t="str">
        <f>IF($E67="","",VLOOKUP($E67,'1MD ELO (3)'!$A$7:$O$80,4))</f>
        <v/>
      </c>
      <c r="J67" s="253"/>
      <c r="K67" s="177" t="str">
        <f>UPPER(IF(OR(J68="a",J68="as"),F67,IF(OR(J68="b",J68="bs"),F68,)))</f>
        <v/>
      </c>
      <c r="L67" s="185"/>
      <c r="M67" s="257"/>
      <c r="N67" s="258"/>
      <c r="O67" s="161"/>
      <c r="P67" s="186"/>
      <c r="Q67" s="186"/>
      <c r="R67" s="186"/>
      <c r="S67" s="169"/>
    </row>
    <row r="68" spans="1:19" s="38" customFormat="1" ht="9.6" customHeight="1">
      <c r="A68" s="171" t="s">
        <v>68</v>
      </c>
      <c r="B68" s="390" t="str">
        <f>IF($E68="","",VLOOKUP($E68,'1MD ELO (3)'!$A$7:$O$80,14))</f>
        <v/>
      </c>
      <c r="C68" s="390" t="str">
        <f>IF($E68="","",VLOOKUP($E68,'1MD ELO (3)'!$A$7:$O$80,15))</f>
        <v/>
      </c>
      <c r="D68" s="446" t="str">
        <f>IF($E68="","",VLOOKUP($E68,'1MD ELO (3)'!$A$7:$O$80,5))</f>
        <v/>
      </c>
      <c r="E68" s="159"/>
      <c r="F68" s="487" t="str">
        <f>UPPER(IF($E68="","",VLOOKUP($E68,'1MD ELO (3)'!$A$7:$O$80,2)))</f>
        <v/>
      </c>
      <c r="G68" s="487" t="str">
        <f>IF($E68="","",VLOOKUP($E68,'1MD ELO (3)'!$A$7:$O$80,3))</f>
        <v/>
      </c>
      <c r="H68" s="487"/>
      <c r="I68" s="487" t="str">
        <f>IF($E68="","",VLOOKUP($E68,'1MD ELO (3)'!$A$7:$O$80,4))</f>
        <v/>
      </c>
      <c r="J68" s="255"/>
      <c r="K68" s="161"/>
      <c r="L68" s="176"/>
      <c r="M68" s="177" t="str">
        <f>UPPER(IF(OR(L68="a",L68="as"),K67,IF(OR(L68="b",L68="bs"),K69,)))</f>
        <v/>
      </c>
      <c r="N68" s="259"/>
      <c r="O68" s="186"/>
      <c r="P68" s="186"/>
      <c r="Q68" s="186"/>
      <c r="R68" s="186"/>
      <c r="S68" s="169"/>
    </row>
    <row r="69" spans="1:19" s="38" customFormat="1" ht="9.6" customHeight="1">
      <c r="A69" s="254" t="s">
        <v>69</v>
      </c>
      <c r="B69" s="390" t="str">
        <f>IF($E69="","",VLOOKUP($E69,'1MD ELO (3)'!$A$7:$O$80,14))</f>
        <v/>
      </c>
      <c r="C69" s="390" t="str">
        <f>IF($E69="","",VLOOKUP($E69,'1MD ELO (3)'!$A$7:$O$80,15))</f>
        <v/>
      </c>
      <c r="D69" s="446" t="str">
        <f>IF($E69="","",VLOOKUP($E69,'1MD ELO (3)'!$A$7:$O$80,5))</f>
        <v/>
      </c>
      <c r="E69" s="159"/>
      <c r="F69" s="487" t="str">
        <f>UPPER(IF($E69="","",VLOOKUP($E69,'1MD ELO (3)'!$A$7:$O$80,2)))</f>
        <v/>
      </c>
      <c r="G69" s="487" t="str">
        <f>IF($E69="","",VLOOKUP($E69,'1MD ELO (3)'!$A$7:$O$80,3))</f>
        <v/>
      </c>
      <c r="H69" s="487"/>
      <c r="I69" s="487" t="str">
        <f>IF($E69="","",VLOOKUP($E69,'1MD ELO (3)'!$A$7:$O$80,4))</f>
        <v/>
      </c>
      <c r="J69" s="253"/>
      <c r="K69" s="177" t="str">
        <f>UPPER(IF(OR(J70="a",J70="as"),F69,IF(OR(J70="b",J70="bs"),F70,)))</f>
        <v/>
      </c>
      <c r="L69" s="194"/>
      <c r="M69" s="161"/>
      <c r="N69" s="186"/>
      <c r="O69" s="186"/>
      <c r="P69" s="186"/>
      <c r="Q69" s="186"/>
      <c r="R69" s="186"/>
      <c r="S69" s="169"/>
    </row>
    <row r="70" spans="1:19" s="38" customFormat="1" ht="9.6" customHeight="1">
      <c r="A70" s="196" t="s">
        <v>70</v>
      </c>
      <c r="B70" s="390" t="str">
        <f>IF($E70="","",VLOOKUP($E70,'1MD ELO (3)'!$A$7:$O$80,14))</f>
        <v/>
      </c>
      <c r="C70" s="390" t="str">
        <f>IF($E70="","",VLOOKUP($E70,'1MD ELO (3)'!$A$7:$O$80,15))</f>
        <v/>
      </c>
      <c r="D70" s="446" t="str">
        <f>IF($E70="","",VLOOKUP($E70,'1MD ELO (3)'!$A$7:$O$80,5))</f>
        <v/>
      </c>
      <c r="E70" s="159"/>
      <c r="F70" s="160" t="str">
        <f>UPPER(IF($E70="","",VLOOKUP($E70,'1MD ELO (3)'!$A$7:$O$80,2)))</f>
        <v/>
      </c>
      <c r="G70" s="160" t="str">
        <f>IF($E70="","",VLOOKUP($E70,'1MD ELO (3)'!$A$7:$O$80,3))</f>
        <v/>
      </c>
      <c r="H70" s="160"/>
      <c r="I70" s="160" t="str">
        <f>IF($E70="","",VLOOKUP($E70,'1MD ELO (3)'!$A$7:$O$80,4))</f>
        <v/>
      </c>
      <c r="J70" s="255"/>
      <c r="K70" s="161"/>
      <c r="L70" s="186"/>
      <c r="M70" s="186"/>
      <c r="N70" s="260"/>
      <c r="O70" s="186"/>
      <c r="P70" s="186"/>
      <c r="Q70" s="186"/>
      <c r="R70" s="186"/>
      <c r="S70" s="169"/>
    </row>
    <row r="71" spans="1:19" s="38" customFormat="1" ht="6" customHeight="1">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c r="A73" s="452" t="s">
        <v>106</v>
      </c>
      <c r="B73" s="453"/>
      <c r="C73" s="454"/>
      <c r="D73" s="455"/>
      <c r="E73" s="224">
        <v>1</v>
      </c>
      <c r="F73" s="278" t="str">
        <f>IF(E73&gt;$R$80,,UPPER(VLOOKUP(E73,'1MD ELO (3)'!$A$7:$Q$134,2)))</f>
        <v/>
      </c>
      <c r="G73" s="224">
        <v>9</v>
      </c>
      <c r="H73" s="92" t="str">
        <f>IF(G73&gt;$R$80,,UPPER(VLOOKUP(G73,'1MD ELO (3)'!$A$7:$Q$134,2)))</f>
        <v/>
      </c>
      <c r="I73" s="91"/>
      <c r="J73" s="226" t="s">
        <v>7</v>
      </c>
      <c r="K73" s="221"/>
      <c r="L73" s="227"/>
      <c r="M73" s="221"/>
      <c r="N73" s="228"/>
      <c r="O73" s="229" t="s">
        <v>111</v>
      </c>
      <c r="P73" s="230"/>
      <c r="Q73" s="230"/>
      <c r="R73" s="231"/>
    </row>
    <row r="74" spans="1:19" s="18" customFormat="1" ht="9" customHeight="1">
      <c r="A74" s="236" t="s">
        <v>124</v>
      </c>
      <c r="B74" s="234"/>
      <c r="C74" s="448"/>
      <c r="D74" s="237"/>
      <c r="E74" s="224">
        <v>2</v>
      </c>
      <c r="F74" s="278" t="str">
        <f>IF(E74&gt;$R$80,,UPPER(VLOOKUP(E74,'1MD ELO (3)'!$A$7:$Q$134,2)))</f>
        <v/>
      </c>
      <c r="G74" s="224">
        <v>10</v>
      </c>
      <c r="H74" s="92" t="str">
        <f>IF(G74&gt;$R$80,,UPPER(VLOOKUP(G74,'1MD ELO (3)'!$A$7:$Q$134,2)))</f>
        <v/>
      </c>
      <c r="I74" s="91"/>
      <c r="J74" s="226" t="s">
        <v>8</v>
      </c>
      <c r="K74" s="221"/>
      <c r="L74" s="227"/>
      <c r="M74" s="221"/>
      <c r="N74" s="228"/>
      <c r="O74" s="232"/>
      <c r="P74" s="233"/>
      <c r="Q74" s="234"/>
      <c r="R74" s="235"/>
    </row>
    <row r="75" spans="1:19" s="18" customFormat="1" ht="9" customHeight="1">
      <c r="A75" s="379"/>
      <c r="B75" s="380"/>
      <c r="C75" s="449"/>
      <c r="D75" s="381"/>
      <c r="E75" s="224">
        <v>3</v>
      </c>
      <c r="F75" s="278" t="str">
        <f>IF(E75&gt;$R$80,,UPPER(VLOOKUP(E75,'1MD ELO (3)'!$A$7:$Q$134,2)))</f>
        <v/>
      </c>
      <c r="G75" s="224">
        <v>11</v>
      </c>
      <c r="H75" s="92" t="str">
        <f>IF(G75&gt;$R$80,,UPPER(VLOOKUP(G75,'1MD ELO (3)'!$A$7:$Q$134,2)))</f>
        <v/>
      </c>
      <c r="I75" s="91"/>
      <c r="J75" s="226" t="s">
        <v>9</v>
      </c>
      <c r="K75" s="221"/>
      <c r="L75" s="227"/>
      <c r="M75" s="221"/>
      <c r="N75" s="228"/>
      <c r="O75" s="229" t="s">
        <v>112</v>
      </c>
      <c r="P75" s="230"/>
      <c r="Q75" s="230"/>
      <c r="R75" s="231"/>
    </row>
    <row r="76" spans="1:19" s="18" customFormat="1" ht="9" customHeight="1">
      <c r="A76" s="238"/>
      <c r="B76" s="443"/>
      <c r="C76" s="443"/>
      <c r="D76" s="239"/>
      <c r="E76" s="224">
        <v>4</v>
      </c>
      <c r="F76" s="278" t="str">
        <f>IF(E76&gt;$R$80,,UPPER(VLOOKUP(E76,'1MD ELO (3)'!$A$7:$Q$134,2)))</f>
        <v/>
      </c>
      <c r="G76" s="224">
        <v>12</v>
      </c>
      <c r="H76" s="92" t="str">
        <f>IF(G76&gt;$R$80,,UPPER(VLOOKUP(G76,'1MD ELO (3)'!$A$7:$Q$134,2)))</f>
        <v/>
      </c>
      <c r="I76" s="91"/>
      <c r="J76" s="226" t="s">
        <v>10</v>
      </c>
      <c r="K76" s="221"/>
      <c r="L76" s="227"/>
      <c r="M76" s="221"/>
      <c r="N76" s="228"/>
      <c r="O76" s="221"/>
      <c r="P76" s="227"/>
      <c r="Q76" s="221"/>
      <c r="R76" s="228"/>
    </row>
    <row r="77" spans="1:19" s="18" customFormat="1" ht="9" customHeight="1">
      <c r="A77" s="366"/>
      <c r="B77" s="382"/>
      <c r="C77" s="382"/>
      <c r="D77" s="450"/>
      <c r="E77" s="224">
        <v>5</v>
      </c>
      <c r="F77" s="278" t="str">
        <f>IF(E77&gt;$R$80,,UPPER(VLOOKUP(E77,'1MD ELO (3)'!$A$7:$Q$134,2)))</f>
        <v/>
      </c>
      <c r="G77" s="224">
        <v>13</v>
      </c>
      <c r="H77" s="92" t="str">
        <f>IF(G77&gt;$R$80,,UPPER(VLOOKUP(G77,'1MD ELO (3)'!$A$7:$Q$134,2)))</f>
        <v/>
      </c>
      <c r="I77" s="91"/>
      <c r="J77" s="226" t="s">
        <v>11</v>
      </c>
      <c r="K77" s="221"/>
      <c r="L77" s="227"/>
      <c r="M77" s="221"/>
      <c r="N77" s="228"/>
      <c r="O77" s="234"/>
      <c r="P77" s="233"/>
      <c r="Q77" s="234"/>
      <c r="R77" s="235"/>
    </row>
    <row r="78" spans="1:19" s="18" customFormat="1" ht="9" customHeight="1">
      <c r="A78" s="367"/>
      <c r="B78" s="388"/>
      <c r="C78" s="443"/>
      <c r="D78" s="239"/>
      <c r="E78" s="224">
        <v>6</v>
      </c>
      <c r="F78" s="278" t="str">
        <f>IF(E78&gt;$R$80,,UPPER(VLOOKUP(E78,'1MD ELO (3)'!$A$7:$Q$134,2)))</f>
        <v/>
      </c>
      <c r="G78" s="224">
        <v>14</v>
      </c>
      <c r="H78" s="92" t="str">
        <f>IF(G78&gt;$R$80,,UPPER(VLOOKUP(G78,'1MD ELO (3)'!$A$7:$Q$134,2)))</f>
        <v/>
      </c>
      <c r="I78" s="91"/>
      <c r="J78" s="226" t="s">
        <v>12</v>
      </c>
      <c r="K78" s="221"/>
      <c r="L78" s="227"/>
      <c r="M78" s="221"/>
      <c r="N78" s="228"/>
      <c r="O78" s="229" t="s">
        <v>92</v>
      </c>
      <c r="P78" s="230"/>
      <c r="Q78" s="230"/>
      <c r="R78" s="231"/>
    </row>
    <row r="79" spans="1:19" s="18" customFormat="1" ht="9" customHeight="1">
      <c r="A79" s="367"/>
      <c r="B79" s="388"/>
      <c r="C79" s="444"/>
      <c r="D79" s="377"/>
      <c r="E79" s="224">
        <v>7</v>
      </c>
      <c r="F79" s="278" t="str">
        <f>IF(E79&gt;$R$80,,UPPER(VLOOKUP(E79,'1MD ELO (3)'!$A$7:$Q$134,2)))</f>
        <v/>
      </c>
      <c r="G79" s="224">
        <v>15</v>
      </c>
      <c r="H79" s="92" t="str">
        <f>IF(G79&gt;$R$80,,UPPER(VLOOKUP(G79,'1MD ELO (3)'!$A$7:$Q$134,2)))</f>
        <v/>
      </c>
      <c r="I79" s="91"/>
      <c r="J79" s="226" t="s">
        <v>13</v>
      </c>
      <c r="K79" s="221"/>
      <c r="L79" s="227"/>
      <c r="M79" s="221"/>
      <c r="N79" s="228"/>
      <c r="O79" s="221"/>
      <c r="P79" s="227"/>
      <c r="Q79" s="221"/>
      <c r="R79" s="228"/>
    </row>
    <row r="80" spans="1:19" s="18" customFormat="1" ht="9" customHeight="1">
      <c r="A80" s="368"/>
      <c r="B80" s="365"/>
      <c r="C80" s="445"/>
      <c r="D80" s="378"/>
      <c r="E80" s="240">
        <v>8</v>
      </c>
      <c r="F80" s="279" t="str">
        <f>IF(E80&gt;$R$80,,UPPER(VLOOKUP(E80,'1MD ELO (3)'!$A$7:$Q$134,2)))</f>
        <v/>
      </c>
      <c r="G80" s="240">
        <v>16</v>
      </c>
      <c r="H80" s="241" t="str">
        <f>IF(G80&gt;$R$80,,UPPER(VLOOKUP(G80,'1MD ELO (3)'!$A$7:$Q$134,2)))</f>
        <v/>
      </c>
      <c r="I80" s="243"/>
      <c r="J80" s="244" t="s">
        <v>14</v>
      </c>
      <c r="K80" s="234"/>
      <c r="L80" s="233"/>
      <c r="M80" s="234"/>
      <c r="N80" s="235"/>
      <c r="O80" s="234">
        <f>R4</f>
        <v>0</v>
      </c>
      <c r="P80" s="233"/>
      <c r="Q80" s="234"/>
      <c r="R80" s="245">
        <f>MIN(16,'1MD ELO (3)'!Q5)</f>
        <v>16</v>
      </c>
    </row>
    <row r="81" ht="15.75" customHeight="1"/>
    <row r="82" ht="9" customHeight="1"/>
  </sheetData>
  <mergeCells count="4">
    <mergeCell ref="A4:C4"/>
    <mergeCell ref="Q25:R25"/>
    <mergeCell ref="Q41:R41"/>
    <mergeCell ref="Q57:R57"/>
  </mergeCells>
  <conditionalFormatting sqref="H7:H70">
    <cfRule type="expression" dxfId="418" priority="15" stopIfTrue="1">
      <formula>AND($E7&lt;9,$C7&gt;0)</formula>
    </cfRule>
  </conditionalFormatting>
  <conditionalFormatting sqref="G7:G70 I7:I70">
    <cfRule type="expression" dxfId="417" priority="14" stopIfTrue="1">
      <formula>AND($E7&lt;17,$C7&gt;0)</formula>
    </cfRule>
  </conditionalFormatting>
  <conditionalFormatting sqref="M58 M42 M26 M10 M50 M34 M18 M66 O14 O30 O46 O62 O55 O23 O38">
    <cfRule type="expression" dxfId="416" priority="11" stopIfTrue="1">
      <formula>AND($O$1="CU",M10="Umpire")</formula>
    </cfRule>
    <cfRule type="expression" dxfId="415" priority="12" stopIfTrue="1">
      <formula>AND($O$1="CU",M10&lt;&gt;"Umpire",N10&lt;&gt;"")</formula>
    </cfRule>
    <cfRule type="expression" dxfId="414" priority="13" stopIfTrue="1">
      <formula>AND($O$1="CU",M10&lt;&gt;"Umpire")</formula>
    </cfRule>
  </conditionalFormatting>
  <conditionalFormatting sqref="M8 M12 M16 M20 M24 M28 M32 M36 M40 M44 M48 M52 M56 M60 M64 M68 O18 O26 O34 O42 O50 O58 O66 Q14 Q30 Q46 Q62 O10 Q38">
    <cfRule type="expression" dxfId="413" priority="9" stopIfTrue="1">
      <formula>L8="as"</formula>
    </cfRule>
    <cfRule type="expression" dxfId="412" priority="10" stopIfTrue="1">
      <formula>L8="bs"</formula>
    </cfRule>
  </conditionalFormatting>
  <conditionalFormatting sqref="K7 K9 K11 K13 K15 K17 K19 K21 K23 K25 K27 K29 K31 K33 K35 K37 K39 K41 K43 K45 K47 K49 K51 K53 K55 K57 K59 K61 K63 K65 K67 K69 Q22 Q54">
    <cfRule type="expression" dxfId="411" priority="7" stopIfTrue="1">
      <formula>J8="as"</formula>
    </cfRule>
    <cfRule type="expression" dxfId="410"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409" priority="6" stopIfTrue="1">
      <formula>$O$1="CU"</formula>
    </cfRule>
  </conditionalFormatting>
  <conditionalFormatting sqref="E7:E70">
    <cfRule type="expression" dxfId="408" priority="5" stopIfTrue="1">
      <formula>$E7&lt;17</formula>
    </cfRule>
  </conditionalFormatting>
  <conditionalFormatting sqref="O37">
    <cfRule type="expression" dxfId="407" priority="3" stopIfTrue="1">
      <formula>P23="as"</formula>
    </cfRule>
    <cfRule type="expression" dxfId="406" priority="4" stopIfTrue="1">
      <formula>P23="bs"</formula>
    </cfRule>
  </conditionalFormatting>
  <conditionalFormatting sqref="O39">
    <cfRule type="expression" dxfId="405" priority="1" stopIfTrue="1">
      <formula>P55="as"</formula>
    </cfRule>
    <cfRule type="expression" dxfId="404"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worksheet>
</file>

<file path=xl/worksheets/sheet61.xml><?xml version="1.0" encoding="utf-8"?>
<worksheet xmlns="http://schemas.openxmlformats.org/spreadsheetml/2006/main" xmlns:r="http://schemas.openxmlformats.org/officeDocument/2006/relationships">
  <sheetPr codeName="Sheet29">
    <tabColor indexed="42"/>
  </sheetPr>
  <dimension ref="A1:P87"/>
  <sheetViews>
    <sheetView showGridLines="0" showZeros="0" zoomScale="86" workbookViewId="0">
      <pane ySplit="7" topLeftCell="A8" activePane="bottomLeft" state="frozen"/>
      <selection activeCell="F3" sqref="F3"/>
      <selection pane="bottomLeft" activeCell="R15" sqref="R15"/>
    </sheetView>
  </sheetViews>
  <sheetFormatPr defaultRowHeight="13.2"/>
  <cols>
    <col min="1" max="1" width="4.33203125" customWidth="1"/>
    <col min="2" max="2" width="11.6640625" customWidth="1"/>
    <col min="3" max="3" width="13" customWidth="1"/>
    <col min="4" max="4" width="12.109375" style="45" customWidth="1"/>
    <col min="5" max="5" width="12.44140625" style="45" customWidth="1"/>
    <col min="6" max="6" width="5.88671875" style="45" customWidth="1"/>
    <col min="7" max="7" width="2.6640625" style="45" customWidth="1"/>
    <col min="8" max="8" width="12.6640625" style="102" customWidth="1"/>
    <col min="9" max="9" width="11.33203125" style="45" customWidth="1"/>
    <col min="10" max="10" width="12.109375" style="45" customWidth="1"/>
    <col min="11" max="11" width="10.5546875" style="45" customWidth="1"/>
    <col min="12" max="12" width="5.88671875" style="45" customWidth="1"/>
    <col min="13" max="13" width="11.33203125" style="45" customWidth="1"/>
    <col min="14" max="16" width="5.88671875" style="45" customWidth="1"/>
  </cols>
  <sheetData>
    <row r="1" spans="1:16" ht="24.6">
      <c r="A1" s="93" t="str">
        <f>Altalanos!$A$6</f>
        <v>Diákolimpia Bács-Kiskun</v>
      </c>
      <c r="B1" s="93"/>
      <c r="C1" s="93"/>
      <c r="D1" s="94"/>
      <c r="E1" s="94"/>
      <c r="F1" s="385"/>
      <c r="G1" s="385"/>
      <c r="H1" s="438" t="s">
        <v>137</v>
      </c>
      <c r="I1" s="94"/>
      <c r="J1" s="95"/>
      <c r="K1" s="95"/>
      <c r="L1" s="95"/>
      <c r="M1" s="95"/>
      <c r="N1" s="95"/>
      <c r="O1" s="286"/>
      <c r="P1" s="109"/>
    </row>
    <row r="2" spans="1:16" ht="13.8" thickBot="1">
      <c r="A2" s="96">
        <f>Altalanos!$A$8</f>
        <v>0</v>
      </c>
      <c r="B2" s="96" t="s">
        <v>122</v>
      </c>
      <c r="C2" s="464">
        <f>Altalanos!$C$8</f>
        <v>0</v>
      </c>
      <c r="D2" s="287"/>
      <c r="E2" s="287"/>
      <c r="F2" s="287"/>
      <c r="G2" s="287"/>
      <c r="H2" s="438" t="s">
        <v>138</v>
      </c>
      <c r="I2" s="103"/>
      <c r="J2" s="103"/>
      <c r="K2" s="86"/>
      <c r="L2" s="86"/>
      <c r="M2" s="86"/>
      <c r="N2" s="86"/>
      <c r="O2" s="288"/>
      <c r="P2" s="111"/>
    </row>
    <row r="3" spans="1:16" s="2" customFormat="1">
      <c r="A3" s="477" t="s">
        <v>144</v>
      </c>
      <c r="B3" s="478"/>
      <c r="C3" s="479"/>
      <c r="D3" s="480"/>
      <c r="E3" s="481"/>
      <c r="F3" s="23"/>
      <c r="G3" s="23"/>
      <c r="H3" s="121"/>
      <c r="I3" s="23"/>
      <c r="J3" s="30"/>
      <c r="K3" s="30"/>
      <c r="L3" s="30"/>
      <c r="M3" s="289" t="s">
        <v>92</v>
      </c>
      <c r="N3" s="124"/>
      <c r="O3" s="124"/>
      <c r="P3" s="290"/>
    </row>
    <row r="4" spans="1:16" s="2" customFormat="1">
      <c r="A4" s="55" t="s">
        <v>82</v>
      </c>
      <c r="B4" s="55"/>
      <c r="C4" s="53" t="s">
        <v>79</v>
      </c>
      <c r="D4" s="53"/>
      <c r="E4" s="53"/>
      <c r="F4" s="53"/>
      <c r="G4" s="53"/>
      <c r="H4" s="53" t="s">
        <v>87</v>
      </c>
      <c r="I4" s="55"/>
      <c r="J4" s="56"/>
      <c r="K4" s="56"/>
      <c r="L4" s="56" t="s">
        <v>88</v>
      </c>
      <c r="M4" s="283"/>
      <c r="N4" s="291"/>
      <c r="O4" s="291"/>
      <c r="P4" s="128"/>
    </row>
    <row r="5" spans="1:16" s="2" customFormat="1" ht="13.8" thickBot="1">
      <c r="A5" s="843">
        <f>Altalanos!$A$10</f>
        <v>45408</v>
      </c>
      <c r="B5" s="843"/>
      <c r="C5" s="146" t="str">
        <f>Altalanos!$C$10</f>
        <v>Baja</v>
      </c>
      <c r="D5" s="98"/>
      <c r="E5" s="98"/>
      <c r="F5" s="98"/>
      <c r="G5" s="98"/>
      <c r="H5" s="148"/>
      <c r="I5" s="104"/>
      <c r="J5" s="89"/>
      <c r="K5" s="89"/>
      <c r="L5" s="89">
        <f>Altalanos!$E$10</f>
        <v>0</v>
      </c>
      <c r="M5" s="129"/>
      <c r="N5" s="104"/>
      <c r="O5" s="104"/>
      <c r="P5" s="130">
        <f>COUNTA(P8:P87)</f>
        <v>0</v>
      </c>
    </row>
    <row r="6" spans="1:16" s="292" customFormat="1" ht="12" customHeight="1">
      <c r="A6" s="293"/>
      <c r="B6" s="851" t="s">
        <v>139</v>
      </c>
      <c r="C6" s="852"/>
      <c r="D6" s="852"/>
      <c r="E6" s="852"/>
      <c r="F6" s="852"/>
      <c r="G6" s="685"/>
      <c r="H6" s="853" t="s">
        <v>140</v>
      </c>
      <c r="I6" s="852"/>
      <c r="J6" s="852"/>
      <c r="K6" s="852"/>
      <c r="L6" s="854"/>
      <c r="M6" s="853" t="s">
        <v>141</v>
      </c>
      <c r="N6" s="852"/>
      <c r="O6" s="852"/>
      <c r="P6" s="854"/>
    </row>
    <row r="7" spans="1:16" ht="47.25" customHeight="1" thickBot="1">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c r="A8" s="752">
        <v>1</v>
      </c>
      <c r="B8" s="496"/>
      <c r="C8" s="105"/>
      <c r="D8" s="106"/>
      <c r="E8" s="106"/>
      <c r="F8" s="119"/>
      <c r="G8" s="743"/>
      <c r="H8" s="493"/>
      <c r="I8" s="295"/>
      <c r="J8" s="106"/>
      <c r="K8" s="106"/>
      <c r="L8" s="107"/>
      <c r="M8" s="106"/>
      <c r="N8" s="107"/>
      <c r="O8" s="491">
        <f t="shared" ref="O8:O26" si="0">SUM(F8,L8)</f>
        <v>0</v>
      </c>
      <c r="P8" s="107"/>
    </row>
    <row r="9" spans="1:16" s="11" customFormat="1" ht="18.899999999999999" customHeight="1">
      <c r="A9" s="753">
        <v>2</v>
      </c>
      <c r="B9" s="496"/>
      <c r="C9" s="105"/>
      <c r="D9" s="106"/>
      <c r="E9" s="106"/>
      <c r="F9" s="119"/>
      <c r="G9" s="743"/>
      <c r="H9" s="493"/>
      <c r="I9" s="295"/>
      <c r="J9" s="106"/>
      <c r="K9" s="106"/>
      <c r="L9" s="119"/>
      <c r="M9" s="106"/>
      <c r="N9" s="107"/>
      <c r="O9" s="491">
        <f t="shared" si="0"/>
        <v>0</v>
      </c>
      <c r="P9" s="107"/>
    </row>
    <row r="10" spans="1:16" s="11" customFormat="1" ht="18.899999999999999" customHeight="1">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c r="A28" s="495">
        <v>21</v>
      </c>
      <c r="B28" s="496"/>
      <c r="C28" s="105"/>
      <c r="D28" s="106"/>
      <c r="E28" s="106"/>
      <c r="F28" s="119"/>
      <c r="G28" s="743"/>
      <c r="H28" s="493"/>
      <c r="I28" s="295"/>
      <c r="J28" s="106"/>
      <c r="K28" s="106"/>
      <c r="L28" s="119"/>
      <c r="M28" s="106"/>
      <c r="N28" s="107"/>
      <c r="O28" s="491"/>
      <c r="P28" s="107"/>
    </row>
    <row r="29" spans="1:16" s="35" customFormat="1" ht="18.899999999999999" customHeight="1">
      <c r="A29" s="752">
        <v>22</v>
      </c>
      <c r="B29" s="496"/>
      <c r="C29" s="105"/>
      <c r="D29" s="106"/>
      <c r="E29" s="106"/>
      <c r="F29" s="119"/>
      <c r="G29" s="743"/>
      <c r="H29" s="493"/>
      <c r="I29" s="295"/>
      <c r="J29" s="106"/>
      <c r="K29" s="106"/>
      <c r="L29" s="119"/>
      <c r="M29" s="106"/>
      <c r="N29" s="107"/>
      <c r="O29" s="491"/>
      <c r="P29" s="107"/>
    </row>
    <row r="30" spans="1:16" s="35" customFormat="1" ht="18.899999999999999" customHeight="1">
      <c r="A30" s="753">
        <v>23</v>
      </c>
      <c r="B30" s="496"/>
      <c r="C30" s="105"/>
      <c r="D30" s="106"/>
      <c r="E30" s="106"/>
      <c r="F30" s="119"/>
      <c r="G30" s="743"/>
      <c r="H30" s="493"/>
      <c r="I30" s="295"/>
      <c r="J30" s="106"/>
      <c r="K30" s="106"/>
      <c r="L30" s="119"/>
      <c r="M30" s="106"/>
      <c r="N30" s="107"/>
      <c r="O30" s="491"/>
      <c r="P30" s="107"/>
    </row>
    <row r="31" spans="1:16" s="35" customFormat="1" ht="18.899999999999999" customHeight="1">
      <c r="A31" s="753">
        <v>24</v>
      </c>
      <c r="B31" s="496"/>
      <c r="C31" s="105"/>
      <c r="D31" s="106"/>
      <c r="E31" s="106"/>
      <c r="F31" s="119"/>
      <c r="G31" s="743"/>
      <c r="H31" s="493"/>
      <c r="I31" s="295"/>
      <c r="J31" s="106"/>
      <c r="K31" s="106"/>
      <c r="L31" s="119"/>
      <c r="M31" s="106"/>
      <c r="N31" s="107"/>
      <c r="O31" s="491"/>
      <c r="P31" s="107"/>
    </row>
    <row r="32" spans="1:16" ht="18.899999999999999" customHeight="1" thickBot="1">
      <c r="A32" s="753">
        <v>25</v>
      </c>
      <c r="B32" s="496"/>
      <c r="C32" s="105"/>
      <c r="D32" s="106"/>
      <c r="E32" s="106"/>
      <c r="F32" s="119"/>
      <c r="G32" s="743"/>
      <c r="H32" s="493"/>
      <c r="I32" s="295"/>
      <c r="J32" s="106"/>
      <c r="K32" s="106"/>
      <c r="L32" s="119"/>
      <c r="M32" s="106"/>
      <c r="N32" s="107"/>
      <c r="O32" s="491"/>
      <c r="P32" s="107"/>
    </row>
    <row r="33" spans="1:16" ht="18.899999999999999" customHeight="1">
      <c r="A33" s="752">
        <v>26</v>
      </c>
      <c r="B33" s="496"/>
      <c r="C33" s="105"/>
      <c r="D33" s="106"/>
      <c r="E33" s="106"/>
      <c r="F33" s="119"/>
      <c r="G33" s="743"/>
      <c r="H33" s="493"/>
      <c r="I33" s="295"/>
      <c r="J33" s="106"/>
      <c r="K33" s="106"/>
      <c r="L33" s="119"/>
      <c r="M33" s="106"/>
      <c r="N33" s="107"/>
      <c r="O33" s="491"/>
      <c r="P33" s="107"/>
    </row>
    <row r="34" spans="1:16" ht="18.899999999999999" customHeight="1">
      <c r="A34" s="753">
        <v>27</v>
      </c>
      <c r="B34" s="496"/>
      <c r="C34" s="105"/>
      <c r="D34" s="106"/>
      <c r="E34" s="106"/>
      <c r="F34" s="119"/>
      <c r="G34" s="743"/>
      <c r="H34" s="493"/>
      <c r="I34" s="295"/>
      <c r="J34" s="106"/>
      <c r="K34" s="106"/>
      <c r="L34" s="119"/>
      <c r="M34" s="106"/>
      <c r="N34" s="107"/>
      <c r="O34" s="491"/>
      <c r="P34" s="107"/>
    </row>
    <row r="35" spans="1:16" ht="18.899999999999999" customHeight="1">
      <c r="A35" s="753">
        <v>28</v>
      </c>
      <c r="B35" s="496"/>
      <c r="C35" s="105"/>
      <c r="D35" s="106"/>
      <c r="E35" s="106"/>
      <c r="F35" s="119"/>
      <c r="G35" s="743"/>
      <c r="H35" s="493"/>
      <c r="I35" s="295"/>
      <c r="J35" s="106"/>
      <c r="K35" s="106"/>
      <c r="L35" s="119"/>
      <c r="M35" s="106"/>
      <c r="N35" s="107"/>
      <c r="O35" s="491"/>
      <c r="P35" s="107"/>
    </row>
    <row r="36" spans="1:16" ht="18.899999999999999" customHeight="1">
      <c r="A36" s="753">
        <v>29</v>
      </c>
      <c r="B36" s="496"/>
      <c r="C36" s="105"/>
      <c r="D36" s="106"/>
      <c r="E36" s="106"/>
      <c r="F36" s="119"/>
      <c r="G36" s="743"/>
      <c r="H36" s="493"/>
      <c r="I36" s="295"/>
      <c r="J36" s="106"/>
      <c r="K36" s="106"/>
      <c r="L36" s="119"/>
      <c r="M36" s="106"/>
      <c r="N36" s="107"/>
      <c r="O36" s="491"/>
      <c r="P36" s="107"/>
    </row>
    <row r="37" spans="1:16" ht="18.899999999999999" customHeight="1">
      <c r="A37" s="753">
        <v>30</v>
      </c>
      <c r="B37" s="496"/>
      <c r="C37" s="105"/>
      <c r="D37" s="106"/>
      <c r="E37" s="106"/>
      <c r="F37" s="119"/>
      <c r="G37" s="743"/>
      <c r="H37" s="493"/>
      <c r="I37" s="295"/>
      <c r="J37" s="106"/>
      <c r="K37" s="106"/>
      <c r="L37" s="119"/>
      <c r="M37" s="106"/>
      <c r="N37" s="107"/>
      <c r="O37" s="491"/>
      <c r="P37" s="107"/>
    </row>
    <row r="38" spans="1:16" ht="18.899999999999999" customHeight="1">
      <c r="A38" s="753">
        <v>31</v>
      </c>
      <c r="B38" s="496"/>
      <c r="C38" s="105"/>
      <c r="D38" s="106"/>
      <c r="E38" s="106"/>
      <c r="F38" s="119"/>
      <c r="G38" s="743"/>
      <c r="H38" s="493"/>
      <c r="I38" s="295"/>
      <c r="J38" s="106"/>
      <c r="K38" s="106"/>
      <c r="L38" s="119"/>
      <c r="M38" s="106"/>
      <c r="N38" s="107"/>
      <c r="O38" s="491"/>
      <c r="P38" s="107"/>
    </row>
    <row r="39" spans="1:16" ht="18.899999999999999" customHeight="1">
      <c r="A39" s="753">
        <v>32</v>
      </c>
      <c r="B39" s="496"/>
      <c r="C39" s="105"/>
      <c r="D39" s="106"/>
      <c r="E39" s="106"/>
      <c r="F39" s="119"/>
      <c r="G39" s="743"/>
      <c r="H39" s="493"/>
      <c r="I39" s="295"/>
      <c r="J39" s="106"/>
      <c r="K39" s="106"/>
      <c r="L39" s="119"/>
      <c r="M39" s="106"/>
      <c r="N39" s="107"/>
      <c r="O39" s="491"/>
      <c r="P39" s="107"/>
    </row>
    <row r="40" spans="1:16" ht="18.899999999999999" customHeight="1">
      <c r="A40" s="495"/>
      <c r="B40" s="496"/>
      <c r="C40" s="105"/>
      <c r="D40" s="106"/>
      <c r="E40" s="106"/>
      <c r="F40" s="119"/>
      <c r="G40" s="743"/>
      <c r="H40" s="493"/>
      <c r="I40" s="295"/>
      <c r="J40" s="106"/>
      <c r="K40" s="106"/>
      <c r="L40" s="119"/>
      <c r="M40" s="106"/>
      <c r="N40" s="107"/>
      <c r="O40" s="491"/>
      <c r="P40" s="107"/>
    </row>
    <row r="41" spans="1:16" ht="18.899999999999999" customHeight="1">
      <c r="A41" s="495"/>
      <c r="B41" s="496"/>
      <c r="C41" s="105"/>
      <c r="D41" s="106"/>
      <c r="E41" s="106"/>
      <c r="F41" s="119"/>
      <c r="G41" s="743"/>
      <c r="H41" s="493"/>
      <c r="I41" s="295"/>
      <c r="J41" s="106"/>
      <c r="K41" s="106"/>
      <c r="L41" s="119"/>
      <c r="M41" s="106"/>
      <c r="N41" s="107"/>
      <c r="O41" s="491"/>
      <c r="P41" s="107"/>
    </row>
    <row r="42" spans="1:16" ht="18.899999999999999" customHeight="1">
      <c r="A42" s="495"/>
      <c r="B42" s="496"/>
      <c r="C42" s="105"/>
      <c r="D42" s="106"/>
      <c r="E42" s="106"/>
      <c r="F42" s="119"/>
      <c r="G42" s="743"/>
      <c r="H42" s="493"/>
      <c r="I42" s="295"/>
      <c r="J42" s="106"/>
      <c r="K42" s="106"/>
      <c r="L42" s="119"/>
      <c r="M42" s="106"/>
      <c r="N42" s="107"/>
      <c r="O42" s="491"/>
      <c r="P42" s="107"/>
    </row>
    <row r="43" spans="1:16" ht="18.899999999999999" customHeight="1">
      <c r="A43" s="495"/>
      <c r="B43" s="496"/>
      <c r="C43" s="105"/>
      <c r="D43" s="106"/>
      <c r="E43" s="106"/>
      <c r="F43" s="119"/>
      <c r="G43" s="743"/>
      <c r="H43" s="493"/>
      <c r="I43" s="295"/>
      <c r="J43" s="106"/>
      <c r="K43" s="106"/>
      <c r="L43" s="119"/>
      <c r="M43" s="106"/>
      <c r="N43" s="107"/>
      <c r="O43" s="491"/>
      <c r="P43" s="107"/>
    </row>
    <row r="44" spans="1:16" ht="18.899999999999999" customHeight="1">
      <c r="A44" s="495"/>
      <c r="B44" s="496"/>
      <c r="C44" s="105"/>
      <c r="D44" s="106"/>
      <c r="E44" s="106"/>
      <c r="F44" s="119"/>
      <c r="G44" s="743"/>
      <c r="H44" s="493"/>
      <c r="I44" s="295"/>
      <c r="J44" s="106"/>
      <c r="K44" s="106"/>
      <c r="L44" s="119"/>
      <c r="M44" s="106"/>
      <c r="N44" s="107"/>
      <c r="O44" s="491"/>
      <c r="P44" s="107"/>
    </row>
    <row r="45" spans="1:16" ht="18.899999999999999" customHeight="1">
      <c r="A45" s="495"/>
      <c r="B45" s="496"/>
      <c r="C45" s="105"/>
      <c r="D45" s="106"/>
      <c r="E45" s="106"/>
      <c r="F45" s="119"/>
      <c r="G45" s="743"/>
      <c r="H45" s="493"/>
      <c r="I45" s="295"/>
      <c r="J45" s="106"/>
      <c r="K45" s="106"/>
      <c r="L45" s="119"/>
      <c r="M45" s="106"/>
      <c r="N45" s="107"/>
      <c r="O45" s="491"/>
      <c r="P45" s="107"/>
    </row>
    <row r="46" spans="1:16" ht="18.899999999999999" customHeight="1">
      <c r="A46" s="495"/>
      <c r="B46" s="496"/>
      <c r="C46" s="105"/>
      <c r="D46" s="106"/>
      <c r="E46" s="106"/>
      <c r="F46" s="119"/>
      <c r="G46" s="743"/>
      <c r="H46" s="493"/>
      <c r="I46" s="295"/>
      <c r="J46" s="106"/>
      <c r="K46" s="106"/>
      <c r="L46" s="119"/>
      <c r="M46" s="106"/>
      <c r="N46" s="107"/>
      <c r="O46" s="491"/>
      <c r="P46" s="107"/>
    </row>
    <row r="47" spans="1:16" ht="18.899999999999999" customHeight="1">
      <c r="A47" s="495"/>
      <c r="B47" s="496"/>
      <c r="C47" s="105"/>
      <c r="D47" s="106"/>
      <c r="E47" s="106"/>
      <c r="F47" s="119"/>
      <c r="G47" s="743"/>
      <c r="H47" s="493"/>
      <c r="I47" s="295"/>
      <c r="J47" s="106"/>
      <c r="K47" s="106"/>
      <c r="L47" s="119"/>
      <c r="M47" s="106"/>
      <c r="N47" s="107"/>
      <c r="O47" s="491"/>
      <c r="P47" s="107"/>
    </row>
    <row r="48" spans="1:16" ht="18.899999999999999" customHeight="1">
      <c r="A48" s="495"/>
      <c r="B48" s="496"/>
      <c r="C48" s="105"/>
      <c r="D48" s="106"/>
      <c r="E48" s="106"/>
      <c r="F48" s="119"/>
      <c r="G48" s="743"/>
      <c r="H48" s="493"/>
      <c r="I48" s="295"/>
      <c r="J48" s="106"/>
      <c r="K48" s="106"/>
      <c r="L48" s="119"/>
      <c r="M48" s="106"/>
      <c r="N48" s="107"/>
      <c r="O48" s="491"/>
      <c r="P48" s="107"/>
    </row>
    <row r="49" spans="1:16" ht="18.899999999999999" customHeight="1">
      <c r="A49" s="495"/>
      <c r="B49" s="496"/>
      <c r="C49" s="105"/>
      <c r="D49" s="106"/>
      <c r="E49" s="106"/>
      <c r="F49" s="119"/>
      <c r="G49" s="743"/>
      <c r="H49" s="493"/>
      <c r="I49" s="295"/>
      <c r="J49" s="106"/>
      <c r="K49" s="106"/>
      <c r="L49" s="119"/>
      <c r="M49" s="106"/>
      <c r="N49" s="107"/>
      <c r="O49" s="491"/>
      <c r="P49" s="107"/>
    </row>
    <row r="50" spans="1:16" ht="18.899999999999999" customHeight="1">
      <c r="A50" s="495"/>
      <c r="B50" s="496"/>
      <c r="C50" s="105"/>
      <c r="D50" s="106"/>
      <c r="E50" s="106"/>
      <c r="F50" s="119"/>
      <c r="G50" s="743"/>
      <c r="H50" s="493"/>
      <c r="I50" s="295"/>
      <c r="J50" s="106"/>
      <c r="K50" s="106"/>
      <c r="L50" s="119"/>
      <c r="M50" s="106"/>
      <c r="N50" s="107"/>
      <c r="O50" s="491"/>
      <c r="P50" s="107"/>
    </row>
    <row r="51" spans="1:16" ht="18.899999999999999" customHeight="1">
      <c r="A51" s="495"/>
      <c r="B51" s="496"/>
      <c r="C51" s="105"/>
      <c r="D51" s="106"/>
      <c r="E51" s="106"/>
      <c r="F51" s="119"/>
      <c r="G51" s="743"/>
      <c r="H51" s="493"/>
      <c r="I51" s="295"/>
      <c r="J51" s="106"/>
      <c r="K51" s="106"/>
      <c r="L51" s="119"/>
      <c r="M51" s="106"/>
      <c r="N51" s="107"/>
      <c r="O51" s="491"/>
      <c r="P51" s="107"/>
    </row>
    <row r="52" spans="1:16" ht="18.899999999999999" customHeight="1">
      <c r="A52" s="495"/>
      <c r="B52" s="496"/>
      <c r="C52" s="105"/>
      <c r="D52" s="106"/>
      <c r="E52" s="106"/>
      <c r="F52" s="119"/>
      <c r="G52" s="743"/>
      <c r="H52" s="493"/>
      <c r="I52" s="295"/>
      <c r="J52" s="106"/>
      <c r="K52" s="106"/>
      <c r="L52" s="119"/>
      <c r="M52" s="106"/>
      <c r="N52" s="107"/>
      <c r="O52" s="491"/>
      <c r="P52" s="107"/>
    </row>
    <row r="53" spans="1:16" ht="18.899999999999999" customHeight="1">
      <c r="A53" s="495"/>
      <c r="B53" s="496"/>
      <c r="C53" s="105"/>
      <c r="D53" s="106"/>
      <c r="E53" s="106"/>
      <c r="F53" s="119"/>
      <c r="G53" s="743"/>
      <c r="H53" s="493"/>
      <c r="I53" s="295"/>
      <c r="J53" s="106"/>
      <c r="K53" s="106"/>
      <c r="L53" s="119"/>
      <c r="M53" s="106"/>
      <c r="N53" s="107"/>
      <c r="O53" s="491"/>
      <c r="P53" s="107"/>
    </row>
    <row r="54" spans="1:16" ht="18.899999999999999" customHeight="1">
      <c r="A54" s="495"/>
      <c r="B54" s="496"/>
      <c r="C54" s="105"/>
      <c r="D54" s="106"/>
      <c r="E54" s="106"/>
      <c r="F54" s="119"/>
      <c r="G54" s="743"/>
      <c r="H54" s="493"/>
      <c r="I54" s="295"/>
      <c r="J54" s="106"/>
      <c r="K54" s="106"/>
      <c r="L54" s="119"/>
      <c r="M54" s="106"/>
      <c r="N54" s="107"/>
      <c r="O54" s="491"/>
      <c r="P54" s="107"/>
    </row>
    <row r="55" spans="1:16" ht="18.899999999999999" customHeight="1">
      <c r="A55" s="495"/>
      <c r="B55" s="496"/>
      <c r="C55" s="105"/>
      <c r="D55" s="106"/>
      <c r="E55" s="106"/>
      <c r="F55" s="119"/>
      <c r="G55" s="743"/>
      <c r="H55" s="493"/>
      <c r="I55" s="295"/>
      <c r="J55" s="106"/>
      <c r="K55" s="106"/>
      <c r="L55" s="107"/>
      <c r="M55" s="106"/>
      <c r="N55" s="107"/>
      <c r="O55" s="491"/>
      <c r="P55" s="107"/>
    </row>
    <row r="56" spans="1:16" ht="18.899999999999999" customHeight="1">
      <c r="A56" s="495"/>
      <c r="B56" s="496"/>
      <c r="C56" s="105"/>
      <c r="D56" s="106"/>
      <c r="E56" s="769"/>
      <c r="F56" s="107"/>
      <c r="G56" s="743"/>
      <c r="H56" s="496"/>
      <c r="I56" s="105"/>
      <c r="J56" s="106"/>
      <c r="K56" s="769"/>
      <c r="L56" s="107"/>
      <c r="M56" s="106"/>
      <c r="N56" s="107"/>
      <c r="O56" s="491"/>
      <c r="P56" s="107"/>
    </row>
    <row r="57" spans="1:16" ht="18.899999999999999" customHeight="1">
      <c r="A57" s="495"/>
      <c r="B57" s="496"/>
      <c r="C57" s="105"/>
      <c r="D57" s="106"/>
      <c r="E57" s="106"/>
      <c r="F57" s="119"/>
      <c r="G57" s="743"/>
      <c r="H57" s="493"/>
      <c r="I57" s="295"/>
      <c r="J57" s="106"/>
      <c r="K57" s="106"/>
      <c r="L57" s="119"/>
      <c r="M57" s="106"/>
      <c r="N57" s="107"/>
      <c r="O57" s="491"/>
      <c r="P57" s="107"/>
    </row>
    <row r="58" spans="1:16" ht="18.899999999999999" customHeight="1">
      <c r="A58" s="495"/>
      <c r="B58" s="496"/>
      <c r="C58" s="105"/>
      <c r="D58" s="106"/>
      <c r="E58" s="769"/>
      <c r="F58" s="107"/>
      <c r="G58" s="743"/>
      <c r="H58" s="496"/>
      <c r="I58" s="105"/>
      <c r="J58" s="106"/>
      <c r="K58" s="769"/>
      <c r="L58" s="107"/>
      <c r="M58" s="106"/>
      <c r="N58" s="107"/>
      <c r="O58" s="491"/>
      <c r="P58" s="107"/>
    </row>
    <row r="59" spans="1:16" ht="18.899999999999999" customHeight="1">
      <c r="A59" s="495"/>
      <c r="B59" s="496"/>
      <c r="C59" s="105"/>
      <c r="D59" s="106"/>
      <c r="E59" s="769"/>
      <c r="F59" s="107"/>
      <c r="G59" s="743"/>
      <c r="H59" s="496"/>
      <c r="I59" s="105"/>
      <c r="J59" s="106"/>
      <c r="K59" s="769"/>
      <c r="L59" s="107"/>
      <c r="M59" s="106"/>
      <c r="N59" s="107"/>
      <c r="O59" s="491"/>
      <c r="P59" s="107"/>
    </row>
    <row r="60" spans="1:16" ht="18.899999999999999" customHeight="1">
      <c r="A60" s="495"/>
      <c r="B60" s="496"/>
      <c r="C60" s="105"/>
      <c r="D60" s="106"/>
      <c r="E60" s="769"/>
      <c r="F60" s="107"/>
      <c r="G60" s="743"/>
      <c r="H60" s="496"/>
      <c r="I60" s="105"/>
      <c r="J60" s="106"/>
      <c r="K60" s="769"/>
      <c r="L60" s="107"/>
      <c r="M60" s="106"/>
      <c r="N60" s="107"/>
      <c r="O60" s="491"/>
      <c r="P60" s="107"/>
    </row>
    <row r="61" spans="1:16" ht="18.899999999999999" customHeight="1">
      <c r="A61" s="495"/>
      <c r="B61" s="496"/>
      <c r="C61" s="105"/>
      <c r="D61" s="106"/>
      <c r="E61" s="769"/>
      <c r="F61" s="107"/>
      <c r="G61" s="743"/>
      <c r="H61" s="496"/>
      <c r="I61" s="105"/>
      <c r="J61" s="106"/>
      <c r="K61" s="769"/>
      <c r="L61" s="107"/>
      <c r="M61" s="106"/>
      <c r="N61" s="296"/>
      <c r="O61" s="491"/>
      <c r="P61" s="107"/>
    </row>
    <row r="62" spans="1:16" ht="18.899999999999999" customHeight="1">
      <c r="A62" s="495"/>
      <c r="B62" s="496"/>
      <c r="C62" s="105"/>
      <c r="D62" s="106"/>
      <c r="E62" s="769"/>
      <c r="F62" s="107"/>
      <c r="G62" s="743"/>
      <c r="H62" s="496"/>
      <c r="I62" s="105"/>
      <c r="J62" s="106"/>
      <c r="K62" s="769"/>
      <c r="L62" s="107"/>
      <c r="M62" s="106"/>
      <c r="N62" s="107"/>
      <c r="O62" s="491"/>
      <c r="P62" s="107"/>
    </row>
    <row r="63" spans="1:16" ht="18.75" customHeight="1">
      <c r="A63" s="495"/>
      <c r="B63" s="496"/>
      <c r="C63" s="105"/>
      <c r="D63" s="106"/>
      <c r="E63" s="769"/>
      <c r="F63" s="107"/>
      <c r="G63" s="743"/>
      <c r="H63" s="496"/>
      <c r="I63" s="105"/>
      <c r="J63" s="106"/>
      <c r="K63" s="770"/>
      <c r="L63" s="107"/>
      <c r="M63" s="106"/>
      <c r="N63" s="107"/>
      <c r="O63" s="491"/>
      <c r="P63" s="107"/>
    </row>
    <row r="64" spans="1:16" ht="18.899999999999999" customHeight="1">
      <c r="A64" s="495"/>
      <c r="B64" s="496"/>
      <c r="C64" s="105"/>
      <c r="D64" s="106"/>
      <c r="E64" s="769"/>
      <c r="F64" s="107"/>
      <c r="G64" s="743"/>
      <c r="H64" s="496"/>
      <c r="I64" s="105"/>
      <c r="J64" s="106"/>
      <c r="K64" s="769"/>
      <c r="L64" s="107"/>
      <c r="M64" s="106"/>
      <c r="N64" s="107"/>
      <c r="O64" s="491"/>
      <c r="P64" s="107"/>
    </row>
    <row r="65" spans="1:16" ht="18.899999999999999" customHeight="1">
      <c r="A65" s="495"/>
      <c r="B65" s="496"/>
      <c r="C65" s="105"/>
      <c r="D65" s="106"/>
      <c r="E65" s="769"/>
      <c r="F65" s="107"/>
      <c r="G65" s="743"/>
      <c r="H65" s="496"/>
      <c r="I65" s="105"/>
      <c r="J65" s="106"/>
      <c r="K65" s="769"/>
      <c r="L65" s="107"/>
      <c r="M65" s="106"/>
      <c r="N65" s="107"/>
      <c r="O65" s="491"/>
      <c r="P65" s="107"/>
    </row>
    <row r="66" spans="1:16" ht="18.899999999999999" customHeight="1">
      <c r="A66" s="495"/>
      <c r="B66" s="496"/>
      <c r="C66" s="105"/>
      <c r="D66" s="106"/>
      <c r="E66" s="769"/>
      <c r="F66" s="107"/>
      <c r="G66" s="743"/>
      <c r="H66" s="496"/>
      <c r="I66" s="105"/>
      <c r="J66" s="106"/>
      <c r="K66" s="771"/>
      <c r="L66" s="107"/>
      <c r="M66" s="106"/>
      <c r="N66" s="107"/>
      <c r="O66" s="491"/>
      <c r="P66" s="107"/>
    </row>
    <row r="67" spans="1:16" ht="18.899999999999999" customHeight="1">
      <c r="A67" s="495"/>
      <c r="B67" s="496"/>
      <c r="C67" s="105"/>
      <c r="D67" s="106"/>
      <c r="E67" s="769"/>
      <c r="F67" s="107"/>
      <c r="G67" s="743"/>
      <c r="H67" s="496"/>
      <c r="I67" s="105"/>
      <c r="J67" s="106"/>
      <c r="K67" s="769"/>
      <c r="L67" s="107"/>
      <c r="M67" s="106"/>
      <c r="N67" s="107"/>
      <c r="O67" s="491"/>
      <c r="P67" s="107"/>
    </row>
    <row r="68" spans="1:16" ht="19.5" customHeight="1">
      <c r="A68" s="495"/>
      <c r="B68" s="496"/>
      <c r="C68" s="105"/>
      <c r="D68" s="106"/>
      <c r="E68" s="769"/>
      <c r="F68" s="107"/>
      <c r="G68" s="743"/>
      <c r="H68" s="496"/>
      <c r="I68" s="105"/>
      <c r="J68" s="106"/>
      <c r="K68" s="769"/>
      <c r="L68" s="107"/>
      <c r="M68" s="106"/>
      <c r="N68" s="107"/>
      <c r="O68" s="491"/>
      <c r="P68" s="107"/>
    </row>
    <row r="69" spans="1:16" ht="19.5" customHeight="1">
      <c r="A69" s="495"/>
      <c r="B69" s="496"/>
      <c r="C69" s="105"/>
      <c r="D69" s="106"/>
      <c r="E69" s="769"/>
      <c r="F69" s="107"/>
      <c r="G69" s="743"/>
      <c r="H69" s="496"/>
      <c r="I69" s="105"/>
      <c r="J69" s="106"/>
      <c r="K69" s="769"/>
      <c r="L69" s="107"/>
      <c r="M69" s="106"/>
      <c r="N69" s="107"/>
      <c r="O69" s="491"/>
      <c r="P69" s="107"/>
    </row>
    <row r="70" spans="1:16" ht="19.5" customHeight="1">
      <c r="A70" s="495"/>
      <c r="B70" s="496"/>
      <c r="C70" s="105"/>
      <c r="D70" s="106"/>
      <c r="E70" s="769"/>
      <c r="F70" s="107"/>
      <c r="G70" s="743"/>
      <c r="H70" s="496"/>
      <c r="I70" s="105"/>
      <c r="J70" s="106"/>
      <c r="K70" s="769"/>
      <c r="L70" s="107"/>
      <c r="M70" s="106"/>
      <c r="N70" s="107"/>
      <c r="O70" s="491"/>
      <c r="P70" s="107"/>
    </row>
    <row r="71" spans="1:16" ht="19.5" customHeight="1">
      <c r="A71" s="495"/>
      <c r="B71" s="496"/>
      <c r="C71" s="105"/>
      <c r="D71" s="106"/>
      <c r="E71" s="769"/>
      <c r="F71" s="107"/>
      <c r="G71" s="743"/>
      <c r="H71" s="496"/>
      <c r="I71" s="105"/>
      <c r="J71" s="106"/>
      <c r="K71" s="769"/>
      <c r="L71" s="107"/>
      <c r="M71" s="106"/>
      <c r="N71" s="107"/>
      <c r="O71" s="491"/>
      <c r="P71" s="107"/>
    </row>
    <row r="72" spans="1:16" ht="19.5" customHeight="1">
      <c r="A72" s="495"/>
      <c r="B72" s="496"/>
      <c r="C72" s="105"/>
      <c r="D72" s="106"/>
      <c r="E72" s="106"/>
      <c r="F72" s="119"/>
      <c r="G72" s="743"/>
      <c r="H72" s="493"/>
      <c r="I72" s="295"/>
      <c r="J72" s="106"/>
      <c r="K72" s="106"/>
      <c r="L72" s="107"/>
      <c r="M72" s="106"/>
      <c r="N72" s="107"/>
      <c r="O72" s="491"/>
      <c r="P72" s="107"/>
    </row>
    <row r="73" spans="1:16" ht="19.5" customHeight="1">
      <c r="A73" s="495"/>
      <c r="B73" s="496"/>
      <c r="C73" s="105"/>
      <c r="D73" s="106"/>
      <c r="E73" s="769"/>
      <c r="F73" s="107"/>
      <c r="G73" s="743"/>
      <c r="H73" s="496"/>
      <c r="I73" s="105"/>
      <c r="J73" s="106"/>
      <c r="K73" s="769"/>
      <c r="L73" s="107"/>
      <c r="M73" s="106"/>
      <c r="N73" s="107"/>
      <c r="O73" s="491"/>
      <c r="P73" s="107"/>
    </row>
    <row r="74" spans="1:16" ht="19.5" customHeight="1">
      <c r="A74" s="495"/>
      <c r="B74" s="496"/>
      <c r="C74" s="105"/>
      <c r="D74" s="106"/>
      <c r="E74" s="769"/>
      <c r="F74" s="107"/>
      <c r="G74" s="743"/>
      <c r="H74" s="496"/>
      <c r="I74" s="105"/>
      <c r="J74" s="106"/>
      <c r="K74" s="769"/>
      <c r="L74" s="107"/>
      <c r="M74" s="106"/>
      <c r="N74" s="107"/>
      <c r="O74" s="491"/>
      <c r="P74" s="107"/>
    </row>
    <row r="75" spans="1:16" ht="19.5" customHeight="1">
      <c r="A75" s="495"/>
      <c r="B75" s="496"/>
      <c r="C75" s="105"/>
      <c r="D75" s="106"/>
      <c r="E75" s="769"/>
      <c r="F75" s="107"/>
      <c r="G75" s="743"/>
      <c r="H75" s="496"/>
      <c r="I75" s="105"/>
      <c r="J75" s="106"/>
      <c r="K75" s="769"/>
      <c r="L75" s="107"/>
      <c r="M75" s="106"/>
      <c r="N75" s="107"/>
      <c r="O75" s="491"/>
      <c r="P75" s="107"/>
    </row>
    <row r="76" spans="1:16" ht="19.5" customHeight="1">
      <c r="A76" s="495"/>
      <c r="B76" s="496"/>
      <c r="C76" s="105"/>
      <c r="D76" s="106"/>
      <c r="E76" s="769"/>
      <c r="F76" s="107"/>
      <c r="G76" s="743"/>
      <c r="H76" s="496"/>
      <c r="I76" s="105"/>
      <c r="J76" s="106"/>
      <c r="K76" s="769"/>
      <c r="L76" s="107"/>
      <c r="M76" s="106"/>
      <c r="N76" s="107"/>
      <c r="O76" s="491"/>
      <c r="P76" s="107"/>
    </row>
    <row r="77" spans="1:16" ht="19.5" customHeight="1">
      <c r="A77" s="495"/>
      <c r="B77" s="496"/>
      <c r="C77" s="105"/>
      <c r="D77" s="106"/>
      <c r="E77" s="769"/>
      <c r="F77" s="107"/>
      <c r="G77" s="743"/>
      <c r="H77" s="496"/>
      <c r="I77" s="105"/>
      <c r="J77" s="106"/>
      <c r="K77" s="769"/>
      <c r="L77" s="107"/>
      <c r="M77" s="106"/>
      <c r="N77" s="296"/>
      <c r="O77" s="491"/>
      <c r="P77" s="107"/>
    </row>
    <row r="78" spans="1:16" ht="19.5" customHeight="1">
      <c r="A78" s="495"/>
      <c r="B78" s="496"/>
      <c r="C78" s="105"/>
      <c r="D78" s="106"/>
      <c r="E78" s="769"/>
      <c r="F78" s="107"/>
      <c r="G78" s="743"/>
      <c r="H78" s="496"/>
      <c r="I78" s="105"/>
      <c r="J78" s="106"/>
      <c r="K78" s="769"/>
      <c r="L78" s="107"/>
      <c r="M78" s="106"/>
      <c r="N78" s="107"/>
      <c r="O78" s="491"/>
      <c r="P78" s="107"/>
    </row>
    <row r="79" spans="1:16" ht="19.5" customHeight="1">
      <c r="A79" s="495"/>
      <c r="B79" s="496"/>
      <c r="C79" s="105"/>
      <c r="D79" s="106"/>
      <c r="E79" s="769"/>
      <c r="F79" s="107"/>
      <c r="G79" s="743"/>
      <c r="H79" s="496"/>
      <c r="I79" s="105"/>
      <c r="J79" s="106"/>
      <c r="K79" s="770"/>
      <c r="L79" s="107"/>
      <c r="M79" s="106"/>
      <c r="N79" s="107"/>
      <c r="O79" s="491"/>
      <c r="P79" s="107"/>
    </row>
    <row r="80" spans="1:16" ht="19.5" customHeight="1">
      <c r="A80" s="495"/>
      <c r="B80" s="496"/>
      <c r="C80" s="105"/>
      <c r="D80" s="106"/>
      <c r="E80" s="769"/>
      <c r="F80" s="107"/>
      <c r="G80" s="743"/>
      <c r="H80" s="496"/>
      <c r="I80" s="105"/>
      <c r="J80" s="106"/>
      <c r="K80" s="769"/>
      <c r="L80" s="107"/>
      <c r="M80" s="106"/>
      <c r="N80" s="107"/>
      <c r="O80" s="491"/>
      <c r="P80" s="107"/>
    </row>
    <row r="81" spans="1:16" ht="19.5" customHeight="1">
      <c r="A81" s="495"/>
      <c r="B81" s="496"/>
      <c r="C81" s="105"/>
      <c r="D81" s="106"/>
      <c r="E81" s="769"/>
      <c r="F81" s="107"/>
      <c r="G81" s="743"/>
      <c r="H81" s="496"/>
      <c r="I81" s="105"/>
      <c r="J81" s="106"/>
      <c r="K81" s="769"/>
      <c r="L81" s="107"/>
      <c r="M81" s="106"/>
      <c r="N81" s="107"/>
      <c r="O81" s="491"/>
      <c r="P81" s="107"/>
    </row>
    <row r="82" spans="1:16" ht="19.5" customHeight="1">
      <c r="A82" s="495"/>
      <c r="B82" s="496"/>
      <c r="C82" s="105"/>
      <c r="D82" s="106"/>
      <c r="E82" s="769"/>
      <c r="F82" s="107"/>
      <c r="G82" s="743"/>
      <c r="H82" s="496"/>
      <c r="I82" s="105"/>
      <c r="J82" s="106"/>
      <c r="K82" s="771"/>
      <c r="L82" s="107"/>
      <c r="M82" s="106"/>
      <c r="N82" s="107"/>
      <c r="O82" s="491"/>
      <c r="P82" s="107"/>
    </row>
    <row r="83" spans="1:16" ht="19.5" customHeight="1">
      <c r="A83" s="495"/>
      <c r="B83" s="496"/>
      <c r="C83" s="105"/>
      <c r="D83" s="106"/>
      <c r="E83" s="769"/>
      <c r="F83" s="107"/>
      <c r="G83" s="743"/>
      <c r="H83" s="496"/>
      <c r="I83" s="105"/>
      <c r="J83" s="106"/>
      <c r="K83" s="769"/>
      <c r="L83" s="107"/>
      <c r="M83" s="106"/>
      <c r="N83" s="107"/>
      <c r="O83" s="491"/>
      <c r="P83" s="107"/>
    </row>
    <row r="84" spans="1:16" ht="19.5" customHeight="1">
      <c r="A84" s="495"/>
      <c r="B84" s="496"/>
      <c r="C84" s="105"/>
      <c r="D84" s="106"/>
      <c r="E84" s="769"/>
      <c r="F84" s="107"/>
      <c r="G84" s="743"/>
      <c r="H84" s="496"/>
      <c r="I84" s="105"/>
      <c r="J84" s="106"/>
      <c r="K84" s="769"/>
      <c r="L84" s="107"/>
      <c r="M84" s="106"/>
      <c r="N84" s="107"/>
      <c r="O84" s="491"/>
      <c r="P84" s="107"/>
    </row>
    <row r="85" spans="1:16" ht="19.5" customHeight="1">
      <c r="A85" s="495"/>
      <c r="B85" s="496"/>
      <c r="C85" s="105"/>
      <c r="D85" s="106"/>
      <c r="E85" s="769"/>
      <c r="F85" s="107"/>
      <c r="G85" s="743"/>
      <c r="H85" s="496"/>
      <c r="I85" s="105"/>
      <c r="J85" s="106"/>
      <c r="K85" s="769"/>
      <c r="L85" s="107"/>
      <c r="M85" s="106"/>
      <c r="N85" s="107"/>
      <c r="O85" s="491"/>
      <c r="P85" s="107"/>
    </row>
    <row r="86" spans="1:16" ht="19.5" customHeight="1">
      <c r="A86" s="495"/>
      <c r="B86" s="496"/>
      <c r="C86" s="105"/>
      <c r="D86" s="106"/>
      <c r="E86" s="769"/>
      <c r="F86" s="107"/>
      <c r="G86" s="743"/>
      <c r="H86" s="496"/>
      <c r="I86" s="105"/>
      <c r="J86" s="106"/>
      <c r="K86" s="769"/>
      <c r="L86" s="107"/>
      <c r="M86" s="106"/>
      <c r="N86" s="107"/>
      <c r="O86" s="491"/>
      <c r="P86" s="107"/>
    </row>
    <row r="87" spans="1:16" ht="19.5" customHeight="1" thickBot="1">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worksheet>
</file>

<file path=xl/worksheets/sheet62.xml><?xml version="1.0" encoding="utf-8"?>
<worksheet xmlns="http://schemas.openxmlformats.org/spreadsheetml/2006/main" xmlns:r="http://schemas.openxmlformats.org/officeDocument/2006/relationships">
  <sheetPr codeName="Sheet43">
    <tabColor indexed="17"/>
    <pageSetUpPr fitToPage="1"/>
  </sheetPr>
  <dimension ref="A1:U81"/>
  <sheetViews>
    <sheetView showGridLines="0" showZeros="0" workbookViewId="0">
      <selection activeCell="A6" sqref="A6:IV6"/>
    </sheetView>
  </sheetViews>
  <sheetFormatPr defaultRowHeight="13.2"/>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I1" s="384"/>
      <c r="J1" s="137"/>
      <c r="K1" s="297" t="s">
        <v>145</v>
      </c>
      <c r="L1" s="297"/>
      <c r="M1" s="298"/>
      <c r="N1" s="137"/>
      <c r="O1" s="137"/>
      <c r="P1" s="137"/>
      <c r="R1" s="137"/>
    </row>
    <row r="2" spans="1:21" s="108" customFormat="1">
      <c r="A2" s="473" t="s">
        <v>122</v>
      </c>
      <c r="B2" s="96"/>
      <c r="C2" s="96"/>
      <c r="D2" s="96"/>
      <c r="E2" s="96"/>
      <c r="F2" s="464">
        <f>Altalanos!$C$8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432"/>
      <c r="F4" s="145"/>
      <c r="G4" s="146" t="str">
        <f>Altalanos!$C$10</f>
        <v>Baja</v>
      </c>
      <c r="H4" s="301"/>
      <c r="I4" s="145"/>
      <c r="J4" s="302"/>
      <c r="K4" s="148"/>
      <c r="L4" s="147"/>
      <c r="M4" s="104"/>
      <c r="N4" s="302"/>
      <c r="O4" s="145"/>
      <c r="P4" s="302"/>
      <c r="Q4" s="145"/>
      <c r="R4" s="89">
        <f>Altalanos!$E$10</f>
        <v>0</v>
      </c>
    </row>
    <row r="5" spans="1:21" s="19" customFormat="1" ht="9.6">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2" customFormat="1" ht="15"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 (3)'!$A$7:$P$23,14))</f>
        <v/>
      </c>
      <c r="C7" s="390" t="str">
        <f>IF($D7="","",VLOOKUP($D7,'1D ELO (3)'!$A$7:$P$23,15))</f>
        <v/>
      </c>
      <c r="D7" s="159"/>
      <c r="E7" s="680" t="str">
        <f>UPPER(IF($D7="","",VLOOKUP($D7,'1D ELO (3)'!$A$7:$P$23,5)))</f>
        <v/>
      </c>
      <c r="F7" s="681" t="str">
        <f>UPPER(IF($D7="","",VLOOKUP($D7,'1D ELO (3)'!$A$7:$P$23,2)))</f>
        <v/>
      </c>
      <c r="G7" s="681" t="str">
        <f>IF($D7="","",VLOOKUP($D7,'1D ELO (3)'!$A$7:$P$23,3))</f>
        <v/>
      </c>
      <c r="H7" s="682"/>
      <c r="I7" s="681" t="str">
        <f>IF($D7="","",VLOOKUP($D7,'1D ELO (3)'!$A$7:$P$23,4))</f>
        <v/>
      </c>
      <c r="J7" s="309"/>
      <c r="K7" s="163"/>
      <c r="L7" s="165"/>
      <c r="M7" s="163"/>
      <c r="N7" s="165"/>
      <c r="O7" s="163"/>
      <c r="P7" s="165"/>
      <c r="Q7" s="163"/>
      <c r="R7" s="166"/>
      <c r="S7" s="169"/>
      <c r="U7" s="170" t="str">
        <f>Birók!P21</f>
        <v>Bíró</v>
      </c>
    </row>
    <row r="8" spans="1:21" s="38" customFormat="1" ht="9.6" customHeight="1">
      <c r="A8" s="281"/>
      <c r="B8" s="310"/>
      <c r="C8" s="310"/>
      <c r="D8" s="310"/>
      <c r="E8" s="680" t="str">
        <f>UPPER(IF($D7="","",VLOOKUP($D7,'1D ELO (3)'!$A$7:$P$23,11)))</f>
        <v/>
      </c>
      <c r="F8" s="681" t="str">
        <f>UPPER(IF($D7="","",VLOOKUP($D7,'1D ELO (3)'!$A$7:$P$23,8)))</f>
        <v/>
      </c>
      <c r="G8" s="681" t="str">
        <f>IF($D7="","",VLOOKUP($D7,'1D ELO (3)'!$A$7:$P$23,9))</f>
        <v/>
      </c>
      <c r="H8" s="682"/>
      <c r="I8" s="681" t="str">
        <f>IF($D7="","",VLOOKUP($D7,'1D ELO (3)'!$A$7:$P$23,10))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(3)'!$A$7:$P$23,14))</f>
        <v/>
      </c>
      <c r="C11" s="390" t="str">
        <f>IF($D11="","",VLOOKUP($D11,'1D ELO (3)'!$A$7:$P$23,15))</f>
        <v/>
      </c>
      <c r="D11" s="159"/>
      <c r="E11" s="498" t="str">
        <f>UPPER(IF($D11="","",VLOOKUP($D11,'1D ELO (3)'!$A$7:$P$23,5)))</f>
        <v/>
      </c>
      <c r="F11" s="487" t="str">
        <f>UPPER(IF($D11="","",VLOOKUP($D11,'1D ELO (3)'!$A$7:$P$23,2)))</f>
        <v/>
      </c>
      <c r="G11" s="487" t="str">
        <f>IF($D11="","",VLOOKUP($D11,'1D ELO (3)'!$A$7:$P$23,3))</f>
        <v/>
      </c>
      <c r="H11" s="499"/>
      <c r="I11" s="487" t="str">
        <f>IF($D11="","",VLOOKUP($D11,'1D ELO (3)'!$A$7:$P$23,4))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(3)'!$A$7:$P$23,11)))</f>
        <v/>
      </c>
      <c r="F12" s="487" t="str">
        <f>UPPER(IF($D11="","",VLOOKUP($D11,'1D ELO (3)'!$A$7:$P$23,8)))</f>
        <v/>
      </c>
      <c r="G12" s="487" t="str">
        <f>IF($D11="","",VLOOKUP($D11,'1D ELO (3)'!$A$7:$P$23,9))</f>
        <v/>
      </c>
      <c r="H12" s="499"/>
      <c r="I12" s="487" t="str">
        <f>IF($D11="","",VLOOKUP($D11,'1D ELO (3)'!$A$7:$P$23,10))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(3)'!$A$7:$P$23,14))</f>
        <v/>
      </c>
      <c r="C15" s="390" t="str">
        <f>IF($D15="","",VLOOKUP($D15,'1D ELO (3)'!$A$7:$P$23,15))</f>
        <v/>
      </c>
      <c r="D15" s="159"/>
      <c r="E15" s="498" t="str">
        <f>UPPER(IF($D15="","",VLOOKUP($D15,'1D ELO (3)'!$A$7:$P$23,5)))</f>
        <v/>
      </c>
      <c r="F15" s="487" t="str">
        <f>UPPER(IF($D15="","",VLOOKUP($D15,'1D ELO (3)'!$A$7:$P$23,2)))</f>
        <v/>
      </c>
      <c r="G15" s="487" t="str">
        <f>IF($D15="","",VLOOKUP($D15,'1D ELO (3)'!$A$7:$P$23,3))</f>
        <v/>
      </c>
      <c r="H15" s="499"/>
      <c r="I15" s="487" t="str">
        <f>IF($D15="","",VLOOKUP($D15,'1D ELO (3)'!$A$7:$P$23,4))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(3)'!$A$7:$P$23,11)))</f>
        <v/>
      </c>
      <c r="F16" s="487" t="str">
        <f>UPPER(IF($D15="","",VLOOKUP($D15,'1D ELO (3)'!$A$7:$P$23,8)))</f>
        <v/>
      </c>
      <c r="G16" s="487" t="str">
        <f>IF($D15="","",VLOOKUP($D15,'1D ELO (3)'!$A$7:$P$23,9))</f>
        <v/>
      </c>
      <c r="H16" s="499"/>
      <c r="I16" s="487" t="str">
        <f>IF($D15="","",VLOOKUP($D15,'1D ELO (3)'!$A$7:$P$23,10))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(3)'!$A$7:$P$23,14))</f>
        <v/>
      </c>
      <c r="C19" s="390" t="str">
        <f>IF($D19="","",VLOOKUP($D19,'1D ELO (3)'!$A$7:$P$23,15))</f>
        <v/>
      </c>
      <c r="D19" s="159"/>
      <c r="E19" s="498" t="str">
        <f>UPPER(IF($D19="","",VLOOKUP($D19,'1D ELO (3)'!$A$7:$P$23,5)))</f>
        <v/>
      </c>
      <c r="F19" s="487" t="str">
        <f>UPPER(IF($D19="","",VLOOKUP($D19,'1D ELO (3)'!$A$7:$P$23,2)))</f>
        <v/>
      </c>
      <c r="G19" s="487" t="str">
        <f>IF($D19="","",VLOOKUP($D19,'1D ELO (3)'!$A$7:$P$23,3))</f>
        <v/>
      </c>
      <c r="H19" s="499"/>
      <c r="I19" s="487" t="str">
        <f>IF($D19="","",VLOOKUP($D19,'1D ELO (3)'!$A$7:$P$23,4))</f>
        <v/>
      </c>
      <c r="J19" s="317"/>
      <c r="K19" s="163"/>
      <c r="L19" s="165"/>
      <c r="M19" s="201"/>
      <c r="N19" s="322"/>
      <c r="O19" s="163"/>
      <c r="P19" s="165"/>
      <c r="Q19" s="163"/>
      <c r="R19" s="166"/>
      <c r="S19" s="169"/>
    </row>
    <row r="20" spans="1:19" s="38" customFormat="1" ht="9.6" customHeight="1">
      <c r="A20" s="281"/>
      <c r="B20" s="310"/>
      <c r="C20" s="310"/>
      <c r="D20" s="310"/>
      <c r="E20" s="498" t="str">
        <f>UPPER(IF($D19="","",VLOOKUP($D19,'1D ELO (3)'!$A$7:$P$23,11)))</f>
        <v/>
      </c>
      <c r="F20" s="487" t="str">
        <f>UPPER(IF($D19="","",VLOOKUP($D19,'1D ELO (3)'!$A$7:$P$23,8)))</f>
        <v/>
      </c>
      <c r="G20" s="487" t="str">
        <f>IF($D19="","",VLOOKUP($D19,'1D ELO (3)'!$A$7:$P$23,9))</f>
        <v/>
      </c>
      <c r="H20" s="499"/>
      <c r="I20" s="487" t="str">
        <f>IF($D19="","",VLOOKUP($D19,'1D ELO (3)'!$A$7:$P$23,10))</f>
        <v/>
      </c>
      <c r="J20" s="311"/>
      <c r="K20" s="163"/>
      <c r="L20" s="165"/>
      <c r="M20" s="285"/>
      <c r="N20" s="323"/>
      <c r="O20" s="163"/>
      <c r="P20" s="165"/>
      <c r="Q20" s="163"/>
      <c r="R20" s="166"/>
      <c r="S20" s="169"/>
    </row>
    <row r="21" spans="1:19" s="38" customFormat="1" ht="9.6" customHeight="1">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c r="A23" s="281">
        <v>5</v>
      </c>
      <c r="B23" s="390" t="str">
        <f>IF($D23="","",VLOOKUP($D23,'1D ELO (3)'!$A$7:$P$23,14))</f>
        <v/>
      </c>
      <c r="C23" s="390" t="str">
        <f>IF($D23="","",VLOOKUP($D23,'1D ELO (3)'!$A$7:$P$23,15))</f>
        <v/>
      </c>
      <c r="D23" s="159"/>
      <c r="E23" s="498" t="str">
        <f>UPPER(IF($D23="","",VLOOKUP($D23,'1D ELO (3)'!$A$7:$P$23,5)))</f>
        <v/>
      </c>
      <c r="F23" s="487" t="str">
        <f>UPPER(IF($D23="","",VLOOKUP($D23,'1D ELO (3)'!$A$7:$P$23,2)))</f>
        <v/>
      </c>
      <c r="G23" s="487" t="str">
        <f>IF($D23="","",VLOOKUP($D23,'1D ELO (3)'!$A$7:$P$23,3))</f>
        <v/>
      </c>
      <c r="H23" s="499"/>
      <c r="I23" s="487" t="str">
        <f>IF($D23="","",VLOOKUP($D23,'1D ELO (3)'!$A$7:$P$23,4))</f>
        <v/>
      </c>
      <c r="J23" s="309"/>
      <c r="K23" s="163"/>
      <c r="L23" s="165"/>
      <c r="M23" s="163"/>
      <c r="N23" s="318"/>
      <c r="O23" s="163"/>
      <c r="P23" s="415"/>
      <c r="Q23" s="163"/>
      <c r="R23" s="166"/>
      <c r="S23" s="169"/>
    </row>
    <row r="24" spans="1:19" s="38" customFormat="1" ht="9.6" customHeight="1">
      <c r="A24" s="281"/>
      <c r="B24" s="310"/>
      <c r="C24" s="310"/>
      <c r="D24" s="310"/>
      <c r="E24" s="498" t="str">
        <f>UPPER(IF($D23="","",VLOOKUP($D23,'1D ELO (3)'!$A$7:$P$23,11)))</f>
        <v/>
      </c>
      <c r="F24" s="487" t="str">
        <f>UPPER(IF($D23="","",VLOOKUP($D23,'1D ELO (3)'!$A$7:$P$23,8)))</f>
        <v/>
      </c>
      <c r="G24" s="487" t="str">
        <f>IF($D23="","",VLOOKUP($D23,'1D ELO (3)'!$A$7:$P$23,9))</f>
        <v/>
      </c>
      <c r="H24" s="499"/>
      <c r="I24" s="487" t="str">
        <f>IF($D23="","",VLOOKUP($D23,'1D ELO (3)'!$A$7:$P$23,10))</f>
        <v/>
      </c>
      <c r="J24" s="311"/>
      <c r="K24" s="156" t="str">
        <f>IF(J24="a",F23,IF(J24="b",F25,""))</f>
        <v/>
      </c>
      <c r="L24" s="165"/>
      <c r="M24" s="163"/>
      <c r="N24" s="318"/>
      <c r="O24" s="163"/>
      <c r="P24" s="403"/>
      <c r="Q24" s="163"/>
      <c r="R24" s="166"/>
      <c r="S24" s="169"/>
    </row>
    <row r="25" spans="1:19" s="38" customFormat="1" ht="9.6" customHeight="1">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c r="A27" s="281">
        <v>6</v>
      </c>
      <c r="B27" s="390" t="str">
        <f>IF($D27="","",VLOOKUP($D27,'1D ELO (3)'!$A$7:$P$23,14))</f>
        <v/>
      </c>
      <c r="C27" s="390" t="str">
        <f>IF($D27="","",VLOOKUP($D27,'1D ELO (3)'!$A$7:$P$23,15))</f>
        <v/>
      </c>
      <c r="D27" s="159"/>
      <c r="E27" s="498" t="str">
        <f>UPPER(IF($D27="","",VLOOKUP($D27,'1D ELO (3)'!$A$7:$P$23,5)))</f>
        <v/>
      </c>
      <c r="F27" s="487" t="str">
        <f>UPPER(IF($D27="","",VLOOKUP($D27,'1D ELO (3)'!$A$7:$P$23,2)))</f>
        <v/>
      </c>
      <c r="G27" s="487" t="str">
        <f>IF($D27="","",VLOOKUP($D27,'1D ELO (3)'!$A$7:$P$23,3))</f>
        <v/>
      </c>
      <c r="H27" s="499"/>
      <c r="I27" s="487" t="str">
        <f>IF($D27="","",VLOOKUP($D27,'1D ELO (3)'!$A$7:$P$23,4))</f>
        <v/>
      </c>
      <c r="J27" s="317"/>
      <c r="K27" s="163"/>
      <c r="L27" s="318"/>
      <c r="M27" s="201"/>
      <c r="N27" s="322"/>
      <c r="O27" s="163"/>
      <c r="P27" s="403"/>
      <c r="Q27" s="163"/>
      <c r="R27" s="166"/>
      <c r="S27" s="169"/>
    </row>
    <row r="28" spans="1:19" s="38" customFormat="1" ht="9.6" customHeight="1">
      <c r="A28" s="281"/>
      <c r="B28" s="310"/>
      <c r="C28" s="310"/>
      <c r="D28" s="310"/>
      <c r="E28" s="498" t="str">
        <f>UPPER(IF($D27="","",VLOOKUP($D27,'1D ELO (3)'!$A$7:$P$23,11)))</f>
        <v/>
      </c>
      <c r="F28" s="487" t="str">
        <f>UPPER(IF($D27="","",VLOOKUP($D27,'1D ELO (3)'!$A$7:$P$23,8)))</f>
        <v/>
      </c>
      <c r="G28" s="487" t="str">
        <f>IF($D27="","",VLOOKUP($D27,'1D ELO (3)'!$A$7:$P$23,9))</f>
        <v/>
      </c>
      <c r="H28" s="499"/>
      <c r="I28" s="487" t="str">
        <f>IF($D27="","",VLOOKUP($D27,'1D ELO (3)'!$A$7:$P$23,10))</f>
        <v/>
      </c>
      <c r="J28" s="311"/>
      <c r="K28" s="163"/>
      <c r="L28" s="318"/>
      <c r="M28" s="285"/>
      <c r="N28" s="323"/>
      <c r="O28" s="163"/>
      <c r="P28" s="403"/>
      <c r="Q28" s="163"/>
      <c r="R28" s="166"/>
      <c r="S28" s="169"/>
    </row>
    <row r="29" spans="1:19" s="38" customFormat="1" ht="9.6" customHeight="1">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c r="A31" s="321">
        <v>7</v>
      </c>
      <c r="B31" s="390" t="str">
        <f>IF($D31="","",VLOOKUP($D31,'1D ELO (3)'!$A$7:$P$23,14))</f>
        <v/>
      </c>
      <c r="C31" s="390" t="str">
        <f>IF($D31="","",VLOOKUP($D31,'1D ELO (3)'!$A$7:$P$23,15))</f>
        <v/>
      </c>
      <c r="D31" s="159"/>
      <c r="E31" s="498" t="str">
        <f>UPPER(IF($D31="","",VLOOKUP($D31,'1D ELO (3)'!$A$7:$P$23,5)))</f>
        <v/>
      </c>
      <c r="F31" s="487" t="str">
        <f>UPPER(IF($D31="","",VLOOKUP($D31,'1D ELO (3)'!$A$7:$P$23,2)))</f>
        <v/>
      </c>
      <c r="G31" s="487" t="str">
        <f>IF($D31="","",VLOOKUP($D31,'1D ELO (3)'!$A$7:$P$23,3))</f>
        <v/>
      </c>
      <c r="H31" s="499"/>
      <c r="I31" s="487" t="str">
        <f>IF($D31="","",VLOOKUP($D31,'1D ELO (3)'!$A$7:$P$23,4))</f>
        <v/>
      </c>
      <c r="J31" s="309"/>
      <c r="K31" s="163"/>
      <c r="L31" s="318"/>
      <c r="M31" s="163"/>
      <c r="N31" s="165"/>
      <c r="O31" s="201"/>
      <c r="P31" s="403"/>
      <c r="Q31" s="163"/>
      <c r="R31" s="166"/>
      <c r="S31" s="169"/>
    </row>
    <row r="32" spans="1:19" s="38" customFormat="1" ht="9.6" customHeight="1">
      <c r="A32" s="281"/>
      <c r="B32" s="310"/>
      <c r="C32" s="310"/>
      <c r="D32" s="310"/>
      <c r="E32" s="498" t="str">
        <f>UPPER(IF($D31="","",VLOOKUP($D31,'1D ELO (3)'!$A$7:$P$23,11)))</f>
        <v/>
      </c>
      <c r="F32" s="487" t="str">
        <f>UPPER(IF($D31="","",VLOOKUP($D31,'1D ELO (3)'!$A$7:$P$23,8)))</f>
        <v/>
      </c>
      <c r="G32" s="487" t="str">
        <f>IF($D31="","",VLOOKUP($D31,'1D ELO (3)'!$A$7:$P$23,9))</f>
        <v/>
      </c>
      <c r="H32" s="499"/>
      <c r="I32" s="487" t="str">
        <f>IF($D31="","",VLOOKUP($D31,'1D ELO (3)'!$A$7:$P$23,10))</f>
        <v/>
      </c>
      <c r="J32" s="311"/>
      <c r="K32" s="156" t="str">
        <f>IF(J32="a",F31,IF(J32="b",F33,""))</f>
        <v/>
      </c>
      <c r="L32" s="318"/>
      <c r="M32" s="163"/>
      <c r="N32" s="165"/>
      <c r="O32" s="163"/>
      <c r="P32" s="403"/>
      <c r="Q32" s="163"/>
      <c r="R32" s="166"/>
      <c r="S32" s="169"/>
    </row>
    <row r="33" spans="1:19" s="38" customFormat="1" ht="9.6" customHeight="1">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c r="A35" s="307">
        <v>8</v>
      </c>
      <c r="B35" s="390" t="str">
        <f>IF($D35="","",VLOOKUP($D35,'1D ELO (3)'!$A$7:$P$23,14))</f>
        <v/>
      </c>
      <c r="C35" s="390" t="str">
        <f>IF($D35="","",VLOOKUP($D35,'1D ELO (3)'!$A$7:$P$23,15))</f>
        <v/>
      </c>
      <c r="D35" s="159"/>
      <c r="E35" s="498" t="str">
        <f>UPPER(IF($D35="","",VLOOKUP($D35,'1D ELO (3)'!$A$7:$P$23,5)))</f>
        <v/>
      </c>
      <c r="F35" s="160" t="str">
        <f>UPPER(IF($D35="","",VLOOKUP($D35,'1D ELO (3)'!$A$7:$P$23,2)))</f>
        <v/>
      </c>
      <c r="G35" s="160" t="str">
        <f>IF($D35="","",VLOOKUP($D35,'1D ELO (3)'!$A$7:$P$23,3))</f>
        <v/>
      </c>
      <c r="H35" s="308"/>
      <c r="I35" s="160" t="str">
        <f>IF($D35="","",VLOOKUP($D35,'1D ELO (3)'!$A$7:$P$23,4))</f>
        <v/>
      </c>
      <c r="J35" s="317"/>
      <c r="K35" s="163"/>
      <c r="L35" s="165"/>
      <c r="M35" s="201"/>
      <c r="N35" s="314"/>
      <c r="O35" s="163"/>
      <c r="P35" s="403"/>
      <c r="Q35" s="163"/>
      <c r="R35" s="166"/>
      <c r="S35" s="169"/>
    </row>
    <row r="36" spans="1:19" s="38" customFormat="1" ht="9.6" customHeight="1">
      <c r="A36" s="281"/>
      <c r="B36" s="310"/>
      <c r="C36" s="310"/>
      <c r="D36" s="310"/>
      <c r="E36" s="680" t="str">
        <f>UPPER(IF($D35="","",VLOOKUP($D35,'1D ELO (3)'!$A$7:$P$23,11)))</f>
        <v/>
      </c>
      <c r="F36" s="681" t="str">
        <f>UPPER(IF($D35="","",VLOOKUP($D35,'1D ELO (3)'!$A$7:$P$23,8)))</f>
        <v/>
      </c>
      <c r="G36" s="681" t="str">
        <f>IF($D35="","",VLOOKUP($D35,'1D ELO (3)'!$A$7:$P$23,9))</f>
        <v/>
      </c>
      <c r="H36" s="682"/>
      <c r="I36" s="681" t="str">
        <f>IF($D35="","",VLOOKUP($D35,'1D ELO (3)'!$A$7:$P$23,10))</f>
        <v/>
      </c>
      <c r="J36" s="311"/>
      <c r="K36" s="163"/>
      <c r="L36" s="165"/>
      <c r="M36" s="285"/>
      <c r="N36" s="319"/>
      <c r="O36" s="163"/>
      <c r="P36" s="403"/>
      <c r="Q36" s="163"/>
      <c r="R36" s="166"/>
      <c r="S36" s="169"/>
    </row>
    <row r="37" spans="1:19" s="38" customFormat="1" ht="9.6" customHeight="1">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c r="A72" s="222" t="s">
        <v>158</v>
      </c>
      <c r="B72" s="221"/>
      <c r="C72" s="223"/>
      <c r="D72" s="224">
        <v>1</v>
      </c>
      <c r="E72" s="442"/>
      <c r="F72" s="92">
        <f>IF(D72&gt;$R$79,,UPPER(VLOOKUP(D72,'1D ELO (3)'!$A$7:$L$23,2)))</f>
        <v>0</v>
      </c>
      <c r="G72" s="90"/>
      <c r="H72" s="90"/>
      <c r="I72" s="333"/>
      <c r="J72" s="334" t="s">
        <v>7</v>
      </c>
      <c r="K72" s="221"/>
      <c r="L72" s="227"/>
      <c r="M72" s="221"/>
      <c r="N72" s="228"/>
      <c r="O72" s="229" t="s">
        <v>157</v>
      </c>
      <c r="P72" s="230"/>
      <c r="Q72" s="230"/>
      <c r="R72" s="231"/>
    </row>
    <row r="73" spans="1:19" s="18" customFormat="1" ht="9" customHeight="1">
      <c r="A73" s="236" t="s">
        <v>159</v>
      </c>
      <c r="B73" s="234"/>
      <c r="C73" s="237"/>
      <c r="D73" s="224"/>
      <c r="E73" s="442"/>
      <c r="F73" s="92">
        <f>IF(D72&gt;$R$79,,UPPER(VLOOKUP(D72,'1D ELO (3)'!$A$7:$L$23,8)))</f>
        <v>0</v>
      </c>
      <c r="G73" s="90"/>
      <c r="H73" s="90"/>
      <c r="I73" s="333"/>
      <c r="J73" s="334"/>
      <c r="K73" s="221"/>
      <c r="L73" s="227"/>
      <c r="M73" s="221"/>
      <c r="N73" s="228"/>
      <c r="O73" s="234"/>
      <c r="P73" s="233"/>
      <c r="Q73" s="234"/>
      <c r="R73" s="235"/>
    </row>
    <row r="74" spans="1:19" s="18" customFormat="1" ht="9" customHeight="1">
      <c r="A74" s="379"/>
      <c r="B74" s="380"/>
      <c r="C74" s="381"/>
      <c r="D74" s="224">
        <v>2</v>
      </c>
      <c r="E74" s="443"/>
      <c r="F74" s="92">
        <f>IF(D74&gt;$R$79,,UPPER(VLOOKUP(D74,'1D ELO (3)'!$A$7:$L$23,2)))</f>
        <v>0</v>
      </c>
      <c r="G74" s="90"/>
      <c r="H74" s="90"/>
      <c r="I74" s="333"/>
      <c r="J74" s="334" t="s">
        <v>8</v>
      </c>
      <c r="K74" s="221"/>
      <c r="L74" s="227"/>
      <c r="M74" s="221"/>
      <c r="N74" s="228"/>
      <c r="O74" s="229" t="s">
        <v>112</v>
      </c>
      <c r="P74" s="230"/>
      <c r="Q74" s="230"/>
      <c r="R74" s="231"/>
    </row>
    <row r="75" spans="1:19" s="18" customFormat="1" ht="9" customHeight="1">
      <c r="A75" s="238"/>
      <c r="B75" s="150"/>
      <c r="C75" s="239"/>
      <c r="D75" s="418"/>
      <c r="E75" s="443"/>
      <c r="F75" s="241">
        <f>IF(D74&gt;$R$79,,UPPER(VLOOKUP(D74,'1D ELO (3)'!$A$7:$L$23,8)))</f>
        <v>0</v>
      </c>
      <c r="G75" s="335"/>
      <c r="H75" s="335"/>
      <c r="I75" s="336"/>
      <c r="J75" s="334"/>
      <c r="K75" s="221"/>
      <c r="L75" s="227"/>
      <c r="M75" s="221"/>
      <c r="N75" s="228"/>
      <c r="O75" s="221"/>
      <c r="P75" s="227"/>
      <c r="Q75" s="221"/>
      <c r="R75" s="228"/>
    </row>
    <row r="76" spans="1:19" s="18" customFormat="1" ht="9" customHeight="1">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c r="A79" s="368"/>
      <c r="B79" s="365"/>
      <c r="C79" s="378"/>
      <c r="D79" s="391"/>
      <c r="E79" s="445"/>
      <c r="F79" s="389"/>
      <c r="G79" s="365"/>
      <c r="H79" s="365"/>
      <c r="I79" s="420"/>
      <c r="J79" s="337"/>
      <c r="K79" s="234"/>
      <c r="L79" s="233"/>
      <c r="M79" s="234"/>
      <c r="N79" s="235"/>
      <c r="O79" s="234">
        <f>R4</f>
        <v>0</v>
      </c>
      <c r="P79" s="233"/>
      <c r="Q79" s="234"/>
      <c r="R79" s="338">
        <f>MIN(4,'1D ELO (3)'!$P$5)</f>
        <v>0</v>
      </c>
    </row>
    <row r="80" spans="1:19" ht="15.75" customHeight="1"/>
    <row r="81" ht="9" customHeight="1"/>
  </sheetData>
  <mergeCells count="1">
    <mergeCell ref="A4:C4"/>
  </mergeCells>
  <conditionalFormatting sqref="I10 K30 M22 I34 I26 I18 K14 O38:O68">
    <cfRule type="expression" dxfId="403" priority="8" stopIfTrue="1">
      <formula>AND($O$1="CU",I10="Umpire")</formula>
    </cfRule>
    <cfRule type="expression" dxfId="402" priority="9" stopIfTrue="1">
      <formula>AND($O$1="CU",I10&lt;&gt;"Umpire",J10&lt;&gt;"")</formula>
    </cfRule>
    <cfRule type="expression" dxfId="401" priority="10" stopIfTrue="1">
      <formula>AND($O$1="CU",I10&lt;&gt;"Umpire")</formula>
    </cfRule>
  </conditionalFormatting>
  <conditionalFormatting sqref="M13 M29 K17 K25 O21 K33 Q37 K9">
    <cfRule type="expression" dxfId="400" priority="6" stopIfTrue="1">
      <formula>J10="as"</formula>
    </cfRule>
    <cfRule type="expression" dxfId="399" priority="7" stopIfTrue="1">
      <formula>J10="bs"</formula>
    </cfRule>
  </conditionalFormatting>
  <conditionalFormatting sqref="M14 M30 K18 K26 O22 K34 K10 Q38:Q68">
    <cfRule type="expression" dxfId="398" priority="4" stopIfTrue="1">
      <formula>J10="as"</formula>
    </cfRule>
    <cfRule type="expression" dxfId="397" priority="5" stopIfTrue="1">
      <formula>J10="bs"</formula>
    </cfRule>
  </conditionalFormatting>
  <conditionalFormatting sqref="J10 J18 J26 J34 L30 L14 N22">
    <cfRule type="expression" dxfId="396" priority="3" stopIfTrue="1">
      <formula>$O$1="CU"</formula>
    </cfRule>
  </conditionalFormatting>
  <conditionalFormatting sqref="E7:F7 E31:F31 E11:F11 E15:F15 E19:F19 E23:F23 E27:F27 E35:F35">
    <cfRule type="cellIs" dxfId="395" priority="2" stopIfTrue="1" operator="equal">
      <formula>"Bye"</formula>
    </cfRule>
  </conditionalFormatting>
  <conditionalFormatting sqref="D7 D11 D15 D19 D23 D27 D31 D35">
    <cfRule type="cellIs" dxfId="394"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worksheet>
</file>

<file path=xl/worksheets/sheet63.xml><?xml version="1.0" encoding="utf-8"?>
<worksheet xmlns="http://schemas.openxmlformats.org/spreadsheetml/2006/main" xmlns:r="http://schemas.openxmlformats.org/officeDocument/2006/relationships">
  <sheetPr codeName="Sheet34">
    <tabColor indexed="17"/>
    <pageSetUpPr fitToPage="1"/>
  </sheetPr>
  <dimension ref="A1:U81"/>
  <sheetViews>
    <sheetView showGridLines="0" showZeros="0" workbookViewId="0">
      <selection activeCell="A6" sqref="A6:IV6"/>
    </sheetView>
  </sheetViews>
  <sheetFormatPr defaultRowHeight="13.2"/>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I1" s="384"/>
      <c r="J1" s="137"/>
      <c r="K1" s="297" t="s">
        <v>145</v>
      </c>
      <c r="L1" s="297"/>
      <c r="M1" s="298"/>
      <c r="N1" s="137"/>
      <c r="O1" s="137"/>
      <c r="P1" s="137" t="s">
        <v>3</v>
      </c>
      <c r="R1" s="137"/>
    </row>
    <row r="2" spans="1:21" s="108" customFormat="1">
      <c r="A2" s="486" t="s">
        <v>122</v>
      </c>
      <c r="B2" s="96"/>
      <c r="C2" s="96"/>
      <c r="D2" s="96"/>
      <c r="E2" s="96"/>
      <c r="F2" s="464">
        <f>Altalanos!$C$8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145"/>
      <c r="F4" s="145"/>
      <c r="G4" s="146" t="str">
        <f>Altalanos!$C$10</f>
        <v>Baja</v>
      </c>
      <c r="H4" s="301"/>
      <c r="I4" s="145"/>
      <c r="J4" s="302"/>
      <c r="K4" s="148"/>
      <c r="L4" s="147"/>
      <c r="M4" s="104"/>
      <c r="N4" s="302"/>
      <c r="O4" s="145"/>
      <c r="P4" s="302"/>
      <c r="Q4" s="145"/>
      <c r="R4" s="89">
        <f>Altalanos!$E$10</f>
        <v>0</v>
      </c>
    </row>
    <row r="5" spans="1:21" s="19" customFormat="1" ht="9.6">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2" customFormat="1" ht="9.75"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 (3)'!$A$7:$P$23,14))</f>
        <v/>
      </c>
      <c r="C7" s="390" t="str">
        <f>IF($D7="","",VLOOKUP($D7,'1D ELO (3)'!$A$7:$P$33,15))</f>
        <v/>
      </c>
      <c r="D7" s="159"/>
      <c r="E7" s="503" t="str">
        <f>UPPER(IF($D7="","",VLOOKUP($D7,'1D ELO (3)'!$A$7:$P$33,5)))</f>
        <v/>
      </c>
      <c r="F7" s="160" t="str">
        <f>UPPER(IF($D7="","",VLOOKUP($D7,'1D ELO (3)'!$A$7:$P$33,2)))</f>
        <v/>
      </c>
      <c r="G7" s="160" t="str">
        <f>IF($D7="","",VLOOKUP($D7,'1D ELO (3)'!$A$7:$P$33,3))</f>
        <v/>
      </c>
      <c r="H7" s="308"/>
      <c r="I7" s="160" t="str">
        <f>IF($D7="","",VLOOKUP($D7,'1D ELO (3)'!$A$7:$P$33,4))</f>
        <v/>
      </c>
      <c r="J7" s="309"/>
      <c r="K7" s="163"/>
      <c r="L7" s="165"/>
      <c r="M7" s="163"/>
      <c r="N7" s="165"/>
      <c r="O7" s="163"/>
      <c r="P7" s="165"/>
      <c r="Q7" s="163"/>
      <c r="R7" s="166"/>
      <c r="S7" s="169"/>
      <c r="T7" s="780"/>
      <c r="U7" s="170" t="str">
        <f>Birók!P21</f>
        <v>Bíró</v>
      </c>
    </row>
    <row r="8" spans="1:21" s="38" customFormat="1" ht="9.6" customHeight="1">
      <c r="A8" s="281"/>
      <c r="B8" s="310"/>
      <c r="C8" s="310"/>
      <c r="D8" s="310"/>
      <c r="E8" s="503" t="str">
        <f>UPPER(IF($D7="","",VLOOKUP($D7,'1D ELO (3)'!$A$7:$P$33,11)))</f>
        <v/>
      </c>
      <c r="F8" s="160" t="str">
        <f>UPPER(IF($D7="","",VLOOKUP($D7,'1D ELO (3)'!$A$7:$P$33,8)))</f>
        <v/>
      </c>
      <c r="G8" s="160" t="str">
        <f>IF($D7="","",VLOOKUP($D7,'1D ELO (3)'!$A$7:$P$33,9))</f>
        <v/>
      </c>
      <c r="H8" s="308"/>
      <c r="I8" s="160" t="str">
        <f>IF($D7="","",VLOOKUP($D7,'1D ELO (3)'!$A$7:$P$33,10))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(3)'!$A$7:$P$23,14))</f>
        <v/>
      </c>
      <c r="C11" s="390" t="str">
        <f>IF($D11="","",VLOOKUP($D11,'1D ELO (3)'!$A$7:$P$33,15))</f>
        <v/>
      </c>
      <c r="D11" s="159"/>
      <c r="E11" s="498" t="str">
        <f>UPPER(IF($D11="","",VLOOKUP($D11,'1D ELO (3)'!$A$7:$P$33,5)))</f>
        <v/>
      </c>
      <c r="F11" s="487" t="str">
        <f>UPPER(IF($D11="","",VLOOKUP($D11,'1D ELO (3)'!$A$7:$P$33,2)))</f>
        <v/>
      </c>
      <c r="G11" s="487" t="str">
        <f>IF($D11="","",VLOOKUP($D11,'1D ELO (3)'!$A$7:$P$33,3))</f>
        <v/>
      </c>
      <c r="H11" s="499"/>
      <c r="I11" s="487" t="str">
        <f>IF($D11="","",VLOOKUP($D11,'1D ELO (3)'!$A$7:$P$33,4))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(3)'!$A$7:$P$33,11)))</f>
        <v/>
      </c>
      <c r="F12" s="487" t="str">
        <f>UPPER(IF($D11="","",VLOOKUP($D11,'1D ELO (3)'!$A$7:$P$33,8)))</f>
        <v/>
      </c>
      <c r="G12" s="487" t="str">
        <f>IF($D11="","",VLOOKUP($D11,'1D ELO (3)'!$A$7:$P$33,9))</f>
        <v/>
      </c>
      <c r="H12" s="499"/>
      <c r="I12" s="487" t="str">
        <f>IF($D11="","",VLOOKUP($D11,'1D ELO (3)'!$A$7:$P$33,10))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(3)'!$A$7:$P$23,14))</f>
        <v/>
      </c>
      <c r="C15" s="390" t="str">
        <f>IF($D15="","",VLOOKUP($D15,'1D ELO (3)'!$A$7:$P$33,15))</f>
        <v/>
      </c>
      <c r="D15" s="159"/>
      <c r="E15" s="498" t="str">
        <f>UPPER(IF($D15="","",VLOOKUP($D15,'1D ELO (3)'!$A$7:$P$33,5)))</f>
        <v/>
      </c>
      <c r="F15" s="487" t="str">
        <f>UPPER(IF($D15="","",VLOOKUP($D15,'1D ELO (3)'!$A$7:$P$33,2)))</f>
        <v/>
      </c>
      <c r="G15" s="487" t="str">
        <f>IF($D15="","",VLOOKUP($D15,'1D ELO (3)'!$A$7:$P$33,3))</f>
        <v/>
      </c>
      <c r="H15" s="499"/>
      <c r="I15" s="487" t="str">
        <f>IF($D15="","",VLOOKUP($D15,'1D ELO (3)'!$A$7:$P$33,4))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(3)'!$A$7:$P$33,11)))</f>
        <v/>
      </c>
      <c r="F16" s="487" t="str">
        <f>UPPER(IF($D15="","",VLOOKUP($D15,'1D ELO (3)'!$A$7:$P$33,8)))</f>
        <v/>
      </c>
      <c r="G16" s="487" t="str">
        <f>IF($D15="","",VLOOKUP($D15,'1D ELO (3)'!$A$7:$P$33,9))</f>
        <v/>
      </c>
      <c r="H16" s="499"/>
      <c r="I16" s="487" t="str">
        <f>IF($D15="","",VLOOKUP($D15,'1D ELO (3)'!$A$7:$P$33,10))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(3)'!$A$7:$P$23,14))</f>
        <v/>
      </c>
      <c r="C19" s="390" t="str">
        <f>IF($D19="","",VLOOKUP($D19,'1D ELO (3)'!$A$7:$P$33,15))</f>
        <v/>
      </c>
      <c r="D19" s="159"/>
      <c r="E19" s="498" t="str">
        <f>UPPER(IF($D19="","",VLOOKUP($D19,'1D ELO (3)'!$A$7:$P$33,5)))</f>
        <v/>
      </c>
      <c r="F19" s="487" t="str">
        <f>UPPER(IF($D19="","",VLOOKUP($D19,'1D ELO (3)'!$A$7:$P$33,2)))</f>
        <v/>
      </c>
      <c r="G19" s="487" t="str">
        <f>IF($D19="","",VLOOKUP($D19,'1D ELO (3)'!$A$7:$P$33,3))</f>
        <v/>
      </c>
      <c r="H19" s="499"/>
      <c r="I19" s="487" t="str">
        <f>IF($D19="","",VLOOKUP($D19,'1D ELO (3)'!$A$7:$P$33,4))</f>
        <v/>
      </c>
      <c r="J19" s="317"/>
      <c r="K19" s="163"/>
      <c r="L19" s="165"/>
      <c r="M19" s="201"/>
      <c r="N19" s="322"/>
      <c r="O19" s="163"/>
      <c r="P19" s="165"/>
      <c r="Q19" s="163"/>
      <c r="R19" s="166"/>
      <c r="S19" s="169"/>
    </row>
    <row r="20" spans="1:19" s="38" customFormat="1" ht="9.6" customHeight="1">
      <c r="A20" s="281"/>
      <c r="B20" s="310"/>
      <c r="C20" s="310"/>
      <c r="D20" s="310"/>
      <c r="E20" s="498" t="str">
        <f>UPPER(IF($D19="","",VLOOKUP($D19,'1D ELO (3)'!$A$7:$P$33,11)))</f>
        <v/>
      </c>
      <c r="F20" s="487" t="str">
        <f>UPPER(IF($D19="","",VLOOKUP($D19,'1D ELO (3)'!$A$7:$P$33,8)))</f>
        <v/>
      </c>
      <c r="G20" s="487" t="str">
        <f>IF($D19="","",VLOOKUP($D19,'1D ELO (3)'!$A$7:$P$33,9))</f>
        <v/>
      </c>
      <c r="H20" s="499"/>
      <c r="I20" s="487" t="str">
        <f>IF($D19="","",VLOOKUP($D19,'1D ELO (3)'!$A$7:$P$33,10))</f>
        <v/>
      </c>
      <c r="J20" s="311"/>
      <c r="K20" s="163"/>
      <c r="L20" s="165"/>
      <c r="M20" s="285"/>
      <c r="N20" s="323"/>
      <c r="O20" s="163"/>
      <c r="P20" s="165"/>
      <c r="Q20" s="163"/>
      <c r="R20" s="166"/>
      <c r="S20" s="169"/>
    </row>
    <row r="21" spans="1:19" s="38" customFormat="1" ht="9.6" customHeight="1">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c r="A23" s="307">
        <v>5</v>
      </c>
      <c r="B23" s="390" t="str">
        <f>IF($D23="","",VLOOKUP($D23,'1D ELO (3)'!$A$7:$P$23,14))</f>
        <v/>
      </c>
      <c r="C23" s="390" t="str">
        <f>IF($D23="","",VLOOKUP($D23,'1D ELO (3)'!$A$7:$P$33,15))</f>
        <v/>
      </c>
      <c r="D23" s="159"/>
      <c r="E23" s="503" t="str">
        <f>UPPER(IF($D23="","",VLOOKUP($D23,'1D ELO (3)'!$A$7:$P$33,5)))</f>
        <v/>
      </c>
      <c r="F23" s="160" t="str">
        <f>UPPER(IF($D23="","",VLOOKUP($D23,'1D ELO (3)'!$A$7:$P$33,2)))</f>
        <v/>
      </c>
      <c r="G23" s="160" t="str">
        <f>IF($D23="","",VLOOKUP($D23,'1D ELO (3)'!$A$7:$P$33,3))</f>
        <v/>
      </c>
      <c r="H23" s="308"/>
      <c r="I23" s="160" t="str">
        <f>IF($D23="","",VLOOKUP($D23,'1D ELO (3)'!$A$7:$P$33,4))</f>
        <v/>
      </c>
      <c r="J23" s="309"/>
      <c r="K23" s="163"/>
      <c r="L23" s="165"/>
      <c r="M23" s="163"/>
      <c r="N23" s="318"/>
      <c r="O23" s="163"/>
      <c r="P23" s="318"/>
      <c r="Q23" s="163"/>
      <c r="R23" s="166"/>
      <c r="S23" s="169"/>
    </row>
    <row r="24" spans="1:19" s="38" customFormat="1" ht="9.6" customHeight="1">
      <c r="A24" s="281"/>
      <c r="B24" s="310"/>
      <c r="C24" s="310"/>
      <c r="D24" s="310"/>
      <c r="E24" s="680" t="str">
        <f>UPPER(IF($D23="","",VLOOKUP($D23,'1D ELO (3)'!$A$7:$P$33,11)))</f>
        <v/>
      </c>
      <c r="F24" s="681" t="str">
        <f>UPPER(IF($D23="","",VLOOKUP($D23,'1D ELO (3)'!$A$7:$P$33,8)))</f>
        <v/>
      </c>
      <c r="G24" s="681" t="str">
        <f>IF($D23="","",VLOOKUP($D23,'1D ELO (3)'!$A$7:$P$33,9))</f>
        <v/>
      </c>
      <c r="H24" s="682"/>
      <c r="I24" s="681" t="str">
        <f>IF($D23="","",VLOOKUP($D23,'1D ELO (3)'!$A$7:$P$33,10))</f>
        <v/>
      </c>
      <c r="J24" s="311"/>
      <c r="K24" s="156" t="str">
        <f>IF(J24="a",F23,IF(J24="b",F25,""))</f>
        <v/>
      </c>
      <c r="L24" s="165"/>
      <c r="M24" s="163"/>
      <c r="N24" s="318"/>
      <c r="O24" s="163"/>
      <c r="P24" s="318"/>
      <c r="Q24" s="163"/>
      <c r="R24" s="166"/>
      <c r="S24" s="169"/>
    </row>
    <row r="25" spans="1:19" s="38" customFormat="1" ht="9.6" customHeight="1">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c r="A27" s="281">
        <v>6</v>
      </c>
      <c r="B27" s="390" t="str">
        <f>IF($D27="","",VLOOKUP($D27,'1D ELO (3)'!$A$7:$P$23,14))</f>
        <v/>
      </c>
      <c r="C27" s="390" t="str">
        <f>IF($D27="","",VLOOKUP($D27,'1D ELO (3)'!$A$7:$P$33,15))</f>
        <v/>
      </c>
      <c r="D27" s="159"/>
      <c r="E27" s="498" t="str">
        <f>UPPER(IF($D27="","",VLOOKUP($D27,'1D ELO (3)'!$A$7:$P$33,5)))</f>
        <v/>
      </c>
      <c r="F27" s="487" t="str">
        <f>UPPER(IF($D27="","",VLOOKUP($D27,'1D ELO (3)'!$A$7:$P$33,2)))</f>
        <v/>
      </c>
      <c r="G27" s="487" t="str">
        <f>IF($D27="","",VLOOKUP($D27,'1D ELO (3)'!$A$7:$P$33,3))</f>
        <v/>
      </c>
      <c r="H27" s="499"/>
      <c r="I27" s="487" t="str">
        <f>IF($D27="","",VLOOKUP($D27,'1D ELO (3)'!$A$7:$P$33,4))</f>
        <v/>
      </c>
      <c r="J27" s="317"/>
      <c r="K27" s="163"/>
      <c r="L27" s="318"/>
      <c r="M27" s="201"/>
      <c r="N27" s="322"/>
      <c r="O27" s="163"/>
      <c r="P27" s="318"/>
      <c r="Q27" s="163"/>
      <c r="R27" s="166"/>
      <c r="S27" s="169"/>
    </row>
    <row r="28" spans="1:19" s="38" customFormat="1" ht="9.6" customHeight="1">
      <c r="A28" s="281"/>
      <c r="B28" s="310"/>
      <c r="C28" s="310"/>
      <c r="D28" s="310"/>
      <c r="E28" s="498" t="str">
        <f>UPPER(IF($D27="","",VLOOKUP($D27,'1D ELO (3)'!$A$7:$P$33,11)))</f>
        <v/>
      </c>
      <c r="F28" s="487" t="str">
        <f>UPPER(IF($D27="","",VLOOKUP($D27,'1D ELO (3)'!$A$7:$P$33,8)))</f>
        <v/>
      </c>
      <c r="G28" s="487" t="str">
        <f>IF($D27="","",VLOOKUP($D27,'1D ELO (3)'!$A$7:$P$33,9))</f>
        <v/>
      </c>
      <c r="H28" s="499"/>
      <c r="I28" s="487" t="str">
        <f>IF($D27="","",VLOOKUP($D27,'1D ELO (3)'!$A$7:$P$33,10))</f>
        <v/>
      </c>
      <c r="J28" s="311"/>
      <c r="K28" s="163"/>
      <c r="L28" s="318"/>
      <c r="M28" s="285"/>
      <c r="N28" s="323"/>
      <c r="O28" s="163"/>
      <c r="P28" s="318"/>
      <c r="Q28" s="163"/>
      <c r="R28" s="166"/>
      <c r="S28" s="169"/>
    </row>
    <row r="29" spans="1:19" s="38" customFormat="1" ht="9.6" customHeight="1">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c r="A31" s="321">
        <v>7</v>
      </c>
      <c r="B31" s="390" t="str">
        <f>IF($D31="","",VLOOKUP($D31,'1D ELO (3)'!$A$7:$P$23,14))</f>
        <v/>
      </c>
      <c r="C31" s="390" t="str">
        <f>IF($D31="","",VLOOKUP($D31,'1D ELO (3)'!$A$7:$P$33,15))</f>
        <v/>
      </c>
      <c r="D31" s="159"/>
      <c r="E31" s="498" t="str">
        <f>UPPER(IF($D31="","",VLOOKUP($D31,'1D ELO (3)'!$A$7:$P$33,5)))</f>
        <v/>
      </c>
      <c r="F31" s="487" t="str">
        <f>UPPER(IF($D31="","",VLOOKUP($D31,'1D ELO (3)'!$A$7:$P$33,2)))</f>
        <v/>
      </c>
      <c r="G31" s="487" t="str">
        <f>IF($D31="","",VLOOKUP($D31,'1D ELO (3)'!$A$7:$P$33,3))</f>
        <v/>
      </c>
      <c r="H31" s="499"/>
      <c r="I31" s="487" t="str">
        <f>IF($D31="","",VLOOKUP($D31,'1D ELO (3)'!$A$7:$P$33,4))</f>
        <v/>
      </c>
      <c r="J31" s="309"/>
      <c r="K31" s="163"/>
      <c r="L31" s="318"/>
      <c r="M31" s="163"/>
      <c r="N31" s="165"/>
      <c r="O31" s="201"/>
      <c r="P31" s="318"/>
      <c r="Q31" s="163"/>
      <c r="R31" s="166"/>
      <c r="S31" s="169"/>
    </row>
    <row r="32" spans="1:19" s="38" customFormat="1" ht="9.6" customHeight="1">
      <c r="A32" s="281"/>
      <c r="B32" s="310"/>
      <c r="C32" s="310"/>
      <c r="D32" s="310"/>
      <c r="E32" s="498" t="str">
        <f>UPPER(IF($D31="","",VLOOKUP($D31,'1D ELO (3)'!$A$7:$P$33,11)))</f>
        <v/>
      </c>
      <c r="F32" s="487" t="str">
        <f>UPPER(IF($D31="","",VLOOKUP($D31,'1D ELO (3)'!$A$7:$P$33,8)))</f>
        <v/>
      </c>
      <c r="G32" s="487" t="str">
        <f>IF($D31="","",VLOOKUP($D31,'1D ELO (3)'!$A$7:$P$33,9))</f>
        <v/>
      </c>
      <c r="H32" s="499"/>
      <c r="I32" s="487" t="str">
        <f>IF($D31="","",VLOOKUP($D31,'1D ELO (3)'!$A$7:$P$33,10))</f>
        <v/>
      </c>
      <c r="J32" s="311"/>
      <c r="K32" s="156" t="str">
        <f>IF(J32="a",F31,IF(J32="b",F33,""))</f>
        <v/>
      </c>
      <c r="L32" s="318"/>
      <c r="M32" s="163"/>
      <c r="N32" s="165"/>
      <c r="O32" s="163"/>
      <c r="P32" s="318"/>
      <c r="Q32" s="163"/>
      <c r="R32" s="166"/>
      <c r="S32" s="169"/>
    </row>
    <row r="33" spans="1:19" s="38" customFormat="1" ht="9.6" customHeight="1">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c r="A35" s="281">
        <v>8</v>
      </c>
      <c r="B35" s="390" t="str">
        <f>IF($D35="","",VLOOKUP($D35,'1D ELO (3)'!$A$7:$P$23,14))</f>
        <v/>
      </c>
      <c r="C35" s="390" t="str">
        <f>IF($D35="","",VLOOKUP($D35,'1D ELO (3)'!$A$7:$P$33,15))</f>
        <v/>
      </c>
      <c r="D35" s="159"/>
      <c r="E35" s="498" t="str">
        <f>UPPER(IF($D35="","",VLOOKUP($D35,'1D ELO (3)'!$A$7:$P$33,5)))</f>
        <v/>
      </c>
      <c r="F35" s="487" t="str">
        <f>UPPER(IF($D35="","",VLOOKUP($D35,'1D ELO (3)'!$A$7:$P$33,2)))</f>
        <v/>
      </c>
      <c r="G35" s="487" t="str">
        <f>IF($D35="","",VLOOKUP($D35,'1D ELO (3)'!$A$7:$P$33,3))</f>
        <v/>
      </c>
      <c r="H35" s="499"/>
      <c r="I35" s="487" t="str">
        <f>IF($D35="","",VLOOKUP($D35,'1D ELO (3)'!$A$7:$P$33,4))</f>
        <v/>
      </c>
      <c r="J35" s="317"/>
      <c r="K35" s="163"/>
      <c r="L35" s="165"/>
      <c r="M35" s="201"/>
      <c r="N35" s="314"/>
      <c r="O35" s="163"/>
      <c r="P35" s="318"/>
      <c r="Q35" s="163"/>
      <c r="R35" s="166"/>
      <c r="S35" s="169"/>
    </row>
    <row r="36" spans="1:19" s="38" customFormat="1" ht="9.6" customHeight="1">
      <c r="A36" s="281"/>
      <c r="B36" s="310"/>
      <c r="C36" s="310"/>
      <c r="D36" s="310"/>
      <c r="E36" s="498" t="str">
        <f>UPPER(IF($D35="","",VLOOKUP($D35,'1D ELO (3)'!$A$7:$P$33,11)))</f>
        <v/>
      </c>
      <c r="F36" s="487" t="str">
        <f>UPPER(IF($D35="","",VLOOKUP($D35,'1D ELO (3)'!$A$7:$P$33,8)))</f>
        <v/>
      </c>
      <c r="G36" s="487" t="str">
        <f>IF($D35="","",VLOOKUP($D35,'1D ELO (3)'!$A$7:$P$33,9))</f>
        <v/>
      </c>
      <c r="H36" s="499"/>
      <c r="I36" s="487" t="str">
        <f>IF($D35="","",VLOOKUP($D35,'1D ELO (3)'!$A$7:$P$33,10))</f>
        <v/>
      </c>
      <c r="J36" s="311"/>
      <c r="K36" s="163"/>
      <c r="L36" s="165"/>
      <c r="M36" s="285"/>
      <c r="N36" s="319"/>
      <c r="O36" s="163"/>
      <c r="P36" s="318"/>
      <c r="Q36" s="163"/>
      <c r="R36" s="166"/>
      <c r="S36" s="169"/>
    </row>
    <row r="37" spans="1:19" s="38" customFormat="1" ht="9.6" customHeight="1">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c r="A39" s="321">
        <v>9</v>
      </c>
      <c r="B39" s="390" t="str">
        <f>IF($D39="","",VLOOKUP($D39,'1D ELO (3)'!$A$7:$P$23,14))</f>
        <v/>
      </c>
      <c r="C39" s="390" t="str">
        <f>IF($D39="","",VLOOKUP($D39,'1D ELO (3)'!$A$7:$P$33,15))</f>
        <v/>
      </c>
      <c r="D39" s="159"/>
      <c r="E39" s="498" t="str">
        <f>UPPER(IF($D39="","",VLOOKUP($D39,'1D ELO (3)'!$A$7:$P$33,5)))</f>
        <v/>
      </c>
      <c r="F39" s="487" t="str">
        <f>UPPER(IF($D39="","",VLOOKUP($D39,'1D ELO (3)'!$A$7:$P$33,2)))</f>
        <v/>
      </c>
      <c r="G39" s="487" t="str">
        <f>IF($D39="","",VLOOKUP($D39,'1D ELO (3)'!$A$7:$P$33,3))</f>
        <v/>
      </c>
      <c r="H39" s="499"/>
      <c r="I39" s="487" t="str">
        <f>IF($D39="","",VLOOKUP($D39,'1D ELO (3)'!$A$7:$P$33,4))</f>
        <v/>
      </c>
      <c r="J39" s="309"/>
      <c r="K39" s="163"/>
      <c r="L39" s="165"/>
      <c r="M39" s="163"/>
      <c r="N39" s="165"/>
      <c r="O39" s="163"/>
      <c r="P39" s="318"/>
      <c r="Q39" s="201"/>
      <c r="R39" s="166"/>
      <c r="S39" s="169"/>
    </row>
    <row r="40" spans="1:19" s="38" customFormat="1" ht="9.6" customHeight="1">
      <c r="A40" s="281"/>
      <c r="B40" s="310"/>
      <c r="C40" s="310"/>
      <c r="D40" s="310"/>
      <c r="E40" s="498" t="str">
        <f>UPPER(IF($D39="","",VLOOKUP($D39,'1D ELO (3)'!$A$7:$P$33,11)))</f>
        <v/>
      </c>
      <c r="F40" s="487" t="str">
        <f>UPPER(IF($D39="","",VLOOKUP($D39,'1D ELO (3)'!$A$7:$P$33,8)))</f>
        <v/>
      </c>
      <c r="G40" s="487" t="str">
        <f>IF($D39="","",VLOOKUP($D39,'1D ELO (3)'!$A$7:$P$33,9))</f>
        <v/>
      </c>
      <c r="H40" s="499"/>
      <c r="I40" s="487" t="str">
        <f>IF($D39="","",VLOOKUP($D39,'1D ELO (3)'!$A$7:$P$33,10))</f>
        <v/>
      </c>
      <c r="J40" s="311"/>
      <c r="K40" s="156" t="str">
        <f>IF(J40="a",F39,IF(J40="b",F41,""))</f>
        <v/>
      </c>
      <c r="L40" s="165"/>
      <c r="M40" s="163"/>
      <c r="N40" s="165"/>
      <c r="O40" s="163"/>
      <c r="P40" s="318"/>
      <c r="Q40" s="285"/>
      <c r="R40" s="326"/>
      <c r="S40" s="169"/>
    </row>
    <row r="41" spans="1:19" s="38" customFormat="1" ht="9.6" customHeight="1">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c r="A43" s="281">
        <v>10</v>
      </c>
      <c r="B43" s="390" t="str">
        <f>IF($D43="","",VLOOKUP($D43,'1D ELO (3)'!$A$7:$P$23,14))</f>
        <v/>
      </c>
      <c r="C43" s="390" t="str">
        <f>IF($D43="","",VLOOKUP($D43,'1D ELO (3)'!$A$7:$P$33,15))</f>
        <v/>
      </c>
      <c r="D43" s="159"/>
      <c r="E43" s="498" t="str">
        <f>UPPER(IF($D43="","",VLOOKUP($D43,'1D ELO (3)'!$A$7:$P$33,5)))</f>
        <v/>
      </c>
      <c r="F43" s="487" t="str">
        <f>UPPER(IF($D43="","",VLOOKUP($D43,'1D ELO (3)'!$A$7:$P$33,2)))</f>
        <v/>
      </c>
      <c r="G43" s="487" t="str">
        <f>IF($D43="","",VLOOKUP($D43,'1D ELO (3)'!$A$7:$P$33,3))</f>
        <v/>
      </c>
      <c r="H43" s="499"/>
      <c r="I43" s="487" t="str">
        <f>IF($D43="","",VLOOKUP($D43,'1D ELO (3)'!$A$7:$P$33,4))</f>
        <v/>
      </c>
      <c r="J43" s="317"/>
      <c r="K43" s="163"/>
      <c r="L43" s="318"/>
      <c r="M43" s="201"/>
      <c r="N43" s="314"/>
      <c r="O43" s="163"/>
      <c r="P43" s="318"/>
      <c r="Q43" s="163"/>
      <c r="R43" s="166"/>
      <c r="S43" s="169"/>
    </row>
    <row r="44" spans="1:19" s="38" customFormat="1" ht="9.6" customHeight="1">
      <c r="A44" s="281"/>
      <c r="B44" s="310"/>
      <c r="C44" s="310"/>
      <c r="D44" s="310"/>
      <c r="E44" s="498" t="str">
        <f>UPPER(IF($D43="","",VLOOKUP($D43,'1D ELO (3)'!$A$7:$P$33,11)))</f>
        <v/>
      </c>
      <c r="F44" s="487" t="str">
        <f>UPPER(IF($D43="","",VLOOKUP($D43,'1D ELO (3)'!$A$7:$P$33,8)))</f>
        <v/>
      </c>
      <c r="G44" s="487" t="str">
        <f>IF($D43="","",VLOOKUP($D43,'1D ELO (3)'!$A$7:$P$33,9))</f>
        <v/>
      </c>
      <c r="H44" s="499"/>
      <c r="I44" s="487" t="str">
        <f>IF($D43="","",VLOOKUP($D43,'1D ELO (3)'!$A$7:$P$33,10))</f>
        <v/>
      </c>
      <c r="J44" s="311"/>
      <c r="K44" s="163"/>
      <c r="L44" s="318"/>
      <c r="M44" s="285"/>
      <c r="N44" s="319"/>
      <c r="O44" s="163"/>
      <c r="P44" s="318"/>
      <c r="Q44" s="163"/>
      <c r="R44" s="166"/>
      <c r="S44" s="169"/>
    </row>
    <row r="45" spans="1:19" s="38" customFormat="1" ht="9.6" customHeight="1">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c r="A47" s="321">
        <v>11</v>
      </c>
      <c r="B47" s="390" t="str">
        <f>IF($D47="","",VLOOKUP($D47,'1D ELO (3)'!$A$7:$P$23,14))</f>
        <v/>
      </c>
      <c r="C47" s="390" t="str">
        <f>IF($D47="","",VLOOKUP($D47,'1D ELO (3)'!$A$7:$P$33,15))</f>
        <v/>
      </c>
      <c r="D47" s="159"/>
      <c r="E47" s="498" t="str">
        <f>UPPER(IF($D47="","",VLOOKUP($D47,'1D ELO (3)'!$A$7:$P$33,5)))</f>
        <v/>
      </c>
      <c r="F47" s="487" t="str">
        <f>UPPER(IF($D47="","",VLOOKUP($D47,'1D ELO (3)'!$A$7:$P$33,2)))</f>
        <v/>
      </c>
      <c r="G47" s="487" t="str">
        <f>IF($D47="","",VLOOKUP($D47,'1D ELO (3)'!$A$7:$P$33,3))</f>
        <v/>
      </c>
      <c r="H47" s="499"/>
      <c r="I47" s="487" t="str">
        <f>IF($D47="","",VLOOKUP($D47,'1D ELO (3)'!$A$7:$P$33,4))</f>
        <v/>
      </c>
      <c r="J47" s="309"/>
      <c r="K47" s="163"/>
      <c r="L47" s="318"/>
      <c r="M47" s="163"/>
      <c r="N47" s="318"/>
      <c r="O47" s="201"/>
      <c r="P47" s="318"/>
      <c r="Q47" s="163"/>
      <c r="R47" s="166"/>
      <c r="S47" s="169"/>
    </row>
    <row r="48" spans="1:19" s="38" customFormat="1" ht="9.6" customHeight="1">
      <c r="A48" s="281"/>
      <c r="B48" s="310"/>
      <c r="C48" s="310"/>
      <c r="D48" s="310"/>
      <c r="E48" s="498" t="str">
        <f>UPPER(IF($D47="","",VLOOKUP($D47,'1D ELO (3)'!$A$7:$P$33,11)))</f>
        <v/>
      </c>
      <c r="F48" s="487" t="str">
        <f>UPPER(IF($D47="","",VLOOKUP($D47,'1D ELO (3)'!$A$7:$P$33,8)))</f>
        <v/>
      </c>
      <c r="G48" s="487" t="str">
        <f>IF($D47="","",VLOOKUP($D47,'1D ELO (3)'!$A$7:$P$33,9))</f>
        <v/>
      </c>
      <c r="H48" s="499"/>
      <c r="I48" s="487" t="str">
        <f>IF($D47="","",VLOOKUP($D47,'1D ELO (3)'!$A$7:$P$33,10))</f>
        <v/>
      </c>
      <c r="J48" s="311"/>
      <c r="K48" s="156" t="str">
        <f>IF(J48="a",F47,IF(J48="b",F49,""))</f>
        <v/>
      </c>
      <c r="L48" s="318"/>
      <c r="M48" s="163"/>
      <c r="N48" s="318"/>
      <c r="O48" s="163"/>
      <c r="P48" s="318"/>
      <c r="Q48" s="163"/>
      <c r="R48" s="166"/>
      <c r="S48" s="169"/>
    </row>
    <row r="49" spans="1:19" s="38" customFormat="1" ht="9.6" customHeight="1">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c r="A51" s="327">
        <v>12</v>
      </c>
      <c r="B51" s="390" t="str">
        <f>IF($D51="","",VLOOKUP($D51,'1D ELO (3)'!$A$7:$P$23,14))</f>
        <v/>
      </c>
      <c r="C51" s="390" t="str">
        <f>IF($D51="","",VLOOKUP($D51,'1D ELO (3)'!$A$7:$P$33,15))</f>
        <v/>
      </c>
      <c r="D51" s="159"/>
      <c r="E51" s="503" t="str">
        <f>UPPER(IF($D51="","",VLOOKUP($D51,'1D ELO (3)'!$A$7:$P$33,5)))</f>
        <v/>
      </c>
      <c r="F51" s="160" t="str">
        <f>UPPER(IF($D51="","",VLOOKUP($D51,'1D ELO (3)'!$A$7:$P$33,2)))</f>
        <v/>
      </c>
      <c r="G51" s="160" t="str">
        <f>IF($D51="","",VLOOKUP($D51,'1D ELO (3)'!$A$7:$P$33,3))</f>
        <v/>
      </c>
      <c r="H51" s="308"/>
      <c r="I51" s="160" t="str">
        <f>IF($D51="","",VLOOKUP($D51,'1D ELO (3)'!$A$7:$P$33,4))</f>
        <v/>
      </c>
      <c r="J51" s="317"/>
      <c r="K51" s="163"/>
      <c r="L51" s="165"/>
      <c r="M51" s="201"/>
      <c r="N51" s="322"/>
      <c r="O51" s="163"/>
      <c r="P51" s="318"/>
      <c r="Q51" s="163"/>
      <c r="R51" s="166"/>
      <c r="S51" s="169"/>
    </row>
    <row r="52" spans="1:19" s="38" customFormat="1" ht="9.6" customHeight="1">
      <c r="A52" s="281"/>
      <c r="B52" s="310"/>
      <c r="C52" s="310"/>
      <c r="D52" s="310"/>
      <c r="E52" s="680" t="str">
        <f>UPPER(IF($D51="","",VLOOKUP($D51,'1D ELO (3)'!$A$7:$P$33,11)))</f>
        <v/>
      </c>
      <c r="F52" s="681" t="str">
        <f>UPPER(IF($D51="","",VLOOKUP($D51,'1D ELO (3)'!$A$7:$P$33,8)))</f>
        <v/>
      </c>
      <c r="G52" s="681" t="str">
        <f>IF($D51="","",VLOOKUP($D51,'1D ELO (3)'!$A$7:$P$33,9))</f>
        <v/>
      </c>
      <c r="H52" s="682"/>
      <c r="I52" s="681" t="str">
        <f>IF($D51="","",VLOOKUP($D51,'1D ELO (3)'!$A$7:$P$33,10))</f>
        <v/>
      </c>
      <c r="J52" s="311"/>
      <c r="K52" s="163"/>
      <c r="L52" s="165"/>
      <c r="M52" s="285"/>
      <c r="N52" s="323"/>
      <c r="O52" s="163"/>
      <c r="P52" s="318"/>
      <c r="Q52" s="163"/>
      <c r="R52" s="166"/>
      <c r="S52" s="169"/>
    </row>
    <row r="53" spans="1:19" s="38" customFormat="1" ht="9.6" customHeight="1">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c r="A55" s="321">
        <v>13</v>
      </c>
      <c r="B55" s="390" t="str">
        <f>IF($D55="","",VLOOKUP($D55,'1D ELO (3)'!$A$7:$P$23,14))</f>
        <v/>
      </c>
      <c r="C55" s="390" t="str">
        <f>IF($D55="","",VLOOKUP($D55,'1D ELO (3)'!$A$7:$P$33,15))</f>
        <v/>
      </c>
      <c r="D55" s="159"/>
      <c r="E55" s="498" t="str">
        <f>UPPER(IF($D55="","",VLOOKUP($D55,'1D ELO (3)'!$A$7:$P$33,5)))</f>
        <v/>
      </c>
      <c r="F55" s="487" t="str">
        <f>UPPER(IF($D55="","",VLOOKUP($D55,'1D ELO (3)'!$A$7:$P$33,2)))</f>
        <v/>
      </c>
      <c r="G55" s="487" t="str">
        <f>IF($D55="","",VLOOKUP($D55,'1D ELO (3)'!$A$7:$P$33,3))</f>
        <v/>
      </c>
      <c r="H55" s="499"/>
      <c r="I55" s="487" t="str">
        <f>IF($D55="","",VLOOKUP($D55,'1D ELO (3)'!$A$7:$P$33,4))</f>
        <v/>
      </c>
      <c r="J55" s="309"/>
      <c r="K55" s="163"/>
      <c r="L55" s="165"/>
      <c r="M55" s="163"/>
      <c r="N55" s="318"/>
      <c r="O55" s="163"/>
      <c r="P55" s="165"/>
      <c r="Q55" s="163"/>
      <c r="R55" s="166"/>
      <c r="S55" s="169"/>
    </row>
    <row r="56" spans="1:19" s="38" customFormat="1" ht="9.6" customHeight="1">
      <c r="A56" s="281"/>
      <c r="B56" s="310"/>
      <c r="C56" s="310"/>
      <c r="D56" s="310"/>
      <c r="E56" s="498" t="str">
        <f>UPPER(IF($D55="","",VLOOKUP($D55,'1D ELO (3)'!$A$7:$P$33,11)))</f>
        <v/>
      </c>
      <c r="F56" s="487" t="str">
        <f>UPPER(IF($D55="","",VLOOKUP($D55,'1D ELO (3)'!$A$7:$P$33,8)))</f>
        <v/>
      </c>
      <c r="G56" s="487" t="str">
        <f>IF($D55="","",VLOOKUP($D55,'1D ELO (3)'!$A$7:$P$33,9))</f>
        <v/>
      </c>
      <c r="H56" s="499"/>
      <c r="I56" s="487" t="str">
        <f>IF($D55="","",VLOOKUP($D55,'1D ELO (3)'!$A$7:$P$33,10))</f>
        <v/>
      </c>
      <c r="J56" s="311"/>
      <c r="K56" s="156" t="str">
        <f>IF(J56="a",F55,IF(J56="b",F57,""))</f>
        <v/>
      </c>
      <c r="L56" s="165"/>
      <c r="M56" s="163"/>
      <c r="N56" s="318"/>
      <c r="O56" s="163"/>
      <c r="P56" s="165"/>
      <c r="Q56" s="163"/>
      <c r="R56" s="166"/>
      <c r="S56" s="169"/>
    </row>
    <row r="57" spans="1:19" s="38" customFormat="1" ht="9.6" customHeight="1">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c r="A59" s="281">
        <v>14</v>
      </c>
      <c r="B59" s="390" t="str">
        <f>IF($D59="","",VLOOKUP($D59,'1D ELO (3)'!$A$7:$P$23,14))</f>
        <v/>
      </c>
      <c r="C59" s="390" t="str">
        <f>IF($D59="","",VLOOKUP($D59,'1D ELO (3)'!$A$7:$P$33,15))</f>
        <v/>
      </c>
      <c r="D59" s="159"/>
      <c r="E59" s="498" t="str">
        <f>UPPER(IF($D59="","",VLOOKUP($D59,'1D ELO (3)'!$A$7:$P$33,5)))</f>
        <v/>
      </c>
      <c r="F59" s="487" t="str">
        <f>UPPER(IF($D59="","",VLOOKUP($D59,'1D ELO (3)'!$A$7:$P$33,2)))</f>
        <v/>
      </c>
      <c r="G59" s="487" t="str">
        <f>IF($D59="","",VLOOKUP($D59,'1D ELO (3)'!$A$7:$P$33,3))</f>
        <v/>
      </c>
      <c r="H59" s="499"/>
      <c r="I59" s="487" t="str">
        <f>IF($D59="","",VLOOKUP($D59,'1D ELO (3)'!$A$7:$P$33,4))</f>
        <v/>
      </c>
      <c r="J59" s="317"/>
      <c r="K59" s="163"/>
      <c r="L59" s="318"/>
      <c r="M59" s="201"/>
      <c r="N59" s="322"/>
      <c r="O59" s="163"/>
      <c r="P59" s="165"/>
      <c r="Q59" s="163"/>
      <c r="R59" s="166"/>
      <c r="S59" s="169"/>
    </row>
    <row r="60" spans="1:19" s="38" customFormat="1" ht="9.6" customHeight="1">
      <c r="A60" s="281"/>
      <c r="B60" s="310"/>
      <c r="C60" s="310"/>
      <c r="D60" s="310"/>
      <c r="E60" s="498" t="str">
        <f>UPPER(IF($D59="","",VLOOKUP($D59,'1D ELO (3)'!$A$7:$P$33,11)))</f>
        <v/>
      </c>
      <c r="F60" s="487" t="str">
        <f>UPPER(IF($D59="","",VLOOKUP($D59,'1D ELO (3)'!$A$7:$P$33,8)))</f>
        <v/>
      </c>
      <c r="G60" s="487" t="str">
        <f>IF($D59="","",VLOOKUP($D59,'1D ELO (3)'!$A$7:$P$33,9))</f>
        <v/>
      </c>
      <c r="H60" s="499"/>
      <c r="I60" s="487" t="str">
        <f>IF($D59="","",VLOOKUP($D59,'1D ELO (3)'!$A$7:$P$33,10))</f>
        <v/>
      </c>
      <c r="J60" s="311"/>
      <c r="K60" s="163"/>
      <c r="L60" s="318"/>
      <c r="M60" s="285"/>
      <c r="N60" s="323"/>
      <c r="O60" s="163"/>
      <c r="P60" s="165"/>
      <c r="Q60" s="163"/>
      <c r="R60" s="166"/>
      <c r="S60" s="169"/>
    </row>
    <row r="61" spans="1:19" s="38" customFormat="1" ht="9.6" customHeight="1">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c r="A63" s="321">
        <v>15</v>
      </c>
      <c r="B63" s="390" t="str">
        <f>IF($D63="","",VLOOKUP($D63,'1D ELO (3)'!$A$7:$P$23,14))</f>
        <v/>
      </c>
      <c r="C63" s="390" t="str">
        <f>IF($D63="","",VLOOKUP($D63,'1D ELO (3)'!$A$7:$P$33,15))</f>
        <v/>
      </c>
      <c r="D63" s="159"/>
      <c r="E63" s="498" t="str">
        <f>UPPER(IF($D63="","",VLOOKUP($D63,'1D ELO (3)'!$A$7:$P$33,5)))</f>
        <v/>
      </c>
      <c r="F63" s="487" t="str">
        <f>UPPER(IF($D63="","",VLOOKUP($D63,'1D ELO (3)'!$A$7:$P$33,2)))</f>
        <v/>
      </c>
      <c r="G63" s="487" t="str">
        <f>IF($D63="","",VLOOKUP($D63,'1D ELO (3)'!$A$7:$P$33,3))</f>
        <v/>
      </c>
      <c r="H63" s="499"/>
      <c r="I63" s="487" t="str">
        <f>IF($D63="","",VLOOKUP($D63,'1D ELO (3)'!$A$7:$P$33,4))</f>
        <v/>
      </c>
      <c r="J63" s="309"/>
      <c r="K63" s="163"/>
      <c r="L63" s="318"/>
      <c r="M63" s="163"/>
      <c r="N63" s="165"/>
      <c r="O63" s="201"/>
      <c r="P63" s="165"/>
      <c r="Q63" s="163"/>
      <c r="R63" s="166"/>
      <c r="S63" s="169"/>
    </row>
    <row r="64" spans="1:19" s="38" customFormat="1" ht="9.6" customHeight="1">
      <c r="A64" s="281"/>
      <c r="B64" s="310"/>
      <c r="C64" s="310"/>
      <c r="D64" s="310"/>
      <c r="E64" s="498" t="str">
        <f>UPPER(IF($D63="","",VLOOKUP($D63,'1D ELO (3)'!$A$7:$P$33,11)))</f>
        <v/>
      </c>
      <c r="F64" s="487" t="str">
        <f>UPPER(IF($D63="","",VLOOKUP($D63,'1D ELO (3)'!$A$7:$P$33,8)))</f>
        <v/>
      </c>
      <c r="G64" s="487" t="str">
        <f>IF($D63="","",VLOOKUP($D63,'1D ELO (3)'!$A$7:$P$33,9))</f>
        <v/>
      </c>
      <c r="H64" s="499"/>
      <c r="I64" s="487" t="str">
        <f>IF($D63="","",VLOOKUP($D63,'1D ELO (3)'!$A$7:$P$33,10))</f>
        <v/>
      </c>
      <c r="J64" s="311"/>
      <c r="K64" s="156" t="str">
        <f>IF(J64="a",F63,IF(J64="b",F65,""))</f>
        <v/>
      </c>
      <c r="L64" s="318"/>
      <c r="M64" s="163"/>
      <c r="N64" s="165"/>
      <c r="O64" s="163"/>
      <c r="P64" s="165"/>
      <c r="Q64" s="163"/>
      <c r="R64" s="166"/>
      <c r="S64" s="169"/>
    </row>
    <row r="65" spans="1:19" s="38" customFormat="1" ht="9.6" customHeight="1">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c r="A67" s="327">
        <v>16</v>
      </c>
      <c r="B67" s="390" t="str">
        <f>IF($D67="","",VLOOKUP($D67,'1D ELO (3)'!$A$7:$P$23,14))</f>
        <v/>
      </c>
      <c r="C67" s="390" t="str">
        <f>IF($D67="","",VLOOKUP($D67,'1D ELO (3)'!$A$7:$P$33,15))</f>
        <v/>
      </c>
      <c r="D67" s="159"/>
      <c r="E67" s="503" t="str">
        <f>UPPER(IF($D67="","",VLOOKUP($D67,'1D ELO (3)'!$A$7:$P$33,5)))</f>
        <v/>
      </c>
      <c r="F67" s="160" t="str">
        <f>UPPER(IF($D67="","",VLOOKUP($D67,'1D ELO (3)'!$A$7:$P$33,2)))</f>
        <v/>
      </c>
      <c r="G67" s="160" t="str">
        <f>IF($D67="","",VLOOKUP($D67,'1D ELO (3)'!$A$7:$P$33,3))</f>
        <v/>
      </c>
      <c r="H67" s="308"/>
      <c r="I67" s="160" t="str">
        <f>IF($D67="","",VLOOKUP($D67,'1D ELO (3)'!$A$7:$P$33,4))</f>
        <v/>
      </c>
      <c r="J67" s="317"/>
      <c r="K67" s="163"/>
      <c r="L67" s="165"/>
      <c r="M67" s="201"/>
      <c r="N67" s="314"/>
      <c r="O67" s="163"/>
      <c r="P67" s="165"/>
      <c r="Q67" s="163"/>
      <c r="R67" s="166"/>
      <c r="S67" s="169"/>
    </row>
    <row r="68" spans="1:19" s="38" customFormat="1" ht="9.6" customHeight="1">
      <c r="A68" s="281"/>
      <c r="B68" s="310"/>
      <c r="C68" s="310"/>
      <c r="D68" s="310"/>
      <c r="E68" s="680" t="str">
        <f>UPPER(IF($D67="","",VLOOKUP($D67,'1D ELO (3)'!$A$7:$P$33,11)))</f>
        <v/>
      </c>
      <c r="F68" s="681" t="str">
        <f>UPPER(IF($D67="","",VLOOKUP($D67,'1D ELO (3)'!$A$7:$P$33,8)))</f>
        <v/>
      </c>
      <c r="G68" s="681" t="str">
        <f>IF($D67="","",VLOOKUP($D67,'1D ELO (3)'!$A$7:$P$33,9))</f>
        <v/>
      </c>
      <c r="H68" s="682"/>
      <c r="I68" s="681" t="str">
        <f>IF($D67="","",VLOOKUP($D67,'1D ELO (3)'!$A$7:$P$33,10))</f>
        <v/>
      </c>
      <c r="J68" s="311"/>
      <c r="K68" s="163"/>
      <c r="L68" s="165"/>
      <c r="M68" s="285"/>
      <c r="N68" s="319"/>
      <c r="O68" s="163"/>
      <c r="P68" s="165"/>
      <c r="Q68" s="163"/>
      <c r="R68" s="166"/>
      <c r="S68" s="169"/>
    </row>
    <row r="69" spans="1:19" s="38" customFormat="1" ht="9.6" customHeight="1">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c r="A72" s="222" t="s">
        <v>158</v>
      </c>
      <c r="B72" s="221"/>
      <c r="C72" s="223"/>
      <c r="D72" s="224">
        <v>1</v>
      </c>
      <c r="E72" s="224"/>
      <c r="F72" s="92">
        <f>IF(D72&gt;$R$79,,UPPER(VLOOKUP(D72,'1D ELO (3)'!$A$7:$L$23,2)))</f>
        <v>0</v>
      </c>
      <c r="G72" s="90"/>
      <c r="H72" s="90"/>
      <c r="I72" s="333"/>
      <c r="J72" s="334" t="s">
        <v>7</v>
      </c>
      <c r="K72" s="221"/>
      <c r="L72" s="227"/>
      <c r="M72" s="221"/>
      <c r="N72" s="228"/>
      <c r="O72" s="229" t="s">
        <v>157</v>
      </c>
      <c r="P72" s="230"/>
      <c r="Q72" s="230"/>
      <c r="R72" s="231"/>
    </row>
    <row r="73" spans="1:19" s="18" customFormat="1" ht="9" customHeight="1">
      <c r="A73" s="236" t="s">
        <v>124</v>
      </c>
      <c r="B73" s="234"/>
      <c r="C73" s="237"/>
      <c r="D73" s="224"/>
      <c r="E73" s="224"/>
      <c r="F73" s="92">
        <f>IF(D72&gt;$R$79,,UPPER(VLOOKUP(D72,'1D ELO (3)'!$A$7:$L$23,8)))</f>
        <v>0</v>
      </c>
      <c r="G73" s="90"/>
      <c r="H73" s="90"/>
      <c r="I73" s="333"/>
      <c r="J73" s="334"/>
      <c r="K73" s="221"/>
      <c r="L73" s="227"/>
      <c r="M73" s="221"/>
      <c r="N73" s="228"/>
      <c r="O73" s="234"/>
      <c r="P73" s="233"/>
      <c r="Q73" s="234"/>
      <c r="R73" s="235"/>
    </row>
    <row r="74" spans="1:19" s="18" customFormat="1" ht="9" customHeight="1">
      <c r="A74" s="379"/>
      <c r="B74" s="380"/>
      <c r="C74" s="381"/>
      <c r="D74" s="224">
        <v>2</v>
      </c>
      <c r="E74" s="224"/>
      <c r="F74" s="92">
        <f>IF(D74&gt;$R$79,,UPPER(VLOOKUP(D74,'1D ELO (3)'!$A$7:$L$23,2)))</f>
        <v>0</v>
      </c>
      <c r="G74" s="90"/>
      <c r="H74" s="90"/>
      <c r="I74" s="333"/>
      <c r="J74" s="334" t="s">
        <v>8</v>
      </c>
      <c r="K74" s="221"/>
      <c r="L74" s="227"/>
      <c r="M74" s="221"/>
      <c r="N74" s="228"/>
      <c r="O74" s="229" t="s">
        <v>112</v>
      </c>
      <c r="P74" s="230"/>
      <c r="Q74" s="230"/>
      <c r="R74" s="231"/>
    </row>
    <row r="75" spans="1:19" s="18" customFormat="1" ht="9" customHeight="1">
      <c r="A75" s="238"/>
      <c r="B75" s="150"/>
      <c r="C75" s="239"/>
      <c r="D75" s="224"/>
      <c r="E75" s="224"/>
      <c r="F75" s="92">
        <f>IF(D74&gt;$R$79,,UPPER(VLOOKUP(D74,'1D ELO (3)'!$A$7:$L$23,8)))</f>
        <v>0</v>
      </c>
      <c r="G75" s="90"/>
      <c r="H75" s="90"/>
      <c r="I75" s="333"/>
      <c r="J75" s="334"/>
      <c r="K75" s="221"/>
      <c r="L75" s="227"/>
      <c r="M75" s="221"/>
      <c r="N75" s="228"/>
      <c r="O75" s="221"/>
      <c r="P75" s="227"/>
      <c r="Q75" s="221"/>
      <c r="R75" s="228"/>
    </row>
    <row r="76" spans="1:19" s="18" customFormat="1" ht="9" customHeight="1">
      <c r="A76" s="366"/>
      <c r="B76" s="382"/>
      <c r="C76" s="383"/>
      <c r="D76" s="224">
        <v>3</v>
      </c>
      <c r="E76" s="224"/>
      <c r="F76" s="92">
        <f>IF(D76&gt;$R$79,,UPPER(VLOOKUP(D76,'1D ELO (3)'!$A$7:$L$23,2)))</f>
        <v>0</v>
      </c>
      <c r="G76" s="90"/>
      <c r="H76" s="90"/>
      <c r="I76" s="333"/>
      <c r="J76" s="334" t="s">
        <v>9</v>
      </c>
      <c r="K76" s="221"/>
      <c r="L76" s="227"/>
      <c r="M76" s="221"/>
      <c r="N76" s="228"/>
      <c r="O76" s="234"/>
      <c r="P76" s="233"/>
      <c r="Q76" s="234"/>
      <c r="R76" s="235"/>
    </row>
    <row r="77" spans="1:19" s="18" customFormat="1" ht="9" customHeight="1">
      <c r="A77" s="367"/>
      <c r="B77" s="24"/>
      <c r="C77" s="239"/>
      <c r="D77" s="224"/>
      <c r="E77" s="224"/>
      <c r="F77" s="92">
        <f>IF(D76&gt;$R$79,,UPPER(VLOOKUP(D76,'1D ELO (3)'!$A$7:$L$23,8)))</f>
        <v>0</v>
      </c>
      <c r="G77" s="90"/>
      <c r="H77" s="90"/>
      <c r="I77" s="333"/>
      <c r="J77" s="334"/>
      <c r="K77" s="221"/>
      <c r="L77" s="227"/>
      <c r="M77" s="221"/>
      <c r="N77" s="228"/>
      <c r="O77" s="229" t="s">
        <v>92</v>
      </c>
      <c r="P77" s="230"/>
      <c r="Q77" s="230"/>
      <c r="R77" s="231"/>
    </row>
    <row r="78" spans="1:19" s="18" customFormat="1" ht="9" customHeight="1">
      <c r="A78" s="367"/>
      <c r="B78" s="24"/>
      <c r="C78" s="377"/>
      <c r="D78" s="224">
        <v>4</v>
      </c>
      <c r="E78" s="224"/>
      <c r="F78" s="92">
        <f>IF(D78&gt;$R$79,,UPPER(VLOOKUP(D78,'1D ELO (3)'!$A$7:$L$23,2)))</f>
        <v>0</v>
      </c>
      <c r="G78" s="90"/>
      <c r="H78" s="90"/>
      <c r="I78" s="333"/>
      <c r="J78" s="334" t="s">
        <v>10</v>
      </c>
      <c r="K78" s="221"/>
      <c r="L78" s="227"/>
      <c r="M78" s="221"/>
      <c r="N78" s="228"/>
      <c r="O78" s="221"/>
      <c r="P78" s="227"/>
      <c r="Q78" s="221"/>
      <c r="R78" s="228"/>
    </row>
    <row r="79" spans="1:19" s="18" customFormat="1" ht="9" customHeight="1">
      <c r="A79" s="368"/>
      <c r="B79" s="365"/>
      <c r="C79" s="378"/>
      <c r="D79" s="240"/>
      <c r="E79" s="240"/>
      <c r="F79" s="92">
        <f>IF(D78&gt;$R$79,,UPPER(VLOOKUP(D78,'1D ELO (3)'!$A$7:$L$23,8)))</f>
        <v>0</v>
      </c>
      <c r="G79" s="335"/>
      <c r="H79" s="335"/>
      <c r="I79" s="336"/>
      <c r="J79" s="337"/>
      <c r="K79" s="234"/>
      <c r="L79" s="233"/>
      <c r="M79" s="234"/>
      <c r="N79" s="235"/>
      <c r="O79" s="234">
        <f>R4</f>
        <v>0</v>
      </c>
      <c r="P79" s="233"/>
      <c r="Q79" s="234"/>
      <c r="R79" s="338">
        <f>MIN(4,'1D ELO (3)'!$P$5)</f>
        <v>0</v>
      </c>
    </row>
    <row r="80" spans="1:19" ht="15.75" customHeight="1"/>
    <row r="81" ht="9" customHeight="1"/>
  </sheetData>
  <mergeCells count="1">
    <mergeCell ref="A4:C4"/>
  </mergeCells>
  <conditionalFormatting sqref="I10 I58 I42 I50 I34 I26 I18 I66 K30 M22 O38 K62 K46 M54 K14">
    <cfRule type="expression" dxfId="393" priority="8" stopIfTrue="1">
      <formula>AND($O$1="CU",I10="Umpire")</formula>
    </cfRule>
    <cfRule type="expression" dxfId="392" priority="9" stopIfTrue="1">
      <formula>AND($O$1="CU",I10&lt;&gt;"Umpire",J10&lt;&gt;"")</formula>
    </cfRule>
    <cfRule type="expression" dxfId="391" priority="10" stopIfTrue="1">
      <formula>AND($O$1="CU",I10&lt;&gt;"Umpire")</formula>
    </cfRule>
  </conditionalFormatting>
  <conditionalFormatting sqref="M13 M29 M45 M61 O21 O53 Q37 K9 K17 K25 K33 K41 K49 K57 K65">
    <cfRule type="expression" dxfId="390" priority="6" stopIfTrue="1">
      <formula>J10="as"</formula>
    </cfRule>
    <cfRule type="expression" dxfId="389" priority="7" stopIfTrue="1">
      <formula>J10="bs"</formula>
    </cfRule>
  </conditionalFormatting>
  <conditionalFormatting sqref="M14 M30 M46 M62 O22 O54 Q38 K10 K18 K26 K34 K42 K50 K58 K66">
    <cfRule type="expression" dxfId="388" priority="4" stopIfTrue="1">
      <formula>J10="as"</formula>
    </cfRule>
    <cfRule type="expression" dxfId="387" priority="5" stopIfTrue="1">
      <formula>J10="bs"</formula>
    </cfRule>
  </conditionalFormatting>
  <conditionalFormatting sqref="J10 J18 J26 J34 J42 J50 J58 J66 L62 L46 L30 L14 N22 N54 P38">
    <cfRule type="expression" dxfId="386" priority="3" stopIfTrue="1">
      <formula>$O$1="CU"</formula>
    </cfRule>
  </conditionalFormatting>
  <conditionalFormatting sqref="E7:F7 E63:F63 E11:F11 E15:F15 E19:F19 E23:F23 E27:F27 E31:F31 E35:F35 E39:F39 E43:F43 E47:F47 E51:F51 E55:F55 E59:F59 E67:F67">
    <cfRule type="cellIs" dxfId="385" priority="2" stopIfTrue="1" operator="equal">
      <formula>"Bye"</formula>
    </cfRule>
  </conditionalFormatting>
  <conditionalFormatting sqref="D63 D7 D11 D15 D19 D23 D27 D31 D35 D39 D43 D47 D51 D55 D59 D67">
    <cfRule type="cellIs" dxfId="384"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worksheet>
</file>

<file path=xl/worksheets/sheet64.xml><?xml version="1.0" encoding="utf-8"?>
<worksheet xmlns="http://schemas.openxmlformats.org/spreadsheetml/2006/main" xmlns:r="http://schemas.openxmlformats.org/officeDocument/2006/relationships">
  <sheetPr codeName="Sheet37">
    <tabColor indexed="17"/>
  </sheetPr>
  <dimension ref="A1:U154"/>
  <sheetViews>
    <sheetView showGridLines="0" showZeros="0" workbookViewId="0">
      <selection activeCell="A6" sqref="A6:IV6"/>
    </sheetView>
  </sheetViews>
  <sheetFormatPr defaultRowHeight="13.2"/>
  <cols>
    <col min="1" max="2" width="3.33203125" customWidth="1"/>
    <col min="3" max="3" width="4.6640625" customWidth="1"/>
    <col min="4" max="4" width="4.33203125" customWidth="1"/>
    <col min="5" max="5" width="7"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E1" s="6"/>
      <c r="I1" s="384"/>
      <c r="J1" s="137"/>
      <c r="K1" s="297" t="s">
        <v>145</v>
      </c>
      <c r="L1" s="297"/>
      <c r="M1" s="298"/>
      <c r="N1" s="137"/>
      <c r="O1" s="137"/>
      <c r="P1" s="137"/>
      <c r="R1" s="137"/>
    </row>
    <row r="2" spans="1:21" s="108" customFormat="1">
      <c r="A2" s="486" t="s">
        <v>122</v>
      </c>
      <c r="B2" s="96"/>
      <c r="C2" s="96"/>
      <c r="D2" s="96"/>
      <c r="E2" s="87"/>
      <c r="F2" s="464">
        <f>Altalanos!$C$8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145"/>
      <c r="F4" s="145"/>
      <c r="G4" s="146" t="str">
        <f>Altalanos!$C$10</f>
        <v>Baja</v>
      </c>
      <c r="H4" s="301"/>
      <c r="I4" s="145"/>
      <c r="J4" s="302"/>
      <c r="K4" s="148"/>
      <c r="L4" s="147"/>
      <c r="M4" s="104"/>
      <c r="N4" s="302"/>
      <c r="O4" s="145"/>
      <c r="P4" s="302"/>
      <c r="Q4" s="145"/>
      <c r="R4" s="89">
        <f>Altalanos!$E$10</f>
        <v>0</v>
      </c>
    </row>
    <row r="5" spans="1:21" s="19" customFormat="1" ht="9.6">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2" customFormat="1" ht="9.75"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 (3)'!$A$7:$P$39,14))</f>
        <v/>
      </c>
      <c r="C7" s="390" t="str">
        <f>IF($D7="","",VLOOKUP($D7,'1D ELO (3)'!$A$7:$P$39,15))</f>
        <v/>
      </c>
      <c r="D7" s="159"/>
      <c r="E7" s="503" t="str">
        <f>UPPER(IF($D7="","",VLOOKUP($D7,'1D ELO (3)'!$A$7:$P$33,5)))</f>
        <v/>
      </c>
      <c r="F7" s="160" t="str">
        <f>UPPER(IF($D7="","",VLOOKUP($D7,'1D ELO (3)'!$A$7:$P$33,2)))</f>
        <v/>
      </c>
      <c r="G7" s="160" t="str">
        <f>IF($D7="","",VLOOKUP($D7,'1D ELO (3)'!$A$7:$P$33,3))</f>
        <v/>
      </c>
      <c r="H7" s="308"/>
      <c r="I7" s="160" t="str">
        <f>IF($D7="","",VLOOKUP($D7,'1D ELO (3)'!$A$7:$P$33,4))</f>
        <v/>
      </c>
      <c r="J7" s="309"/>
      <c r="K7" s="163"/>
      <c r="L7" s="165"/>
      <c r="M7" s="163"/>
      <c r="N7" s="165"/>
      <c r="O7" s="163"/>
      <c r="P7" s="165"/>
      <c r="Q7" s="163"/>
      <c r="R7" s="280" t="s">
        <v>153</v>
      </c>
      <c r="S7" s="169"/>
      <c r="U7" s="170" t="str">
        <f>Birók!P21</f>
        <v>Bíró</v>
      </c>
    </row>
    <row r="8" spans="1:21" s="38" customFormat="1" ht="9.6" customHeight="1">
      <c r="A8" s="281"/>
      <c r="B8" s="310"/>
      <c r="C8" s="310"/>
      <c r="D8" s="310"/>
      <c r="E8" s="503" t="str">
        <f>UPPER(IF($D7="","",VLOOKUP($D7,'1D ELO (3)'!$A$7:$P$33,11)))</f>
        <v/>
      </c>
      <c r="F8" s="160" t="str">
        <f>UPPER(IF($D7="","",VLOOKUP($D7,'1D ELO (3)'!$A$7:$P$33,8)))</f>
        <v/>
      </c>
      <c r="G8" s="160" t="str">
        <f>IF($D7="","",VLOOKUP($D7,'1D ELO (3)'!$A$7:$P$33,9))</f>
        <v/>
      </c>
      <c r="H8" s="308"/>
      <c r="I8" s="160" t="str">
        <f>IF($D7="","",VLOOKUP($D7,'1D ELO (3)'!$A$7:$P$33,10))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(3)'!$A$7:$P$39,14))</f>
        <v/>
      </c>
      <c r="C11" s="390" t="str">
        <f>IF($D11="","",VLOOKUP($D11,'1D ELO (3)'!$A$7:$P$39,15))</f>
        <v/>
      </c>
      <c r="D11" s="159"/>
      <c r="E11" s="498" t="str">
        <f>UPPER(IF($D11="","",VLOOKUP($D11,'1D ELO (3)'!$A$7:$P$39,5)))</f>
        <v/>
      </c>
      <c r="F11" s="487" t="str">
        <f>UPPER(IF($D11="","",VLOOKUP($D11,'1D ELO (3)'!$A$7:$P$39,2)))</f>
        <v/>
      </c>
      <c r="G11" s="487" t="str">
        <f>IF($D11="","",VLOOKUP($D11,'1D ELO (3)'!$A$7:$P$39,3))</f>
        <v/>
      </c>
      <c r="H11" s="499"/>
      <c r="I11" s="487" t="str">
        <f>IF($D11="","",VLOOKUP($D11,'1D ELO (3)'!$A$7:$P$39,4))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(3)'!$A$7:$P$33,11)))</f>
        <v/>
      </c>
      <c r="F12" s="487" t="str">
        <f>UPPER(IF($D11="","",VLOOKUP($D11,'1D ELO (3)'!$A$7:$P$33,8)))</f>
        <v/>
      </c>
      <c r="G12" s="487" t="str">
        <f>IF($D11="","",VLOOKUP($D11,'1D ELO (3)'!$A$7:$P$33,9))</f>
        <v/>
      </c>
      <c r="H12" s="499"/>
      <c r="I12" s="487" t="str">
        <f>IF($D11="","",VLOOKUP($D11,'1D ELO (3)'!$A$7:$P$33,10))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(3)'!$A$7:$P$39,14))</f>
        <v/>
      </c>
      <c r="C15" s="390" t="str">
        <f>IF($D15="","",VLOOKUP($D15,'1D ELO (3)'!$A$7:$P$39,15))</f>
        <v/>
      </c>
      <c r="D15" s="159"/>
      <c r="E15" s="498" t="str">
        <f>UPPER(IF($D15="","",VLOOKUP($D15,'1D ELO (3)'!$A$7:$P$39,5)))</f>
        <v/>
      </c>
      <c r="F15" s="487" t="str">
        <f>UPPER(IF($D15="","",VLOOKUP($D15,'1D ELO (3)'!$A$7:$P$39,2)))</f>
        <v/>
      </c>
      <c r="G15" s="487" t="str">
        <f>IF($D15="","",VLOOKUP($D15,'1D ELO (3)'!$A$7:$P$39,3))</f>
        <v/>
      </c>
      <c r="H15" s="499"/>
      <c r="I15" s="487" t="str">
        <f>IF($D15="","",VLOOKUP($D15,'1D ELO (3)'!$A$7:$P$39,4))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(3)'!$A$7:$P$33,11)))</f>
        <v/>
      </c>
      <c r="F16" s="487" t="str">
        <f>UPPER(IF($D15="","",VLOOKUP($D15,'1D ELO (3)'!$A$7:$P$33,8)))</f>
        <v/>
      </c>
      <c r="G16" s="487" t="str">
        <f>IF($D15="","",VLOOKUP($D15,'1D ELO (3)'!$A$7:$P$33,9))</f>
        <v/>
      </c>
      <c r="H16" s="499"/>
      <c r="I16" s="487" t="str">
        <f>IF($D15="","",VLOOKUP($D15,'1D ELO (3)'!$A$7:$P$33,10))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(3)'!$A$7:$P$39,14))</f>
        <v/>
      </c>
      <c r="C19" s="390" t="str">
        <f>IF($D19="","",VLOOKUP($D19,'1D ELO (3)'!$A$7:$P$39,15))</f>
        <v/>
      </c>
      <c r="D19" s="159"/>
      <c r="E19" s="498" t="str">
        <f>UPPER(IF($D19="","",VLOOKUP($D19,'1D ELO (3)'!$A$7:$P$39,5)))</f>
        <v/>
      </c>
      <c r="F19" s="487" t="str">
        <f>UPPER(IF($D19="","",VLOOKUP($D19,'1D ELO (3)'!$A$7:$P$39,2)))</f>
        <v/>
      </c>
      <c r="G19" s="487" t="str">
        <f>IF($D19="","",VLOOKUP($D19,'1D ELO (3)'!$A$7:$P$39,3))</f>
        <v/>
      </c>
      <c r="H19" s="499"/>
      <c r="I19" s="487" t="str">
        <f>IF($D19="","",VLOOKUP($D19,'1D ELO (3)'!$A$7:$P$39,4))</f>
        <v/>
      </c>
      <c r="J19" s="317"/>
      <c r="K19" s="163"/>
      <c r="L19" s="165"/>
      <c r="M19" s="201"/>
      <c r="N19" s="322"/>
      <c r="O19" s="163"/>
      <c r="P19" s="165"/>
      <c r="Q19" s="163"/>
      <c r="R19" s="166"/>
      <c r="S19" s="169"/>
    </row>
    <row r="20" spans="1:19" s="38" customFormat="1" ht="9.6" customHeight="1">
      <c r="A20" s="281"/>
      <c r="B20" s="310"/>
      <c r="C20" s="310"/>
      <c r="D20" s="310"/>
      <c r="E20" s="498" t="str">
        <f>UPPER(IF($D19="","",VLOOKUP($D19,'1D ELO (3)'!$A$7:$P$33,11)))</f>
        <v/>
      </c>
      <c r="F20" s="487" t="str">
        <f>UPPER(IF($D19="","",VLOOKUP($D19,'1D ELO (3)'!$A$7:$P$33,8)))</f>
        <v/>
      </c>
      <c r="G20" s="487" t="str">
        <f>IF($D19="","",VLOOKUP($D19,'1D ELO (3)'!$A$7:$P$33,9))</f>
        <v/>
      </c>
      <c r="H20" s="499"/>
      <c r="I20" s="487" t="str">
        <f>IF($D19="","",VLOOKUP($D19,'1D ELO (3)'!$A$7:$P$33,10))</f>
        <v/>
      </c>
      <c r="J20" s="311"/>
      <c r="K20" s="163"/>
      <c r="L20" s="165"/>
      <c r="M20" s="285"/>
      <c r="N20" s="323"/>
      <c r="O20" s="163"/>
      <c r="P20" s="165"/>
      <c r="Q20" s="163"/>
      <c r="R20" s="166"/>
      <c r="S20" s="169"/>
    </row>
    <row r="21" spans="1:19" s="38" customFormat="1" ht="9.6" customHeight="1">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c r="A23" s="281">
        <v>5</v>
      </c>
      <c r="B23" s="390" t="str">
        <f>IF($D23="","",VLOOKUP($D23,'1D ELO (3)'!$A$7:$P$39,14))</f>
        <v/>
      </c>
      <c r="C23" s="390" t="str">
        <f>IF($D23="","",VLOOKUP($D23,'1D ELO (3)'!$A$7:$P$39,15))</f>
        <v/>
      </c>
      <c r="D23" s="159"/>
      <c r="E23" s="498" t="str">
        <f>UPPER(IF($D23="","",VLOOKUP($D23,'1D ELO (3)'!$A$7:$P$39,5)))</f>
        <v/>
      </c>
      <c r="F23" s="487" t="str">
        <f>UPPER(IF($D23="","",VLOOKUP($D23,'1D ELO (3)'!$A$7:$P$39,2)))</f>
        <v/>
      </c>
      <c r="G23" s="487" t="str">
        <f>IF($D23="","",VLOOKUP($D23,'1D ELO (3)'!$A$7:$P$39,3))</f>
        <v/>
      </c>
      <c r="H23" s="499"/>
      <c r="I23" s="487" t="str">
        <f>IF($D23="","",VLOOKUP($D23,'1D ELO (3)'!$A$7:$P$39,4))</f>
        <v/>
      </c>
      <c r="J23" s="309"/>
      <c r="K23" s="163"/>
      <c r="L23" s="165"/>
      <c r="M23" s="163"/>
      <c r="N23" s="318"/>
      <c r="O23" s="163"/>
      <c r="P23" s="318"/>
      <c r="Q23" s="163"/>
      <c r="R23" s="166"/>
      <c r="S23" s="169"/>
    </row>
    <row r="24" spans="1:19" s="38" customFormat="1" ht="9.6" customHeight="1">
      <c r="A24" s="281"/>
      <c r="B24" s="310"/>
      <c r="C24" s="310"/>
      <c r="D24" s="310"/>
      <c r="E24" s="498" t="str">
        <f>UPPER(IF($D23="","",VLOOKUP($D23,'1D ELO (3)'!$A$7:$P$33,11)))</f>
        <v/>
      </c>
      <c r="F24" s="487" t="str">
        <f>UPPER(IF($D23="","",VLOOKUP($D23,'1D ELO (3)'!$A$7:$P$33,8)))</f>
        <v/>
      </c>
      <c r="G24" s="487" t="str">
        <f>IF($D23="","",VLOOKUP($D23,'1D ELO (3)'!$A$7:$P$33,9))</f>
        <v/>
      </c>
      <c r="H24" s="499"/>
      <c r="I24" s="487" t="str">
        <f>IF($D23="","",VLOOKUP($D23,'1D ELO (3)'!$A$7:$P$33,10))</f>
        <v/>
      </c>
      <c r="J24" s="311"/>
      <c r="K24" s="156" t="str">
        <f>IF(J24="a",F23,IF(J24="b",F25,""))</f>
        <v/>
      </c>
      <c r="L24" s="165"/>
      <c r="M24" s="163"/>
      <c r="N24" s="318"/>
      <c r="O24" s="163"/>
      <c r="P24" s="318"/>
      <c r="Q24" s="163"/>
      <c r="R24" s="166"/>
      <c r="S24" s="169"/>
    </row>
    <row r="25" spans="1:19" s="38" customFormat="1" ht="9.6" customHeight="1">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c r="A27" s="281">
        <v>6</v>
      </c>
      <c r="B27" s="390" t="str">
        <f>IF($D27="","",VLOOKUP($D27,'1D ELO (3)'!$A$7:$P$39,14))</f>
        <v/>
      </c>
      <c r="C27" s="390" t="str">
        <f>IF($D27="","",VLOOKUP($D27,'1D ELO (3)'!$A$7:$P$39,15))</f>
        <v/>
      </c>
      <c r="D27" s="159"/>
      <c r="E27" s="498" t="str">
        <f>UPPER(IF($D27="","",VLOOKUP($D27,'1D ELO (3)'!$A$7:$P$39,5)))</f>
        <v/>
      </c>
      <c r="F27" s="487" t="str">
        <f>UPPER(IF($D27="","",VLOOKUP($D27,'1D ELO (3)'!$A$7:$P$39,2)))</f>
        <v/>
      </c>
      <c r="G27" s="487" t="str">
        <f>IF($D27="","",VLOOKUP($D27,'1D ELO (3)'!$A$7:$P$39,3))</f>
        <v/>
      </c>
      <c r="H27" s="499"/>
      <c r="I27" s="487" t="str">
        <f>IF($D27="","",VLOOKUP($D27,'1D ELO (3)'!$A$7:$P$39,4))</f>
        <v/>
      </c>
      <c r="J27" s="317"/>
      <c r="K27" s="163"/>
      <c r="L27" s="318"/>
      <c r="M27" s="201"/>
      <c r="N27" s="322"/>
      <c r="O27" s="163"/>
      <c r="P27" s="318"/>
      <c r="Q27" s="163"/>
      <c r="R27" s="166"/>
      <c r="S27" s="169"/>
    </row>
    <row r="28" spans="1:19" s="38" customFormat="1" ht="9.6" customHeight="1">
      <c r="A28" s="281"/>
      <c r="B28" s="310"/>
      <c r="C28" s="310"/>
      <c r="D28" s="310"/>
      <c r="E28" s="498" t="str">
        <f>UPPER(IF($D27="","",VLOOKUP($D27,'1D ELO (3)'!$A$7:$P$33,11)))</f>
        <v/>
      </c>
      <c r="F28" s="487" t="str">
        <f>UPPER(IF($D27="","",VLOOKUP($D27,'1D ELO (3)'!$A$7:$P$33,8)))</f>
        <v/>
      </c>
      <c r="G28" s="487" t="str">
        <f>IF($D27="","",VLOOKUP($D27,'1D ELO (3)'!$A$7:$P$33,9))</f>
        <v/>
      </c>
      <c r="H28" s="499"/>
      <c r="I28" s="487" t="str">
        <f>IF($D27="","",VLOOKUP($D27,'1D ELO (3)'!$A$7:$P$33,10))</f>
        <v/>
      </c>
      <c r="J28" s="311"/>
      <c r="K28" s="163"/>
      <c r="L28" s="318"/>
      <c r="M28" s="285"/>
      <c r="N28" s="323"/>
      <c r="O28" s="163"/>
      <c r="P28" s="318"/>
      <c r="Q28" s="163"/>
      <c r="R28" s="166"/>
      <c r="S28" s="169"/>
    </row>
    <row r="29" spans="1:19" s="38" customFormat="1" ht="9.6" customHeight="1">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c r="A31" s="321">
        <v>7</v>
      </c>
      <c r="B31" s="390" t="str">
        <f>IF($D31="","",VLOOKUP($D31,'1D ELO (3)'!$A$7:$P$39,14))</f>
        <v/>
      </c>
      <c r="C31" s="390" t="str">
        <f>IF($D31="","",VLOOKUP($D31,'1D ELO (3)'!$A$7:$P$39,15))</f>
        <v/>
      </c>
      <c r="D31" s="159"/>
      <c r="E31" s="498" t="str">
        <f>UPPER(IF($D31="","",VLOOKUP($D31,'1D ELO (3)'!$A$7:$P$39,5)))</f>
        <v/>
      </c>
      <c r="F31" s="487" t="str">
        <f>UPPER(IF($D31="","",VLOOKUP($D31,'1D ELO (3)'!$A$7:$P$39,2)))</f>
        <v/>
      </c>
      <c r="G31" s="487" t="str">
        <f>IF($D31="","",VLOOKUP($D31,'1D ELO (3)'!$A$7:$P$39,3))</f>
        <v/>
      </c>
      <c r="H31" s="499"/>
      <c r="I31" s="487" t="str">
        <f>IF($D31="","",VLOOKUP($D31,'1D ELO (3)'!$A$7:$P$39,4))</f>
        <v/>
      </c>
      <c r="J31" s="309"/>
      <c r="K31" s="163"/>
      <c r="L31" s="318"/>
      <c r="M31" s="163"/>
      <c r="N31" s="165"/>
      <c r="O31" s="201"/>
      <c r="P31" s="318"/>
      <c r="Q31" s="163"/>
      <c r="R31" s="166"/>
      <c r="S31" s="169"/>
    </row>
    <row r="32" spans="1:19" s="38" customFormat="1" ht="9.6" customHeight="1">
      <c r="A32" s="281"/>
      <c r="B32" s="310"/>
      <c r="C32" s="310"/>
      <c r="D32" s="310"/>
      <c r="E32" s="498" t="str">
        <f>UPPER(IF($D31="","",VLOOKUP($D31,'1D ELO (3)'!$A$7:$P$33,11)))</f>
        <v/>
      </c>
      <c r="F32" s="487" t="str">
        <f>UPPER(IF($D31="","",VLOOKUP($D31,'1D ELO (3)'!$A$7:$P$33,8)))</f>
        <v/>
      </c>
      <c r="G32" s="487" t="str">
        <f>IF($D31="","",VLOOKUP($D31,'1D ELO (3)'!$A$7:$P$33,9))</f>
        <v/>
      </c>
      <c r="H32" s="499"/>
      <c r="I32" s="487" t="str">
        <f>IF($D31="","",VLOOKUP($D31,'1D ELO (3)'!$A$7:$P$33,10))</f>
        <v/>
      </c>
      <c r="J32" s="311"/>
      <c r="K32" s="156" t="str">
        <f>IF(J32="a",F31,IF(J32="b",F33,""))</f>
        <v/>
      </c>
      <c r="L32" s="318"/>
      <c r="M32" s="163"/>
      <c r="N32" s="165"/>
      <c r="O32" s="163"/>
      <c r="P32" s="318"/>
      <c r="Q32" s="163"/>
      <c r="R32" s="166"/>
      <c r="S32" s="169"/>
    </row>
    <row r="33" spans="1:19" s="38" customFormat="1" ht="9.6" customHeight="1">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c r="A35" s="307">
        <v>8</v>
      </c>
      <c r="B35" s="390" t="str">
        <f>IF($D35="","",VLOOKUP($D35,'1D ELO (3)'!$A$7:$P$39,14))</f>
        <v/>
      </c>
      <c r="C35" s="390" t="str">
        <f>IF($D35="","",VLOOKUP($D35,'1D ELO (3)'!$A$7:$P$39,15))</f>
        <v/>
      </c>
      <c r="D35" s="159"/>
      <c r="E35" s="680" t="str">
        <f>UPPER(IF($D35="","",VLOOKUP($D35,'1D ELO (3)'!$A$7:$P$39,5)))</f>
        <v/>
      </c>
      <c r="F35" s="681" t="str">
        <f>UPPER(IF($D35="","",VLOOKUP($D35,'1D ELO (3)'!$A$7:$P$39,2)))</f>
        <v/>
      </c>
      <c r="G35" s="681" t="str">
        <f>IF($D35="","",VLOOKUP($D35,'1D ELO (3)'!$A$7:$P$39,3))</f>
        <v/>
      </c>
      <c r="H35" s="682"/>
      <c r="I35" s="681" t="str">
        <f>IF($D35="","",VLOOKUP($D35,'1D ELO (3)'!$A$7:$P$39,4))</f>
        <v/>
      </c>
      <c r="J35" s="317"/>
      <c r="K35" s="163"/>
      <c r="L35" s="165"/>
      <c r="M35" s="201"/>
      <c r="N35" s="314"/>
      <c r="O35" s="163"/>
      <c r="P35" s="318"/>
      <c r="Q35" s="163"/>
      <c r="R35" s="166"/>
      <c r="S35" s="169"/>
    </row>
    <row r="36" spans="1:19" s="38" customFormat="1" ht="9.6" customHeight="1">
      <c r="A36" s="281"/>
      <c r="B36" s="310"/>
      <c r="C36" s="310"/>
      <c r="D36" s="310"/>
      <c r="E36" s="680" t="str">
        <f>UPPER(IF($D35="","",VLOOKUP($D35,'1D ELO (3)'!$A$7:$P$33,11)))</f>
        <v/>
      </c>
      <c r="F36" s="681" t="str">
        <f>UPPER(IF($D35="","",VLOOKUP($D35,'1D ELO (3)'!$A$7:$P$33,8)))</f>
        <v/>
      </c>
      <c r="G36" s="681" t="str">
        <f>IF($D35="","",VLOOKUP($D35,'1D ELO (3)'!$A$7:$P$33,9))</f>
        <v/>
      </c>
      <c r="H36" s="682"/>
      <c r="I36" s="681" t="str">
        <f>IF($D35="","",VLOOKUP($D35,'1D ELO (3)'!$A$7:$P$33,10))</f>
        <v/>
      </c>
      <c r="J36" s="311"/>
      <c r="K36" s="163"/>
      <c r="L36" s="165"/>
      <c r="M36" s="285"/>
      <c r="N36" s="319"/>
      <c r="O36" s="163"/>
      <c r="P36" s="318"/>
      <c r="Q36" s="163"/>
      <c r="R36" s="166"/>
      <c r="S36" s="169"/>
    </row>
    <row r="37" spans="1:19" s="38" customFormat="1" ht="9.6" customHeight="1">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c r="A39" s="307">
        <v>9</v>
      </c>
      <c r="B39" s="390" t="str">
        <f>IF($D39="","",VLOOKUP($D39,'1D ELO (3)'!$A$7:$P$39,14))</f>
        <v/>
      </c>
      <c r="C39" s="390" t="str">
        <f>IF($D39="","",VLOOKUP($D39,'1D ELO (3)'!$A$7:$P$39,15))</f>
        <v/>
      </c>
      <c r="D39" s="159"/>
      <c r="E39" s="503" t="str">
        <f>UPPER(IF($D39="","",VLOOKUP($D39,'1D ELO (3)'!$A$7:$P$39,5)))</f>
        <v/>
      </c>
      <c r="F39" s="681" t="str">
        <f>UPPER(IF($D39="","",VLOOKUP($D39,'1D ELO (3)'!$A$7:$P$39,2)))</f>
        <v/>
      </c>
      <c r="G39" s="681" t="str">
        <f>IF($D39="","",VLOOKUP($D39,'1D ELO (3)'!$A$7:$P$39,3))</f>
        <v/>
      </c>
      <c r="H39" s="682"/>
      <c r="I39" s="681" t="str">
        <f>IF($D39="","",VLOOKUP($D39,'1D ELO (3)'!$A$7:$P$39,4))</f>
        <v/>
      </c>
      <c r="J39" s="309"/>
      <c r="K39" s="163"/>
      <c r="L39" s="165"/>
      <c r="M39" s="163"/>
      <c r="N39" s="165"/>
      <c r="O39" s="163"/>
      <c r="P39" s="318"/>
      <c r="Q39" s="201"/>
      <c r="R39" s="166"/>
      <c r="S39" s="169"/>
    </row>
    <row r="40" spans="1:19" s="38" customFormat="1" ht="9.6" customHeight="1">
      <c r="A40" s="281"/>
      <c r="B40" s="310"/>
      <c r="C40" s="310"/>
      <c r="D40" s="310"/>
      <c r="E40" s="503" t="str">
        <f>UPPER(IF($D39="","",VLOOKUP($D39,'1D ELO (3)'!$A$7:$P$33,11)))</f>
        <v/>
      </c>
      <c r="F40" s="160" t="str">
        <f>UPPER(IF($D39="","",VLOOKUP($D39,'1D ELO (3)'!$A$7:$P$33,8)))</f>
        <v/>
      </c>
      <c r="G40" s="160" t="str">
        <f>IF($D39="","",VLOOKUP($D39,'1D ELO (3)'!$A$7:$P$33,9))</f>
        <v/>
      </c>
      <c r="H40" s="308"/>
      <c r="I40" s="160" t="str">
        <f>IF($D39="","",VLOOKUP($D39,'1D ELO (3)'!$A$7:$P$33,10))</f>
        <v/>
      </c>
      <c r="J40" s="311"/>
      <c r="K40" s="156" t="str">
        <f>IF(J40="a",F39,IF(J40="b",F41,""))</f>
        <v/>
      </c>
      <c r="L40" s="165"/>
      <c r="M40" s="163"/>
      <c r="N40" s="165"/>
      <c r="O40" s="163"/>
      <c r="P40" s="318"/>
      <c r="Q40" s="285"/>
      <c r="R40" s="326"/>
      <c r="S40" s="169"/>
    </row>
    <row r="41" spans="1:19" s="38" customFormat="1" ht="9.6" customHeight="1">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c r="A43" s="281">
        <v>10</v>
      </c>
      <c r="B43" s="390" t="str">
        <f>IF($D43="","",VLOOKUP($D43,'1D ELO (3)'!$A$7:$P$39,13))</f>
        <v/>
      </c>
      <c r="C43" s="390" t="str">
        <f>IF($D43="","",VLOOKUP($D43,'1D ELO (3)'!$A$7:$P$39,15))</f>
        <v/>
      </c>
      <c r="D43" s="159"/>
      <c r="E43" s="498" t="str">
        <f>UPPER(IF($D43="","",VLOOKUP($D43,'1D ELO (3)'!$A$7:$P$39,5)))</f>
        <v/>
      </c>
      <c r="F43" s="487" t="str">
        <f>UPPER(IF($D43="","",VLOOKUP($D43,'1D ELO (3)'!$A$7:$P$39,2)))</f>
        <v/>
      </c>
      <c r="G43" s="487" t="str">
        <f>IF($D43="","",VLOOKUP($D43,'1D ELO (3)'!$A$7:$P$39,3))</f>
        <v/>
      </c>
      <c r="H43" s="499"/>
      <c r="I43" s="487" t="str">
        <f>IF($D43="","",VLOOKUP($D43,'1D ELO (3)'!$A$7:$P$39,4))</f>
        <v/>
      </c>
      <c r="J43" s="317"/>
      <c r="K43" s="163"/>
      <c r="L43" s="318"/>
      <c r="M43" s="201"/>
      <c r="N43" s="314"/>
      <c r="O43" s="163"/>
      <c r="P43" s="318"/>
      <c r="Q43" s="163"/>
      <c r="R43" s="166"/>
      <c r="S43" s="169"/>
    </row>
    <row r="44" spans="1:19" s="38" customFormat="1" ht="9.6" customHeight="1">
      <c r="A44" s="281"/>
      <c r="B44" s="310"/>
      <c r="C44" s="310"/>
      <c r="D44" s="310"/>
      <c r="E44" s="498" t="str">
        <f>UPPER(IF($D43="","",VLOOKUP($D43,'1D ELO (3)'!$A$7:$P$33,11)))</f>
        <v/>
      </c>
      <c r="F44" s="487" t="str">
        <f>UPPER(IF($D43="","",VLOOKUP($D43,'1D ELO (3)'!$A$7:$P$33,8)))</f>
        <v/>
      </c>
      <c r="G44" s="487" t="str">
        <f>IF($D43="","",VLOOKUP($D43,'1D ELO (3)'!$A$7:$P$33,9))</f>
        <v/>
      </c>
      <c r="H44" s="499"/>
      <c r="I44" s="487" t="str">
        <f>IF($D43="","",VLOOKUP($D43,'1D ELO (3)'!$A$7:$P$33,10))</f>
        <v/>
      </c>
      <c r="J44" s="311"/>
      <c r="K44" s="163"/>
      <c r="L44" s="318"/>
      <c r="M44" s="285"/>
      <c r="N44" s="319"/>
      <c r="O44" s="163"/>
      <c r="P44" s="318"/>
      <c r="Q44" s="163"/>
      <c r="R44" s="166"/>
      <c r="S44" s="169"/>
    </row>
    <row r="45" spans="1:19" s="38" customFormat="1" ht="9.6" customHeight="1">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c r="A47" s="321">
        <v>11</v>
      </c>
      <c r="B47" s="390" t="str">
        <f>IF($D47="","",VLOOKUP($D47,'1D ELO (3)'!$A$7:$P$39,14))</f>
        <v/>
      </c>
      <c r="C47" s="390" t="str">
        <f>IF($D47="","",VLOOKUP($D47,'1D ELO (3)'!$A$7:$P$39,15))</f>
        <v/>
      </c>
      <c r="D47" s="159"/>
      <c r="E47" s="498" t="str">
        <f>UPPER(IF($D47="","",VLOOKUP($D47,'1D ELO (3)'!$A$7:$P$39,5)))</f>
        <v/>
      </c>
      <c r="F47" s="487" t="str">
        <f>UPPER(IF($D47="","",VLOOKUP($D47,'1D ELO (3)'!$A$7:$P$39,2)))</f>
        <v/>
      </c>
      <c r="G47" s="487" t="str">
        <f>IF($D47="","",VLOOKUP($D47,'1D ELO (3)'!$A$7:$P$39,3))</f>
        <v/>
      </c>
      <c r="H47" s="499"/>
      <c r="I47" s="487" t="str">
        <f>IF($D47="","",VLOOKUP($D47,'1D ELO (3)'!$A$7:$P$39,4))</f>
        <v/>
      </c>
      <c r="J47" s="309"/>
      <c r="K47" s="163"/>
      <c r="L47" s="318"/>
      <c r="M47" s="163"/>
      <c r="N47" s="318"/>
      <c r="O47" s="201"/>
      <c r="P47" s="318"/>
      <c r="Q47" s="163"/>
      <c r="R47" s="166"/>
      <c r="S47" s="169"/>
    </row>
    <row r="48" spans="1:19" s="38" customFormat="1" ht="9.6" customHeight="1">
      <c r="A48" s="281"/>
      <c r="B48" s="310"/>
      <c r="C48" s="310"/>
      <c r="D48" s="310"/>
      <c r="E48" s="498" t="str">
        <f>UPPER(IF($D47="","",VLOOKUP($D47,'1D ELO (3)'!$A$7:$P$33,11)))</f>
        <v/>
      </c>
      <c r="F48" s="487" t="str">
        <f>UPPER(IF($D47="","",VLOOKUP($D47,'1D ELO (3)'!$A$7:$P$33,8)))</f>
        <v/>
      </c>
      <c r="G48" s="487" t="str">
        <f>IF($D47="","",VLOOKUP($D47,'1D ELO (3)'!$A$7:$P$33,9))</f>
        <v/>
      </c>
      <c r="H48" s="499"/>
      <c r="I48" s="487" t="str">
        <f>IF($D47="","",VLOOKUP($D47,'1D ELO (3)'!$A$7:$P$33,10))</f>
        <v/>
      </c>
      <c r="J48" s="311"/>
      <c r="K48" s="156" t="str">
        <f>IF(J48="a",F47,IF(J48="b",F49,""))</f>
        <v/>
      </c>
      <c r="L48" s="318"/>
      <c r="M48" s="163"/>
      <c r="N48" s="318"/>
      <c r="O48" s="163"/>
      <c r="P48" s="318"/>
      <c r="Q48" s="163"/>
      <c r="R48" s="166"/>
      <c r="S48" s="169"/>
    </row>
    <row r="49" spans="1:19" s="38" customFormat="1" ht="9.6" customHeight="1">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c r="A51" s="281">
        <v>12</v>
      </c>
      <c r="B51" s="390" t="str">
        <f>IF($D51="","",VLOOKUP($D51,'1D ELO (3)'!$A$7:$P$39,14))</f>
        <v/>
      </c>
      <c r="C51" s="390" t="str">
        <f>IF($D51="","",VLOOKUP($D51,'1D ELO (3)'!$A$7:$P$39,15))</f>
        <v/>
      </c>
      <c r="D51" s="159"/>
      <c r="E51" s="498" t="str">
        <f>UPPER(IF($D51="","",VLOOKUP($D51,'1D ELO (3)'!$A$7:$P$39,5)))</f>
        <v/>
      </c>
      <c r="F51" s="487" t="str">
        <f>UPPER(IF($D51="","",VLOOKUP($D51,'1D ELO (3)'!$A$7:$P$39,2)))</f>
        <v/>
      </c>
      <c r="G51" s="487" t="str">
        <f>IF($D51="","",VLOOKUP($D51,'1D ELO (3)'!$A$7:$P$39,3))</f>
        <v/>
      </c>
      <c r="H51" s="499"/>
      <c r="I51" s="487" t="str">
        <f>IF($D51="","",VLOOKUP($D51,'1D ELO (3)'!$A$7:$P$39,4))</f>
        <v/>
      </c>
      <c r="J51" s="317"/>
      <c r="K51" s="163"/>
      <c r="L51" s="165"/>
      <c r="M51" s="201"/>
      <c r="N51" s="322"/>
      <c r="O51" s="163"/>
      <c r="P51" s="318"/>
      <c r="Q51" s="163"/>
      <c r="R51" s="166"/>
      <c r="S51" s="169"/>
    </row>
    <row r="52" spans="1:19" s="38" customFormat="1" ht="9.6" customHeight="1">
      <c r="A52" s="281"/>
      <c r="B52" s="310"/>
      <c r="C52" s="310"/>
      <c r="D52" s="310"/>
      <c r="E52" s="498" t="str">
        <f>UPPER(IF($D51="","",VLOOKUP($D51,'1D ELO (3)'!$A$7:$P$33,11)))</f>
        <v/>
      </c>
      <c r="F52" s="487" t="str">
        <f>UPPER(IF($D51="","",VLOOKUP($D51,'1D ELO (3)'!$A$7:$P$33,8)))</f>
        <v/>
      </c>
      <c r="G52" s="487" t="str">
        <f>IF($D51="","",VLOOKUP($D51,'1D ELO (3)'!$A$7:$P$33,9))</f>
        <v/>
      </c>
      <c r="H52" s="499"/>
      <c r="I52" s="487" t="str">
        <f>IF($D51="","",VLOOKUP($D51,'1D ELO (3)'!$A$7:$P$33,10))</f>
        <v/>
      </c>
      <c r="J52" s="311"/>
      <c r="K52" s="163"/>
      <c r="L52" s="165"/>
      <c r="M52" s="285"/>
      <c r="N52" s="323"/>
      <c r="O52" s="163"/>
      <c r="P52" s="318"/>
      <c r="Q52" s="163"/>
      <c r="R52" s="166"/>
      <c r="S52" s="169"/>
    </row>
    <row r="53" spans="1:19" s="38" customFormat="1" ht="9.6" customHeight="1">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c r="A55" s="321">
        <v>13</v>
      </c>
      <c r="B55" s="390" t="str">
        <f>IF($D55="","",VLOOKUP($D55,'1D ELO (3)'!$A$7:$P$39,14))</f>
        <v/>
      </c>
      <c r="C55" s="390" t="str">
        <f>IF($D55="","",VLOOKUP($D55,'1D ELO (3)'!$A$7:$P$39,15))</f>
        <v/>
      </c>
      <c r="D55" s="159"/>
      <c r="E55" s="498" t="str">
        <f>UPPER(IF($D55="","",VLOOKUP($D55,'1D ELO (3)'!$A$7:$P$39,5)))</f>
        <v/>
      </c>
      <c r="F55" s="487" t="str">
        <f>UPPER(IF($D55="","",VLOOKUP($D55,'1D ELO (3)'!$A$7:$P$39,2)))</f>
        <v/>
      </c>
      <c r="G55" s="487" t="str">
        <f>IF($D55="","",VLOOKUP($D55,'1D ELO (3)'!$A$7:$P$39,3))</f>
        <v/>
      </c>
      <c r="H55" s="499"/>
      <c r="I55" s="487" t="str">
        <f>IF($D55="","",VLOOKUP($D55,'1D ELO (3)'!$A$7:$P$39,4))</f>
        <v/>
      </c>
      <c r="J55" s="309"/>
      <c r="K55" s="163"/>
      <c r="L55" s="165"/>
      <c r="M55" s="163"/>
      <c r="N55" s="318"/>
      <c r="O55" s="163"/>
      <c r="P55" s="165"/>
      <c r="Q55" s="163"/>
      <c r="R55" s="166"/>
      <c r="S55" s="169"/>
    </row>
    <row r="56" spans="1:19" s="38" customFormat="1" ht="9.6" customHeight="1">
      <c r="A56" s="281"/>
      <c r="B56" s="310"/>
      <c r="C56" s="310"/>
      <c r="D56" s="310"/>
      <c r="E56" s="498" t="str">
        <f>UPPER(IF($D55="","",VLOOKUP($D55,'1D ELO (3)'!$A$7:$P$33,11)))</f>
        <v/>
      </c>
      <c r="F56" s="487" t="str">
        <f>UPPER(IF($D55="","",VLOOKUP($D55,'1D ELO (3)'!$A$7:$P$33,8)))</f>
        <v/>
      </c>
      <c r="G56" s="487" t="str">
        <f>IF($D55="","",VLOOKUP($D55,'1D ELO (3)'!$A$7:$P$33,9))</f>
        <v/>
      </c>
      <c r="H56" s="499"/>
      <c r="I56" s="487" t="str">
        <f>IF($D55="","",VLOOKUP($D55,'1D ELO (3)'!$A$7:$P$33,10))</f>
        <v/>
      </c>
      <c r="J56" s="311"/>
      <c r="K56" s="156" t="str">
        <f>IF(J56="a",F55,IF(J56="b",F57,""))</f>
        <v/>
      </c>
      <c r="L56" s="165"/>
      <c r="M56" s="163"/>
      <c r="N56" s="318"/>
      <c r="O56" s="163"/>
      <c r="P56" s="165"/>
      <c r="Q56" s="163"/>
      <c r="R56" s="166"/>
      <c r="S56" s="169"/>
    </row>
    <row r="57" spans="1:19" s="38" customFormat="1" ht="9.6" customHeight="1">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c r="A59" s="281">
        <v>14</v>
      </c>
      <c r="B59" s="390" t="str">
        <f>IF($D59="","",VLOOKUP($D59,'1D ELO (3)'!$A$7:$P$39,14))</f>
        <v/>
      </c>
      <c r="C59" s="390" t="str">
        <f>IF($D59="","",VLOOKUP($D59,'1D ELO (3)'!$A$7:$P$39,15))</f>
        <v/>
      </c>
      <c r="D59" s="159"/>
      <c r="E59" s="498" t="str">
        <f>UPPER(IF($D59="","",VLOOKUP($D59,'1D ELO (3)'!$A$7:$P$39,5)))</f>
        <v/>
      </c>
      <c r="F59" s="487" t="str">
        <f>UPPER(IF($D59="","",VLOOKUP($D59,'1D ELO (3)'!$A$7:$P$39,2)))</f>
        <v/>
      </c>
      <c r="G59" s="487" t="str">
        <f>IF($D59="","",VLOOKUP($D59,'1D ELO (3)'!$A$7:$P$39,3))</f>
        <v/>
      </c>
      <c r="H59" s="499"/>
      <c r="I59" s="487" t="str">
        <f>IF($D59="","",VLOOKUP($D59,'1D ELO (3)'!$A$7:$P$39,4))</f>
        <v/>
      </c>
      <c r="J59" s="317"/>
      <c r="K59" s="163"/>
      <c r="L59" s="318"/>
      <c r="M59" s="201"/>
      <c r="N59" s="322"/>
      <c r="O59" s="163"/>
      <c r="P59" s="165"/>
      <c r="Q59" s="163"/>
      <c r="R59" s="166"/>
      <c r="S59" s="169"/>
    </row>
    <row r="60" spans="1:19" s="38" customFormat="1" ht="9.6" customHeight="1">
      <c r="A60" s="281"/>
      <c r="B60" s="310"/>
      <c r="C60" s="310"/>
      <c r="D60" s="310"/>
      <c r="E60" s="498" t="str">
        <f>UPPER(IF($D59="","",VLOOKUP($D59,'1D ELO (3)'!$A$7:$P$33,11)))</f>
        <v/>
      </c>
      <c r="F60" s="487" t="str">
        <f>UPPER(IF($D59="","",VLOOKUP($D59,'1D ELO (3)'!$A$7:$P$33,8)))</f>
        <v/>
      </c>
      <c r="G60" s="487" t="str">
        <f>IF($D59="","",VLOOKUP($D59,'1D ELO (3)'!$A$7:$P$33,9))</f>
        <v/>
      </c>
      <c r="H60" s="499"/>
      <c r="I60" s="487" t="str">
        <f>IF($D59="","",VLOOKUP($D59,'1D ELO (3)'!$A$7:$P$33,10))</f>
        <v/>
      </c>
      <c r="J60" s="311"/>
      <c r="K60" s="163"/>
      <c r="L60" s="318"/>
      <c r="M60" s="285"/>
      <c r="N60" s="323"/>
      <c r="O60" s="163"/>
      <c r="P60" s="165"/>
      <c r="Q60" s="163"/>
      <c r="R60" s="166"/>
      <c r="S60" s="169"/>
    </row>
    <row r="61" spans="1:19" s="38" customFormat="1" ht="9.6" customHeight="1">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c r="A63" s="321">
        <v>15</v>
      </c>
      <c r="B63" s="390" t="str">
        <f>IF($D63="","",VLOOKUP($D63,'1D ELO (3)'!$A$7:$P$39,14))</f>
        <v/>
      </c>
      <c r="C63" s="390" t="str">
        <f>IF($D63="","",VLOOKUP($D63,'1D ELO (3)'!$A$7:$P$39,15))</f>
        <v/>
      </c>
      <c r="D63" s="159"/>
      <c r="E63" s="498" t="str">
        <f>UPPER(IF($D63="","",VLOOKUP($D63,'1D ELO (3)'!$A$7:$P$39,5)))</f>
        <v/>
      </c>
      <c r="F63" s="487" t="str">
        <f>UPPER(IF($D63="","",VLOOKUP($D63,'1D ELO (3)'!$A$7:$P$39,2)))</f>
        <v/>
      </c>
      <c r="G63" s="487" t="str">
        <f>IF($D63="","",VLOOKUP($D63,'1D ELO (3)'!$A$7:$P$39,3))</f>
        <v/>
      </c>
      <c r="H63" s="499"/>
      <c r="I63" s="487" t="str">
        <f>IF($D63="","",VLOOKUP($D63,'1D ELO (3)'!$A$7:$P$39,4))</f>
        <v/>
      </c>
      <c r="J63" s="309"/>
      <c r="K63" s="163"/>
      <c r="L63" s="318"/>
      <c r="M63" s="163"/>
      <c r="N63" s="165"/>
      <c r="O63" s="339" t="s">
        <v>129</v>
      </c>
      <c r="P63" s="340"/>
      <c r="Q63" s="339" t="s">
        <v>149</v>
      </c>
      <c r="R63" s="340"/>
      <c r="S63" s="169"/>
    </row>
    <row r="64" spans="1:19" s="38" customFormat="1" ht="9.6" customHeight="1">
      <c r="A64" s="281"/>
      <c r="B64" s="310"/>
      <c r="C64" s="310"/>
      <c r="D64" s="310"/>
      <c r="E64" s="498" t="str">
        <f>UPPER(IF($D63="","",VLOOKUP($D63,'1D ELO (3)'!$A$7:$P$33,11)))</f>
        <v/>
      </c>
      <c r="F64" s="487" t="str">
        <f>UPPER(IF($D63="","",VLOOKUP($D63,'1D ELO (3)'!$A$7:$P$33,8)))</f>
        <v/>
      </c>
      <c r="G64" s="487" t="str">
        <f>IF($D63="","",VLOOKUP($D63,'1D ELO (3)'!$A$7:$P$33,9))</f>
        <v/>
      </c>
      <c r="H64" s="499"/>
      <c r="I64" s="487" t="str">
        <f>IF($D63="","",VLOOKUP($D63,'1D ELO (3)'!$A$7:$P$33,10))</f>
        <v/>
      </c>
      <c r="J64" s="311"/>
      <c r="K64" s="156" t="str">
        <f>IF(J64="a",F63,IF(J64="b",F65,""))</f>
        <v/>
      </c>
      <c r="L64" s="318"/>
      <c r="M64" s="163"/>
      <c r="N64" s="165"/>
      <c r="O64" s="395" t="str">
        <f>UPPER(IF(OR(P38="a",P38="as"),O21,IF(OR(P38="b",P38="bs"),O53,)))</f>
        <v/>
      </c>
      <c r="P64" s="342"/>
      <c r="Q64" s="343"/>
      <c r="R64" s="340"/>
      <c r="S64" s="169"/>
    </row>
    <row r="65" spans="1:19" s="38" customFormat="1" ht="9.6" customHeight="1">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c r="A67" s="327">
        <v>16</v>
      </c>
      <c r="B67" s="390" t="str">
        <f>IF($D67="","",VLOOKUP($D67,'1D ELO (3)'!$A$7:$P$39,14))</f>
        <v/>
      </c>
      <c r="C67" s="390" t="str">
        <f>IF($D67="","",VLOOKUP($D67,'1D ELO (3)'!$A$7:$P$39,15))</f>
        <v/>
      </c>
      <c r="D67" s="159"/>
      <c r="E67" s="503" t="str">
        <f>UPPER(IF($D67="","",VLOOKUP($D67,'1D ELO (3)'!$A$7:$P$39,5)))</f>
        <v/>
      </c>
      <c r="F67" s="681" t="str">
        <f>UPPER(IF($D67="","",VLOOKUP($D67,'1D ELO (3)'!$A$7:$P$39,2)))</f>
        <v/>
      </c>
      <c r="G67" s="681" t="str">
        <f>IF($D67="","",VLOOKUP($D67,'1D ELO (3)'!$A$7:$P$39,3))</f>
        <v/>
      </c>
      <c r="H67" s="682"/>
      <c r="I67" s="681" t="str">
        <f>IF($D67="","",VLOOKUP($D67,'1D ELO (3)'!$A$7:$P$39,4))</f>
        <v/>
      </c>
      <c r="J67" s="317"/>
      <c r="K67" s="163"/>
      <c r="L67" s="165"/>
      <c r="M67" s="201"/>
      <c r="N67" s="314"/>
      <c r="O67" s="267" t="s">
        <v>0</v>
      </c>
      <c r="P67" s="348"/>
      <c r="Q67" s="344" t="str">
        <f>UPPER(IF(OR(P67="a",P67="as"),O65,IF(OR(P67="b",P67="bs"),O69,)))</f>
        <v/>
      </c>
      <c r="R67" s="349"/>
      <c r="S67" s="169"/>
    </row>
    <row r="68" spans="1:19" s="38" customFormat="1" ht="9.6" customHeight="1">
      <c r="A68" s="281"/>
      <c r="B68" s="310"/>
      <c r="C68" s="310"/>
      <c r="D68" s="310"/>
      <c r="E68" s="503" t="str">
        <f>UPPER(IF($D67="","",VLOOKUP($D67,'1D ELO (3)'!$A$7:$P$33,11)))</f>
        <v/>
      </c>
      <c r="F68" s="160" t="str">
        <f>UPPER(IF($D67="","",VLOOKUP($D67,'1D ELO (3)'!$A$7:$P$33,8)))</f>
        <v/>
      </c>
      <c r="G68" s="160" t="str">
        <f>IF($D67="","",VLOOKUP($D67,'1D ELO (3)'!$A$7:$P$33,9))</f>
        <v/>
      </c>
      <c r="H68" s="308"/>
      <c r="I68" s="160" t="str">
        <f>IF($D67="","",VLOOKUP($D67,'1D ELO (3)'!$A$7:$P$33,10))</f>
        <v/>
      </c>
      <c r="J68" s="311"/>
      <c r="K68" s="163"/>
      <c r="L68" s="165"/>
      <c r="M68" s="285"/>
      <c r="N68" s="319"/>
      <c r="O68" s="395" t="str">
        <f>UPPER(IF(OR(P113="a",P113="as"),O96,IF(OR(P113="b",P113="bs"),O128,)))</f>
        <v/>
      </c>
      <c r="P68" s="350"/>
      <c r="Q68" s="343"/>
      <c r="R68" s="340"/>
      <c r="S68" s="169"/>
    </row>
    <row r="69" spans="1:19" s="38" customFormat="1" ht="9.6" customHeight="1">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c r="A72" s="222" t="s">
        <v>160</v>
      </c>
      <c r="B72" s="221"/>
      <c r="C72" s="223"/>
      <c r="D72" s="224">
        <v>1</v>
      </c>
      <c r="E72" s="224"/>
      <c r="F72" s="92">
        <f>IF(D72&gt;$R$79,,UPPER(VLOOKUP(D72,'1D ELO (3)'!$A$7:$L$23,2)))</f>
        <v>0</v>
      </c>
      <c r="G72" s="355">
        <v>5</v>
      </c>
      <c r="H72" s="92">
        <f>IF(G72&gt;$R$79,,UPPER(VLOOKUP(G72,'1D ELO (3)'!$A$7:$L$23,2)))</f>
        <v>0</v>
      </c>
      <c r="I72" s="333"/>
      <c r="J72" s="334" t="s">
        <v>7</v>
      </c>
      <c r="K72" s="221"/>
      <c r="L72" s="227"/>
      <c r="M72" s="221"/>
      <c r="N72" s="228"/>
      <c r="O72" s="229" t="s">
        <v>161</v>
      </c>
      <c r="P72" s="230"/>
      <c r="Q72" s="230"/>
      <c r="R72" s="231"/>
    </row>
    <row r="73" spans="1:19" s="18" customFormat="1" ht="9" customHeight="1">
      <c r="A73" s="236" t="s">
        <v>124</v>
      </c>
      <c r="B73" s="234"/>
      <c r="C73" s="237"/>
      <c r="D73" s="224"/>
      <c r="E73" s="224"/>
      <c r="F73" s="92">
        <f>IF(D72&gt;$R$79,,UPPER(VLOOKUP(D72,'1D ELO (3)'!$A$7:$L$23,8)))</f>
        <v>0</v>
      </c>
      <c r="G73" s="355"/>
      <c r="H73" s="92">
        <f>IF(G72&gt;$R$79,,UPPER(VLOOKUP(G72,'1D ELO (3)'!$A$7:$L$23,8)))</f>
        <v>0</v>
      </c>
      <c r="I73" s="333"/>
      <c r="J73" s="334"/>
      <c r="K73" s="92">
        <f>IF(J72&gt;$R$79,,UPPER(VLOOKUP(J72,'1D ELO (3)'!$A$7:$L$23,8)))</f>
        <v>0</v>
      </c>
      <c r="L73" s="227"/>
      <c r="M73" s="221"/>
      <c r="N73" s="228"/>
      <c r="O73" s="234"/>
      <c r="P73" s="233"/>
      <c r="Q73" s="234"/>
      <c r="R73" s="235"/>
    </row>
    <row r="74" spans="1:19" s="18" customFormat="1" ht="9" customHeight="1">
      <c r="A74" s="379"/>
      <c r="B74" s="380"/>
      <c r="C74" s="381"/>
      <c r="D74" s="224">
        <v>2</v>
      </c>
      <c r="E74" s="224"/>
      <c r="F74" s="92">
        <f>IF(D74&gt;$R$79,,UPPER(VLOOKUP(D74,'1D ELO (3)'!$A$7:$L$23,2)))</f>
        <v>0</v>
      </c>
      <c r="G74" s="355">
        <v>6</v>
      </c>
      <c r="H74" s="92">
        <f>IF(G74&gt;$R$79,,UPPER(VLOOKUP(G74,'1D ELO (3)'!$A$7:$L$23,2)))</f>
        <v>0</v>
      </c>
      <c r="I74" s="333"/>
      <c r="J74" s="334" t="s">
        <v>8</v>
      </c>
      <c r="K74" s="221"/>
      <c r="L74" s="227"/>
      <c r="M74" s="221"/>
      <c r="N74" s="228"/>
      <c r="O74" s="229" t="s">
        <v>112</v>
      </c>
      <c r="P74" s="230"/>
      <c r="Q74" s="230"/>
      <c r="R74" s="231"/>
    </row>
    <row r="75" spans="1:19" s="18" customFormat="1" ht="9" customHeight="1">
      <c r="A75" s="238"/>
      <c r="B75" s="150"/>
      <c r="C75" s="239"/>
      <c r="D75" s="224"/>
      <c r="E75" s="224"/>
      <c r="F75" s="92">
        <f>IF(D74&gt;$R$79,,UPPER(VLOOKUP(D74,'1D ELO (3)'!$A$7:$L$23,8)))</f>
        <v>0</v>
      </c>
      <c r="G75" s="355"/>
      <c r="H75" s="92">
        <f>IF(G74&gt;$R$79,,UPPER(VLOOKUP(G74,'1D ELO (3)'!$A$7:$L$23,8)))</f>
        <v>0</v>
      </c>
      <c r="I75" s="333"/>
      <c r="J75" s="334"/>
      <c r="K75" s="221"/>
      <c r="L75" s="227"/>
      <c r="M75" s="221"/>
      <c r="N75" s="228"/>
      <c r="O75" s="221"/>
      <c r="P75" s="227"/>
      <c r="Q75" s="221"/>
      <c r="R75" s="228"/>
    </row>
    <row r="76" spans="1:19" s="18" customFormat="1" ht="9" customHeight="1">
      <c r="A76" s="366"/>
      <c r="B76" s="382"/>
      <c r="C76" s="383"/>
      <c r="D76" s="224">
        <v>3</v>
      </c>
      <c r="E76" s="224"/>
      <c r="F76" s="92">
        <f>IF(D76&gt;$R$79,,UPPER(VLOOKUP(D76,'1D ELO (3)'!$A$7:$L$23,2)))</f>
        <v>0</v>
      </c>
      <c r="G76" s="355">
        <v>7</v>
      </c>
      <c r="H76" s="92">
        <f>IF(G76&gt;$R$79,,UPPER(VLOOKUP(G76,'1D ELO (3)'!$A$7:$L$23,2)))</f>
        <v>0</v>
      </c>
      <c r="I76" s="333"/>
      <c r="J76" s="334" t="s">
        <v>9</v>
      </c>
      <c r="K76" s="221"/>
      <c r="L76" s="227"/>
      <c r="M76" s="221"/>
      <c r="N76" s="228"/>
      <c r="O76" s="234"/>
      <c r="P76" s="233"/>
      <c r="Q76" s="234"/>
      <c r="R76" s="235"/>
    </row>
    <row r="77" spans="1:19" s="18" customFormat="1" ht="9" customHeight="1">
      <c r="A77" s="367"/>
      <c r="B77" s="24"/>
      <c r="C77" s="239"/>
      <c r="D77" s="224"/>
      <c r="E77" s="224"/>
      <c r="F77" s="92">
        <f>IF(D76&gt;$R$79,,UPPER(VLOOKUP(D76,'1D ELO (3)'!$A$7:$L$23,8)))</f>
        <v>0</v>
      </c>
      <c r="G77" s="355"/>
      <c r="H77" s="92">
        <f>IF(G76&gt;$R$79,,UPPER(VLOOKUP(G76,'1D ELO (3)'!$A$7:$L$23,8)))</f>
        <v>0</v>
      </c>
      <c r="I77" s="333"/>
      <c r="J77" s="334"/>
      <c r="K77" s="221"/>
      <c r="L77" s="227"/>
      <c r="M77" s="221"/>
      <c r="N77" s="228"/>
      <c r="O77" s="229" t="s">
        <v>92</v>
      </c>
      <c r="P77" s="230"/>
      <c r="Q77" s="230"/>
      <c r="R77" s="231"/>
    </row>
    <row r="78" spans="1:19" s="18" customFormat="1" ht="9" customHeight="1">
      <c r="A78" s="367"/>
      <c r="B78" s="24"/>
      <c r="C78" s="377"/>
      <c r="D78" s="224">
        <v>4</v>
      </c>
      <c r="E78" s="224"/>
      <c r="F78" s="92">
        <f>IF(D78&gt;$R$79,,UPPER(VLOOKUP(D78,'1D ELO (3)'!$A$7:$L$23,2)))</f>
        <v>0</v>
      </c>
      <c r="G78" s="355">
        <v>8</v>
      </c>
      <c r="H78" s="92">
        <f>IF(G78&gt;$R$79,,UPPER(VLOOKUP(G78,'1D ELO (3)'!$A$7:$L$23,2)))</f>
        <v>0</v>
      </c>
      <c r="I78" s="333"/>
      <c r="J78" s="334" t="s">
        <v>10</v>
      </c>
      <c r="K78" s="221"/>
      <c r="L78" s="227"/>
      <c r="M78" s="221"/>
      <c r="N78" s="228"/>
      <c r="O78" s="221"/>
      <c r="P78" s="227"/>
      <c r="Q78" s="221"/>
      <c r="R78" s="228"/>
    </row>
    <row r="79" spans="1:19" s="18" customFormat="1" ht="9" customHeight="1">
      <c r="A79" s="368"/>
      <c r="B79" s="365"/>
      <c r="C79" s="378"/>
      <c r="D79" s="240"/>
      <c r="E79" s="240"/>
      <c r="F79" s="92">
        <f>IF(D78&gt;$R$79,,UPPER(VLOOKUP(D78,'1D ELO (3)'!$A$7:$L$23,8)))</f>
        <v>0</v>
      </c>
      <c r="G79" s="356"/>
      <c r="H79" s="241">
        <f>IF(G78&gt;$R$79,,UPPER(VLOOKUP(G78,'1D ELO (3)'!$A$7:$L$23,8)))</f>
        <v>0</v>
      </c>
      <c r="I79" s="336"/>
      <c r="J79" s="337"/>
      <c r="K79" s="234"/>
      <c r="L79" s="233"/>
      <c r="M79" s="234"/>
      <c r="N79" s="235"/>
      <c r="O79" s="234">
        <f>R4</f>
        <v>0</v>
      </c>
      <c r="P79" s="233"/>
      <c r="Q79" s="234"/>
      <c r="R79" s="357">
        <f>'1D ELO (3)'!$P$5</f>
        <v>0</v>
      </c>
    </row>
    <row r="80" spans="1:19" s="19" customFormat="1" ht="9.6">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c r="A81" s="306"/>
      <c r="B81" s="99"/>
      <c r="C81" s="99"/>
      <c r="D81" s="99"/>
      <c r="E81" s="99"/>
      <c r="F81" s="22"/>
      <c r="G81" s="22"/>
      <c r="H81" s="101"/>
      <c r="I81" s="22"/>
      <c r="J81" s="122"/>
      <c r="K81" s="99"/>
      <c r="L81" s="122"/>
      <c r="M81" s="99"/>
      <c r="N81" s="122"/>
      <c r="O81" s="99"/>
      <c r="P81" s="122"/>
      <c r="Q81" s="99"/>
      <c r="R81" s="143"/>
    </row>
    <row r="82" spans="1:21" s="38" customFormat="1" ht="10.5" customHeight="1">
      <c r="A82" s="307">
        <v>17</v>
      </c>
      <c r="B82" s="390" t="str">
        <f>IF($D82="","",VLOOKUP($D82,'1D ELO (3)'!$A$7:$P$39,14))</f>
        <v/>
      </c>
      <c r="C82" s="390" t="str">
        <f>IF($D82="","",VLOOKUP($D82,'1D ELO (3)'!$A$7:$P$39,15))</f>
        <v/>
      </c>
      <c r="D82" s="159"/>
      <c r="E82" s="680" t="str">
        <f>UPPER(IF($D82="","",VLOOKUP($D82,'1D ELO (3)'!$A$7:$P$39,5)))</f>
        <v/>
      </c>
      <c r="F82" s="681" t="str">
        <f>UPPER(IF($D82="","",VLOOKUP($D82,'1D ELO (3)'!$A$7:$P$39,2)))</f>
        <v/>
      </c>
      <c r="G82" s="681" t="str">
        <f>IF($D82="","",VLOOKUP($D82,'1D ELO (3)'!$A$7:$P$39,3))</f>
        <v/>
      </c>
      <c r="H82" s="682"/>
      <c r="I82" s="681" t="str">
        <f>IF($D82="","",VLOOKUP($D82,'1D ELO (3)'!$A$7:$P$39,4))</f>
        <v/>
      </c>
      <c r="J82" s="309"/>
      <c r="K82" s="163"/>
      <c r="L82" s="165"/>
      <c r="M82" s="163"/>
      <c r="N82" s="165"/>
      <c r="O82" s="163"/>
      <c r="P82" s="165"/>
      <c r="Q82" s="163"/>
      <c r="R82" s="280" t="s">
        <v>154</v>
      </c>
      <c r="S82" s="169"/>
      <c r="U82" s="170">
        <f>Birók!P60</f>
        <v>0</v>
      </c>
    </row>
    <row r="83" spans="1:21" s="38" customFormat="1" ht="9.6" customHeight="1">
      <c r="A83" s="281"/>
      <c r="B83" s="310"/>
      <c r="C83" s="310"/>
      <c r="D83" s="310"/>
      <c r="E83" s="680" t="str">
        <f>UPPER(IF($D82="","",VLOOKUP($D82,'1D ELO (3)'!$A$7:$P$33,11)))</f>
        <v/>
      </c>
      <c r="F83" s="681" t="str">
        <f>UPPER(IF($D82="","",VLOOKUP($D82,'1D ELO (3)'!$A$7:$P$33,8)))</f>
        <v/>
      </c>
      <c r="G83" s="681" t="str">
        <f>IF($D82="","",VLOOKUP($D82,'1D ELO (3)'!$A$7:$P$33,9))</f>
        <v/>
      </c>
      <c r="H83" s="682"/>
      <c r="I83" s="681" t="str">
        <f>IF($D82="","",VLOOKUP($D82,'1D ELO (3)'!$A$7:$P$33,10))</f>
        <v/>
      </c>
      <c r="J83" s="311"/>
      <c r="K83" s="156" t="str">
        <f>IF(J83="a",F82,IF(J83="b",F84,""))</f>
        <v/>
      </c>
      <c r="L83" s="165"/>
      <c r="M83" s="163"/>
      <c r="N83" s="165"/>
      <c r="O83" s="163"/>
      <c r="P83" s="165"/>
      <c r="Q83" s="163"/>
      <c r="R83" s="166"/>
      <c r="S83" s="169"/>
      <c r="U83" s="178">
        <f>Birók!P61</f>
        <v>0</v>
      </c>
    </row>
    <row r="84" spans="1:21" s="38" customFormat="1" ht="9.6" customHeight="1">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c r="A86" s="281">
        <v>18</v>
      </c>
      <c r="B86" s="390" t="str">
        <f>IF($D86="","",VLOOKUP($D86,'1D ELO (3)'!$A$7:$P$39,14))</f>
        <v/>
      </c>
      <c r="C86" s="390" t="str">
        <f>IF($D86="","",VLOOKUP($D86,'1D ELO (3)'!$A$7:$P$39,15))</f>
        <v/>
      </c>
      <c r="D86" s="159"/>
      <c r="E86" s="498" t="str">
        <f>UPPER(IF($D86="","",VLOOKUP($D86,'1D ELO (3)'!$A$7:$P$39,5)))</f>
        <v/>
      </c>
      <c r="F86" s="487" t="str">
        <f>UPPER(IF($D86="","",VLOOKUP($D86,'1D ELO (3)'!$A$7:$P$39,2)))</f>
        <v/>
      </c>
      <c r="G86" s="487" t="str">
        <f>IF($D86="","",VLOOKUP($D86,'1D ELO (3)'!$A$7:$P$39,3))</f>
        <v/>
      </c>
      <c r="H86" s="499"/>
      <c r="I86" s="487" t="str">
        <f>IF($D86="","",VLOOKUP($D86,'1D ELO (3)'!$A$7:$P$39,4))</f>
        <v/>
      </c>
      <c r="J86" s="317"/>
      <c r="K86" s="163"/>
      <c r="L86" s="318"/>
      <c r="M86" s="201"/>
      <c r="N86" s="314"/>
      <c r="O86" s="163"/>
      <c r="P86" s="165"/>
      <c r="Q86" s="163"/>
      <c r="R86" s="166"/>
      <c r="S86" s="169"/>
      <c r="U86" s="178">
        <f>Birók!P64</f>
        <v>0</v>
      </c>
    </row>
    <row r="87" spans="1:21" s="38" customFormat="1" ht="9.6" customHeight="1">
      <c r="A87" s="281"/>
      <c r="B87" s="310"/>
      <c r="C87" s="310"/>
      <c r="D87" s="310"/>
      <c r="E87" s="498" t="str">
        <f>UPPER(IF($D86="","",VLOOKUP($D86,'1D ELO (3)'!$A$7:$P$33,11)))</f>
        <v/>
      </c>
      <c r="F87" s="487" t="str">
        <f>UPPER(IF($D86="","",VLOOKUP($D86,'1D ELO (3)'!$A$7:$P$33,8)))</f>
        <v/>
      </c>
      <c r="G87" s="487" t="str">
        <f>IF($D86="","",VLOOKUP($D86,'1D ELO (3)'!$A$7:$P$33,9))</f>
        <v/>
      </c>
      <c r="H87" s="499"/>
      <c r="I87" s="487" t="str">
        <f>IF($D86="","",VLOOKUP($D86,'1D ELO (3)'!$A$7:$P$33,10))</f>
        <v/>
      </c>
      <c r="J87" s="311"/>
      <c r="K87" s="163"/>
      <c r="L87" s="318"/>
      <c r="M87" s="285"/>
      <c r="N87" s="319"/>
      <c r="O87" s="163"/>
      <c r="P87" s="165"/>
      <c r="Q87" s="163"/>
      <c r="R87" s="166"/>
      <c r="S87" s="169"/>
      <c r="U87" s="178">
        <f>Birók!P65</f>
        <v>0</v>
      </c>
    </row>
    <row r="88" spans="1:21" s="38" customFormat="1" ht="9.6" customHeight="1">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c r="A90" s="321">
        <v>19</v>
      </c>
      <c r="B90" s="390" t="str">
        <f>IF($D90="","",VLOOKUP($D90,'1D ELO (3)'!$A$7:$P$39,14))</f>
        <v/>
      </c>
      <c r="C90" s="390" t="str">
        <f>IF($D90="","",VLOOKUP($D90,'1D ELO (3)'!$A$7:$P$39,15))</f>
        <v/>
      </c>
      <c r="D90" s="159"/>
      <c r="E90" s="498" t="str">
        <f>UPPER(IF($D90="","",VLOOKUP($D90,'1D ELO (3)'!$A$7:$P$39,5)))</f>
        <v/>
      </c>
      <c r="F90" s="487" t="str">
        <f>UPPER(IF($D90="","",VLOOKUP($D90,'1D ELO (3)'!$A$7:$P$39,2)))</f>
        <v/>
      </c>
      <c r="G90" s="487" t="str">
        <f>IF($D90="","",VLOOKUP($D90,'1D ELO (3)'!$A$7:$P$39,3))</f>
        <v/>
      </c>
      <c r="H90" s="499"/>
      <c r="I90" s="487" t="str">
        <f>IF($D90="","",VLOOKUP($D90,'1D ELO (3)'!$A$7:$P$39,4))</f>
        <v/>
      </c>
      <c r="J90" s="309"/>
      <c r="K90" s="163"/>
      <c r="L90" s="318"/>
      <c r="M90" s="163"/>
      <c r="N90" s="318"/>
      <c r="O90" s="201"/>
      <c r="P90" s="165"/>
      <c r="Q90" s="163"/>
      <c r="R90" s="166"/>
      <c r="S90" s="169"/>
      <c r="U90" s="178">
        <f>Birók!P68</f>
        <v>0</v>
      </c>
    </row>
    <row r="91" spans="1:21" s="38" customFormat="1" ht="9.6" customHeight="1" thickBot="1">
      <c r="A91" s="281"/>
      <c r="B91" s="310"/>
      <c r="C91" s="310"/>
      <c r="D91" s="310"/>
      <c r="E91" s="498" t="str">
        <f>UPPER(IF($D90="","",VLOOKUP($D90,'1D ELO (3)'!$A$7:$P$33,11)))</f>
        <v/>
      </c>
      <c r="F91" s="487" t="str">
        <f>UPPER(IF($D90="","",VLOOKUP($D90,'1D ELO (3)'!$A$7:$P$33,8)))</f>
        <v/>
      </c>
      <c r="G91" s="487" t="str">
        <f>IF($D90="","",VLOOKUP($D90,'1D ELO (3)'!$A$7:$P$33,9))</f>
        <v/>
      </c>
      <c r="H91" s="499"/>
      <c r="I91" s="487" t="str">
        <f>IF($D90="","",VLOOKUP($D90,'1D ELO (3)'!$A$7:$P$33,10))</f>
        <v/>
      </c>
      <c r="J91" s="311"/>
      <c r="K91" s="156" t="str">
        <f>IF(J91="a",F90,IF(J91="b",F92,""))</f>
        <v/>
      </c>
      <c r="L91" s="318"/>
      <c r="M91" s="163"/>
      <c r="N91" s="318"/>
      <c r="O91" s="163"/>
      <c r="P91" s="165"/>
      <c r="Q91" s="163"/>
      <c r="R91" s="166"/>
      <c r="S91" s="169"/>
      <c r="U91" s="193">
        <f>Birók!P69</f>
        <v>0</v>
      </c>
    </row>
    <row r="92" spans="1:21" s="38" customFormat="1" ht="9.6" customHeight="1">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c r="A94" s="281">
        <v>20</v>
      </c>
      <c r="B94" s="390" t="str">
        <f>IF($D94="","",VLOOKUP($D94,'1D ELO (3)'!$A$7:$P$39,14))</f>
        <v/>
      </c>
      <c r="C94" s="390" t="str">
        <f>IF($D94="","",VLOOKUP($D94,'1D ELO (3)'!$A$7:$P$39,15))</f>
        <v/>
      </c>
      <c r="D94" s="159"/>
      <c r="E94" s="498" t="str">
        <f>UPPER(IF($D94="","",VLOOKUP($D94,'1D ELO (3)'!$A$7:$P$39,5)))</f>
        <v/>
      </c>
      <c r="F94" s="487" t="str">
        <f>UPPER(IF($D94="","",VLOOKUP($D94,'1D ELO (3)'!$A$7:$P$39,2)))</f>
        <v/>
      </c>
      <c r="G94" s="487" t="str">
        <f>IF($D94="","",VLOOKUP($D94,'1D ELO (3)'!$A$7:$P$39,3))</f>
        <v/>
      </c>
      <c r="H94" s="499"/>
      <c r="I94" s="487" t="str">
        <f>IF($D94="","",VLOOKUP($D94,'1D ELO (3)'!$A$7:$P$39,4))</f>
        <v/>
      </c>
      <c r="J94" s="317"/>
      <c r="K94" s="163"/>
      <c r="L94" s="165"/>
      <c r="M94" s="201"/>
      <c r="N94" s="322"/>
      <c r="O94" s="163"/>
      <c r="P94" s="165"/>
      <c r="Q94" s="163"/>
      <c r="R94" s="166"/>
      <c r="S94" s="169"/>
    </row>
    <row r="95" spans="1:21" s="38" customFormat="1" ht="9.6" customHeight="1">
      <c r="A95" s="281"/>
      <c r="B95" s="310"/>
      <c r="C95" s="310"/>
      <c r="D95" s="310"/>
      <c r="E95" s="498" t="str">
        <f>UPPER(IF($D94="","",VLOOKUP($D94,'1D ELO (3)'!$A$7:$P$33,11)))</f>
        <v/>
      </c>
      <c r="F95" s="487" t="str">
        <f>UPPER(IF($D94="","",VLOOKUP($D94,'1D ELO (3)'!$A$7:$P$33,8)))</f>
        <v/>
      </c>
      <c r="G95" s="487" t="str">
        <f>IF($D94="","",VLOOKUP($D94,'1D ELO (3)'!$A$7:$P$33,9))</f>
        <v/>
      </c>
      <c r="H95" s="499"/>
      <c r="I95" s="487" t="str">
        <f>IF($D94="","",VLOOKUP($D94,'1D ELO (3)'!$A$7:$P$33,10))</f>
        <v/>
      </c>
      <c r="J95" s="311"/>
      <c r="K95" s="163"/>
      <c r="L95" s="165"/>
      <c r="M95" s="285"/>
      <c r="N95" s="323"/>
      <c r="O95" s="163"/>
      <c r="P95" s="165"/>
      <c r="Q95" s="163"/>
      <c r="R95" s="166"/>
      <c r="S95" s="169"/>
    </row>
    <row r="96" spans="1:21" s="38" customFormat="1" ht="9.6" customHeight="1">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c r="A98" s="281">
        <v>21</v>
      </c>
      <c r="B98" s="390" t="str">
        <f>IF($D98="","",VLOOKUP($D98,'1D ELO (3)'!$A$7:$P$39,14))</f>
        <v/>
      </c>
      <c r="C98" s="390" t="str">
        <f>IF($D98="","",VLOOKUP($D98,'1D ELO (3)'!$A$7:$P$39,15))</f>
        <v/>
      </c>
      <c r="D98" s="159"/>
      <c r="E98" s="498" t="str">
        <f>UPPER(IF($D98="","",VLOOKUP($D98,'1D ELO (3)'!$A$7:$P$39,5)))</f>
        <v/>
      </c>
      <c r="F98" s="487" t="str">
        <f>UPPER(IF($D98="","",VLOOKUP($D98,'1D ELO (3)'!$A$7:$P$39,2)))</f>
        <v/>
      </c>
      <c r="G98" s="487" t="str">
        <f>IF($D98="","",VLOOKUP($D98,'1D ELO (3)'!$A$7:$P$39,3))</f>
        <v/>
      </c>
      <c r="H98" s="499"/>
      <c r="I98" s="487" t="str">
        <f>IF($D98="","",VLOOKUP($D98,'1D ELO (3)'!$A$7:$P$39,4))</f>
        <v/>
      </c>
      <c r="J98" s="309"/>
      <c r="K98" s="163"/>
      <c r="L98" s="165"/>
      <c r="M98" s="163"/>
      <c r="N98" s="318"/>
      <c r="O98" s="163"/>
      <c r="P98" s="318"/>
      <c r="Q98" s="163"/>
      <c r="R98" s="166"/>
      <c r="S98" s="169"/>
    </row>
    <row r="99" spans="1:19" s="38" customFormat="1" ht="9.6" customHeight="1">
      <c r="A99" s="281"/>
      <c r="B99" s="310"/>
      <c r="C99" s="310"/>
      <c r="D99" s="310"/>
      <c r="E99" s="498" t="str">
        <f>UPPER(IF($D98="","",VLOOKUP($D98,'1D ELO (3)'!$A$7:$P$33,11)))</f>
        <v/>
      </c>
      <c r="F99" s="487" t="str">
        <f>UPPER(IF($D98="","",VLOOKUP($D98,'1D ELO (3)'!$A$7:$P$33,8)))</f>
        <v/>
      </c>
      <c r="G99" s="487" t="str">
        <f>IF($D98="","",VLOOKUP($D98,'1D ELO (3)'!$A$7:$P$33,9))</f>
        <v/>
      </c>
      <c r="H99" s="499"/>
      <c r="I99" s="487" t="str">
        <f>IF($D98="","",VLOOKUP($D98,'1D ELO (3)'!$A$7:$P$33,10))</f>
        <v/>
      </c>
      <c r="J99" s="311"/>
      <c r="K99" s="156" t="str">
        <f>IF(J99="a",F98,IF(J99="b",F100,""))</f>
        <v/>
      </c>
      <c r="L99" s="165"/>
      <c r="M99" s="163"/>
      <c r="N99" s="318"/>
      <c r="O99" s="163"/>
      <c r="P99" s="318"/>
      <c r="Q99" s="163"/>
      <c r="R99" s="166"/>
      <c r="S99" s="169"/>
    </row>
    <row r="100" spans="1:19" s="38" customFormat="1" ht="9.6" customHeight="1">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c r="A102" s="281">
        <v>22</v>
      </c>
      <c r="B102" s="390" t="str">
        <f>IF($D102="","",VLOOKUP($D102,'1D ELO (3)'!$A$7:$P$39,14))</f>
        <v/>
      </c>
      <c r="C102" s="390" t="str">
        <f>IF($D102="","",VLOOKUP($D102,'1D ELO (3)'!$A$7:$P$39,15))</f>
        <v/>
      </c>
      <c r="D102" s="159"/>
      <c r="E102" s="498" t="str">
        <f>UPPER(IF($D102="","",VLOOKUP($D102,'1D ELO (3)'!$A$7:$P$39,5)))</f>
        <v/>
      </c>
      <c r="F102" s="487" t="str">
        <f>UPPER(IF($D102="","",VLOOKUP($D102,'1D ELO (3)'!$A$7:$P$39,2)))</f>
        <v/>
      </c>
      <c r="G102" s="487" t="str">
        <f>IF($D102="","",VLOOKUP($D102,'1D ELO (3)'!$A$7:$P$39,3))</f>
        <v/>
      </c>
      <c r="H102" s="499"/>
      <c r="I102" s="487" t="str">
        <f>IF($D102="","",VLOOKUP($D102,'1D ELO (3)'!$A$7:$P$39,4))</f>
        <v/>
      </c>
      <c r="J102" s="317"/>
      <c r="K102" s="163"/>
      <c r="L102" s="318"/>
      <c r="M102" s="201"/>
      <c r="N102" s="322"/>
      <c r="O102" s="163"/>
      <c r="P102" s="318"/>
      <c r="Q102" s="163"/>
      <c r="R102" s="166"/>
      <c r="S102" s="169"/>
    </row>
    <row r="103" spans="1:19" s="38" customFormat="1" ht="9.6" customHeight="1">
      <c r="A103" s="281"/>
      <c r="B103" s="310"/>
      <c r="C103" s="310"/>
      <c r="D103" s="310"/>
      <c r="E103" s="498" t="str">
        <f>UPPER(IF($D102="","",VLOOKUP($D102,'1D ELO (3)'!$A$7:$P$33,11)))</f>
        <v/>
      </c>
      <c r="F103" s="487" t="str">
        <f>UPPER(IF($D102="","",VLOOKUP($D102,'1D ELO (3)'!$A$7:$P$33,8)))</f>
        <v/>
      </c>
      <c r="G103" s="487" t="str">
        <f>IF($D102="","",VLOOKUP($D102,'1D ELO (3)'!$A$7:$P$33,9))</f>
        <v/>
      </c>
      <c r="H103" s="499"/>
      <c r="I103" s="487" t="str">
        <f>IF($D102="","",VLOOKUP($D102,'1D ELO (3)'!$A$7:$P$33,10))</f>
        <v/>
      </c>
      <c r="J103" s="311"/>
      <c r="K103" s="163"/>
      <c r="L103" s="318"/>
      <c r="M103" s="285"/>
      <c r="N103" s="323"/>
      <c r="O103" s="163"/>
      <c r="P103" s="318"/>
      <c r="Q103" s="163"/>
      <c r="R103" s="166"/>
      <c r="S103" s="169"/>
    </row>
    <row r="104" spans="1:19" s="38" customFormat="1" ht="9.6" customHeight="1">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c r="A106" s="321">
        <v>23</v>
      </c>
      <c r="B106" s="390" t="str">
        <f>IF($D106="","",VLOOKUP($D106,'1D ELO (3)'!$A$7:$P$39,14))</f>
        <v/>
      </c>
      <c r="C106" s="390" t="str">
        <f>IF($D106="","",VLOOKUP($D106,'1D ELO (3)'!$A$7:$P$39,15))</f>
        <v/>
      </c>
      <c r="D106" s="159"/>
      <c r="E106" s="498" t="str">
        <f>UPPER(IF($D106="","",VLOOKUP($D106,'1D ELO (3)'!$A$7:$P$39,5)))</f>
        <v/>
      </c>
      <c r="F106" s="487" t="str">
        <f>UPPER(IF($D106="","",VLOOKUP($D106,'1D ELO (3)'!$A$7:$P$39,2)))</f>
        <v/>
      </c>
      <c r="G106" s="487" t="str">
        <f>IF($D106="","",VLOOKUP($D106,'1D ELO (3)'!$A$7:$P$39,3))</f>
        <v/>
      </c>
      <c r="H106" s="499"/>
      <c r="I106" s="487" t="str">
        <f>IF($D106="","",VLOOKUP($D106,'1D ELO (3)'!$A$7:$P$39,4))</f>
        <v/>
      </c>
      <c r="J106" s="309"/>
      <c r="K106" s="163"/>
      <c r="L106" s="318"/>
      <c r="M106" s="163"/>
      <c r="N106" s="165"/>
      <c r="O106" s="201"/>
      <c r="P106" s="318"/>
      <c r="Q106" s="163"/>
      <c r="R106" s="166"/>
      <c r="S106" s="169"/>
    </row>
    <row r="107" spans="1:19" s="38" customFormat="1" ht="9.6" customHeight="1">
      <c r="A107" s="281"/>
      <c r="B107" s="310"/>
      <c r="C107" s="310"/>
      <c r="D107" s="310"/>
      <c r="E107" s="498" t="str">
        <f>UPPER(IF($D106="","",VLOOKUP($D106,'1D ELO (3)'!$A$7:$P$33,11)))</f>
        <v/>
      </c>
      <c r="F107" s="487" t="str">
        <f>UPPER(IF($D106="","",VLOOKUP($D106,'1D ELO (3)'!$A$7:$P$33,8)))</f>
        <v/>
      </c>
      <c r="G107" s="487" t="str">
        <f>IF($D106="","",VLOOKUP($D106,'1D ELO (3)'!$A$7:$P$33,9))</f>
        <v/>
      </c>
      <c r="H107" s="499"/>
      <c r="I107" s="487" t="str">
        <f>IF($D106="","",VLOOKUP($D106,'1D ELO (3)'!$A$7:$P$33,10))</f>
        <v/>
      </c>
      <c r="J107" s="311"/>
      <c r="K107" s="156" t="str">
        <f>IF(J107="a",F106,IF(J107="b",F108,""))</f>
        <v/>
      </c>
      <c r="L107" s="318"/>
      <c r="M107" s="163"/>
      <c r="N107" s="165"/>
      <c r="O107" s="163"/>
      <c r="P107" s="318"/>
      <c r="Q107" s="163"/>
      <c r="R107" s="166"/>
      <c r="S107" s="169"/>
    </row>
    <row r="108" spans="1:19" s="38" customFormat="1" ht="9.6" customHeight="1">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c r="A110" s="307">
        <v>24</v>
      </c>
      <c r="B110" s="390" t="str">
        <f>IF($D110="","",VLOOKUP($D110,'1D ELO (3)'!$A$7:$P$39,14))</f>
        <v/>
      </c>
      <c r="C110" s="390" t="str">
        <f>IF($D110="","",VLOOKUP($D110,'1D ELO (3)'!$A$7:$P$39,15))</f>
        <v/>
      </c>
      <c r="D110" s="159"/>
      <c r="E110" s="680" t="str">
        <f>UPPER(IF($D110="","",VLOOKUP($D110,'1D ELO (3)'!$A$7:$P$39,5)))</f>
        <v/>
      </c>
      <c r="F110" s="681" t="str">
        <f>UPPER(IF($D110="","",VLOOKUP($D110,'1D ELO (3)'!$A$7:$P$39,2)))</f>
        <v/>
      </c>
      <c r="G110" s="681" t="str">
        <f>IF($D110="","",VLOOKUP($D110,'1D ELO (3)'!$A$7:$P$39,3))</f>
        <v/>
      </c>
      <c r="H110" s="682"/>
      <c r="I110" s="681" t="str">
        <f>IF($D110="","",VLOOKUP($D110,'1D ELO (3)'!$A$7:$P$39,4))</f>
        <v/>
      </c>
      <c r="J110" s="317"/>
      <c r="K110" s="163"/>
      <c r="L110" s="165"/>
      <c r="M110" s="201"/>
      <c r="N110" s="314"/>
      <c r="O110" s="163"/>
      <c r="P110" s="318"/>
      <c r="Q110" s="163"/>
      <c r="R110" s="166"/>
      <c r="S110" s="169"/>
    </row>
    <row r="111" spans="1:19" s="38" customFormat="1" ht="9.6" customHeight="1">
      <c r="A111" s="281"/>
      <c r="B111" s="310"/>
      <c r="C111" s="310"/>
      <c r="D111" s="310"/>
      <c r="E111" s="680" t="str">
        <f>UPPER(IF($D110="","",VLOOKUP($D110,'1D ELO (3)'!$A$7:$P$33,11)))</f>
        <v/>
      </c>
      <c r="F111" s="681" t="str">
        <f>UPPER(IF($D110="","",VLOOKUP($D110,'1D ELO (3)'!$A$7:$P$33,8)))</f>
        <v/>
      </c>
      <c r="G111" s="681" t="str">
        <f>IF($D110="","",VLOOKUP($D110,'1D ELO (3)'!$A$7:$P$33,9))</f>
        <v/>
      </c>
      <c r="H111" s="682"/>
      <c r="I111" s="681" t="str">
        <f>IF($D110="","",VLOOKUP($D110,'1D ELO (3)'!$A$7:$P$33,10))</f>
        <v/>
      </c>
      <c r="J111" s="311"/>
      <c r="K111" s="163"/>
      <c r="L111" s="165"/>
      <c r="M111" s="285"/>
      <c r="N111" s="319"/>
      <c r="O111" s="163"/>
      <c r="P111" s="318"/>
      <c r="Q111" s="163"/>
      <c r="R111" s="166"/>
      <c r="S111" s="169"/>
    </row>
    <row r="112" spans="1:19" s="38" customFormat="1" ht="9.6" customHeight="1">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c r="A114" s="307">
        <v>25</v>
      </c>
      <c r="B114" s="390" t="str">
        <f>IF($D114="","",VLOOKUP($D114,'1D ELO (3)'!$A$7:$P$39,14))</f>
        <v/>
      </c>
      <c r="C114" s="390" t="str">
        <f>IF($D114="","",VLOOKUP($D114,'1D ELO (3)'!$A$7:$P$39,15))</f>
        <v/>
      </c>
      <c r="D114" s="159"/>
      <c r="E114" s="680" t="str">
        <f>UPPER(IF($D114="","",VLOOKUP($D114,'1D ELO (3)'!$A$7:$P$39,5)))</f>
        <v/>
      </c>
      <c r="F114" s="681" t="str">
        <f>UPPER(IF($D114="","",VLOOKUP($D114,'1D ELO (3)'!$A$7:$P$39,2)))</f>
        <v/>
      </c>
      <c r="G114" s="681" t="str">
        <f>IF($D114="","",VLOOKUP($D114,'1D ELO (3)'!$A$7:$P$39,3))</f>
        <v/>
      </c>
      <c r="H114" s="682"/>
      <c r="I114" s="681" t="str">
        <f>IF($D114="","",VLOOKUP($D114,'1D ELO (3)'!$A$7:$P$39,4))</f>
        <v/>
      </c>
      <c r="J114" s="309"/>
      <c r="K114" s="163"/>
      <c r="L114" s="165"/>
      <c r="M114" s="163"/>
      <c r="N114" s="165"/>
      <c r="O114" s="163"/>
      <c r="P114" s="318"/>
      <c r="Q114" s="201"/>
      <c r="R114" s="166"/>
      <c r="S114" s="169"/>
    </row>
    <row r="115" spans="1:19" s="38" customFormat="1" ht="9.6" customHeight="1">
      <c r="A115" s="281"/>
      <c r="B115" s="310"/>
      <c r="C115" s="310"/>
      <c r="D115" s="310"/>
      <c r="E115" s="680" t="str">
        <f>UPPER(IF($D114="","",VLOOKUP($D114,'1D ELO (3)'!$A$7:$P$33,11)))</f>
        <v/>
      </c>
      <c r="F115" s="681" t="str">
        <f>UPPER(IF($D114="","",VLOOKUP($D114,'1D ELO (3)'!$A$7:$P$33,8)))</f>
        <v/>
      </c>
      <c r="G115" s="681" t="str">
        <f>IF($D114="","",VLOOKUP($D114,'1D ELO (3)'!$A$7:$P$33,9))</f>
        <v/>
      </c>
      <c r="H115" s="682"/>
      <c r="I115" s="681" t="str">
        <f>IF($D114="","",VLOOKUP($D114,'1D ELO (3)'!$A$7:$P$33,10))</f>
        <v/>
      </c>
      <c r="J115" s="311"/>
      <c r="K115" s="156" t="str">
        <f>IF(J115="a",F114,IF(J115="b",F116,""))</f>
        <v/>
      </c>
      <c r="L115" s="165"/>
      <c r="M115" s="163"/>
      <c r="N115" s="165"/>
      <c r="O115" s="163"/>
      <c r="P115" s="318"/>
      <c r="Q115" s="285"/>
      <c r="R115" s="326"/>
      <c r="S115" s="169"/>
    </row>
    <row r="116" spans="1:19" s="38" customFormat="1" ht="9.6" customHeight="1">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c r="A118" s="281">
        <v>26</v>
      </c>
      <c r="B118" s="390" t="str">
        <f>IF($D118="","",VLOOKUP($D118,'1D ELO (3)'!$A$7:$P$39,14))</f>
        <v/>
      </c>
      <c r="C118" s="390" t="str">
        <f>IF($D118="","",VLOOKUP($D118,'1D ELO (3)'!$A$7:$P$39,15))</f>
        <v/>
      </c>
      <c r="D118" s="159"/>
      <c r="E118" s="498" t="str">
        <f>UPPER(IF($D118="","",VLOOKUP($D118,'1D ELO (3)'!$A$7:$P$39,5)))</f>
        <v/>
      </c>
      <c r="F118" s="487" t="str">
        <f>UPPER(IF($D118="","",VLOOKUP($D118,'1D ELO (3)'!$A$7:$P$39,2)))</f>
        <v/>
      </c>
      <c r="G118" s="487" t="str">
        <f>IF($D118="","",VLOOKUP($D118,'1D ELO (3)'!$A$7:$P$39,3))</f>
        <v/>
      </c>
      <c r="H118" s="499"/>
      <c r="I118" s="487" t="str">
        <f>IF($D118="","",VLOOKUP($D118,'1D ELO (3)'!$A$7:$P$39,4))</f>
        <v/>
      </c>
      <c r="J118" s="317"/>
      <c r="K118" s="163"/>
      <c r="L118" s="318"/>
      <c r="M118" s="201"/>
      <c r="N118" s="314"/>
      <c r="O118" s="163"/>
      <c r="P118" s="318"/>
      <c r="Q118" s="163"/>
      <c r="R118" s="166"/>
      <c r="S118" s="169"/>
    </row>
    <row r="119" spans="1:19" s="38" customFormat="1" ht="9.6" customHeight="1">
      <c r="A119" s="281"/>
      <c r="B119" s="310"/>
      <c r="C119" s="310"/>
      <c r="D119" s="310"/>
      <c r="E119" s="498" t="str">
        <f>UPPER(IF($D118="","",VLOOKUP($D118,'1D ELO (3)'!$A$7:$P$33,11)))</f>
        <v/>
      </c>
      <c r="F119" s="487" t="str">
        <f>UPPER(IF($D118="","",VLOOKUP($D118,'1D ELO (3)'!$A$7:$P$33,8)))</f>
        <v/>
      </c>
      <c r="G119" s="487" t="str">
        <f>IF($D118="","",VLOOKUP($D118,'1D ELO (3)'!$A$7:$P$33,9))</f>
        <v/>
      </c>
      <c r="H119" s="499"/>
      <c r="I119" s="487" t="str">
        <f>IF($D118="","",VLOOKUP($D118,'1D ELO (3)'!$A$7:$P$33,10))</f>
        <v/>
      </c>
      <c r="J119" s="311"/>
      <c r="K119" s="163"/>
      <c r="L119" s="318"/>
      <c r="M119" s="285"/>
      <c r="N119" s="319"/>
      <c r="O119" s="163"/>
      <c r="P119" s="318"/>
      <c r="Q119" s="163"/>
      <c r="R119" s="166"/>
      <c r="S119" s="169"/>
    </row>
    <row r="120" spans="1:19" s="38" customFormat="1" ht="9.6" customHeight="1">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c r="A122" s="321">
        <v>27</v>
      </c>
      <c r="B122" s="390" t="str">
        <f>IF($D122="","",VLOOKUP($D122,'1D ELO (3)'!$A$7:$P$39,14))</f>
        <v/>
      </c>
      <c r="C122" s="390" t="str">
        <f>IF($D122="","",VLOOKUP($D122,'1D ELO (3)'!$A$7:$P$39,15))</f>
        <v/>
      </c>
      <c r="D122" s="159"/>
      <c r="E122" s="498" t="str">
        <f>UPPER(IF($D122="","",VLOOKUP($D122,'1D ELO (3)'!$A$7:$P$39,5)))</f>
        <v/>
      </c>
      <c r="F122" s="487" t="str">
        <f>UPPER(IF($D122="","",VLOOKUP($D122,'1D ELO (3)'!$A$7:$P$39,2)))</f>
        <v/>
      </c>
      <c r="G122" s="487" t="str">
        <f>IF($D122="","",VLOOKUP($D122,'1D ELO (3)'!$A$7:$P$39,3))</f>
        <v/>
      </c>
      <c r="H122" s="499"/>
      <c r="I122" s="487" t="str">
        <f>IF($D122="","",VLOOKUP($D122,'1D ELO (3)'!$A$7:$P$39,4))</f>
        <v/>
      </c>
      <c r="J122" s="309"/>
      <c r="K122" s="163"/>
      <c r="L122" s="318"/>
      <c r="M122" s="163"/>
      <c r="N122" s="318"/>
      <c r="O122" s="201"/>
      <c r="P122" s="318"/>
      <c r="Q122" s="163"/>
      <c r="R122" s="166"/>
      <c r="S122" s="169"/>
    </row>
    <row r="123" spans="1:19" s="38" customFormat="1" ht="9.6" customHeight="1">
      <c r="A123" s="281"/>
      <c r="B123" s="310"/>
      <c r="C123" s="310"/>
      <c r="D123" s="310"/>
      <c r="E123" s="498" t="str">
        <f>UPPER(IF($D122="","",VLOOKUP($D122,'1D ELO (3)'!$A$7:$P$33,11)))</f>
        <v/>
      </c>
      <c r="F123" s="487" t="str">
        <f>UPPER(IF($D122="","",VLOOKUP($D122,'1D ELO (3)'!$A$7:$P$33,8)))</f>
        <v/>
      </c>
      <c r="G123" s="487" t="str">
        <f>IF($D122="","",VLOOKUP($D122,'1D ELO (3)'!$A$7:$P$33,9))</f>
        <v/>
      </c>
      <c r="H123" s="499"/>
      <c r="I123" s="487" t="str">
        <f>IF($D122="","",VLOOKUP($D122,'1D ELO (3)'!$A$7:$P$33,10))</f>
        <v/>
      </c>
      <c r="J123" s="311"/>
      <c r="K123" s="156" t="str">
        <f>IF(J123="a",F122,IF(J123="b",F124,""))</f>
        <v/>
      </c>
      <c r="L123" s="318"/>
      <c r="M123" s="163"/>
      <c r="N123" s="318"/>
      <c r="O123" s="163"/>
      <c r="P123" s="318"/>
      <c r="Q123" s="163"/>
      <c r="R123" s="166"/>
      <c r="S123" s="169"/>
    </row>
    <row r="124" spans="1:19" s="38" customFormat="1" ht="9.6" customHeight="1">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c r="A126" s="281">
        <v>28</v>
      </c>
      <c r="B126" s="390" t="str">
        <f>IF($D126="","",VLOOKUP($D126,'1D ELO (3)'!$A$7:$P$39,14))</f>
        <v/>
      </c>
      <c r="C126" s="390" t="str">
        <f>IF($D126="","",VLOOKUP($D126,'1D ELO (3)'!$A$7:$P$39,15))</f>
        <v/>
      </c>
      <c r="D126" s="159"/>
      <c r="E126" s="498" t="str">
        <f>UPPER(IF($D126="","",VLOOKUP($D126,'1D ELO (3)'!$A$7:$P$39,5)))</f>
        <v/>
      </c>
      <c r="F126" s="487" t="str">
        <f>UPPER(IF($D126="","",VLOOKUP($D126,'1D ELO (3)'!$A$7:$P$39,2)))</f>
        <v/>
      </c>
      <c r="G126" s="487" t="str">
        <f>IF($D126="","",VLOOKUP($D126,'1D ELO (3)'!$A$7:$P$39,3))</f>
        <v/>
      </c>
      <c r="H126" s="499"/>
      <c r="I126" s="487" t="str">
        <f>IF($D126="","",VLOOKUP($D126,'1D ELO (3)'!$A$7:$P$39,4))</f>
        <v/>
      </c>
      <c r="J126" s="317"/>
      <c r="K126" s="163"/>
      <c r="L126" s="165"/>
      <c r="M126" s="201"/>
      <c r="N126" s="322"/>
      <c r="O126" s="163"/>
      <c r="P126" s="318"/>
      <c r="Q126" s="163"/>
      <c r="R126" s="166"/>
      <c r="S126" s="169"/>
    </row>
    <row r="127" spans="1:19" s="38" customFormat="1" ht="9.6" customHeight="1">
      <c r="A127" s="281"/>
      <c r="B127" s="310"/>
      <c r="C127" s="310"/>
      <c r="D127" s="310"/>
      <c r="E127" s="498" t="str">
        <f>UPPER(IF($D126="","",VLOOKUP($D126,'1D ELO (3)'!$A$7:$P$33,11)))</f>
        <v/>
      </c>
      <c r="F127" s="487" t="str">
        <f>UPPER(IF($D126="","",VLOOKUP($D126,'1D ELO (3)'!$A$7:$P$33,8)))</f>
        <v/>
      </c>
      <c r="G127" s="487" t="str">
        <f>IF($D126="","",VLOOKUP($D126,'1D ELO (3)'!$A$7:$P$33,9))</f>
        <v/>
      </c>
      <c r="H127" s="499"/>
      <c r="I127" s="487" t="str">
        <f>IF($D126="","",VLOOKUP($D126,'1D ELO (3)'!$A$7:$P$33,10))</f>
        <v/>
      </c>
      <c r="J127" s="311"/>
      <c r="K127" s="163"/>
      <c r="L127" s="165"/>
      <c r="M127" s="285"/>
      <c r="N127" s="323"/>
      <c r="O127" s="163"/>
      <c r="P127" s="318"/>
      <c r="Q127" s="163"/>
      <c r="R127" s="166"/>
      <c r="S127" s="169"/>
    </row>
    <row r="128" spans="1:19" s="38" customFormat="1" ht="9.6" customHeight="1">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c r="A130" s="321">
        <v>29</v>
      </c>
      <c r="B130" s="390" t="str">
        <f>IF($D130="","",VLOOKUP($D130,'1D ELO (3)'!$A$7:$P$39,14))</f>
        <v/>
      </c>
      <c r="C130" s="390" t="str">
        <f>IF($D130="","",VLOOKUP($D130,'1D ELO (3)'!$A$7:$P$39,15))</f>
        <v/>
      </c>
      <c r="D130" s="159"/>
      <c r="E130" s="498" t="str">
        <f>UPPER(IF($D130="","",VLOOKUP($D130,'1D ELO (3)'!$A$7:$P$39,5)))</f>
        <v/>
      </c>
      <c r="F130" s="487" t="str">
        <f>UPPER(IF($D130="","",VLOOKUP($D130,'1D ELO (3)'!$A$7:$P$39,2)))</f>
        <v/>
      </c>
      <c r="G130" s="487" t="str">
        <f>IF($D130="","",VLOOKUP($D130,'1D ELO (3)'!$A$7:$P$39,3))</f>
        <v/>
      </c>
      <c r="H130" s="499"/>
      <c r="I130" s="487" t="str">
        <f>IF($D130="","",VLOOKUP($D130,'1D ELO (3)'!$A$7:$P$39,4))</f>
        <v/>
      </c>
      <c r="J130" s="309"/>
      <c r="K130" s="163"/>
      <c r="L130" s="165"/>
      <c r="M130" s="163"/>
      <c r="N130" s="318"/>
      <c r="O130" s="163"/>
      <c r="P130" s="165"/>
      <c r="Q130" s="163"/>
      <c r="R130" s="166"/>
      <c r="S130" s="169"/>
    </row>
    <row r="131" spans="1:19" s="38" customFormat="1" ht="9.6" customHeight="1">
      <c r="A131" s="281"/>
      <c r="B131" s="310"/>
      <c r="C131" s="310"/>
      <c r="D131" s="310"/>
      <c r="E131" s="498" t="str">
        <f>UPPER(IF($D130="","",VLOOKUP($D130,'1D ELO (3)'!$A$7:$P$33,11)))</f>
        <v/>
      </c>
      <c r="F131" s="487" t="str">
        <f>UPPER(IF($D130="","",VLOOKUP($D130,'1D ELO (3)'!$A$7:$P$33,8)))</f>
        <v/>
      </c>
      <c r="G131" s="487" t="str">
        <f>IF($D130="","",VLOOKUP($D130,'1D ELO (3)'!$A$7:$P$33,9))</f>
        <v/>
      </c>
      <c r="H131" s="499"/>
      <c r="I131" s="487" t="str">
        <f>IF($D130="","",VLOOKUP($D130,'1D ELO (3)'!$A$7:$P$33,10))</f>
        <v/>
      </c>
      <c r="J131" s="311"/>
      <c r="K131" s="156" t="str">
        <f>IF(J131="a",F130,IF(J131="b",F132,""))</f>
        <v/>
      </c>
      <c r="L131" s="165"/>
      <c r="M131" s="163"/>
      <c r="N131" s="318"/>
      <c r="O131" s="163"/>
      <c r="P131" s="165"/>
      <c r="Q131" s="163"/>
      <c r="R131" s="166"/>
      <c r="S131" s="169"/>
    </row>
    <row r="132" spans="1:19" s="38" customFormat="1" ht="9.6" customHeight="1">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c r="A134" s="281">
        <v>30</v>
      </c>
      <c r="B134" s="390" t="str">
        <f>IF($D134="","",VLOOKUP($D134,'1D ELO (3)'!$A$7:$P$39,14))</f>
        <v/>
      </c>
      <c r="C134" s="390" t="str">
        <f>IF($D134="","",VLOOKUP($D134,'1D ELO (3)'!$A$7:$P$39,15))</f>
        <v/>
      </c>
      <c r="D134" s="159"/>
      <c r="E134" s="498" t="str">
        <f>UPPER(IF($D134="","",VLOOKUP($D134,'1D ELO (3)'!$A$7:$P$39,5)))</f>
        <v/>
      </c>
      <c r="F134" s="487" t="str">
        <f>UPPER(IF($D134="","",VLOOKUP($D134,'1D ELO (3)'!$A$7:$P$39,2)))</f>
        <v/>
      </c>
      <c r="G134" s="487" t="str">
        <f>IF($D134="","",VLOOKUP($D134,'1D ELO (3)'!$A$7:$P$39,3))</f>
        <v/>
      </c>
      <c r="H134" s="499"/>
      <c r="I134" s="487" t="str">
        <f>IF($D134="","",VLOOKUP($D134,'1D ELO (3)'!$A$7:$P$39,4))</f>
        <v/>
      </c>
      <c r="J134" s="317"/>
      <c r="K134" s="163"/>
      <c r="L134" s="318"/>
      <c r="M134" s="201"/>
      <c r="N134" s="322"/>
      <c r="O134" s="163"/>
      <c r="P134" s="165"/>
      <c r="Q134" s="163"/>
      <c r="R134" s="166"/>
      <c r="S134" s="169"/>
    </row>
    <row r="135" spans="1:19" s="38" customFormat="1" ht="9.6" customHeight="1">
      <c r="A135" s="281"/>
      <c r="B135" s="310"/>
      <c r="C135" s="310"/>
      <c r="D135" s="310"/>
      <c r="E135" s="498" t="str">
        <f>UPPER(IF($D134="","",VLOOKUP($D134,'1D ELO (3)'!$A$7:$P$33,11)))</f>
        <v/>
      </c>
      <c r="F135" s="487" t="str">
        <f>UPPER(IF($D134="","",VLOOKUP($D134,'1D ELO (3)'!$A$7:$P$33,8)))</f>
        <v/>
      </c>
      <c r="G135" s="487" t="str">
        <f>IF($D134="","",VLOOKUP($D134,'1D ELO (3)'!$A$7:$P$33,9))</f>
        <v/>
      </c>
      <c r="H135" s="499"/>
      <c r="I135" s="487" t="str">
        <f>IF($D134="","",VLOOKUP($D134,'1D ELO (3)'!$A$7:$P$33,10))</f>
        <v/>
      </c>
      <c r="J135" s="311"/>
      <c r="K135" s="163"/>
      <c r="L135" s="318"/>
      <c r="M135" s="285"/>
      <c r="N135" s="323"/>
      <c r="O135" s="163"/>
      <c r="P135" s="165"/>
      <c r="Q135" s="163"/>
      <c r="R135" s="166"/>
      <c r="S135" s="169"/>
    </row>
    <row r="136" spans="1:19" s="38" customFormat="1" ht="9.6" customHeight="1">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c r="A138" s="321">
        <v>31</v>
      </c>
      <c r="B138" s="390" t="str">
        <f>IF($D138="","",VLOOKUP($D138,'1D ELO (3)'!$A$7:$P$39,14))</f>
        <v/>
      </c>
      <c r="C138" s="390" t="str">
        <f>IF($D138="","",VLOOKUP($D138,'1D ELO (3)'!$A$7:$P$39,15))</f>
        <v/>
      </c>
      <c r="D138" s="159"/>
      <c r="E138" s="498" t="str">
        <f>UPPER(IF($D138="","",VLOOKUP($D138,'1D ELO (3)'!$A$7:$P$39,5)))</f>
        <v/>
      </c>
      <c r="F138" s="487" t="str">
        <f>UPPER(IF($D138="","",VLOOKUP($D138,'1D ELO (3)'!$A$7:$P$39,2)))</f>
        <v/>
      </c>
      <c r="G138" s="487" t="str">
        <f>IF($D138="","",VLOOKUP($D138,'1D ELO (3)'!$A$7:$P$39,3))</f>
        <v/>
      </c>
      <c r="H138" s="499"/>
      <c r="I138" s="487" t="str">
        <f>IF($D138="","",VLOOKUP($D138,'1D ELO (3)'!$A$7:$P$39,4))</f>
        <v/>
      </c>
      <c r="J138" s="309"/>
      <c r="K138" s="163"/>
      <c r="L138" s="318"/>
      <c r="M138" s="163"/>
      <c r="N138" s="165"/>
      <c r="O138" s="339" t="str">
        <f>O63</f>
        <v>Döntő</v>
      </c>
      <c r="P138" s="340"/>
      <c r="Q138" s="339" t="str">
        <f>Q63</f>
        <v>Nyertes</v>
      </c>
      <c r="R138" s="340"/>
      <c r="S138" s="169"/>
    </row>
    <row r="139" spans="1:19" s="38" customFormat="1" ht="9.6" customHeight="1">
      <c r="A139" s="281"/>
      <c r="B139" s="310"/>
      <c r="C139" s="310"/>
      <c r="D139" s="310"/>
      <c r="E139" s="498" t="str">
        <f>UPPER(IF($D138="","",VLOOKUP($D138,'1D ELO (3)'!$A$7:$P$33,11)))</f>
        <v/>
      </c>
      <c r="F139" s="487" t="str">
        <f>UPPER(IF($D138="","",VLOOKUP($D138,'1D ELO (3)'!$A$7:$P$33,8)))</f>
        <v/>
      </c>
      <c r="G139" s="487" t="str">
        <f>IF($D138="","",VLOOKUP($D138,'1D ELO (3)'!$A$7:$P$33,9))</f>
        <v/>
      </c>
      <c r="H139" s="499"/>
      <c r="I139" s="487" t="str">
        <f>IF($D138="","",VLOOKUP($D138,'1D ELO (3)'!$A$7:$P$33,10))</f>
        <v/>
      </c>
      <c r="J139" s="311"/>
      <c r="K139" s="156" t="str">
        <f>IF(J139="a",F138,IF(J139="b",F140,""))</f>
        <v/>
      </c>
      <c r="L139" s="318"/>
      <c r="M139" s="163"/>
      <c r="N139" s="165"/>
      <c r="O139" s="395" t="str">
        <f>O64</f>
        <v/>
      </c>
      <c r="P139" s="340"/>
      <c r="Q139" s="343"/>
      <c r="R139" s="340"/>
      <c r="S139" s="169"/>
    </row>
    <row r="140" spans="1:19" s="38" customFormat="1" ht="9.6" customHeight="1">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c r="A142" s="327">
        <v>32</v>
      </c>
      <c r="B142" s="390" t="str">
        <f>IF($D142="","",VLOOKUP($D142,'1D ELO (3)'!$A$7:$P$39,14))</f>
        <v/>
      </c>
      <c r="C142" s="390" t="str">
        <f>IF($D142="","",VLOOKUP($D142,'1D ELO (3)'!$A$7:$P$39,15))</f>
        <v/>
      </c>
      <c r="D142" s="159"/>
      <c r="E142" s="680" t="str">
        <f>UPPER(IF($D142="","",VLOOKUP($D142,'1D ELO (3)'!$A$7:$P$39,5)))</f>
        <v/>
      </c>
      <c r="F142" s="681" t="str">
        <f>UPPER(IF($D142="","",VLOOKUP($D142,'1D ELO (3)'!$A$7:$P$39,2)))</f>
        <v/>
      </c>
      <c r="G142" s="681" t="str">
        <f>IF($D142="","",VLOOKUP($D142,'1D ELO (3)'!$A$7:$P$39,3))</f>
        <v/>
      </c>
      <c r="H142" s="682"/>
      <c r="I142" s="681" t="str">
        <f>IF($D142="","",VLOOKUP($D142,'1D ELO (3)'!$A$7:$P$39,4))</f>
        <v/>
      </c>
      <c r="J142" s="317"/>
      <c r="K142" s="163"/>
      <c r="L142" s="165"/>
      <c r="M142" s="201"/>
      <c r="N142" s="314"/>
      <c r="O142" s="343"/>
      <c r="P142" s="359"/>
      <c r="Q142" s="344" t="str">
        <f>Q67</f>
        <v/>
      </c>
      <c r="R142" s="358"/>
      <c r="S142" s="169"/>
    </row>
    <row r="143" spans="1:19" s="38" customFormat="1" ht="9.6" customHeight="1">
      <c r="A143" s="281"/>
      <c r="B143" s="310"/>
      <c r="C143" s="310"/>
      <c r="D143" s="310"/>
      <c r="E143" s="680" t="str">
        <f>UPPER(IF($D142="","",VLOOKUP($D142,'1D ELO (3)'!$A$7:$P$33,11)))</f>
        <v/>
      </c>
      <c r="F143" s="681" t="str">
        <f>UPPER(IF($D142="","",VLOOKUP($D142,'1D ELO (3)'!$A$7:$P$33,8)))</f>
        <v/>
      </c>
      <c r="G143" s="681" t="str">
        <f>IF($D142="","",VLOOKUP($D142,'1D ELO (3)'!$A$7:$P$33,9))</f>
        <v/>
      </c>
      <c r="H143" s="682"/>
      <c r="I143" s="681" t="str">
        <f>IF($D142="","",VLOOKUP($D142,'1D ELO (3)'!$A$7:$P$33,10))</f>
        <v/>
      </c>
      <c r="J143" s="311"/>
      <c r="K143" s="163"/>
      <c r="L143" s="165"/>
      <c r="M143" s="285"/>
      <c r="N143" s="319"/>
      <c r="O143" s="395" t="str">
        <f>O68</f>
        <v/>
      </c>
      <c r="P143" s="359"/>
      <c r="Q143" s="343">
        <f>Q68</f>
        <v>0</v>
      </c>
      <c r="R143" s="340"/>
      <c r="S143" s="169"/>
    </row>
    <row r="144" spans="1:19" s="38" customFormat="1" ht="9.6" customHeight="1">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f>O79</f>
        <v>0</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383" priority="28" stopIfTrue="1">
      <formula>AND($O$1="CU",I10="Umpire")</formula>
    </cfRule>
    <cfRule type="expression" dxfId="382" priority="29" stopIfTrue="1">
      <formula>AND($O$1="CU",I10&lt;&gt;"Umpire",J10&lt;&gt;"")</formula>
    </cfRule>
    <cfRule type="expression" dxfId="381" priority="30" stopIfTrue="1">
      <formula>AND($O$1="CU",I10&lt;&gt;"Umpire")</formula>
    </cfRule>
  </conditionalFormatting>
  <conditionalFormatting sqref="M13 M29 M45 M61 O21 O53 Q37 K9 K17 K25 K33 K41 K49 K57 K65 M88 M104 M120 M136 O96 O128 Q112 K84 K92 K100 K108 K116 K124 K132 K140 Q66">
    <cfRule type="expression" dxfId="380" priority="26" stopIfTrue="1">
      <formula>J10="as"</formula>
    </cfRule>
    <cfRule type="expression" dxfId="379" priority="27" stopIfTrue="1">
      <formula>J10="bs"</formula>
    </cfRule>
  </conditionalFormatting>
  <conditionalFormatting sqref="M14 M30 M46 M62 O22 O54 Q38 K10 K18 K26 K34 K42 K50 K58 K66 M89 M105 M121 M137 O97 O129 Q113 K85 K93 K101 K109 K117 K125 K133 K141 Q67">
    <cfRule type="expression" dxfId="378" priority="24" stopIfTrue="1">
      <formula>J10="as"</formula>
    </cfRule>
    <cfRule type="expression" dxfId="377" priority="25" stopIfTrue="1">
      <formula>J10="bs"</formula>
    </cfRule>
  </conditionalFormatting>
  <conditionalFormatting sqref="J10 J18 J26 J34 J42 J50 J58 J66 L62 L46 L30 L14 N22 N54 P38 J85 J93 J101 J109 J117 J125 J133 J141 L137 L121 L105 L89 N97 N129 P113 P67">
    <cfRule type="expression" dxfId="376"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375" priority="22" stopIfTrue="1" operator="equal">
      <formula>"Bye"</formula>
    </cfRule>
  </conditionalFormatting>
  <conditionalFormatting sqref="D7 D11 D15 D19 D23 D27 D31 D35 D39 D43 D47 D51 D55 D59 D63 D67 D82 D86 D90 D94 D98 D102 D106 D110 D114 D118 D122 D126 D130 D134 D138 D142">
    <cfRule type="cellIs" dxfId="374" priority="21" stopIfTrue="1" operator="lessThan">
      <formula>9</formula>
    </cfRule>
  </conditionalFormatting>
  <conditionalFormatting sqref="O65">
    <cfRule type="expression" dxfId="373" priority="19" stopIfTrue="1">
      <formula>P38="as"</formula>
    </cfRule>
    <cfRule type="expression" dxfId="372" priority="20" stopIfTrue="1">
      <formula>P38="bs"</formula>
    </cfRule>
  </conditionalFormatting>
  <conditionalFormatting sqref="O69">
    <cfRule type="expression" dxfId="371" priority="17" stopIfTrue="1">
      <formula>P113="as"</formula>
    </cfRule>
    <cfRule type="expression" dxfId="370" priority="18" stopIfTrue="1">
      <formula>P113="bs"</formula>
    </cfRule>
  </conditionalFormatting>
  <conditionalFormatting sqref="O64">
    <cfRule type="expression" dxfId="369" priority="15" stopIfTrue="1">
      <formula>P38="as"</formula>
    </cfRule>
    <cfRule type="expression" dxfId="368" priority="16" stopIfTrue="1">
      <formula>P38="bs"</formula>
    </cfRule>
  </conditionalFormatting>
  <conditionalFormatting sqref="O68">
    <cfRule type="expression" dxfId="367" priority="13" stopIfTrue="1">
      <formula>P113="as"</formula>
    </cfRule>
    <cfRule type="expression" dxfId="366" priority="14" stopIfTrue="1">
      <formula>P113="bs"</formula>
    </cfRule>
  </conditionalFormatting>
  <conditionalFormatting sqref="Q142">
    <cfRule type="expression" dxfId="365" priority="11" stopIfTrue="1">
      <formula>P67="as"</formula>
    </cfRule>
    <cfRule type="expression" dxfId="364" priority="12" stopIfTrue="1">
      <formula>P67="bs"</formula>
    </cfRule>
  </conditionalFormatting>
  <conditionalFormatting sqref="O140">
    <cfRule type="expression" dxfId="363" priority="9" stopIfTrue="1">
      <formula>P38="as"</formula>
    </cfRule>
    <cfRule type="expression" dxfId="362" priority="10" stopIfTrue="1">
      <formula>P38="bs"</formula>
    </cfRule>
  </conditionalFormatting>
  <conditionalFormatting sqref="O144">
    <cfRule type="expression" dxfId="361" priority="7" stopIfTrue="1">
      <formula>P113="as"</formula>
    </cfRule>
    <cfRule type="expression" dxfId="360" priority="8" stopIfTrue="1">
      <formula>P113="bs"</formula>
    </cfRule>
  </conditionalFormatting>
  <conditionalFormatting sqref="O139">
    <cfRule type="expression" dxfId="359" priority="5" stopIfTrue="1">
      <formula>P38="as"</formula>
    </cfRule>
    <cfRule type="expression" dxfId="358" priority="6" stopIfTrue="1">
      <formula>P38="bs"</formula>
    </cfRule>
  </conditionalFormatting>
  <conditionalFormatting sqref="O143">
    <cfRule type="expression" dxfId="357" priority="3" stopIfTrue="1">
      <formula>P113="as"</formula>
    </cfRule>
    <cfRule type="expression" dxfId="356" priority="4" stopIfTrue="1">
      <formula>P113="bs"</formula>
    </cfRule>
  </conditionalFormatting>
  <conditionalFormatting sqref="Q141">
    <cfRule type="expression" dxfId="355" priority="1" stopIfTrue="1">
      <formula>P67="as"</formula>
    </cfRule>
    <cfRule type="expression" dxfId="354"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worksheet>
</file>

<file path=xl/worksheets/sheet65.xml><?xml version="1.0" encoding="utf-8"?>
<worksheet xmlns="http://schemas.openxmlformats.org/spreadsheetml/2006/main" xmlns:r="http://schemas.openxmlformats.org/officeDocument/2006/relationships">
  <sheetPr codeName="Sheet30">
    <tabColor indexed="42"/>
  </sheetPr>
  <dimension ref="A1:O134"/>
  <sheetViews>
    <sheetView showGridLines="0" showZeros="0" workbookViewId="0">
      <pane ySplit="6" topLeftCell="A7" activePane="bottomLeft" state="frozen"/>
      <selection activeCell="F2" sqref="F2"/>
      <selection pane="bottomLeft" activeCell="Q9" sqref="Q9"/>
    </sheetView>
  </sheetViews>
  <sheetFormatPr defaultRowHeight="13.2"/>
  <cols>
    <col min="1" max="1" width="6.33203125" customWidth="1"/>
    <col min="2" max="2" width="14.5546875" customWidth="1"/>
    <col min="3" max="3" width="13.88671875" customWidth="1"/>
    <col min="4" max="4" width="11.6640625" style="45" customWidth="1"/>
    <col min="5" max="5" width="10.44140625" style="728" customWidth="1"/>
    <col min="6" max="6" width="30.33203125" style="102" customWidth="1"/>
    <col min="7" max="7" width="8.6640625" style="736"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c r="A1" s="394" t="str">
        <f>Altalanos!$A$6</f>
        <v>Diákolimpia Bács-Kiskun</v>
      </c>
      <c r="B1" s="93"/>
      <c r="C1" s="93"/>
      <c r="D1" s="384"/>
      <c r="E1" s="438" t="s">
        <v>93</v>
      </c>
      <c r="F1" s="427"/>
      <c r="G1" s="729"/>
      <c r="H1" s="430"/>
      <c r="I1" s="430"/>
      <c r="J1" s="430"/>
      <c r="K1" s="430"/>
      <c r="L1" s="430"/>
      <c r="M1" s="430"/>
      <c r="N1" s="430"/>
      <c r="O1" s="431"/>
    </row>
    <row r="2" spans="1:15" ht="13.8" thickBot="1">
      <c r="B2" s="96" t="s">
        <v>122</v>
      </c>
      <c r="C2" s="465">
        <f>Altalanos!$D$8</f>
        <v>0</v>
      </c>
      <c r="D2" s="120"/>
      <c r="E2" s="438" t="s">
        <v>94</v>
      </c>
      <c r="F2" s="704"/>
      <c r="G2" s="730"/>
      <c r="H2" s="94"/>
      <c r="I2" s="94"/>
      <c r="J2" s="94"/>
      <c r="K2" s="94"/>
      <c r="L2" s="111"/>
      <c r="M2" s="86"/>
      <c r="N2" s="86"/>
      <c r="O2" s="111"/>
    </row>
    <row r="3" spans="1:15" s="2" customFormat="1" ht="13.8" thickBot="1">
      <c r="A3" s="754"/>
      <c r="B3" s="684"/>
      <c r="C3" s="684"/>
      <c r="D3" s="684"/>
      <c r="E3" s="727"/>
      <c r="F3" s="684"/>
      <c r="G3" s="731"/>
      <c r="H3" s="112"/>
      <c r="I3" s="123"/>
      <c r="J3" s="123"/>
      <c r="K3" s="123"/>
      <c r="L3" s="485" t="s">
        <v>92</v>
      </c>
      <c r="M3" s="113"/>
      <c r="N3" s="124"/>
      <c r="O3" s="439"/>
    </row>
    <row r="4" spans="1:15" s="2" customFormat="1">
      <c r="A4" s="55" t="s">
        <v>82</v>
      </c>
      <c r="B4" s="55"/>
      <c r="C4" s="53" t="s">
        <v>79</v>
      </c>
      <c r="D4" s="55" t="s">
        <v>87</v>
      </c>
      <c r="E4" s="765"/>
      <c r="F4" s="755"/>
      <c r="G4" s="732" t="s">
        <v>88</v>
      </c>
      <c r="H4" s="126"/>
      <c r="I4" s="127"/>
      <c r="J4" s="127"/>
      <c r="K4" s="127"/>
      <c r="L4" s="126"/>
      <c r="M4" s="440"/>
      <c r="N4" s="440"/>
      <c r="O4" s="128"/>
    </row>
    <row r="5" spans="1:15" s="2" customFormat="1" ht="13.8" thickBot="1">
      <c r="A5" s="432">
        <f>Altalanos!$A$10</f>
        <v>45408</v>
      </c>
      <c r="B5" s="432"/>
      <c r="C5" s="97" t="str">
        <f>Altalanos!$C$10</f>
        <v>Baja</v>
      </c>
      <c r="D5" s="98" t="str">
        <f>Altalanos!$D$10</f>
        <v xml:space="preserve">  </v>
      </c>
      <c r="E5" s="89"/>
      <c r="F5" s="98"/>
      <c r="G5" s="733">
        <f>Altalanos!$E$10</f>
        <v>0</v>
      </c>
      <c r="H5" s="129"/>
      <c r="I5" s="89"/>
      <c r="J5" s="89"/>
      <c r="K5" s="89"/>
      <c r="L5" s="129"/>
      <c r="M5" s="98"/>
      <c r="N5" s="98"/>
      <c r="O5" s="756"/>
    </row>
    <row r="6" spans="1:15" ht="30" customHeight="1" thickBot="1">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899999999999999" customHeight="1">
      <c r="A7" s="426">
        <v>1</v>
      </c>
      <c r="B7" s="105"/>
      <c r="C7" s="105"/>
      <c r="D7" s="106"/>
      <c r="E7" s="441"/>
      <c r="F7" s="757"/>
      <c r="G7" s="767"/>
      <c r="H7" s="423"/>
      <c r="I7" s="421"/>
      <c r="J7" s="425"/>
      <c r="K7" s="421"/>
      <c r="L7" s="387"/>
      <c r="M7" s="768"/>
      <c r="N7" s="133"/>
      <c r="O7" s="751"/>
    </row>
    <row r="8" spans="1:15" s="11" customFormat="1" ht="18.899999999999999" customHeight="1">
      <c r="A8" s="426">
        <v>2</v>
      </c>
      <c r="B8" s="105"/>
      <c r="C8" s="105"/>
      <c r="D8" s="106"/>
      <c r="E8" s="441"/>
      <c r="F8" s="741"/>
      <c r="G8" s="106"/>
      <c r="H8" s="423"/>
      <c r="I8" s="421"/>
      <c r="J8" s="425"/>
      <c r="K8" s="421"/>
      <c r="L8" s="387"/>
      <c r="M8" s="106"/>
      <c r="N8" s="133"/>
      <c r="O8" s="707"/>
    </row>
    <row r="9" spans="1:15" s="11" customFormat="1" ht="18.899999999999999" customHeight="1">
      <c r="A9" s="426">
        <v>3</v>
      </c>
      <c r="B9" s="105"/>
      <c r="C9" s="105"/>
      <c r="D9" s="106"/>
      <c r="E9" s="441"/>
      <c r="F9" s="741"/>
      <c r="G9" s="106"/>
      <c r="H9" s="423"/>
      <c r="I9" s="421"/>
      <c r="J9" s="425"/>
      <c r="K9" s="421"/>
      <c r="L9" s="387"/>
      <c r="M9" s="106"/>
      <c r="N9" s="715"/>
      <c r="O9" s="458"/>
    </row>
    <row r="10" spans="1:15" s="11" customFormat="1" ht="18.899999999999999" customHeight="1">
      <c r="A10" s="426">
        <v>4</v>
      </c>
      <c r="B10" s="105"/>
      <c r="C10" s="105"/>
      <c r="D10" s="106"/>
      <c r="E10" s="441"/>
      <c r="F10" s="741"/>
      <c r="G10" s="106"/>
      <c r="H10" s="423"/>
      <c r="I10" s="421"/>
      <c r="J10" s="425"/>
      <c r="K10" s="421"/>
      <c r="L10" s="387"/>
      <c r="M10" s="106"/>
      <c r="N10" s="714"/>
      <c r="O10" s="707"/>
    </row>
    <row r="11" spans="1:15" s="11" customFormat="1" ht="18.899999999999999" customHeight="1">
      <c r="A11" s="426">
        <v>5</v>
      </c>
      <c r="B11" s="105"/>
      <c r="C11" s="105"/>
      <c r="D11" s="106"/>
      <c r="E11" s="441"/>
      <c r="F11" s="741"/>
      <c r="G11" s="767"/>
      <c r="H11" s="423"/>
      <c r="I11" s="421"/>
      <c r="J11" s="425"/>
      <c r="K11" s="421"/>
      <c r="L11" s="387"/>
      <c r="M11" s="768"/>
      <c r="N11" s="715"/>
      <c r="O11" s="707"/>
    </row>
    <row r="12" spans="1:15" s="11" customFormat="1" ht="18.899999999999999" customHeight="1">
      <c r="A12" s="426">
        <v>6</v>
      </c>
      <c r="B12" s="105"/>
      <c r="C12" s="105"/>
      <c r="D12" s="106"/>
      <c r="E12" s="441"/>
      <c r="F12" s="741"/>
      <c r="G12" s="106"/>
      <c r="H12" s="423"/>
      <c r="I12" s="421"/>
      <c r="J12" s="425"/>
      <c r="K12" s="421"/>
      <c r="L12" s="387"/>
      <c r="M12" s="106"/>
      <c r="N12" s="715"/>
      <c r="O12" s="707"/>
    </row>
    <row r="13" spans="1:15" s="11" customFormat="1" ht="18.899999999999999" customHeight="1">
      <c r="A13" s="426">
        <v>7</v>
      </c>
      <c r="B13" s="105"/>
      <c r="C13" s="105"/>
      <c r="D13" s="106"/>
      <c r="E13" s="441"/>
      <c r="F13" s="741"/>
      <c r="G13" s="106"/>
      <c r="H13" s="423"/>
      <c r="I13" s="421"/>
      <c r="J13" s="425"/>
      <c r="K13" s="421"/>
      <c r="L13" s="387"/>
      <c r="M13" s="106"/>
      <c r="N13" s="715"/>
      <c r="O13" s="707"/>
    </row>
    <row r="14" spans="1:15" s="11" customFormat="1" ht="18.899999999999999" customHeight="1">
      <c r="A14" s="426">
        <v>8</v>
      </c>
      <c r="B14" s="105"/>
      <c r="C14" s="105"/>
      <c r="D14" s="106"/>
      <c r="E14" s="441"/>
      <c r="F14" s="741"/>
      <c r="G14" s="106"/>
      <c r="H14" s="423"/>
      <c r="I14" s="421"/>
      <c r="J14" s="425"/>
      <c r="K14" s="421"/>
      <c r="L14" s="387"/>
      <c r="M14" s="106"/>
      <c r="N14" s="715"/>
      <c r="O14" s="707"/>
    </row>
    <row r="15" spans="1:15" s="11" customFormat="1" ht="18.899999999999999" customHeight="1">
      <c r="A15" s="426">
        <v>9</v>
      </c>
      <c r="B15" s="105"/>
      <c r="C15" s="105"/>
      <c r="D15" s="106"/>
      <c r="E15" s="441"/>
      <c r="F15" s="741"/>
      <c r="G15" s="106"/>
      <c r="H15" s="423"/>
      <c r="I15" s="421"/>
      <c r="J15" s="425"/>
      <c r="K15" s="421"/>
      <c r="L15" s="387"/>
      <c r="M15" s="106"/>
      <c r="N15" s="716"/>
      <c r="O15" s="707"/>
    </row>
    <row r="16" spans="1:15" s="11" customFormat="1" ht="18.899999999999999" customHeight="1">
      <c r="A16" s="426">
        <v>10</v>
      </c>
      <c r="B16" s="105"/>
      <c r="C16" s="105"/>
      <c r="D16" s="106"/>
      <c r="E16" s="441"/>
      <c r="F16" s="741"/>
      <c r="G16" s="106"/>
      <c r="H16" s="423"/>
      <c r="I16" s="421"/>
      <c r="J16" s="425"/>
      <c r="K16" s="421"/>
      <c r="L16" s="387"/>
      <c r="M16" s="106"/>
      <c r="N16" s="133"/>
      <c r="O16" s="707"/>
    </row>
    <row r="17" spans="1:15" s="11" customFormat="1" ht="18.899999999999999" customHeight="1">
      <c r="A17" s="426">
        <v>11</v>
      </c>
      <c r="B17" s="105"/>
      <c r="C17" s="105"/>
      <c r="D17" s="106"/>
      <c r="E17" s="441"/>
      <c r="F17" s="741"/>
      <c r="G17" s="106"/>
      <c r="H17" s="423"/>
      <c r="I17" s="421"/>
      <c r="J17" s="425"/>
      <c r="K17" s="421"/>
      <c r="L17" s="387"/>
      <c r="M17" s="106"/>
      <c r="N17" s="133"/>
      <c r="O17" s="707"/>
    </row>
    <row r="18" spans="1:15" s="11" customFormat="1" ht="18.899999999999999" customHeight="1">
      <c r="A18" s="426">
        <v>12</v>
      </c>
      <c r="B18" s="105"/>
      <c r="C18" s="105"/>
      <c r="D18" s="106"/>
      <c r="E18" s="441"/>
      <c r="F18" s="741"/>
      <c r="G18" s="106"/>
      <c r="H18" s="423"/>
      <c r="I18" s="421"/>
      <c r="J18" s="425"/>
      <c r="K18" s="421"/>
      <c r="L18" s="387"/>
      <c r="M18" s="106"/>
      <c r="N18" s="133"/>
      <c r="O18" s="707"/>
    </row>
    <row r="19" spans="1:15" s="11" customFormat="1" ht="18.899999999999999" customHeight="1">
      <c r="A19" s="426">
        <v>13</v>
      </c>
      <c r="B19" s="105"/>
      <c r="C19" s="105"/>
      <c r="D19" s="106"/>
      <c r="E19" s="441"/>
      <c r="F19" s="741"/>
      <c r="G19" s="106"/>
      <c r="H19" s="423"/>
      <c r="I19" s="421"/>
      <c r="J19" s="425"/>
      <c r="K19" s="421"/>
      <c r="L19" s="387"/>
      <c r="M19" s="106"/>
      <c r="N19" s="107"/>
      <c r="O19" s="707"/>
    </row>
    <row r="20" spans="1:15" s="11" customFormat="1" ht="18.899999999999999" customHeight="1">
      <c r="A20" s="426">
        <v>14</v>
      </c>
      <c r="B20" s="105"/>
      <c r="C20" s="105"/>
      <c r="D20" s="106"/>
      <c r="E20" s="441"/>
      <c r="F20" s="741"/>
      <c r="G20" s="106"/>
      <c r="H20" s="423"/>
      <c r="I20" s="421"/>
      <c r="J20" s="425"/>
      <c r="K20" s="421"/>
      <c r="L20" s="387"/>
      <c r="M20" s="106"/>
      <c r="N20" s="107"/>
      <c r="O20" s="707"/>
    </row>
    <row r="21" spans="1:15" s="11" customFormat="1" ht="18.899999999999999" customHeight="1">
      <c r="A21" s="426">
        <v>15</v>
      </c>
      <c r="B21" s="105"/>
      <c r="C21" s="105"/>
      <c r="D21" s="106"/>
      <c r="E21" s="441"/>
      <c r="F21" s="741"/>
      <c r="G21" s="106"/>
      <c r="H21" s="423"/>
      <c r="I21" s="421"/>
      <c r="J21" s="425"/>
      <c r="K21" s="421"/>
      <c r="L21" s="387"/>
      <c r="M21" s="106"/>
      <c r="N21" s="133"/>
      <c r="O21" s="707"/>
    </row>
    <row r="22" spans="1:15" s="11" customFormat="1" ht="18.899999999999999" customHeight="1">
      <c r="A22" s="426">
        <v>16</v>
      </c>
      <c r="B22" s="105"/>
      <c r="C22" s="105"/>
      <c r="D22" s="106"/>
      <c r="E22" s="441"/>
      <c r="F22" s="741"/>
      <c r="G22" s="106"/>
      <c r="H22" s="423"/>
      <c r="I22" s="421"/>
      <c r="J22" s="425"/>
      <c r="K22" s="421"/>
      <c r="L22" s="387"/>
      <c r="M22" s="106"/>
      <c r="N22" s="133"/>
      <c r="O22" s="707"/>
    </row>
    <row r="23" spans="1:15" s="11" customFormat="1" ht="18.899999999999999" customHeight="1">
      <c r="A23" s="426">
        <v>17</v>
      </c>
      <c r="B23" s="105"/>
      <c r="C23" s="105"/>
      <c r="D23" s="106"/>
      <c r="E23" s="441"/>
      <c r="F23" s="741"/>
      <c r="G23" s="106"/>
      <c r="H23" s="423"/>
      <c r="I23" s="421"/>
      <c r="J23" s="425"/>
      <c r="K23" s="421"/>
      <c r="L23" s="387"/>
      <c r="M23" s="106"/>
      <c r="N23" s="133"/>
      <c r="O23" s="707"/>
    </row>
    <row r="24" spans="1:15" s="11" customFormat="1" ht="18.899999999999999" customHeight="1">
      <c r="A24" s="426">
        <v>18</v>
      </c>
      <c r="B24" s="105"/>
      <c r="C24" s="105"/>
      <c r="D24" s="106"/>
      <c r="E24" s="441"/>
      <c r="F24" s="741"/>
      <c r="G24" s="106"/>
      <c r="H24" s="423"/>
      <c r="I24" s="421"/>
      <c r="J24" s="425"/>
      <c r="K24" s="421"/>
      <c r="L24" s="387"/>
      <c r="M24" s="106"/>
      <c r="N24" s="133"/>
      <c r="O24" s="707"/>
    </row>
    <row r="25" spans="1:15" s="11" customFormat="1" ht="18.899999999999999" customHeight="1">
      <c r="A25" s="426">
        <v>19</v>
      </c>
      <c r="B25" s="105"/>
      <c r="C25" s="105"/>
      <c r="D25" s="106"/>
      <c r="E25" s="441"/>
      <c r="F25" s="741"/>
      <c r="G25" s="106"/>
      <c r="H25" s="423"/>
      <c r="I25" s="421"/>
      <c r="J25" s="425"/>
      <c r="K25" s="421"/>
      <c r="L25" s="387"/>
      <c r="M25" s="106"/>
      <c r="N25" s="133"/>
      <c r="O25" s="707"/>
    </row>
    <row r="26" spans="1:15" s="11" customFormat="1" ht="18.899999999999999" customHeight="1">
      <c r="A26" s="426">
        <v>20</v>
      </c>
      <c r="B26" s="105"/>
      <c r="C26" s="105"/>
      <c r="D26" s="106"/>
      <c r="E26" s="441"/>
      <c r="F26" s="741"/>
      <c r="G26" s="106"/>
      <c r="H26" s="423"/>
      <c r="I26" s="421"/>
      <c r="J26" s="425"/>
      <c r="K26" s="421"/>
      <c r="L26" s="387"/>
      <c r="M26" s="106"/>
      <c r="N26" s="133"/>
      <c r="O26" s="707"/>
    </row>
    <row r="27" spans="1:15" s="11" customFormat="1" ht="18.899999999999999" customHeight="1">
      <c r="A27" s="426">
        <v>21</v>
      </c>
      <c r="B27" s="105"/>
      <c r="C27" s="105"/>
      <c r="D27" s="106"/>
      <c r="E27" s="441"/>
      <c r="F27" s="741"/>
      <c r="G27" s="106"/>
      <c r="H27" s="423"/>
      <c r="I27" s="421"/>
      <c r="J27" s="425"/>
      <c r="K27" s="421"/>
      <c r="L27" s="387"/>
      <c r="M27" s="106"/>
      <c r="N27" s="107"/>
      <c r="O27" s="458"/>
    </row>
    <row r="28" spans="1:15" s="11" customFormat="1" ht="18.899999999999999" customHeight="1">
      <c r="A28" s="426">
        <v>22</v>
      </c>
      <c r="B28" s="105"/>
      <c r="C28" s="105"/>
      <c r="D28" s="106"/>
      <c r="E28" s="441"/>
      <c r="F28" s="688"/>
      <c r="G28" s="708"/>
      <c r="H28" s="423"/>
      <c r="I28" s="421"/>
      <c r="J28" s="425"/>
      <c r="K28" s="421"/>
      <c r="L28" s="387"/>
      <c r="M28" s="107"/>
      <c r="N28" s="107"/>
      <c r="O28" s="107"/>
    </row>
    <row r="29" spans="1:15" s="11" customFormat="1" ht="18.899999999999999" customHeight="1">
      <c r="A29" s="426">
        <v>23</v>
      </c>
      <c r="B29" s="105"/>
      <c r="C29" s="105"/>
      <c r="D29" s="106"/>
      <c r="E29" s="441"/>
      <c r="F29" s="688"/>
      <c r="G29" s="708"/>
      <c r="H29" s="423"/>
      <c r="I29" s="421"/>
      <c r="J29" s="425"/>
      <c r="K29" s="421"/>
      <c r="L29" s="387"/>
      <c r="M29" s="107"/>
      <c r="N29" s="133"/>
      <c r="O29" s="107"/>
    </row>
    <row r="30" spans="1:15" s="11" customFormat="1" ht="18.899999999999999" customHeight="1">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899999999999999" customHeight="1">
      <c r="A31" s="426">
        <v>25</v>
      </c>
      <c r="B31" s="105"/>
      <c r="C31" s="105"/>
      <c r="D31" s="106"/>
      <c r="E31" s="441"/>
      <c r="F31" s="688"/>
      <c r="G31" s="735"/>
      <c r="H31" s="423"/>
      <c r="I31" s="421"/>
      <c r="J31" s="425"/>
      <c r="K31" s="421"/>
      <c r="L31" s="387"/>
      <c r="M31" s="393"/>
      <c r="N31" s="133">
        <f t="shared" si="0"/>
        <v>999</v>
      </c>
      <c r="O31" s="107"/>
    </row>
    <row r="32" spans="1:15" s="11" customFormat="1" ht="18.899999999999999" customHeight="1">
      <c r="A32" s="426">
        <v>26</v>
      </c>
      <c r="B32" s="105"/>
      <c r="C32" s="105"/>
      <c r="D32" s="106"/>
      <c r="E32" s="441"/>
      <c r="F32" s="688"/>
      <c r="G32" s="735"/>
      <c r="H32" s="423"/>
      <c r="I32" s="421"/>
      <c r="J32" s="425"/>
      <c r="K32" s="421"/>
      <c r="L32" s="387"/>
      <c r="M32" s="393"/>
      <c r="N32" s="133">
        <f t="shared" si="0"/>
        <v>999</v>
      </c>
      <c r="O32" s="107"/>
    </row>
    <row r="33" spans="1:15" s="11" customFormat="1" ht="18.899999999999999" customHeight="1">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899999999999999" customHeight="1">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899999999999999" customHeight="1">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c r="A123" s="426">
        <v>117</v>
      </c>
      <c r="B123" s="105"/>
      <c r="C123" s="105"/>
      <c r="D123" s="106"/>
      <c r="E123" s="441"/>
      <c r="F123" s="688"/>
      <c r="G123" s="735"/>
      <c r="H123" s="423"/>
      <c r="I123" s="421"/>
      <c r="J123" s="425"/>
      <c r="K123" s="421"/>
      <c r="L123" s="387"/>
      <c r="M123" s="393"/>
      <c r="N123" s="133"/>
      <c r="O123" s="107"/>
    </row>
    <row r="124" spans="1:15" s="11" customFormat="1" ht="18.899999999999999" customHeight="1">
      <c r="A124" s="426">
        <v>118</v>
      </c>
      <c r="B124" s="105"/>
      <c r="C124" s="105"/>
      <c r="D124" s="106"/>
      <c r="E124" s="441"/>
      <c r="F124" s="688"/>
      <c r="G124" s="735"/>
      <c r="H124" s="423"/>
      <c r="I124" s="421"/>
      <c r="J124" s="425"/>
      <c r="K124" s="421"/>
      <c r="L124" s="387"/>
      <c r="M124" s="393"/>
      <c r="N124" s="133"/>
      <c r="O124" s="107"/>
    </row>
    <row r="125" spans="1:15" s="11" customFormat="1" ht="18.899999999999999" customHeight="1">
      <c r="A125" s="426">
        <v>119</v>
      </c>
      <c r="B125" s="105"/>
      <c r="C125" s="105"/>
      <c r="D125" s="106"/>
      <c r="E125" s="441"/>
      <c r="F125" s="688"/>
      <c r="G125" s="735"/>
      <c r="H125" s="423"/>
      <c r="I125" s="421"/>
      <c r="J125" s="425"/>
      <c r="K125" s="421"/>
      <c r="L125" s="387"/>
      <c r="M125" s="393"/>
      <c r="N125" s="133"/>
      <c r="O125" s="107"/>
    </row>
    <row r="126" spans="1:15" s="11" customFormat="1" ht="18.899999999999999" customHeight="1">
      <c r="A126" s="426">
        <v>120</v>
      </c>
      <c r="B126" s="105"/>
      <c r="C126" s="105"/>
      <c r="D126" s="106"/>
      <c r="E126" s="441"/>
      <c r="F126" s="688"/>
      <c r="G126" s="735"/>
      <c r="H126" s="423"/>
      <c r="I126" s="421"/>
      <c r="J126" s="425"/>
      <c r="K126" s="421"/>
      <c r="L126" s="387"/>
      <c r="M126" s="393"/>
      <c r="N126" s="133"/>
      <c r="O126" s="107"/>
    </row>
    <row r="127" spans="1:15" s="11" customFormat="1" ht="18.899999999999999" customHeight="1">
      <c r="A127" s="426">
        <v>121</v>
      </c>
      <c r="B127" s="105"/>
      <c r="C127" s="105"/>
      <c r="D127" s="106"/>
      <c r="E127" s="441"/>
      <c r="F127" s="688"/>
      <c r="G127" s="735"/>
      <c r="H127" s="423"/>
      <c r="I127" s="421"/>
      <c r="J127" s="425"/>
      <c r="K127" s="421"/>
      <c r="L127" s="387"/>
      <c r="M127" s="393"/>
      <c r="N127" s="133"/>
      <c r="O127" s="107"/>
    </row>
    <row r="128" spans="1:15" s="11" customFormat="1" ht="18.899999999999999" customHeight="1">
      <c r="A128" s="426">
        <v>122</v>
      </c>
      <c r="B128" s="105"/>
      <c r="C128" s="105"/>
      <c r="D128" s="106"/>
      <c r="E128" s="441"/>
      <c r="F128" s="688"/>
      <c r="G128" s="735"/>
      <c r="H128" s="423"/>
      <c r="I128" s="421"/>
      <c r="J128" s="425"/>
      <c r="K128" s="421"/>
      <c r="L128" s="387"/>
      <c r="M128" s="393"/>
      <c r="N128" s="133"/>
      <c r="O128" s="107"/>
    </row>
    <row r="129" spans="1:15" s="11" customFormat="1" ht="18.899999999999999" customHeight="1">
      <c r="A129" s="426">
        <v>123</v>
      </c>
      <c r="B129" s="105"/>
      <c r="C129" s="105"/>
      <c r="D129" s="106"/>
      <c r="E129" s="441"/>
      <c r="F129" s="688"/>
      <c r="G129" s="735"/>
      <c r="H129" s="423"/>
      <c r="I129" s="421"/>
      <c r="J129" s="425"/>
      <c r="K129" s="421"/>
      <c r="L129" s="387"/>
      <c r="M129" s="393"/>
      <c r="N129" s="133"/>
      <c r="O129" s="107"/>
    </row>
    <row r="130" spans="1:15" s="11" customFormat="1" ht="18.899999999999999" customHeight="1">
      <c r="A130" s="426">
        <v>124</v>
      </c>
      <c r="B130" s="105"/>
      <c r="C130" s="105"/>
      <c r="D130" s="106"/>
      <c r="E130" s="441"/>
      <c r="F130" s="688"/>
      <c r="G130" s="735"/>
      <c r="H130" s="423"/>
      <c r="I130" s="421"/>
      <c r="J130" s="425"/>
      <c r="K130" s="421"/>
      <c r="L130" s="387"/>
      <c r="M130" s="393"/>
      <c r="N130" s="133"/>
      <c r="O130" s="107"/>
    </row>
    <row r="131" spans="1:15" s="11" customFormat="1" ht="18.899999999999999" customHeight="1">
      <c r="A131" s="426">
        <v>125</v>
      </c>
      <c r="B131" s="105"/>
      <c r="C131" s="105"/>
      <c r="D131" s="106"/>
      <c r="E131" s="441"/>
      <c r="F131" s="688"/>
      <c r="G131" s="735"/>
      <c r="H131" s="423"/>
      <c r="I131" s="421"/>
      <c r="J131" s="425"/>
      <c r="K131" s="421"/>
      <c r="L131" s="387"/>
      <c r="M131" s="393"/>
      <c r="N131" s="133"/>
      <c r="O131" s="107"/>
    </row>
    <row r="132" spans="1:15" s="11" customFormat="1" ht="18.899999999999999" customHeight="1">
      <c r="A132" s="426">
        <v>126</v>
      </c>
      <c r="B132" s="105"/>
      <c r="C132" s="105"/>
      <c r="D132" s="106"/>
      <c r="E132" s="441"/>
      <c r="F132" s="688"/>
      <c r="G132" s="735"/>
      <c r="H132" s="423"/>
      <c r="I132" s="421"/>
      <c r="J132" s="425"/>
      <c r="K132" s="421"/>
      <c r="L132" s="387"/>
      <c r="M132" s="393"/>
      <c r="N132" s="133"/>
      <c r="O132" s="107"/>
    </row>
    <row r="133" spans="1:15" s="11" customFormat="1" ht="18.899999999999999" customHeight="1">
      <c r="A133" s="426">
        <v>127</v>
      </c>
      <c r="B133" s="105"/>
      <c r="C133" s="105"/>
      <c r="D133" s="106"/>
      <c r="E133" s="441"/>
      <c r="F133" s="688"/>
      <c r="G133" s="735"/>
      <c r="H133" s="423"/>
      <c r="I133" s="421"/>
      <c r="J133" s="425"/>
      <c r="K133" s="421"/>
      <c r="L133" s="387"/>
      <c r="M133" s="393"/>
      <c r="N133" s="133"/>
      <c r="O133" s="107"/>
    </row>
    <row r="134" spans="1:15" s="11" customFormat="1" ht="18.899999999999999" customHeight="1">
      <c r="A134" s="426">
        <v>128</v>
      </c>
      <c r="B134" s="105"/>
      <c r="C134" s="105"/>
      <c r="D134" s="106"/>
      <c r="E134" s="441"/>
      <c r="F134" s="688"/>
      <c r="G134" s="735"/>
      <c r="H134" s="423"/>
      <c r="I134" s="421"/>
      <c r="J134" s="425"/>
      <c r="K134" s="421"/>
      <c r="L134" s="387"/>
      <c r="M134" s="393"/>
      <c r="N134" s="133"/>
      <c r="O134" s="107"/>
    </row>
  </sheetData>
  <conditionalFormatting sqref="H7:H134">
    <cfRule type="cellIs" dxfId="353" priority="10" stopIfTrue="1" operator="equal">
      <formula>"Z"</formula>
    </cfRule>
  </conditionalFormatting>
  <conditionalFormatting sqref="A7:D134">
    <cfRule type="expression" dxfId="352" priority="9" stopIfTrue="1">
      <formula>$O7&gt;=1</formula>
    </cfRule>
  </conditionalFormatting>
  <conditionalFormatting sqref="B7:D14">
    <cfRule type="expression" dxfId="351" priority="8" stopIfTrue="1">
      <formula>$O7&gt;=1</formula>
    </cfRule>
  </conditionalFormatting>
  <conditionalFormatting sqref="E7:E134">
    <cfRule type="expression" dxfId="350" priority="5" stopIfTrue="1">
      <formula>AND(ROUNDDOWN(($A$4-E7)/365.25,0)&lt;=13,#REF!&lt;&gt;"OK")</formula>
    </cfRule>
    <cfRule type="expression" dxfId="349" priority="6" stopIfTrue="1">
      <formula>AND(ROUNDDOWN(($A$4-E7)/365.25,0)&lt;=14,#REF!&lt;&gt;"OK")</formula>
    </cfRule>
    <cfRule type="expression" dxfId="348" priority="7" stopIfTrue="1">
      <formula>AND(ROUNDDOWN(($A$4-E7)/365.25,0)&lt;=17,#REF!&lt;&gt;"OK")</formula>
    </cfRule>
  </conditionalFormatting>
  <conditionalFormatting sqref="E7:E27">
    <cfRule type="expression" dxfId="347" priority="2" stopIfTrue="1">
      <formula>AND(ROUNDDOWN(($A$4-E7)/365.25,0)&lt;=13,G7&lt;&gt;"OK")</formula>
    </cfRule>
    <cfRule type="expression" dxfId="346" priority="3" stopIfTrue="1">
      <formula>AND(ROUNDDOWN(($A$4-E7)/365.25,0)&lt;=14,G7&lt;&gt;"OK")</formula>
    </cfRule>
    <cfRule type="expression" dxfId="345" priority="4" stopIfTrue="1">
      <formula>AND(ROUNDDOWN(($A$4-E7)/365.25,0)&lt;=17,G7&lt;&gt;"OK")</formula>
    </cfRule>
  </conditionalFormatting>
  <conditionalFormatting sqref="B7:D27">
    <cfRule type="expression" dxfId="344"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worksheet>
</file>

<file path=xl/worksheets/sheet66.xml><?xml version="1.0" encoding="utf-8"?>
<worksheet xmlns="http://schemas.openxmlformats.org/spreadsheetml/2006/main" xmlns:r="http://schemas.openxmlformats.org/officeDocument/2006/relationships">
  <sheetPr codeName="Sheet146">
    <tabColor indexed="19"/>
    <pageSetUpPr fitToPage="1"/>
  </sheetPr>
  <dimension ref="A1:U80"/>
  <sheetViews>
    <sheetView showGridLines="0" showZeros="0" workbookViewId="0">
      <selection activeCell="A6" sqref="A6:IV6"/>
    </sheetView>
  </sheetViews>
  <sheetFormatPr defaultRowHeight="13.2"/>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120" t="s">
        <v>115</v>
      </c>
      <c r="L1" s="120"/>
      <c r="M1" s="94"/>
      <c r="N1" s="140" t="s">
        <v>3</v>
      </c>
      <c r="O1" s="140" t="s">
        <v>3</v>
      </c>
      <c r="P1" s="140"/>
      <c r="Q1" s="139"/>
      <c r="R1" s="140"/>
    </row>
    <row r="2" spans="1:21" s="108" customFormat="1">
      <c r="A2" s="96" t="s">
        <v>122</v>
      </c>
      <c r="B2" s="96"/>
      <c r="C2" s="96"/>
      <c r="D2" s="464"/>
      <c r="E2" s="464">
        <f>Altalanos!$D$8</f>
        <v>0</v>
      </c>
      <c r="F2" s="96"/>
      <c r="G2" s="141"/>
      <c r="H2" s="110"/>
      <c r="I2" s="110"/>
      <c r="J2" s="142"/>
      <c r="K2" s="438" t="s">
        <v>230</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2" customFormat="1" ht="14.2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(4)'!$A$7:$M$30,12))</f>
        <v/>
      </c>
      <c r="C7" s="390" t="str">
        <f>IF($E7="","",VLOOKUP($E7,'1Q ELO (4)'!$A$7:$M$30,13))</f>
        <v/>
      </c>
      <c r="D7" s="446" t="str">
        <f>IF($E7="","",VLOOKUP($E7,'1Q ELO (4)'!$A$7:$M$30,5))</f>
        <v/>
      </c>
      <c r="E7" s="159"/>
      <c r="F7" s="160" t="str">
        <f>UPPER(IF($E7="","",VLOOKUP($E7,'1Q ELO (4)'!$A$7:$M$30,2)))</f>
        <v/>
      </c>
      <c r="G7" s="160" t="str">
        <f>IF($E7="","",VLOOKUP($E7,'1Q ELO (4)'!$A$7:$M$30,3))</f>
        <v/>
      </c>
      <c r="H7" s="160"/>
      <c r="I7" s="160" t="str">
        <f>IF($E7="","",VLOOKUP($E7,'1Q ELO (4)'!$A$7:$M$30,4))</f>
        <v/>
      </c>
      <c r="J7" s="162"/>
      <c r="K7" s="161"/>
      <c r="L7" s="161"/>
      <c r="M7" s="161"/>
      <c r="N7" s="161"/>
      <c r="O7" s="164"/>
      <c r="P7" s="166"/>
      <c r="Q7" s="167"/>
      <c r="R7" s="168"/>
      <c r="S7" s="169"/>
      <c r="U7" s="170" t="str">
        <f>Birók!P21</f>
        <v>Bíró</v>
      </c>
    </row>
    <row r="8" spans="1:21" s="38" customFormat="1" ht="9.6" customHeight="1">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(4)'!$A$7:$M$30,12))</f>
        <v/>
      </c>
      <c r="C9" s="390" t="str">
        <f>IF($E9="","",VLOOKUP($E9,'1Q ELO (4)'!$A$7:$M$30,13))</f>
        <v/>
      </c>
      <c r="D9" s="446" t="str">
        <f>IF($E9="","",VLOOKUP($E9,'1Q ELO (4)'!$A$7:$M$30,5))</f>
        <v/>
      </c>
      <c r="E9" s="159"/>
      <c r="F9" s="487" t="str">
        <f>UPPER(IF($E9="","",VLOOKUP($E9,'1Q ELO (4)'!$A$7:$M$30,2)))</f>
        <v/>
      </c>
      <c r="G9" s="179" t="str">
        <f>IF($E9="","",VLOOKUP($E9,'1Q ELO (4)'!$A$7:$M$30,3))</f>
        <v/>
      </c>
      <c r="H9" s="179"/>
      <c r="I9" s="179" t="str">
        <f>IF($E9="","",VLOOKUP($E9,'1Q ELO (4)'!$A$7:$M$30,4))</f>
        <v/>
      </c>
      <c r="J9" s="180"/>
      <c r="K9" s="161"/>
      <c r="L9" s="181"/>
      <c r="M9" s="161"/>
      <c r="N9" s="161"/>
      <c r="O9" s="164"/>
      <c r="P9" s="166"/>
      <c r="Q9" s="167"/>
      <c r="R9" s="168"/>
      <c r="S9" s="169"/>
      <c r="U9" s="178" t="str">
        <f>Birók!P23</f>
        <v xml:space="preserve"> </v>
      </c>
    </row>
    <row r="10" spans="1:21" s="38" customFormat="1" ht="9.6" customHeight="1">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c r="A11" s="171">
        <v>3</v>
      </c>
      <c r="B11" s="390" t="str">
        <f>IF($E11="","",VLOOKUP($E11,'1Q ELO (4)'!$A$7:$M$30,12))</f>
        <v/>
      </c>
      <c r="C11" s="390" t="str">
        <f>IF($E11="","",VLOOKUP($E11,'1Q ELO (4)'!$A$7:$M$30,13))</f>
        <v/>
      </c>
      <c r="D11" s="446" t="str">
        <f>IF($E11="","",VLOOKUP($E11,'1Q ELO (4)'!$A$7:$M$30,5))</f>
        <v/>
      </c>
      <c r="E11" s="159"/>
      <c r="F11" s="179" t="str">
        <f>UPPER(IF($E11="","",VLOOKUP($E11,'1Q ELO (4)'!$A$7:$M$30,2)))</f>
        <v/>
      </c>
      <c r="G11" s="179" t="str">
        <f>IF($E11="","",VLOOKUP($E11,'1Q ELO (4)'!$A$7:$M$30,3))</f>
        <v/>
      </c>
      <c r="H11" s="179"/>
      <c r="I11" s="179" t="str">
        <f>IF($E11="","",VLOOKUP($E11,'1Q ELO (4)'!$A$7:$M$30,4))</f>
        <v/>
      </c>
      <c r="J11" s="162"/>
      <c r="K11" s="161"/>
      <c r="L11" s="187"/>
      <c r="M11" s="161"/>
      <c r="N11" s="691"/>
      <c r="O11" s="691"/>
      <c r="P11" s="691"/>
      <c r="Q11" s="414"/>
      <c r="R11" s="396"/>
      <c r="S11" s="698"/>
      <c r="T11" s="699"/>
      <c r="U11" s="696" t="str">
        <f>Birók!P25</f>
        <v xml:space="preserve"> </v>
      </c>
    </row>
    <row r="12" spans="1:21" s="38" customFormat="1" ht="9.6" customHeight="1">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c r="A13" s="171">
        <v>4</v>
      </c>
      <c r="B13" s="390" t="str">
        <f>IF($E13="","",VLOOKUP($E13,'1Q ELO (4)'!$A$7:$M$30,12))</f>
        <v/>
      </c>
      <c r="C13" s="390" t="str">
        <f>IF($E13="","",VLOOKUP($E13,'1Q ELO (4)'!$A$7:$M$30,13))</f>
        <v/>
      </c>
      <c r="D13" s="446" t="str">
        <f>IF($E13="","",VLOOKUP($E13,'1Q ELO (4)'!$A$7:$M$30,5))</f>
        <v/>
      </c>
      <c r="E13" s="159"/>
      <c r="F13" s="179" t="str">
        <f>UPPER(IF($E13="","",VLOOKUP($E13,'1Q ELO (4)'!$A$7:$M$30,2)))</f>
        <v/>
      </c>
      <c r="G13" s="179" t="str">
        <f>IF($E13="","",VLOOKUP($E13,'1Q ELO (4)'!$A$7:$M$30,3))</f>
        <v/>
      </c>
      <c r="H13" s="179"/>
      <c r="I13" s="179" t="str">
        <f>IF($E13="","",VLOOKUP($E13,'1Q ELO (4)'!$A$7:$M$30,4))</f>
        <v/>
      </c>
      <c r="J13" s="190"/>
      <c r="K13" s="161"/>
      <c r="L13" s="161"/>
      <c r="M13" s="161"/>
      <c r="N13" s="691"/>
      <c r="O13" s="691"/>
      <c r="P13" s="691"/>
      <c r="Q13" s="414"/>
      <c r="R13" s="396"/>
      <c r="S13" s="698"/>
      <c r="T13" s="699"/>
      <c r="U13" s="696" t="str">
        <f>Birók!P27</f>
        <v xml:space="preserve"> </v>
      </c>
    </row>
    <row r="14" spans="1:21" s="38" customFormat="1" ht="9.6" customHeight="1">
      <c r="A14" s="171"/>
      <c r="B14" s="460"/>
      <c r="C14" s="460"/>
      <c r="D14" s="456"/>
      <c r="E14" s="182"/>
      <c r="F14" s="161"/>
      <c r="G14" s="161"/>
      <c r="H14" s="70"/>
      <c r="I14" s="191"/>
      <c r="J14" s="183"/>
      <c r="K14" s="161"/>
      <c r="L14" s="161"/>
      <c r="M14" s="691"/>
      <c r="N14" s="414"/>
      <c r="O14" s="396"/>
      <c r="P14" s="698"/>
      <c r="Q14" s="699"/>
      <c r="R14" s="699"/>
    </row>
    <row r="15" spans="1:21" s="38" customFormat="1" ht="9.6" customHeight="1">
      <c r="A15" s="581">
        <v>5</v>
      </c>
      <c r="B15" s="390" t="str">
        <f>IF($E15="","",VLOOKUP($E15,'1Q ELO (4)'!$A$7:$M$30,12))</f>
        <v/>
      </c>
      <c r="C15" s="390" t="str">
        <f>IF($E15="","",VLOOKUP($E15,'1Q ELO (4)'!$A$7:$M$30,13))</f>
        <v/>
      </c>
      <c r="D15" s="446" t="str">
        <f>IF($E15="","",VLOOKUP($E15,'1Q ELO (4)'!$A$7:$M$30,5))</f>
        <v/>
      </c>
      <c r="E15" s="159"/>
      <c r="F15" s="681" t="str">
        <f>UPPER(IF($E15="","",VLOOKUP($E15,'1Q ELO (4)'!$A$7:$M$30,2)))</f>
        <v/>
      </c>
      <c r="G15" s="681" t="str">
        <f>IF($E15="","",VLOOKUP($E15,'1Q ELO (4)'!$A$7:$M$30,3))</f>
        <v/>
      </c>
      <c r="H15" s="681"/>
      <c r="I15" s="681" t="str">
        <f>IF($E15="","",VLOOKUP($E15,'1Q ELO (4)'!$A$7:$M$30,4))</f>
        <v/>
      </c>
      <c r="J15" s="192"/>
      <c r="K15" s="161"/>
      <c r="L15" s="161"/>
      <c r="M15" s="161"/>
      <c r="N15" s="691"/>
      <c r="O15" s="692"/>
      <c r="P15" s="691"/>
      <c r="Q15" s="414"/>
      <c r="R15" s="396"/>
      <c r="S15" s="698"/>
      <c r="T15" s="699"/>
      <c r="U15" s="696" t="str">
        <f>Birók!P29</f>
        <v xml:space="preserve"> </v>
      </c>
    </row>
    <row r="16" spans="1:21" s="38" customFormat="1" ht="9.6" customHeight="1" thickBot="1">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c r="A17" s="171">
        <v>6</v>
      </c>
      <c r="B17" s="390" t="str">
        <f>IF($E17="","",VLOOKUP($E17,'1Q ELO (4)'!$A$7:$M$30,12))</f>
        <v/>
      </c>
      <c r="C17" s="390" t="str">
        <f>IF($E17="","",VLOOKUP($E17,'1Q ELO (4)'!$A$7:$M$30,13))</f>
        <v/>
      </c>
      <c r="D17" s="446" t="str">
        <f>IF($E17="","",VLOOKUP($E17,'1Q ELO (4)'!$A$7:$M$30,5))</f>
        <v/>
      </c>
      <c r="E17" s="159"/>
      <c r="F17" s="179" t="str">
        <f>UPPER(IF($E17="","",VLOOKUP($E17,'1Q ELO (4)'!$A$7:$M$30,2)))</f>
        <v/>
      </c>
      <c r="G17" s="179" t="str">
        <f>IF($E17="","",VLOOKUP($E17,'1Q ELO (4)'!$A$7:$M$30,3))</f>
        <v/>
      </c>
      <c r="H17" s="179"/>
      <c r="I17" s="179" t="str">
        <f>IF($E17="","",VLOOKUP($E17,'1Q ELO (4)'!$A$7:$M$30,4))</f>
        <v/>
      </c>
      <c r="J17" s="180"/>
      <c r="K17" s="161"/>
      <c r="L17" s="181"/>
      <c r="M17" s="161"/>
      <c r="N17" s="691"/>
      <c r="O17" s="691"/>
      <c r="P17" s="691"/>
      <c r="Q17" s="414"/>
      <c r="R17" s="396"/>
      <c r="S17" s="698"/>
      <c r="T17" s="699"/>
    </row>
    <row r="18" spans="1:20" s="38" customFormat="1" ht="9.6" customHeight="1">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c r="A19" s="171">
        <v>7</v>
      </c>
      <c r="B19" s="390" t="str">
        <f>IF($E19="","",VLOOKUP($E19,'1Q ELO (4)'!$A$7:$M$30,12))</f>
        <v/>
      </c>
      <c r="C19" s="390" t="str">
        <f>IF($E19="","",VLOOKUP($E19,'1Q ELO (4)'!$A$7:$M$30,13))</f>
        <v/>
      </c>
      <c r="D19" s="446" t="str">
        <f>IF($E19="","",VLOOKUP($E19,'1Q ELO (4)'!$A$7:$M$30,5))</f>
        <v/>
      </c>
      <c r="E19" s="159"/>
      <c r="F19" s="179" t="str">
        <f>UPPER(IF($E19="","",VLOOKUP($E19,'1Q ELO (4)'!$A$7:$M$30,2)))</f>
        <v/>
      </c>
      <c r="G19" s="179" t="str">
        <f>IF($E19="","",VLOOKUP($E19,'1Q ELO (4)'!$A$7:$M$30,3))</f>
        <v/>
      </c>
      <c r="H19" s="179"/>
      <c r="I19" s="179" t="str">
        <f>IF($E19="","",VLOOKUP($E19,'1Q ELO (4)'!$A$7:$M$30,4))</f>
        <v/>
      </c>
      <c r="J19" s="162"/>
      <c r="K19" s="161"/>
      <c r="L19" s="187"/>
      <c r="M19" s="161"/>
      <c r="N19" s="186"/>
      <c r="O19" s="691"/>
      <c r="P19" s="691"/>
      <c r="Q19" s="414"/>
      <c r="R19" s="396"/>
      <c r="S19" s="698"/>
      <c r="T19" s="699"/>
    </row>
    <row r="20" spans="1:20" s="38" customFormat="1" ht="9.6" customHeight="1">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c r="A21" s="171">
        <v>8</v>
      </c>
      <c r="B21" s="390" t="str">
        <f>IF($E21="","",VLOOKUP($E21,'1Q ELO (4)'!$A$7:$M$30,12))</f>
        <v/>
      </c>
      <c r="C21" s="390" t="str">
        <f>IF($E21="","",VLOOKUP($E21,'1Q ELO (4)'!$A$7:$M$30,13))</f>
        <v/>
      </c>
      <c r="D21" s="446" t="str">
        <f>IF($E21="","",VLOOKUP($E21,'1Q ELO (4)'!$A$7:$M$30,5))</f>
        <v/>
      </c>
      <c r="E21" s="159"/>
      <c r="F21" s="179" t="str">
        <f>UPPER(IF($E21="","",VLOOKUP($E21,'1Q ELO (4)'!$A$7:$M$30,2)))</f>
        <v/>
      </c>
      <c r="G21" s="179" t="str">
        <f>IF($E21="","",VLOOKUP($E21,'1Q ELO (4)'!$A$7:$M$30,3))</f>
        <v/>
      </c>
      <c r="H21" s="179"/>
      <c r="I21" s="179" t="str">
        <f>IF($E21="","",VLOOKUP($E21,'1Q ELO (4)'!$A$7:$M$30,4))</f>
        <v/>
      </c>
      <c r="J21" s="190"/>
      <c r="K21" s="161"/>
      <c r="L21" s="161"/>
      <c r="M21" s="161"/>
      <c r="N21" s="186"/>
      <c r="O21" s="691"/>
      <c r="P21" s="691"/>
      <c r="Q21" s="414"/>
      <c r="R21" s="396"/>
      <c r="S21" s="698"/>
      <c r="T21" s="699"/>
    </row>
    <row r="22" spans="1:20" s="38" customFormat="1" ht="9.6" customHeight="1">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c r="A24" s="452" t="s">
        <v>106</v>
      </c>
      <c r="B24" s="453"/>
      <c r="C24" s="454"/>
      <c r="D24" s="455"/>
      <c r="E24" s="224">
        <v>1</v>
      </c>
      <c r="F24" s="92" t="str">
        <f>IF(E24&gt;$R$31,,UPPER(VLOOKUP(E24,'1Q ELO (4)'!$A$7:$O$134,2)))</f>
        <v/>
      </c>
      <c r="G24" s="225"/>
      <c r="H24" s="92"/>
      <c r="I24" s="91"/>
      <c r="J24" s="226" t="s">
        <v>7</v>
      </c>
      <c r="K24" s="221"/>
      <c r="L24" s="227"/>
      <c r="M24" s="221"/>
      <c r="N24" s="228"/>
      <c r="O24" s="229" t="s">
        <v>111</v>
      </c>
      <c r="P24" s="230"/>
      <c r="Q24" s="230"/>
      <c r="R24" s="231"/>
    </row>
    <row r="25" spans="1:20" s="38" customFormat="1" ht="9.6" customHeight="1">
      <c r="A25" s="236" t="s">
        <v>119</v>
      </c>
      <c r="B25" s="234"/>
      <c r="C25" s="448"/>
      <c r="D25" s="237"/>
      <c r="E25" s="224">
        <v>2</v>
      </c>
      <c r="F25" s="92" t="str">
        <f>IF(E25&gt;$R$31,,UPPER(VLOOKUP(E25,'1Q ELO (4)'!$A$7:$O$134,2)))</f>
        <v/>
      </c>
      <c r="G25" s="225"/>
      <c r="H25" s="92"/>
      <c r="I25" s="91"/>
      <c r="J25" s="226" t="s">
        <v>8</v>
      </c>
      <c r="K25" s="221"/>
      <c r="L25" s="227"/>
      <c r="M25" s="221"/>
      <c r="N25" s="228"/>
      <c r="O25" s="232"/>
      <c r="P25" s="233"/>
      <c r="Q25" s="234"/>
      <c r="R25" s="235"/>
    </row>
    <row r="26" spans="1:20" s="38" customFormat="1" ht="9.6" customHeight="1">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c r="A31" s="368"/>
      <c r="B31" s="365"/>
      <c r="C31" s="445"/>
      <c r="D31" s="378"/>
      <c r="E31" s="240"/>
      <c r="F31" s="241"/>
      <c r="G31" s="242"/>
      <c r="H31" s="241"/>
      <c r="I31" s="243"/>
      <c r="J31" s="244" t="s">
        <v>14</v>
      </c>
      <c r="K31" s="234"/>
      <c r="L31" s="233"/>
      <c r="M31" s="234"/>
      <c r="N31" s="235"/>
      <c r="O31" s="234">
        <f>R4</f>
        <v>0</v>
      </c>
      <c r="P31" s="233"/>
      <c r="Q31" s="234"/>
      <c r="R31" s="245">
        <f>MIN(6,'1Q ELO (4)'!O5)</f>
        <v>6</v>
      </c>
    </row>
    <row r="32" spans="1:20" s="38" customFormat="1" ht="9.6" customHeight="1"/>
    <row r="33" s="38" customFormat="1" ht="9.6" customHeight="1"/>
    <row r="34" s="38" customFormat="1" ht="9.6" customHeight="1"/>
    <row r="35" s="38" customFormat="1" ht="9.6" customHeight="1"/>
    <row r="36" s="38" customFormat="1" ht="9.6" customHeight="1"/>
    <row r="37" s="38" customFormat="1" ht="9.6" customHeight="1"/>
    <row r="38" s="38" customFormat="1" ht="9.6" customHeight="1"/>
    <row r="39" s="38" customFormat="1" ht="9.6" customHeight="1"/>
    <row r="40" s="38" customFormat="1" ht="9.6" customHeight="1"/>
    <row r="41" s="38" customFormat="1" ht="9.6" customHeight="1"/>
    <row r="42" s="38" customFormat="1" ht="9.6" customHeight="1"/>
    <row r="43" s="38" customFormat="1" ht="9.6" customHeight="1"/>
    <row r="44" s="38" customFormat="1" ht="9.6" customHeight="1"/>
    <row r="45" s="38" customFormat="1" ht="9.6" customHeight="1"/>
    <row r="46" s="38" customFormat="1" ht="9.6" customHeight="1"/>
    <row r="47" s="38" customFormat="1" ht="9.6" customHeight="1"/>
    <row r="48" s="38" customFormat="1" ht="9.6" customHeight="1"/>
    <row r="49" s="38" customFormat="1" ht="9.6" customHeight="1"/>
    <row r="50" s="38" customFormat="1" ht="9.6" customHeight="1"/>
    <row r="51" s="38" customFormat="1" ht="9.6" customHeight="1"/>
    <row r="52" s="38" customFormat="1" ht="9.6" customHeight="1"/>
    <row r="53" s="38" customFormat="1" ht="9.6" customHeight="1"/>
    <row r="54" s="38" customFormat="1" ht="9.6" customHeight="1"/>
    <row r="55" s="38" customFormat="1" ht="9.6" customHeight="1"/>
    <row r="56" s="38" customFormat="1" ht="9.6" customHeight="1"/>
    <row r="57" s="38" customFormat="1" ht="9.6" customHeight="1"/>
    <row r="58" s="38" customFormat="1" ht="9.6" customHeight="1"/>
    <row r="59" s="38" customFormat="1" ht="9.6" customHeight="1"/>
    <row r="60" s="38" customFormat="1" ht="9.6" customHeight="1"/>
    <row r="61" s="38" customFormat="1" ht="9.6" customHeight="1"/>
    <row r="62" s="38" customFormat="1" ht="9.6" customHeight="1"/>
    <row r="63" s="38" customFormat="1" ht="9.6" customHeight="1"/>
    <row r="64" s="38" customFormat="1" ht="9.6" customHeight="1"/>
    <row r="65" spans="1:18" s="38" customFormat="1" ht="9.6" customHeight="1"/>
    <row r="66" spans="1:18" s="38" customFormat="1" ht="9.6" customHeight="1"/>
    <row r="67" spans="1:18" s="38" customFormat="1" ht="9.6" customHeight="1"/>
    <row r="68" spans="1:18" s="38" customFormat="1" ht="9.6" customHeight="1"/>
    <row r="69" spans="1:18" s="38" customFormat="1" ht="9.6" customHeight="1">
      <c r="A69"/>
      <c r="B69"/>
      <c r="C69"/>
      <c r="D69"/>
      <c r="E69"/>
      <c r="F69"/>
      <c r="G69"/>
      <c r="H69"/>
      <c r="I69"/>
      <c r="J69" s="134"/>
      <c r="K69"/>
      <c r="L69" s="134"/>
      <c r="M69"/>
      <c r="N69" s="135"/>
      <c r="O69"/>
      <c r="P69" s="134"/>
      <c r="Q69"/>
      <c r="R69" s="135"/>
    </row>
    <row r="70" spans="1:18" s="38" customFormat="1" ht="9.6" customHeight="1">
      <c r="A70"/>
      <c r="B70"/>
      <c r="C70"/>
      <c r="D70"/>
      <c r="E70"/>
      <c r="F70"/>
      <c r="G70"/>
      <c r="H70"/>
      <c r="I70"/>
      <c r="J70" s="134"/>
      <c r="K70"/>
      <c r="L70" s="134"/>
      <c r="M70"/>
      <c r="N70" s="135"/>
      <c r="O70"/>
      <c r="P70" s="134"/>
      <c r="Q70"/>
      <c r="R70" s="135"/>
    </row>
    <row r="71" spans="1:18" s="2" customFormat="1" ht="6.75" customHeight="1">
      <c r="A71"/>
      <c r="B71"/>
      <c r="C71"/>
      <c r="D71"/>
      <c r="E71"/>
      <c r="F71"/>
      <c r="G71"/>
      <c r="H71"/>
      <c r="I71"/>
      <c r="J71" s="134"/>
      <c r="K71"/>
      <c r="L71" s="134"/>
      <c r="M71"/>
      <c r="N71" s="135"/>
      <c r="O71"/>
      <c r="P71" s="134"/>
      <c r="Q71"/>
      <c r="R71" s="135"/>
    </row>
    <row r="72" spans="1:18" s="18" customFormat="1" ht="10.5" customHeight="1">
      <c r="A72"/>
      <c r="B72"/>
      <c r="C72"/>
      <c r="D72"/>
      <c r="E72"/>
      <c r="F72"/>
      <c r="G72"/>
      <c r="H72"/>
      <c r="I72"/>
      <c r="J72" s="134"/>
      <c r="K72"/>
      <c r="L72" s="134"/>
      <c r="M72"/>
      <c r="N72" s="135"/>
      <c r="O72"/>
      <c r="P72" s="134"/>
      <c r="Q72"/>
      <c r="R72" s="135"/>
    </row>
    <row r="73" spans="1:18" s="18" customFormat="1" ht="9" customHeight="1">
      <c r="A73"/>
      <c r="B73"/>
      <c r="C73"/>
      <c r="D73"/>
      <c r="E73"/>
      <c r="F73"/>
      <c r="G73"/>
      <c r="H73"/>
      <c r="I73"/>
      <c r="J73" s="134"/>
      <c r="K73"/>
      <c r="L73" s="134"/>
      <c r="M73"/>
      <c r="N73" s="135"/>
      <c r="O73"/>
      <c r="P73" s="134"/>
      <c r="Q73"/>
      <c r="R73" s="135"/>
    </row>
    <row r="74" spans="1:18" s="18" customFormat="1" ht="9" customHeight="1">
      <c r="A74"/>
      <c r="B74"/>
      <c r="C74"/>
      <c r="D74"/>
      <c r="E74"/>
      <c r="F74"/>
      <c r="G74"/>
      <c r="H74"/>
      <c r="I74"/>
      <c r="J74" s="134"/>
      <c r="K74"/>
      <c r="L74" s="134"/>
      <c r="M74"/>
      <c r="N74" s="135"/>
      <c r="O74"/>
      <c r="P74" s="134"/>
      <c r="Q74"/>
      <c r="R74" s="135"/>
    </row>
    <row r="75" spans="1:18" s="18" customFormat="1" ht="9" customHeight="1">
      <c r="A75"/>
      <c r="B75"/>
      <c r="C75"/>
      <c r="D75"/>
      <c r="E75"/>
      <c r="F75"/>
      <c r="G75"/>
      <c r="H75"/>
      <c r="I75"/>
      <c r="J75" s="134"/>
      <c r="K75"/>
      <c r="L75" s="134"/>
      <c r="M75"/>
      <c r="N75" s="135"/>
      <c r="O75"/>
      <c r="P75" s="134"/>
      <c r="Q75"/>
      <c r="R75" s="135"/>
    </row>
    <row r="76" spans="1:18" s="18" customFormat="1" ht="9" customHeight="1">
      <c r="A76"/>
      <c r="B76"/>
      <c r="C76"/>
      <c r="D76"/>
      <c r="E76"/>
      <c r="F76"/>
      <c r="G76"/>
      <c r="H76"/>
      <c r="I76"/>
      <c r="J76" s="134"/>
      <c r="K76"/>
      <c r="L76" s="134"/>
      <c r="M76"/>
      <c r="N76" s="135"/>
      <c r="O76"/>
      <c r="P76" s="134"/>
      <c r="Q76"/>
      <c r="R76" s="135"/>
    </row>
    <row r="77" spans="1:18" s="18" customFormat="1" ht="9" customHeight="1">
      <c r="A77"/>
      <c r="B77"/>
      <c r="C77"/>
      <c r="D77"/>
      <c r="E77"/>
      <c r="F77"/>
      <c r="G77"/>
      <c r="H77"/>
      <c r="I77"/>
      <c r="J77" s="134"/>
      <c r="K77"/>
      <c r="L77" s="134"/>
      <c r="M77"/>
      <c r="N77" s="135"/>
      <c r="O77"/>
      <c r="P77" s="134"/>
      <c r="Q77"/>
      <c r="R77" s="135"/>
    </row>
    <row r="78" spans="1:18" s="18" customFormat="1" ht="9" customHeight="1">
      <c r="A78"/>
      <c r="B78"/>
      <c r="C78"/>
      <c r="D78"/>
      <c r="E78"/>
      <c r="F78"/>
      <c r="G78"/>
      <c r="H78"/>
      <c r="I78"/>
      <c r="J78" s="134"/>
      <c r="K78"/>
      <c r="L78" s="134"/>
      <c r="M78"/>
      <c r="N78" s="135"/>
      <c r="O78"/>
      <c r="P78" s="134"/>
      <c r="Q78"/>
      <c r="R78" s="135"/>
    </row>
    <row r="79" spans="1:18" s="18" customFormat="1" ht="9" customHeight="1">
      <c r="A79"/>
      <c r="B79"/>
      <c r="C79"/>
      <c r="D79"/>
      <c r="E79"/>
      <c r="F79"/>
      <c r="G79"/>
      <c r="H79"/>
      <c r="I79"/>
      <c r="J79" s="134"/>
      <c r="K79"/>
      <c r="L79" s="134"/>
      <c r="M79"/>
      <c r="N79" s="135"/>
      <c r="O79"/>
      <c r="P79" s="134"/>
      <c r="Q79"/>
      <c r="R79" s="135"/>
    </row>
    <row r="80" spans="1:18" s="18" customFormat="1" ht="9" customHeight="1">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343" priority="10" stopIfTrue="1">
      <formula>AND($E7&lt;9,$C7&gt;0)</formula>
    </cfRule>
  </conditionalFormatting>
  <conditionalFormatting sqref="I16 I12 K18 K10 I8 I20">
    <cfRule type="expression" dxfId="342" priority="7" stopIfTrue="1">
      <formula>AND($O$1="CU",I8="Umpire")</formula>
    </cfRule>
    <cfRule type="expression" dxfId="341" priority="8" stopIfTrue="1">
      <formula>AND($O$1="CU",I8&lt;&gt;"Umpire",J8&lt;&gt;"")</formula>
    </cfRule>
    <cfRule type="expression" dxfId="340" priority="9" stopIfTrue="1">
      <formula>AND($O$1="CU",I8&lt;&gt;"Umpire")</formula>
    </cfRule>
  </conditionalFormatting>
  <conditionalFormatting sqref="M10 M18 K8 K12 K16 K20">
    <cfRule type="expression" dxfId="339" priority="5" stopIfTrue="1">
      <formula>J8="as"</formula>
    </cfRule>
    <cfRule type="expression" dxfId="338" priority="6" stopIfTrue="1">
      <formula>J8="bs"</formula>
    </cfRule>
  </conditionalFormatting>
  <conditionalFormatting sqref="B22">
    <cfRule type="cellIs" dxfId="337" priority="3" stopIfTrue="1" operator="equal">
      <formula>"QA"</formula>
    </cfRule>
    <cfRule type="cellIs" dxfId="336" priority="4" stopIfTrue="1" operator="equal">
      <formula>"DA"</formula>
    </cfRule>
  </conditionalFormatting>
  <conditionalFormatting sqref="R31 J8 J12 J16 J20 L18 L10">
    <cfRule type="expression" dxfId="335" priority="2" stopIfTrue="1">
      <formula>$O$1="CU"</formula>
    </cfRule>
  </conditionalFormatting>
  <conditionalFormatting sqref="E7 E17 E19 E13 E15">
    <cfRule type="expression" dxfId="334"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67.xml><?xml version="1.0" encoding="utf-8"?>
<worksheet xmlns="http://schemas.openxmlformats.org/spreadsheetml/2006/main" xmlns:r="http://schemas.openxmlformats.org/officeDocument/2006/relationships">
  <sheetPr codeName="Sheet147">
    <tabColor indexed="19"/>
    <pageSetUpPr fitToPage="1"/>
  </sheetPr>
  <dimension ref="A1:U79"/>
  <sheetViews>
    <sheetView showGridLines="0" showZeros="0" workbookViewId="0">
      <selection activeCell="A6" sqref="A6:IV6"/>
    </sheetView>
  </sheetViews>
  <sheetFormatPr defaultRowHeight="13.2"/>
  <cols>
    <col min="1" max="2" width="3.33203125" customWidth="1"/>
    <col min="3" max="3" width="5.554687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438" t="s">
        <v>115</v>
      </c>
      <c r="L1" s="120"/>
      <c r="M1" s="94"/>
      <c r="N1" s="140"/>
      <c r="O1" s="140" t="s">
        <v>3</v>
      </c>
      <c r="P1" s="140"/>
      <c r="Q1" s="139"/>
      <c r="R1" s="140"/>
    </row>
    <row r="2" spans="1:21" s="108" customFormat="1">
      <c r="A2" s="96" t="s">
        <v>122</v>
      </c>
      <c r="B2" s="96"/>
      <c r="C2" s="96"/>
      <c r="D2" s="464"/>
      <c r="E2" s="464">
        <f>Altalanos!$D$8</f>
        <v>0</v>
      </c>
      <c r="F2" s="96"/>
      <c r="G2" s="141"/>
      <c r="H2" s="110"/>
      <c r="I2" s="110"/>
      <c r="J2" s="142"/>
      <c r="K2" s="438" t="s">
        <v>228</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2" customFormat="1" ht="12"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(4)'!$A$7:$M$32,12))</f>
        <v/>
      </c>
      <c r="C7" s="390" t="str">
        <f>IF($E7="","",VLOOKUP($E7,'1Q ELO (4)'!$A$7:$M$30,13))</f>
        <v/>
      </c>
      <c r="D7" s="446" t="str">
        <f>IF($E7="","",VLOOKUP($E7,'1Q ELO (4)'!$A$7:$M$30,5))</f>
        <v/>
      </c>
      <c r="E7" s="159"/>
      <c r="F7" s="160" t="str">
        <f>UPPER(IF($E7="","",VLOOKUP($E7,'1Q ELO (4)'!$A$7:$M$38,2)))</f>
        <v/>
      </c>
      <c r="G7" s="160" t="str">
        <f>IF($E7="","",VLOOKUP($E7,'1Q ELO (4)'!$A$7:$M$38,3))</f>
        <v/>
      </c>
      <c r="H7" s="160"/>
      <c r="I7" s="160" t="str">
        <f>IF($E7="","",VLOOKUP($E7,'1Q ELO (4)'!$A$7:$M$38,4))</f>
        <v/>
      </c>
      <c r="J7" s="162"/>
      <c r="K7" s="161"/>
      <c r="L7" s="161"/>
      <c r="M7" s="161"/>
      <c r="N7" s="161"/>
      <c r="O7" s="164"/>
      <c r="P7" s="166"/>
      <c r="Q7" s="167"/>
      <c r="R7" s="168"/>
      <c r="S7" s="169"/>
      <c r="U7" s="170" t="str">
        <f>Birók!P21</f>
        <v>Bíró</v>
      </c>
    </row>
    <row r="8" spans="1:21" s="38" customFormat="1" ht="9.6" customHeight="1">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(4)'!$A$7:$M$32,12))</f>
        <v/>
      </c>
      <c r="C9" s="390" t="str">
        <f>IF($E9="","",VLOOKUP($E9,'1Q ELO (4)'!$A$7:$M$30,13))</f>
        <v/>
      </c>
      <c r="D9" s="446" t="str">
        <f>IF($E9="","",VLOOKUP($E9,'1Q ELO (4)'!$A$7:$M$30,5))</f>
        <v/>
      </c>
      <c r="E9" s="700"/>
      <c r="F9" s="179" t="str">
        <f>UPPER(IF($E9="","",VLOOKUP($E9,'1Q ELO (4)'!$A$7:$M$38,2)))</f>
        <v/>
      </c>
      <c r="G9" s="179" t="str">
        <f>IF($E9="","",VLOOKUP($E9,'1Q ELO (4)'!$A$7:$M$38,3))</f>
        <v/>
      </c>
      <c r="H9" s="179"/>
      <c r="I9" s="179" t="str">
        <f>IF($E9="","",VLOOKUP($E9,'1Q ELO (4)'!$A$7:$M$38,4))</f>
        <v/>
      </c>
      <c r="J9" s="180"/>
      <c r="K9" s="161"/>
      <c r="L9" s="405"/>
      <c r="M9" s="692"/>
      <c r="N9" s="692"/>
      <c r="O9" s="694"/>
      <c r="P9" s="695"/>
      <c r="Q9" s="414"/>
      <c r="R9" s="168"/>
      <c r="S9" s="169"/>
      <c r="U9" s="178" t="str">
        <f>Birók!P23</f>
        <v xml:space="preserve"> </v>
      </c>
    </row>
    <row r="10" spans="1:21" s="38" customFormat="1" ht="9.6" customHeight="1">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c r="A11" s="581">
        <v>3</v>
      </c>
      <c r="B11" s="390" t="str">
        <f>IF($E11="","",VLOOKUP($E11,'1Q ELO (4)'!$A$7:$M$32,12))</f>
        <v/>
      </c>
      <c r="C11" s="390" t="str">
        <f>IF($E11="","",VLOOKUP($E11,'1Q ELO (4)'!$A$7:$M$30,13))</f>
        <v/>
      </c>
      <c r="D11" s="446" t="str">
        <f>IF($E11="","",VLOOKUP($E11,'1Q ELO (4)'!$A$7:$M$30,5))</f>
        <v/>
      </c>
      <c r="E11" s="159"/>
      <c r="F11" s="681" t="str">
        <f>UPPER(IF($E11="","",VLOOKUP($E11,'1Q ELO (4)'!$A$7:$M$38,2)))</f>
        <v/>
      </c>
      <c r="G11" s="681" t="str">
        <f>IF($E11="","",VLOOKUP($E11,'1Q ELO (4)'!$A$7:$M$38,3))</f>
        <v/>
      </c>
      <c r="H11" s="681"/>
      <c r="I11" s="681" t="str">
        <f>IF($E11="","",VLOOKUP($E11,'1Q ELO (4)'!$A$7:$M$38,4))</f>
        <v/>
      </c>
      <c r="J11" s="162"/>
      <c r="K11" s="161"/>
      <c r="L11" s="692"/>
      <c r="M11" s="692"/>
      <c r="N11" s="691"/>
      <c r="O11" s="691"/>
      <c r="P11" s="691"/>
      <c r="Q11" s="414"/>
      <c r="R11" s="168"/>
      <c r="S11" s="169"/>
      <c r="U11" s="178" t="str">
        <f>Birók!P25</f>
        <v xml:space="preserve"> </v>
      </c>
    </row>
    <row r="12" spans="1:21" s="38" customFormat="1" ht="9.6" customHeight="1">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c r="A13" s="171">
        <v>4</v>
      </c>
      <c r="B13" s="390" t="str">
        <f>IF($E13="","",VLOOKUP($E13,'1Q ELO (4)'!$A$7:$M$32,12))</f>
        <v/>
      </c>
      <c r="C13" s="390" t="str">
        <f>IF($E13="","",VLOOKUP($E13,'1Q ELO (4)'!$A$7:$M$30,13))</f>
        <v/>
      </c>
      <c r="D13" s="446" t="str">
        <f>IF($E13="","",VLOOKUP($E13,'1Q ELO (4)'!$A$7:$M$30,5))</f>
        <v/>
      </c>
      <c r="E13" s="159"/>
      <c r="F13" s="179" t="str">
        <f>UPPER(IF($E13="","",VLOOKUP($E13,'1Q ELO (4)'!$A$7:$M$38,2)))</f>
        <v/>
      </c>
      <c r="G13" s="179" t="str">
        <f>IF($E13="","",VLOOKUP($E13,'1Q ELO (4)'!$A$7:$M$38,3))</f>
        <v/>
      </c>
      <c r="H13" s="179"/>
      <c r="I13" s="179" t="str">
        <f>IF($E13="","",VLOOKUP($E13,'1Q ELO (4)'!$A$7:$M$38,4))</f>
        <v/>
      </c>
      <c r="J13" s="190"/>
      <c r="K13" s="161"/>
      <c r="L13" s="161"/>
      <c r="M13" s="692"/>
      <c r="N13" s="691"/>
      <c r="O13" s="691"/>
      <c r="P13" s="691"/>
      <c r="Q13" s="414"/>
      <c r="R13" s="168"/>
      <c r="S13" s="169"/>
      <c r="U13" s="178" t="str">
        <f>Birók!P27</f>
        <v xml:space="preserve"> </v>
      </c>
    </row>
    <row r="14" spans="1:21" s="38" customFormat="1" ht="9.6" customHeight="1">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c r="A15" s="581">
        <v>5</v>
      </c>
      <c r="B15" s="390" t="str">
        <f>IF($E15="","",VLOOKUP($E15,'1Q ELO (4)'!$A$7:$M$32,12))</f>
        <v/>
      </c>
      <c r="C15" s="390" t="str">
        <f>IF($E15="","",VLOOKUP($E15,'1Q ELO (4)'!$A$7:$M$30,13))</f>
        <v/>
      </c>
      <c r="D15" s="446" t="str">
        <f>IF($E15="","",VLOOKUP($E15,'1Q ELO (4)'!$A$7:$M$30,5))</f>
        <v/>
      </c>
      <c r="E15" s="159"/>
      <c r="F15" s="681" t="str">
        <f>UPPER(IF($E15="","",VLOOKUP($E15,'1Q ELO (4)'!$A$7:$M$38,2)))</f>
        <v/>
      </c>
      <c r="G15" s="681" t="str">
        <f>IF($E15="","",VLOOKUP($E15,'1Q ELO (4)'!$A$7:$M$38,3))</f>
        <v/>
      </c>
      <c r="H15" s="681"/>
      <c r="I15" s="681" t="str">
        <f>IF($E15="","",VLOOKUP($E15,'1Q ELO (4)'!$A$7:$M$38,4))</f>
        <v/>
      </c>
      <c r="J15" s="719"/>
      <c r="K15" s="161"/>
      <c r="L15" s="161"/>
      <c r="M15" s="692"/>
      <c r="N15" s="691"/>
      <c r="O15" s="692"/>
      <c r="P15" s="691"/>
      <c r="Q15" s="414"/>
      <c r="R15" s="168"/>
      <c r="S15" s="169"/>
      <c r="U15" s="178" t="str">
        <f>Birók!P29</f>
        <v xml:space="preserve"> </v>
      </c>
    </row>
    <row r="16" spans="1:21" s="38" customFormat="1" ht="9.6" customHeight="1" thickBot="1">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c r="A17" s="171">
        <v>6</v>
      </c>
      <c r="B17" s="390" t="str">
        <f>IF($E17="","",VLOOKUP($E17,'1Q ELO (4)'!$A$7:$M$32,12))</f>
        <v/>
      </c>
      <c r="C17" s="390" t="str">
        <f>IF($E17="","",VLOOKUP($E17,'1Q ELO (4)'!$A$7:$M$30,13))</f>
        <v/>
      </c>
      <c r="D17" s="446" t="str">
        <f>IF($E17="","",VLOOKUP($E17,'1Q ELO (4)'!$A$7:$M$30,5))</f>
        <v/>
      </c>
      <c r="E17" s="159"/>
      <c r="F17" s="179" t="str">
        <f>UPPER(IF($E17="","",VLOOKUP($E17,'1Q ELO (4)'!$A$7:$M$38,2)))</f>
        <v/>
      </c>
      <c r="G17" s="179" t="str">
        <f>IF($E17="","",VLOOKUP($E17,'1Q ELO (4)'!$A$7:$M$38,3))</f>
        <v/>
      </c>
      <c r="H17" s="179"/>
      <c r="I17" s="179" t="str">
        <f>IF($E17="","",VLOOKUP($E17,'1Q ELO (4)'!$A$7:$M$38,4))</f>
        <v/>
      </c>
      <c r="J17" s="180"/>
      <c r="K17" s="161"/>
      <c r="L17" s="405"/>
      <c r="M17" s="692"/>
      <c r="N17" s="691"/>
      <c r="O17" s="691"/>
      <c r="P17" s="691"/>
      <c r="Q17" s="414"/>
      <c r="R17" s="168"/>
      <c r="S17" s="169"/>
    </row>
    <row r="18" spans="1:19" s="38" customFormat="1" ht="9.6" customHeight="1">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c r="A19" s="581">
        <v>7</v>
      </c>
      <c r="B19" s="390" t="str">
        <f>IF($E19="","",VLOOKUP($E19,'1Q ELO (4)'!$A$7:$M$32,12))</f>
        <v/>
      </c>
      <c r="C19" s="390" t="str">
        <f>IF($E19="","",VLOOKUP($E19,'1Q ELO (4)'!$A$7:$M$30,13))</f>
        <v/>
      </c>
      <c r="D19" s="446" t="str">
        <f>IF($E19="","",VLOOKUP($E19,'1Q ELO (4)'!$A$7:$M$30,5))</f>
        <v/>
      </c>
      <c r="E19" s="159"/>
      <c r="F19" s="681" t="str">
        <f>UPPER(IF($E19="","",VLOOKUP($E19,'1Q ELO (4)'!$A$7:$M$38,2)))</f>
        <v/>
      </c>
      <c r="G19" s="681" t="str">
        <f>IF($E19="","",VLOOKUP($E19,'1Q ELO (4)'!$A$7:$M$38,3))</f>
        <v/>
      </c>
      <c r="H19" s="681"/>
      <c r="I19" s="681" t="str">
        <f>IF($E19="","",VLOOKUP($E19,'1Q ELO (4)'!$A$7:$M$38,4))</f>
        <v/>
      </c>
      <c r="J19" s="162"/>
      <c r="K19" s="161"/>
      <c r="L19" s="692"/>
      <c r="M19" s="692"/>
      <c r="N19" s="691"/>
      <c r="O19" s="691"/>
      <c r="P19" s="691"/>
      <c r="Q19" s="414"/>
      <c r="R19" s="168"/>
      <c r="S19" s="169"/>
    </row>
    <row r="20" spans="1:19" s="38" customFormat="1" ht="9.6" customHeight="1">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c r="A21" s="578">
        <v>8</v>
      </c>
      <c r="B21" s="390" t="str">
        <f>IF($E21="","",VLOOKUP($E21,'1Q ELO (4)'!$A$7:$M$32,12))</f>
        <v/>
      </c>
      <c r="C21" s="390" t="str">
        <f>IF($E21="","",VLOOKUP($E21,'1Q ELO (4)'!$A$7:$M$30,13))</f>
        <v/>
      </c>
      <c r="D21" s="446" t="str">
        <f>IF($E21="","",VLOOKUP($E21,'1Q ELO (4)'!$A$7:$M$30,5))</f>
        <v/>
      </c>
      <c r="E21" s="159"/>
      <c r="F21" s="487" t="str">
        <f>UPPER(IF($E21="","",VLOOKUP($E21,'1Q ELO (4)'!$A$7:$M$38,2)))</f>
        <v/>
      </c>
      <c r="G21" s="487" t="str">
        <f>IF($E21="","",VLOOKUP($E21,'1Q ELO (4)'!$A$7:$M$38,3))</f>
        <v/>
      </c>
      <c r="H21" s="487"/>
      <c r="I21" s="487" t="str">
        <f>IF($E21="","",VLOOKUP($E21,'1Q ELO (4)'!$A$7:$M$38,4))</f>
        <v/>
      </c>
      <c r="J21" s="190"/>
      <c r="K21" s="161"/>
      <c r="L21" s="161"/>
      <c r="M21" s="692"/>
      <c r="N21" s="691"/>
      <c r="O21" s="691"/>
      <c r="P21" s="691"/>
      <c r="Q21" s="414"/>
      <c r="R21" s="168"/>
      <c r="S21" s="169"/>
    </row>
    <row r="22" spans="1:19" s="38" customFormat="1" ht="9.6" customHeight="1">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c r="A25" s="222" t="s">
        <v>106</v>
      </c>
      <c r="B25" s="221"/>
      <c r="C25" s="223"/>
      <c r="D25" s="442"/>
      <c r="E25" s="224">
        <v>1</v>
      </c>
      <c r="F25" s="92" t="str">
        <f>IF(E25&gt;$R$32,,UPPER(VLOOKUP(E25,'1Q ELO (4)'!$A$7:$O$134,2)))</f>
        <v/>
      </c>
      <c r="G25" s="225"/>
      <c r="H25" s="92"/>
      <c r="I25" s="91"/>
      <c r="J25" s="226" t="s">
        <v>7</v>
      </c>
      <c r="K25" s="221"/>
      <c r="L25" s="227"/>
      <c r="M25" s="221"/>
      <c r="N25" s="228"/>
      <c r="O25" s="229" t="s">
        <v>111</v>
      </c>
      <c r="P25" s="230"/>
      <c r="Q25" s="230"/>
      <c r="R25" s="231"/>
      <c r="S25" s="169"/>
    </row>
    <row r="26" spans="1:19" s="38" customFormat="1" ht="9.6" customHeight="1">
      <c r="A26" s="236" t="s">
        <v>119</v>
      </c>
      <c r="B26" s="234"/>
      <c r="C26" s="237"/>
      <c r="D26" s="442"/>
      <c r="E26" s="224">
        <v>2</v>
      </c>
      <c r="F26" s="92" t="str">
        <f>IF(E26&gt;$R$32,,UPPER(VLOOKUP(E26,'1Q ELO (4)'!$A$7:$O$134,2)))</f>
        <v/>
      </c>
      <c r="G26" s="225"/>
      <c r="H26" s="92"/>
      <c r="I26" s="91"/>
      <c r="J26" s="226" t="s">
        <v>8</v>
      </c>
      <c r="K26" s="221"/>
      <c r="L26" s="227"/>
      <c r="M26" s="221"/>
      <c r="N26" s="228"/>
      <c r="O26" s="232"/>
      <c r="P26" s="233"/>
      <c r="Q26" s="234"/>
      <c r="R26" s="235"/>
      <c r="S26" s="169"/>
    </row>
    <row r="27" spans="1:19" s="38" customFormat="1" ht="9.6" customHeight="1">
      <c r="A27" s="379"/>
      <c r="B27" s="380"/>
      <c r="C27" s="381"/>
      <c r="D27" s="443"/>
      <c r="E27" s="718">
        <v>3</v>
      </c>
      <c r="F27" s="92" t="str">
        <f>IF(E27&gt;$R$32,,UPPER(VLOOKUP(E27,'1Q ELO (4)'!$A$7:$O$134,2)))</f>
        <v/>
      </c>
      <c r="G27" s="225"/>
      <c r="H27" s="92"/>
      <c r="I27" s="91"/>
      <c r="J27" s="226" t="s">
        <v>9</v>
      </c>
      <c r="K27" s="221"/>
      <c r="L27" s="227"/>
      <c r="M27" s="221"/>
      <c r="N27" s="228"/>
      <c r="O27" s="229" t="s">
        <v>112</v>
      </c>
      <c r="P27" s="230"/>
      <c r="Q27" s="230"/>
      <c r="R27" s="231"/>
      <c r="S27" s="169"/>
    </row>
    <row r="28" spans="1:19" s="38" customFormat="1" ht="9.6" customHeight="1">
      <c r="A28" s="238"/>
      <c r="B28" s="150"/>
      <c r="C28" s="239"/>
      <c r="D28" s="443"/>
      <c r="E28" s="718">
        <v>4</v>
      </c>
      <c r="F28" s="92" t="str">
        <f>IF(E28&gt;$R$32,,UPPER(VLOOKUP(E28,'1Q ELO (4)'!$A$7:$O$134,2)))</f>
        <v/>
      </c>
      <c r="G28" s="225"/>
      <c r="H28" s="92"/>
      <c r="I28" s="91"/>
      <c r="J28" s="226" t="s">
        <v>10</v>
      </c>
      <c r="K28" s="221"/>
      <c r="L28" s="227"/>
      <c r="M28" s="221"/>
      <c r="N28" s="228"/>
      <c r="O28" s="221"/>
      <c r="P28" s="227"/>
      <c r="Q28" s="221"/>
      <c r="R28" s="228"/>
      <c r="S28" s="169"/>
    </row>
    <row r="29" spans="1:19" s="38" customFormat="1" ht="9.6" customHeight="1">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c r="A32" s="368"/>
      <c r="B32" s="365"/>
      <c r="C32" s="378"/>
      <c r="D32" s="445"/>
      <c r="E32" s="240"/>
      <c r="F32" s="241"/>
      <c r="G32" s="242"/>
      <c r="H32" s="241"/>
      <c r="I32" s="243"/>
      <c r="J32" s="244" t="s">
        <v>14</v>
      </c>
      <c r="K32" s="234"/>
      <c r="L32" s="233"/>
      <c r="M32" s="234"/>
      <c r="N32" s="235"/>
      <c r="O32" s="234">
        <f>R4</f>
        <v>0</v>
      </c>
      <c r="P32" s="233"/>
      <c r="Q32" s="234"/>
      <c r="R32" s="245">
        <f>MIN(8,'1Q ELO (4)'!O5)</f>
        <v>8</v>
      </c>
      <c r="S32" s="169"/>
    </row>
    <row r="33" spans="1:19" s="38" customFormat="1" ht="9.6" customHeight="1">
      <c r="A33"/>
      <c r="B33"/>
      <c r="C33"/>
      <c r="D33"/>
      <c r="E33"/>
      <c r="F33"/>
      <c r="G33"/>
      <c r="H33"/>
      <c r="I33"/>
      <c r="J33" s="134"/>
      <c r="K33"/>
      <c r="L33" s="134"/>
      <c r="M33"/>
      <c r="N33" s="135"/>
      <c r="O33"/>
      <c r="P33" s="134"/>
      <c r="Q33"/>
      <c r="R33" s="135"/>
      <c r="S33" s="169"/>
    </row>
    <row r="34" spans="1:19" s="38" customFormat="1" ht="9.6" customHeight="1">
      <c r="A34"/>
      <c r="B34"/>
      <c r="C34"/>
      <c r="D34"/>
      <c r="E34"/>
      <c r="F34"/>
      <c r="G34"/>
      <c r="H34"/>
      <c r="I34"/>
      <c r="J34" s="134"/>
      <c r="K34"/>
      <c r="L34" s="134"/>
      <c r="M34"/>
      <c r="N34" s="135"/>
      <c r="O34"/>
      <c r="P34" s="134"/>
      <c r="Q34"/>
      <c r="R34" s="135"/>
      <c r="S34" s="169"/>
    </row>
    <row r="35" spans="1:19" s="38" customFormat="1" ht="9.6" customHeight="1">
      <c r="A35"/>
      <c r="B35"/>
      <c r="C35"/>
      <c r="D35"/>
      <c r="E35"/>
      <c r="F35"/>
      <c r="G35"/>
      <c r="H35"/>
      <c r="I35"/>
      <c r="J35" s="134"/>
      <c r="K35"/>
      <c r="L35" s="134"/>
      <c r="M35"/>
      <c r="N35" s="135"/>
      <c r="O35"/>
      <c r="P35" s="134"/>
      <c r="Q35"/>
      <c r="R35" s="135"/>
      <c r="S35" s="169"/>
    </row>
    <row r="36" spans="1:19" s="38" customFormat="1" ht="9.6" customHeight="1">
      <c r="A36"/>
      <c r="B36"/>
      <c r="C36"/>
      <c r="D36"/>
      <c r="E36"/>
      <c r="F36"/>
      <c r="G36"/>
      <c r="H36"/>
      <c r="I36"/>
      <c r="J36" s="134"/>
      <c r="K36"/>
      <c r="L36" s="134"/>
      <c r="M36"/>
      <c r="N36" s="135"/>
      <c r="O36"/>
      <c r="P36" s="134"/>
      <c r="Q36"/>
      <c r="R36" s="135"/>
      <c r="S36" s="169"/>
    </row>
    <row r="37" spans="1:19" s="38" customFormat="1" ht="9.6" customHeight="1">
      <c r="A37"/>
      <c r="B37"/>
      <c r="C37"/>
      <c r="D37"/>
      <c r="E37"/>
      <c r="F37"/>
      <c r="G37"/>
      <c r="H37"/>
      <c r="I37"/>
      <c r="J37" s="134"/>
      <c r="K37"/>
      <c r="L37" s="134"/>
      <c r="M37"/>
      <c r="N37" s="135"/>
      <c r="O37"/>
      <c r="P37" s="134"/>
      <c r="Q37"/>
      <c r="R37" s="135"/>
      <c r="S37" s="169"/>
    </row>
    <row r="38" spans="1:19" s="38" customFormat="1" ht="9.6" customHeight="1">
      <c r="A38"/>
      <c r="B38"/>
      <c r="C38"/>
      <c r="D38"/>
      <c r="E38"/>
      <c r="F38"/>
      <c r="G38"/>
      <c r="H38"/>
      <c r="I38"/>
      <c r="J38" s="134"/>
      <c r="K38"/>
      <c r="L38" s="134"/>
      <c r="M38"/>
      <c r="N38" s="135"/>
      <c r="O38"/>
      <c r="P38" s="134"/>
      <c r="Q38"/>
      <c r="R38" s="135"/>
      <c r="S38" s="169"/>
    </row>
    <row r="39" spans="1:19" s="38" customFormat="1" ht="9.6" customHeight="1">
      <c r="A39"/>
      <c r="B39"/>
      <c r="C39"/>
      <c r="D39"/>
      <c r="E39"/>
      <c r="F39"/>
      <c r="G39"/>
      <c r="H39"/>
      <c r="I39"/>
      <c r="J39" s="134"/>
      <c r="K39"/>
      <c r="L39" s="134"/>
      <c r="M39"/>
      <c r="N39" s="135"/>
      <c r="O39"/>
      <c r="P39" s="134"/>
      <c r="Q39"/>
      <c r="R39" s="135"/>
      <c r="S39" s="169"/>
    </row>
    <row r="40" spans="1:19" s="38" customFormat="1" ht="9.6" customHeight="1">
      <c r="A40"/>
      <c r="B40"/>
      <c r="C40"/>
      <c r="D40"/>
      <c r="E40"/>
      <c r="F40"/>
      <c r="G40"/>
      <c r="H40"/>
      <c r="I40"/>
      <c r="J40" s="134"/>
      <c r="K40"/>
      <c r="L40" s="134"/>
      <c r="M40"/>
      <c r="N40" s="135"/>
      <c r="O40"/>
      <c r="P40" s="134"/>
      <c r="Q40"/>
      <c r="R40" s="135"/>
      <c r="S40" s="169"/>
    </row>
    <row r="41" spans="1:19" s="38" customFormat="1" ht="9.6" customHeight="1">
      <c r="A41"/>
      <c r="B41"/>
      <c r="C41"/>
      <c r="D41"/>
      <c r="E41"/>
      <c r="F41"/>
      <c r="G41"/>
      <c r="H41"/>
      <c r="I41"/>
      <c r="J41" s="134"/>
      <c r="K41"/>
      <c r="L41" s="134"/>
      <c r="M41"/>
      <c r="N41" s="135"/>
      <c r="O41"/>
      <c r="P41" s="134"/>
      <c r="Q41"/>
      <c r="R41" s="135"/>
      <c r="S41" s="169"/>
    </row>
    <row r="42" spans="1:19" s="38" customFormat="1" ht="9.6" customHeight="1">
      <c r="A42"/>
      <c r="B42"/>
      <c r="C42"/>
      <c r="D42"/>
      <c r="E42"/>
      <c r="F42"/>
      <c r="G42"/>
      <c r="H42"/>
      <c r="I42"/>
      <c r="J42" s="134"/>
      <c r="K42"/>
      <c r="L42" s="134"/>
      <c r="M42"/>
      <c r="N42" s="135"/>
      <c r="O42"/>
      <c r="P42" s="134"/>
      <c r="Q42"/>
      <c r="R42" s="135"/>
      <c r="S42" s="169"/>
    </row>
    <row r="43" spans="1:19" s="38" customFormat="1" ht="9.6" customHeight="1">
      <c r="A43"/>
      <c r="B43"/>
      <c r="C43"/>
      <c r="D43"/>
      <c r="E43"/>
      <c r="F43"/>
      <c r="G43"/>
      <c r="H43"/>
      <c r="I43"/>
      <c r="J43" s="134"/>
      <c r="K43"/>
      <c r="L43" s="134"/>
      <c r="M43"/>
      <c r="N43" s="135"/>
      <c r="O43"/>
      <c r="P43" s="134"/>
      <c r="Q43"/>
      <c r="R43" s="135"/>
      <c r="S43" s="169"/>
    </row>
    <row r="44" spans="1:19" s="38" customFormat="1" ht="9.6" customHeight="1">
      <c r="A44"/>
      <c r="B44"/>
      <c r="C44"/>
      <c r="D44"/>
      <c r="E44"/>
      <c r="F44"/>
      <c r="G44"/>
      <c r="H44"/>
      <c r="I44"/>
      <c r="J44" s="134"/>
      <c r="K44"/>
      <c r="L44" s="134"/>
      <c r="M44"/>
      <c r="N44" s="135"/>
      <c r="O44"/>
      <c r="P44" s="134"/>
      <c r="Q44"/>
      <c r="R44" s="135"/>
      <c r="S44" s="169"/>
    </row>
    <row r="45" spans="1:19" s="38" customFormat="1" ht="9.6" customHeight="1">
      <c r="A45"/>
      <c r="B45"/>
      <c r="C45"/>
      <c r="D45"/>
      <c r="E45"/>
      <c r="F45"/>
      <c r="G45"/>
      <c r="H45"/>
      <c r="I45"/>
      <c r="J45" s="134"/>
      <c r="K45"/>
      <c r="L45" s="134"/>
      <c r="M45"/>
      <c r="N45" s="135"/>
      <c r="O45"/>
      <c r="P45" s="134"/>
      <c r="Q45"/>
      <c r="R45" s="135"/>
      <c r="S45" s="169"/>
    </row>
    <row r="46" spans="1:19" s="38" customFormat="1" ht="9.6" customHeight="1">
      <c r="A46"/>
      <c r="B46"/>
      <c r="C46"/>
      <c r="D46"/>
      <c r="E46"/>
      <c r="F46"/>
      <c r="G46"/>
      <c r="H46"/>
      <c r="I46"/>
      <c r="J46" s="134"/>
      <c r="K46"/>
      <c r="L46" s="134"/>
      <c r="M46"/>
      <c r="N46" s="135"/>
      <c r="O46"/>
      <c r="P46" s="134"/>
      <c r="Q46"/>
      <c r="R46" s="135"/>
      <c r="S46" s="169"/>
    </row>
    <row r="47" spans="1:19" s="38" customFormat="1" ht="9.6" customHeight="1">
      <c r="A47"/>
      <c r="B47"/>
      <c r="C47"/>
      <c r="D47"/>
      <c r="E47"/>
      <c r="F47"/>
      <c r="G47"/>
      <c r="H47"/>
      <c r="I47"/>
      <c r="J47" s="134"/>
      <c r="K47"/>
      <c r="L47" s="134"/>
      <c r="M47"/>
      <c r="N47" s="135"/>
      <c r="O47"/>
      <c r="P47" s="134"/>
      <c r="Q47"/>
      <c r="R47" s="135"/>
      <c r="S47" s="169"/>
    </row>
    <row r="48" spans="1:19" s="38" customFormat="1" ht="9.6" customHeight="1">
      <c r="A48"/>
      <c r="B48"/>
      <c r="C48"/>
      <c r="D48"/>
      <c r="E48"/>
      <c r="F48"/>
      <c r="G48"/>
      <c r="H48"/>
      <c r="I48"/>
      <c r="J48" s="134"/>
      <c r="K48"/>
      <c r="L48" s="134"/>
      <c r="M48"/>
      <c r="N48" s="135"/>
      <c r="O48"/>
      <c r="P48" s="134"/>
      <c r="Q48"/>
      <c r="R48" s="135"/>
      <c r="S48" s="169"/>
    </row>
    <row r="49" spans="1:19" s="38" customFormat="1" ht="9.6" customHeight="1">
      <c r="A49"/>
      <c r="B49"/>
      <c r="C49"/>
      <c r="D49"/>
      <c r="E49"/>
      <c r="F49"/>
      <c r="G49"/>
      <c r="H49"/>
      <c r="I49"/>
      <c r="J49" s="134"/>
      <c r="K49"/>
      <c r="L49" s="134"/>
      <c r="M49"/>
      <c r="N49" s="135"/>
      <c r="O49"/>
      <c r="P49" s="134"/>
      <c r="Q49"/>
      <c r="R49" s="135"/>
      <c r="S49" s="169"/>
    </row>
    <row r="50" spans="1:19" s="38" customFormat="1" ht="9.6" customHeight="1">
      <c r="A50"/>
      <c r="B50"/>
      <c r="C50"/>
      <c r="D50"/>
      <c r="E50"/>
      <c r="F50"/>
      <c r="G50"/>
      <c r="H50"/>
      <c r="I50"/>
      <c r="J50" s="134"/>
      <c r="K50"/>
      <c r="L50" s="134"/>
      <c r="M50"/>
      <c r="N50" s="135"/>
      <c r="O50"/>
      <c r="P50" s="134"/>
      <c r="Q50"/>
      <c r="R50" s="135"/>
      <c r="S50" s="169"/>
    </row>
    <row r="51" spans="1:19" s="38" customFormat="1" ht="9.6" customHeight="1">
      <c r="A51"/>
      <c r="B51"/>
      <c r="C51"/>
      <c r="D51"/>
      <c r="E51"/>
      <c r="F51"/>
      <c r="G51"/>
      <c r="H51"/>
      <c r="I51"/>
      <c r="J51" s="134"/>
      <c r="K51"/>
      <c r="L51" s="134"/>
      <c r="M51"/>
      <c r="N51" s="135"/>
      <c r="O51"/>
      <c r="P51" s="134"/>
      <c r="Q51"/>
      <c r="R51" s="135"/>
      <c r="S51" s="169"/>
    </row>
    <row r="52" spans="1:19" s="38" customFormat="1" ht="9.6" customHeight="1">
      <c r="A52"/>
      <c r="B52"/>
      <c r="C52"/>
      <c r="D52"/>
      <c r="E52"/>
      <c r="F52"/>
      <c r="G52"/>
      <c r="H52"/>
      <c r="I52"/>
      <c r="J52" s="134"/>
      <c r="K52"/>
      <c r="L52" s="134"/>
      <c r="M52"/>
      <c r="N52" s="135"/>
      <c r="O52"/>
      <c r="P52" s="134"/>
      <c r="Q52"/>
      <c r="R52" s="135"/>
      <c r="S52" s="169"/>
    </row>
    <row r="53" spans="1:19" s="38" customFormat="1" ht="9.6" customHeight="1">
      <c r="A53"/>
      <c r="B53"/>
      <c r="C53"/>
      <c r="D53"/>
      <c r="E53"/>
      <c r="F53"/>
      <c r="G53"/>
      <c r="H53"/>
      <c r="I53"/>
      <c r="J53" s="134"/>
      <c r="K53"/>
      <c r="L53" s="134"/>
      <c r="M53"/>
      <c r="N53" s="135"/>
      <c r="O53"/>
      <c r="P53" s="134"/>
      <c r="Q53"/>
      <c r="R53" s="135"/>
      <c r="S53" s="169"/>
    </row>
    <row r="54" spans="1:19" s="38" customFormat="1" ht="9.6" customHeight="1">
      <c r="A54"/>
      <c r="B54"/>
      <c r="C54"/>
      <c r="D54"/>
      <c r="E54"/>
      <c r="F54"/>
      <c r="G54"/>
      <c r="H54"/>
      <c r="I54"/>
      <c r="J54" s="134"/>
      <c r="K54"/>
      <c r="L54" s="134"/>
      <c r="M54"/>
      <c r="N54" s="135"/>
      <c r="O54"/>
      <c r="P54" s="134"/>
      <c r="Q54"/>
      <c r="R54" s="135"/>
      <c r="S54" s="169"/>
    </row>
    <row r="55" spans="1:19" s="38" customFormat="1" ht="9.6" customHeight="1">
      <c r="A55"/>
      <c r="B55"/>
      <c r="C55"/>
      <c r="D55"/>
      <c r="E55"/>
      <c r="F55"/>
      <c r="G55"/>
      <c r="H55"/>
      <c r="I55"/>
      <c r="J55" s="134"/>
      <c r="K55"/>
      <c r="L55" s="134"/>
      <c r="M55"/>
      <c r="N55" s="135"/>
      <c r="O55"/>
      <c r="P55" s="134"/>
      <c r="Q55"/>
      <c r="R55" s="135"/>
      <c r="S55" s="169"/>
    </row>
    <row r="56" spans="1:19" s="38" customFormat="1" ht="9.6" customHeight="1">
      <c r="A56"/>
      <c r="B56"/>
      <c r="C56"/>
      <c r="D56"/>
      <c r="E56"/>
      <c r="F56"/>
      <c r="G56"/>
      <c r="H56"/>
      <c r="I56"/>
      <c r="J56" s="134"/>
      <c r="K56"/>
      <c r="L56" s="134"/>
      <c r="M56"/>
      <c r="N56" s="135"/>
      <c r="O56"/>
      <c r="P56" s="134"/>
      <c r="Q56"/>
      <c r="R56" s="135"/>
      <c r="S56" s="169"/>
    </row>
    <row r="57" spans="1:19" s="38" customFormat="1" ht="9.6" customHeight="1">
      <c r="A57"/>
      <c r="B57"/>
      <c r="C57"/>
      <c r="D57"/>
      <c r="E57"/>
      <c r="F57"/>
      <c r="G57"/>
      <c r="H57"/>
      <c r="I57"/>
      <c r="J57" s="134"/>
      <c r="K57"/>
      <c r="L57" s="134"/>
      <c r="M57"/>
      <c r="N57" s="135"/>
      <c r="O57"/>
      <c r="P57" s="134"/>
      <c r="Q57"/>
      <c r="R57" s="135"/>
      <c r="S57" s="169"/>
    </row>
    <row r="58" spans="1:19" s="38" customFormat="1" ht="9.6" customHeight="1">
      <c r="A58"/>
      <c r="B58"/>
      <c r="C58"/>
      <c r="D58"/>
      <c r="E58"/>
      <c r="F58"/>
      <c r="G58"/>
      <c r="H58"/>
      <c r="I58"/>
      <c r="J58" s="134"/>
      <c r="K58"/>
      <c r="L58" s="134"/>
      <c r="M58"/>
      <c r="N58" s="135"/>
      <c r="O58"/>
      <c r="P58" s="134"/>
      <c r="Q58"/>
      <c r="R58" s="135"/>
      <c r="S58" s="169"/>
    </row>
    <row r="59" spans="1:19" s="38" customFormat="1" ht="9.6" customHeight="1">
      <c r="A59"/>
      <c r="B59"/>
      <c r="C59"/>
      <c r="D59"/>
      <c r="E59"/>
      <c r="F59"/>
      <c r="G59"/>
      <c r="H59"/>
      <c r="I59"/>
      <c r="J59" s="134"/>
      <c r="K59"/>
      <c r="L59" s="134"/>
      <c r="M59"/>
      <c r="N59" s="135"/>
      <c r="O59"/>
      <c r="P59" s="134"/>
      <c r="Q59"/>
      <c r="R59" s="135"/>
      <c r="S59" s="202"/>
    </row>
    <row r="60" spans="1:19" s="38" customFormat="1" ht="9.6" customHeight="1">
      <c r="A60"/>
      <c r="B60"/>
      <c r="C60"/>
      <c r="D60"/>
      <c r="E60"/>
      <c r="F60"/>
      <c r="G60"/>
      <c r="H60"/>
      <c r="I60"/>
      <c r="J60" s="134"/>
      <c r="K60"/>
      <c r="L60" s="134"/>
      <c r="M60"/>
      <c r="N60" s="135"/>
      <c r="O60"/>
      <c r="P60" s="134"/>
      <c r="Q60"/>
      <c r="R60" s="135"/>
      <c r="S60" s="169"/>
    </row>
    <row r="61" spans="1:19" s="38" customFormat="1" ht="9.6" customHeight="1">
      <c r="A61"/>
      <c r="B61"/>
      <c r="C61"/>
      <c r="D61"/>
      <c r="E61"/>
      <c r="F61"/>
      <c r="G61"/>
      <c r="H61"/>
      <c r="I61"/>
      <c r="J61" s="134"/>
      <c r="K61"/>
      <c r="L61" s="134"/>
      <c r="M61"/>
      <c r="N61" s="135"/>
      <c r="O61"/>
      <c r="P61" s="134"/>
      <c r="Q61"/>
      <c r="R61" s="135"/>
      <c r="S61" s="169"/>
    </row>
    <row r="62" spans="1:19" s="38" customFormat="1" ht="9.6" customHeight="1">
      <c r="A62"/>
      <c r="B62"/>
      <c r="C62"/>
      <c r="D62"/>
      <c r="E62"/>
      <c r="F62"/>
      <c r="G62"/>
      <c r="H62"/>
      <c r="I62"/>
      <c r="J62" s="134"/>
      <c r="K62"/>
      <c r="L62" s="134"/>
      <c r="M62"/>
      <c r="N62" s="135"/>
      <c r="O62"/>
      <c r="P62" s="134"/>
      <c r="Q62"/>
      <c r="R62" s="135"/>
      <c r="S62" s="169"/>
    </row>
    <row r="63" spans="1:19" s="38" customFormat="1" ht="9.6" customHeight="1">
      <c r="A63"/>
      <c r="B63"/>
      <c r="C63"/>
      <c r="D63"/>
      <c r="E63"/>
      <c r="F63"/>
      <c r="G63"/>
      <c r="H63"/>
      <c r="I63"/>
      <c r="J63" s="134"/>
      <c r="K63"/>
      <c r="L63" s="134"/>
      <c r="M63"/>
      <c r="N63" s="135"/>
      <c r="O63"/>
      <c r="P63" s="134"/>
      <c r="Q63"/>
      <c r="R63" s="135"/>
      <c r="S63" s="169"/>
    </row>
    <row r="64" spans="1:19" s="38" customFormat="1" ht="9.6" customHeight="1">
      <c r="A64"/>
      <c r="B64"/>
      <c r="C64"/>
      <c r="D64"/>
      <c r="E64"/>
      <c r="F64"/>
      <c r="G64"/>
      <c r="H64"/>
      <c r="I64"/>
      <c r="J64" s="134"/>
      <c r="K64"/>
      <c r="L64" s="134"/>
      <c r="M64"/>
      <c r="N64" s="135"/>
      <c r="O64"/>
      <c r="P64" s="134"/>
      <c r="Q64"/>
      <c r="R64" s="135"/>
      <c r="S64" s="169"/>
    </row>
    <row r="65" spans="1:19" s="38" customFormat="1" ht="9.6" customHeight="1">
      <c r="A65"/>
      <c r="B65"/>
      <c r="C65"/>
      <c r="D65"/>
      <c r="E65"/>
      <c r="F65"/>
      <c r="G65"/>
      <c r="H65"/>
      <c r="I65"/>
      <c r="J65" s="134"/>
      <c r="K65"/>
      <c r="L65" s="134"/>
      <c r="M65"/>
      <c r="N65" s="135"/>
      <c r="O65"/>
      <c r="P65" s="134"/>
      <c r="Q65"/>
      <c r="R65" s="135"/>
      <c r="S65" s="169"/>
    </row>
    <row r="66" spans="1:19" s="38" customFormat="1" ht="9.6" customHeight="1">
      <c r="A66"/>
      <c r="B66"/>
      <c r="C66"/>
      <c r="D66"/>
      <c r="E66"/>
      <c r="F66"/>
      <c r="G66"/>
      <c r="H66"/>
      <c r="I66"/>
      <c r="J66" s="134"/>
      <c r="K66"/>
      <c r="L66" s="134"/>
      <c r="M66"/>
      <c r="N66" s="135"/>
      <c r="O66"/>
      <c r="P66" s="134"/>
      <c r="Q66"/>
      <c r="R66" s="135"/>
      <c r="S66" s="169"/>
    </row>
    <row r="67" spans="1:19" s="38" customFormat="1" ht="9.6" customHeight="1">
      <c r="A67"/>
      <c r="B67"/>
      <c r="C67"/>
      <c r="D67"/>
      <c r="E67"/>
      <c r="F67"/>
      <c r="G67"/>
      <c r="H67"/>
      <c r="I67"/>
      <c r="J67" s="134"/>
      <c r="K67"/>
      <c r="L67" s="134"/>
      <c r="M67"/>
      <c r="N67" s="135"/>
      <c r="O67"/>
      <c r="P67" s="134"/>
      <c r="Q67"/>
      <c r="R67" s="135"/>
      <c r="S67" s="169"/>
    </row>
    <row r="68" spans="1:19" s="38" customFormat="1" ht="9.6" customHeight="1">
      <c r="A68"/>
      <c r="B68"/>
      <c r="C68"/>
      <c r="D68"/>
      <c r="E68"/>
      <c r="F68"/>
      <c r="G68"/>
      <c r="H68"/>
      <c r="I68"/>
      <c r="J68" s="134"/>
      <c r="K68"/>
      <c r="L68" s="134"/>
      <c r="M68"/>
      <c r="N68" s="135"/>
      <c r="O68"/>
      <c r="P68" s="134"/>
      <c r="Q68"/>
      <c r="R68" s="135"/>
      <c r="S68" s="169"/>
    </row>
    <row r="69" spans="1:19" s="38" customFormat="1" ht="9.6" customHeight="1">
      <c r="A69"/>
      <c r="B69"/>
      <c r="C69"/>
      <c r="D69"/>
      <c r="E69"/>
      <c r="F69"/>
      <c r="G69"/>
      <c r="H69"/>
      <c r="I69"/>
      <c r="J69" s="134"/>
      <c r="K69"/>
      <c r="L69" s="134"/>
      <c r="M69"/>
      <c r="N69" s="135"/>
      <c r="O69"/>
      <c r="P69" s="134"/>
      <c r="Q69"/>
      <c r="R69" s="135"/>
      <c r="S69" s="169"/>
    </row>
    <row r="70" spans="1:19" s="2" customFormat="1" ht="6.75" customHeight="1">
      <c r="A70"/>
      <c r="B70"/>
      <c r="C70"/>
      <c r="D70"/>
      <c r="E70"/>
      <c r="F70"/>
      <c r="G70"/>
      <c r="H70"/>
      <c r="I70"/>
      <c r="J70" s="134"/>
      <c r="K70"/>
      <c r="L70" s="134"/>
      <c r="M70"/>
      <c r="N70" s="135"/>
      <c r="O70"/>
      <c r="P70" s="134"/>
      <c r="Q70"/>
      <c r="R70" s="135"/>
      <c r="S70" s="208"/>
    </row>
    <row r="71" spans="1:19" s="18" customFormat="1" ht="10.5" customHeight="1">
      <c r="A71"/>
      <c r="B71"/>
      <c r="C71"/>
      <c r="D71"/>
      <c r="E71"/>
      <c r="F71"/>
      <c r="G71"/>
      <c r="H71"/>
      <c r="I71"/>
      <c r="J71" s="134"/>
      <c r="K71"/>
      <c r="L71" s="134"/>
      <c r="M71"/>
      <c r="N71" s="135"/>
      <c r="O71"/>
      <c r="P71" s="134"/>
      <c r="Q71"/>
      <c r="R71" s="135"/>
    </row>
    <row r="72" spans="1:19" s="18" customFormat="1" ht="9" customHeight="1">
      <c r="A72"/>
      <c r="B72"/>
      <c r="C72"/>
      <c r="D72"/>
      <c r="E72"/>
      <c r="F72"/>
      <c r="G72"/>
      <c r="H72"/>
      <c r="I72"/>
      <c r="J72" s="134"/>
      <c r="K72"/>
      <c r="L72" s="134"/>
      <c r="M72"/>
      <c r="N72" s="135"/>
      <c r="O72"/>
      <c r="P72" s="134"/>
      <c r="Q72"/>
      <c r="R72" s="135"/>
    </row>
    <row r="73" spans="1:19" s="18" customFormat="1" ht="9" customHeight="1">
      <c r="A73"/>
      <c r="B73"/>
      <c r="C73"/>
      <c r="D73"/>
      <c r="E73"/>
      <c r="F73"/>
      <c r="G73"/>
      <c r="H73"/>
      <c r="I73"/>
      <c r="J73" s="134"/>
      <c r="K73"/>
      <c r="L73" s="134"/>
      <c r="M73"/>
      <c r="N73" s="135"/>
      <c r="O73"/>
      <c r="P73" s="134"/>
      <c r="Q73"/>
      <c r="R73" s="135"/>
    </row>
    <row r="74" spans="1:19" s="18" customFormat="1" ht="9" customHeight="1">
      <c r="A74"/>
      <c r="B74"/>
      <c r="C74"/>
      <c r="D74"/>
      <c r="E74"/>
      <c r="F74"/>
      <c r="G74"/>
      <c r="H74"/>
      <c r="I74"/>
      <c r="J74" s="134"/>
      <c r="K74"/>
      <c r="L74" s="134"/>
      <c r="M74"/>
      <c r="N74" s="135"/>
      <c r="O74"/>
      <c r="P74" s="134"/>
      <c r="Q74"/>
      <c r="R74" s="135"/>
    </row>
    <row r="75" spans="1:19" s="18" customFormat="1" ht="9" customHeight="1">
      <c r="A75"/>
      <c r="B75"/>
      <c r="C75"/>
      <c r="D75"/>
      <c r="E75"/>
      <c r="F75"/>
      <c r="G75"/>
      <c r="H75"/>
      <c r="I75"/>
      <c r="J75" s="134"/>
      <c r="K75"/>
      <c r="L75" s="134"/>
      <c r="M75"/>
      <c r="N75" s="135"/>
      <c r="O75"/>
      <c r="P75" s="134"/>
      <c r="Q75"/>
      <c r="R75" s="135"/>
    </row>
    <row r="76" spans="1:19" s="18" customFormat="1" ht="9" customHeight="1">
      <c r="A76"/>
      <c r="B76"/>
      <c r="C76"/>
      <c r="D76"/>
      <c r="E76"/>
      <c r="F76"/>
      <c r="G76"/>
      <c r="H76"/>
      <c r="I76"/>
      <c r="J76" s="134"/>
      <c r="K76"/>
      <c r="L76" s="134"/>
      <c r="M76"/>
      <c r="N76" s="135"/>
      <c r="O76"/>
      <c r="P76" s="134"/>
      <c r="Q76"/>
      <c r="R76" s="135"/>
    </row>
    <row r="77" spans="1:19" s="18" customFormat="1" ht="9" customHeight="1">
      <c r="A77"/>
      <c r="B77"/>
      <c r="C77"/>
      <c r="D77"/>
      <c r="E77"/>
      <c r="F77"/>
      <c r="G77"/>
      <c r="H77"/>
      <c r="I77"/>
      <c r="J77" s="134"/>
      <c r="K77"/>
      <c r="L77" s="134"/>
      <c r="M77"/>
      <c r="N77" s="135"/>
      <c r="O77"/>
      <c r="P77" s="134"/>
      <c r="Q77"/>
      <c r="R77" s="135"/>
    </row>
    <row r="78" spans="1:19" s="18" customFormat="1" ht="9" customHeight="1">
      <c r="A78"/>
      <c r="B78"/>
      <c r="C78"/>
      <c r="D78"/>
      <c r="E78"/>
      <c r="F78"/>
      <c r="G78"/>
      <c r="H78"/>
      <c r="I78"/>
      <c r="J78" s="134"/>
      <c r="K78"/>
      <c r="L78" s="134"/>
      <c r="M78"/>
      <c r="N78" s="135"/>
      <c r="O78"/>
      <c r="P78" s="134"/>
      <c r="Q78"/>
      <c r="R78" s="135"/>
    </row>
    <row r="79" spans="1:19" s="18" customFormat="1" ht="9" customHeight="1">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333" priority="10" stopIfTrue="1">
      <formula>AND($E7&lt;9,$C7&gt;0)</formula>
    </cfRule>
  </conditionalFormatting>
  <conditionalFormatting sqref="I8 I16 I12 I20">
    <cfRule type="expression" dxfId="332" priority="7" stopIfTrue="1">
      <formula>AND($O$1="CU",I8="Umpire")</formula>
    </cfRule>
    <cfRule type="expression" dxfId="331" priority="8" stopIfTrue="1">
      <formula>AND($O$1="CU",I8&lt;&gt;"Umpire",J8&lt;&gt;"")</formula>
    </cfRule>
    <cfRule type="expression" dxfId="330" priority="9" stopIfTrue="1">
      <formula>AND($O$1="CU",I8&lt;&gt;"Umpire")</formula>
    </cfRule>
  </conditionalFormatting>
  <conditionalFormatting sqref="K20 K12 K16 K8">
    <cfRule type="expression" dxfId="329" priority="5" stopIfTrue="1">
      <formula>J8="as"</formula>
    </cfRule>
    <cfRule type="expression" dxfId="328" priority="6" stopIfTrue="1">
      <formula>J8="bs"</formula>
    </cfRule>
  </conditionalFormatting>
  <conditionalFormatting sqref="B8 B10 B12 B14 B16 B18 B20 B22">
    <cfRule type="cellIs" dxfId="327" priority="3" stopIfTrue="1" operator="equal">
      <formula>"QA"</formula>
    </cfRule>
    <cfRule type="cellIs" dxfId="326" priority="4" stopIfTrue="1" operator="equal">
      <formula>"DA"</formula>
    </cfRule>
  </conditionalFormatting>
  <conditionalFormatting sqref="R32 J8 J12 J16 J20">
    <cfRule type="expression" dxfId="325" priority="2" stopIfTrue="1">
      <formula>$O$1="CU"</formula>
    </cfRule>
  </conditionalFormatting>
  <conditionalFormatting sqref="E7 E15 E11 E19">
    <cfRule type="expression" dxfId="324"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worksheet>
</file>

<file path=xl/worksheets/sheet68.xml><?xml version="1.0" encoding="utf-8"?>
<worksheet xmlns="http://schemas.openxmlformats.org/spreadsheetml/2006/main" xmlns:r="http://schemas.openxmlformats.org/officeDocument/2006/relationships">
  <sheetPr codeName="Sheet148">
    <tabColor indexed="19"/>
    <pageSetUpPr fitToPage="1"/>
  </sheetPr>
  <dimension ref="A1:U47"/>
  <sheetViews>
    <sheetView showGridLines="0" showZeros="0" workbookViewId="0">
      <selection activeCell="A6" sqref="A6:IV6"/>
    </sheetView>
  </sheetViews>
  <sheetFormatPr defaultRowHeight="13.2"/>
  <cols>
    <col min="1" max="1" width="2.44140625" customWidth="1"/>
    <col min="2" max="2" width="6.44140625" customWidth="1"/>
    <col min="3" max="3" width="6"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120" t="s">
        <v>113</v>
      </c>
      <c r="L1" s="120"/>
      <c r="M1" s="94"/>
      <c r="N1" s="140"/>
      <c r="O1" s="140" t="s">
        <v>71</v>
      </c>
      <c r="P1" s="140"/>
      <c r="Q1" s="139"/>
      <c r="R1" s="140"/>
    </row>
    <row r="2" spans="1:21" s="108" customFormat="1">
      <c r="A2" s="96" t="s">
        <v>122</v>
      </c>
      <c r="B2" s="96"/>
      <c r="C2" s="96"/>
      <c r="D2" s="464"/>
      <c r="E2" s="464">
        <f>Altalanos!$D$8</f>
        <v>0</v>
      </c>
      <c r="F2" s="96"/>
      <c r="G2" s="141"/>
      <c r="H2" s="110"/>
      <c r="I2" s="110"/>
      <c r="J2" s="142"/>
      <c r="K2" s="438" t="s">
        <v>114</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2" customFormat="1" ht="14.2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(4)'!$A$7:$M$32,12))</f>
        <v/>
      </c>
      <c r="C7" s="390" t="str">
        <f>IF($E7="","",VLOOKUP($E7,'1Q ELO (4)'!$A$7:$M$32,13))</f>
        <v/>
      </c>
      <c r="D7" s="446" t="str">
        <f>IF($E7="","",VLOOKUP($E7,'1Q ELO (4)'!$A$7:$M$32,5))</f>
        <v/>
      </c>
      <c r="E7" s="159"/>
      <c r="F7" s="681" t="str">
        <f>UPPER(IF($E7="","",VLOOKUP($E7,'1Q ELO (4)'!$A$7:$M$32,2)))</f>
        <v/>
      </c>
      <c r="G7" s="681" t="str">
        <f>IF($E7="","",VLOOKUP($E7,'1Q ELO (4)'!$A$7:$M$32,3))</f>
        <v/>
      </c>
      <c r="H7" s="681"/>
      <c r="I7" s="681" t="str">
        <f>IF($E7="","",VLOOKUP($E7,'1Q ELO (4)'!$A$7:$M$32,4))</f>
        <v/>
      </c>
      <c r="J7" s="162"/>
      <c r="K7" s="161"/>
      <c r="L7" s="161"/>
      <c r="M7" s="161"/>
      <c r="N7" s="161"/>
      <c r="O7" s="164"/>
      <c r="P7" s="166"/>
      <c r="Q7" s="167"/>
      <c r="R7" s="168"/>
      <c r="S7" s="169"/>
      <c r="U7" s="170" t="str">
        <f>Birók!P21</f>
        <v>Bíró</v>
      </c>
    </row>
    <row r="8" spans="1:21" s="38" customFormat="1" ht="9.6" customHeight="1">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(4)'!$A$7:$M$32,12))</f>
        <v/>
      </c>
      <c r="C9" s="390" t="str">
        <f>IF($E9="","",VLOOKUP($E9,'1Q ELO (4)'!$A$7:$M$32,13))</f>
        <v/>
      </c>
      <c r="D9" s="446" t="str">
        <f>IF($E9="","",VLOOKUP($E9,'1Q ELO (4)'!$A$7:$M$32,5))</f>
        <v/>
      </c>
      <c r="E9" s="159"/>
      <c r="F9" s="487" t="str">
        <f>UPPER(IF($E9="","",VLOOKUP($E9,'1Q ELO (4)'!$A$7:$M$32,2)))</f>
        <v/>
      </c>
      <c r="G9" s="487" t="str">
        <f>IF($E9="","",VLOOKUP($E9,'1Q ELO (4)'!$A$7:$M$32,3))</f>
        <v/>
      </c>
      <c r="H9" s="487"/>
      <c r="I9" s="487" t="str">
        <f>IF($E9="","",VLOOKUP($E9,'1Q ELO (4)'!$A$7:$M$32,4))</f>
        <v/>
      </c>
      <c r="J9" s="180"/>
      <c r="K9" s="161"/>
      <c r="L9" s="181"/>
      <c r="M9" s="161"/>
      <c r="N9" s="161"/>
      <c r="O9" s="164"/>
      <c r="P9" s="166"/>
      <c r="Q9" s="167"/>
      <c r="R9" s="168"/>
      <c r="S9" s="169"/>
      <c r="U9" s="178" t="str">
        <f>Birók!P23</f>
        <v xml:space="preserve"> </v>
      </c>
    </row>
    <row r="10" spans="1:21" s="38" customFormat="1" ht="9.6" customHeight="1">
      <c r="A10" s="171"/>
      <c r="B10" s="717" t="str">
        <f>IF($E10="","",VLOOKUP($E10,'1Q ELO (4)'!$A$7:$M$32,12))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c r="A11" s="171">
        <v>3</v>
      </c>
      <c r="B11" s="390" t="str">
        <f>IF($E11="","",VLOOKUP($E11,'1Q ELO (4)'!$A$7:$M$32,12))</f>
        <v/>
      </c>
      <c r="C11" s="390" t="str">
        <f>IF($E11="","",VLOOKUP($E11,'1Q ELO (4)'!$A$7:$M$32,13))</f>
        <v/>
      </c>
      <c r="D11" s="446" t="str">
        <f>IF($E11="","",VLOOKUP($E11,'1Q ELO (4)'!$A$7:$M$32,5))</f>
        <v/>
      </c>
      <c r="E11" s="159"/>
      <c r="F11" s="487" t="str">
        <f>UPPER(IF($E11="","",VLOOKUP($E11,'1Q ELO (4)'!$A$7:$M$32,2)))</f>
        <v/>
      </c>
      <c r="G11" s="487" t="str">
        <f>IF($E11="","",VLOOKUP($E11,'1Q ELO (4)'!$A$7:$M$32,3))</f>
        <v/>
      </c>
      <c r="H11" s="487"/>
      <c r="I11" s="487" t="str">
        <f>IF($E11="","",VLOOKUP($E11,'1Q ELO (4)'!$A$7:$M$32,4))</f>
        <v/>
      </c>
      <c r="J11" s="162"/>
      <c r="K11" s="161"/>
      <c r="L11" s="187"/>
      <c r="M11" s="161"/>
      <c r="N11" s="691"/>
      <c r="O11" s="691"/>
      <c r="P11" s="691"/>
      <c r="Q11" s="167"/>
      <c r="R11" s="168"/>
      <c r="S11" s="169"/>
      <c r="U11" s="178" t="str">
        <f>Birók!P25</f>
        <v xml:space="preserve"> </v>
      </c>
    </row>
    <row r="12" spans="1:21" s="38" customFormat="1" ht="9.6" customHeight="1">
      <c r="A12" s="171"/>
      <c r="B12" s="717" t="str">
        <f>IF($E12="","",VLOOKUP($E12,'1Q ELO (4)'!$A$7:$M$32,12))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c r="A13" s="171">
        <v>4</v>
      </c>
      <c r="B13" s="390" t="str">
        <f>IF($E13="","",VLOOKUP($E13,'1Q ELO (4)'!$A$7:$M$32,12))</f>
        <v/>
      </c>
      <c r="C13" s="390" t="str">
        <f>IF($E13="","",VLOOKUP($E13,'1Q ELO (4)'!$A$7:$M$32,13))</f>
        <v/>
      </c>
      <c r="D13" s="446" t="str">
        <f>IF($E13="","",VLOOKUP($E13,'1Q ELO (4)'!$A$7:$M$32,5))</f>
        <v/>
      </c>
      <c r="E13" s="159"/>
      <c r="F13" s="487" t="str">
        <f>UPPER(IF($E13="","",VLOOKUP($E13,'1Q ELO (4)'!$A$7:$M$32,2)))</f>
        <v/>
      </c>
      <c r="G13" s="487" t="str">
        <f>IF($E13="","",VLOOKUP($E13,'1Q ELO (4)'!$A$7:$M$32,3))</f>
        <v/>
      </c>
      <c r="H13" s="487"/>
      <c r="I13" s="487" t="str">
        <f>IF($E13="","",VLOOKUP($E13,'1Q ELO (4)'!$A$7:$M$32,4))</f>
        <v/>
      </c>
      <c r="J13" s="190"/>
      <c r="K13" s="161"/>
      <c r="L13" s="161"/>
      <c r="M13" s="161"/>
      <c r="N13" s="691"/>
      <c r="O13" s="691"/>
      <c r="P13" s="691"/>
      <c r="Q13" s="167"/>
      <c r="R13" s="168"/>
      <c r="S13" s="169"/>
      <c r="U13" s="178" t="str">
        <f>Birók!P27</f>
        <v xml:space="preserve"> </v>
      </c>
    </row>
    <row r="14" spans="1:21" s="38" customFormat="1" ht="9.6" customHeight="1">
      <c r="A14" s="171"/>
      <c r="B14" s="460" t="str">
        <f>IF($E14="","",VLOOKUP($E14,'1Q ELO (4)'!$A$7:$M$32,12))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c r="A15" s="581">
        <v>5</v>
      </c>
      <c r="B15" s="390" t="str">
        <f>IF($E15="","",VLOOKUP($E15,'1Q ELO (4)'!$A$7:$M$32,12))</f>
        <v/>
      </c>
      <c r="C15" s="390" t="str">
        <f>IF($E15="","",VLOOKUP($E15,'1Q ELO (4)'!$A$7:$M$32,13))</f>
        <v/>
      </c>
      <c r="D15" s="446" t="str">
        <f>IF($E15="","",VLOOKUP($E15,'1Q ELO (4)'!$A$7:$M$32,5))</f>
        <v/>
      </c>
      <c r="E15" s="726"/>
      <c r="F15" s="681" t="str">
        <f>UPPER(IF($E15="","",VLOOKUP($E15,'1Q ELO (4)'!$A$7:$M$32,2)))</f>
        <v/>
      </c>
      <c r="G15" s="681" t="str">
        <f>IF($E15="","",VLOOKUP($E15,'1Q ELO (4)'!$A$7:$M$32,3))</f>
        <v/>
      </c>
      <c r="H15" s="681"/>
      <c r="I15" s="681" t="str">
        <f>IF($E15="","",VLOOKUP($E15,'1Q ELO (4)'!$A$7:$M$32,4))</f>
        <v/>
      </c>
      <c r="J15" s="719"/>
      <c r="K15" s="161"/>
      <c r="L15" s="161"/>
      <c r="M15" s="161"/>
      <c r="N15" s="691"/>
      <c r="O15" s="692"/>
      <c r="P15" s="691"/>
      <c r="Q15" s="414"/>
      <c r="R15" s="168"/>
      <c r="S15" s="169"/>
      <c r="U15" s="178" t="str">
        <f>Birók!P29</f>
        <v xml:space="preserve"> </v>
      </c>
    </row>
    <row r="16" spans="1:21" s="38" customFormat="1" ht="9.6" customHeight="1" thickBot="1">
      <c r="A16" s="171"/>
      <c r="B16" s="460" t="str">
        <f>IF($E16="","",VLOOKUP($E16,'1Q ELO (4)'!$A$7:$M$32,12))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c r="A17" s="171">
        <v>6</v>
      </c>
      <c r="B17" s="390" t="str">
        <f>IF($E17="","",VLOOKUP($E17,'1Q ELO (4)'!$A$7:$M$32,12))</f>
        <v/>
      </c>
      <c r="C17" s="390" t="str">
        <f>IF($E17="","",VLOOKUP($E17,'1Q ELO (4)'!$A$7:$M$32,13))</f>
        <v/>
      </c>
      <c r="D17" s="446" t="str">
        <f>IF($E17="","",VLOOKUP($E17,'1Q ELO (4)'!$A$7:$M$32,5))</f>
        <v/>
      </c>
      <c r="E17" s="159"/>
      <c r="F17" s="487" t="str">
        <f>UPPER(IF($E17="","",VLOOKUP($E17,'1Q ELO (4)'!$A$7:$M$32,2)))</f>
        <v/>
      </c>
      <c r="G17" s="487" t="str">
        <f>IF($E17="","",VLOOKUP($E17,'1Q ELO (4)'!$A$7:$M$32,3))</f>
        <v/>
      </c>
      <c r="H17" s="487"/>
      <c r="I17" s="487" t="str">
        <f>IF($E17="","",VLOOKUP($E17,'1Q ELO (4)'!$A$7:$M$32,4))</f>
        <v/>
      </c>
      <c r="J17" s="180"/>
      <c r="K17" s="161"/>
      <c r="L17" s="181"/>
      <c r="M17" s="161"/>
      <c r="N17" s="691"/>
      <c r="O17" s="691"/>
      <c r="P17" s="691"/>
      <c r="Q17" s="414"/>
      <c r="R17" s="168"/>
      <c r="S17" s="169"/>
    </row>
    <row r="18" spans="1:19" s="38" customFormat="1" ht="9.6" customHeight="1">
      <c r="A18" s="171"/>
      <c r="B18" s="460" t="str">
        <f>IF($E18="","",VLOOKUP($E18,'1Q ELO (4)'!$A$7:$M$32,12))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c r="A19" s="171">
        <v>7</v>
      </c>
      <c r="B19" s="390" t="str">
        <f>IF($E19="","",VLOOKUP($E19,'1Q ELO (4)'!$A$7:$M$32,12))</f>
        <v/>
      </c>
      <c r="C19" s="390" t="str">
        <f>IF($E19="","",VLOOKUP($E19,'1Q ELO (4)'!$A$7:$M$32,13))</f>
        <v/>
      </c>
      <c r="D19" s="446" t="str">
        <f>IF($E19="","",VLOOKUP($E19,'1Q ELO (4)'!$A$7:$M$32,5))</f>
        <v/>
      </c>
      <c r="E19" s="159"/>
      <c r="F19" s="487" t="str">
        <f>UPPER(IF($E19="","",VLOOKUP($E19,'1Q ELO (4)'!$A$7:$M$32,2)))</f>
        <v/>
      </c>
      <c r="G19" s="487" t="str">
        <f>IF($E19="","",VLOOKUP($E19,'1Q ELO (4)'!$A$7:$M$32,3))</f>
        <v/>
      </c>
      <c r="H19" s="487"/>
      <c r="I19" s="487" t="str">
        <f>IF($E19="","",VLOOKUP($E19,'1Q ELO (4)'!$A$7:$M$32,4))</f>
        <v/>
      </c>
      <c r="J19" s="162"/>
      <c r="K19" s="161"/>
      <c r="L19" s="187"/>
      <c r="M19" s="161"/>
      <c r="N19" s="186"/>
      <c r="O19" s="691"/>
      <c r="P19" s="691"/>
      <c r="Q19" s="414"/>
      <c r="R19" s="168"/>
      <c r="S19" s="169"/>
    </row>
    <row r="20" spans="1:19" s="38" customFormat="1" ht="9.6" customHeight="1">
      <c r="A20" s="171"/>
      <c r="B20" s="460" t="str">
        <f>IF($E20="","",VLOOKUP($E20,'1Q ELO (4)'!$A$7:$M$32,12))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c r="A21" s="578" t="s">
        <v>14</v>
      </c>
      <c r="B21" s="390" t="str">
        <f>IF($E21="","",VLOOKUP($E21,'1Q ELO (4)'!$A$7:$M$32,12))</f>
        <v/>
      </c>
      <c r="C21" s="390" t="str">
        <f>IF($E21="","",VLOOKUP($E21,'1Q ELO (4)'!$A$7:$M$32,13))</f>
        <v/>
      </c>
      <c r="D21" s="446" t="str">
        <f>IF($E21="","",VLOOKUP($E21,'1Q ELO (4)'!$A$7:$M$32,5))</f>
        <v/>
      </c>
      <c r="E21" s="159"/>
      <c r="F21" s="487" t="str">
        <f>UPPER(IF($E21="","",VLOOKUP($E21,'1Q ELO (4)'!$A$7:$M$32,2)))</f>
        <v/>
      </c>
      <c r="G21" s="487" t="str">
        <f>IF($E21="","",VLOOKUP($E21,'1Q ELO (4)'!$A$7:$M$32,3))</f>
        <v/>
      </c>
      <c r="H21" s="487"/>
      <c r="I21" s="487" t="str">
        <f>IF($E21="","",VLOOKUP($E21,'1Q ELO (4)'!$A$7:$M$32,4))</f>
        <v/>
      </c>
      <c r="J21" s="190"/>
      <c r="K21" s="161"/>
      <c r="L21" s="161"/>
      <c r="M21" s="161"/>
      <c r="N21" s="186"/>
      <c r="O21" s="691"/>
      <c r="P21" s="691"/>
      <c r="Q21" s="414"/>
      <c r="R21" s="168"/>
      <c r="S21" s="169"/>
    </row>
    <row r="22" spans="1:19" s="38" customFormat="1" ht="9.6" customHeight="1">
      <c r="A22" s="171"/>
      <c r="B22" s="460" t="str">
        <f>IF($E22="","",VLOOKUP($E22,'1Q ELO (4)'!$A$7:$M$32,12))</f>
        <v/>
      </c>
      <c r="C22" s="172"/>
      <c r="D22" s="456"/>
      <c r="E22" s="172"/>
      <c r="F22" s="191"/>
      <c r="G22" s="191"/>
      <c r="H22" s="195"/>
      <c r="I22" s="191"/>
      <c r="J22" s="183"/>
      <c r="K22" s="161"/>
      <c r="L22" s="161"/>
      <c r="M22" s="161"/>
      <c r="N22" s="186"/>
      <c r="O22" s="691"/>
      <c r="P22" s="691"/>
      <c r="Q22" s="414"/>
      <c r="R22" s="168"/>
      <c r="S22" s="169"/>
    </row>
    <row r="23" spans="1:19" s="38" customFormat="1" ht="9.6" customHeight="1">
      <c r="A23" s="157">
        <v>9</v>
      </c>
      <c r="B23" s="390" t="str">
        <f>IF($E23="","",VLOOKUP($E23,'1Q ELO (4)'!$A$7:$M$32,12))</f>
        <v/>
      </c>
      <c r="C23" s="390" t="str">
        <f>IF($E23="","",VLOOKUP($E23,'1Q ELO (4)'!$A$7:$M$32,13))</f>
        <v/>
      </c>
      <c r="D23" s="446" t="str">
        <f>IF($E23="","",VLOOKUP($E23,'1Q ELO (4)'!$A$7:$M$32,5))</f>
        <v/>
      </c>
      <c r="E23" s="159"/>
      <c r="F23" s="681" t="str">
        <f>UPPER(IF($E23="","",VLOOKUP($E23,'1Q ELO (4)'!$A$7:$M$32,2)))</f>
        <v/>
      </c>
      <c r="G23" s="681" t="str">
        <f>IF($E23="","",VLOOKUP($E23,'1Q ELO (4)'!$A$7:$M$32,3))</f>
        <v/>
      </c>
      <c r="H23" s="681"/>
      <c r="I23" s="681" t="str">
        <f>IF($E23="","",VLOOKUP($E23,'1Q ELO (4)'!$A$7:$M$32,4))</f>
        <v/>
      </c>
      <c r="J23" s="162"/>
      <c r="K23" s="161"/>
      <c r="L23" s="161"/>
      <c r="M23" s="161"/>
      <c r="N23" s="186"/>
      <c r="O23" s="691"/>
      <c r="P23" s="691"/>
      <c r="Q23" s="414"/>
      <c r="R23" s="168"/>
      <c r="S23" s="169"/>
    </row>
    <row r="24" spans="1:19" s="38" customFormat="1" ht="9.6" customHeight="1">
      <c r="A24" s="171"/>
      <c r="B24" s="717" t="str">
        <f>IF($E24="","",VLOOKUP($E24,'1Q ELO (4)'!$A$7:$M$32,12))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c r="A25" s="171">
        <v>10</v>
      </c>
      <c r="B25" s="390" t="str">
        <f>IF($E25="","",VLOOKUP($E25,'1Q ELO (4)'!$A$7:$M$32,12))</f>
        <v/>
      </c>
      <c r="C25" s="390" t="str">
        <f>IF($E25="","",VLOOKUP($E25,'1Q ELO (4)'!$A$7:$M$32,13))</f>
        <v/>
      </c>
      <c r="D25" s="446" t="str">
        <f>IF($E25="","",VLOOKUP($E25,'1Q ELO (4)'!$A$7:$M$32,5))</f>
        <v/>
      </c>
      <c r="E25" s="159"/>
      <c r="F25" s="487" t="str">
        <f>UPPER(IF($E25="","",VLOOKUP($E25,'1Q ELO (4)'!$A$7:$M$32,2)))</f>
        <v/>
      </c>
      <c r="G25" s="487" t="str">
        <f>IF($E25="","",VLOOKUP($E25,'1Q ELO (4)'!$A$7:$M$32,3))</f>
        <v/>
      </c>
      <c r="H25" s="487"/>
      <c r="I25" s="487" t="str">
        <f>IF($E25="","",VLOOKUP($E25,'1Q ELO (4)'!$A$7:$M$32,4))</f>
        <v/>
      </c>
      <c r="J25" s="180"/>
      <c r="K25" s="161"/>
      <c r="L25" s="181"/>
      <c r="M25" s="161"/>
      <c r="N25" s="186"/>
      <c r="O25" s="691"/>
      <c r="P25" s="691"/>
      <c r="Q25" s="414"/>
      <c r="R25" s="168"/>
      <c r="S25" s="169"/>
    </row>
    <row r="26" spans="1:19" s="38" customFormat="1" ht="9.6" customHeight="1">
      <c r="A26" s="171"/>
      <c r="B26" s="460" t="str">
        <f>IF($E26="","",VLOOKUP($E26,'1Q ELO (4)'!$A$7:$M$32,12))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c r="A27" s="171">
        <v>11</v>
      </c>
      <c r="B27" s="390" t="str">
        <f>IF($E27="","",VLOOKUP($E27,'1Q ELO (4)'!$A$7:$M$32,12))</f>
        <v/>
      </c>
      <c r="C27" s="390" t="str">
        <f>IF($E27="","",VLOOKUP($E27,'1Q ELO (4)'!$A$7:$M$32,13))</f>
        <v/>
      </c>
      <c r="D27" s="446" t="str">
        <f>IF($E27="","",VLOOKUP($E27,'1Q ELO (4)'!$A$7:$M$32,5))</f>
        <v/>
      </c>
      <c r="E27" s="159"/>
      <c r="F27" s="487" t="str">
        <f>UPPER(IF($E27="","",VLOOKUP($E27,'1Q ELO (4)'!$A$7:$M$32,2)))</f>
        <v/>
      </c>
      <c r="G27" s="487" t="str">
        <f>IF($E27="","",VLOOKUP($E27,'1Q ELO (4)'!$A$7:$M$32,3))</f>
        <v/>
      </c>
      <c r="H27" s="487"/>
      <c r="I27" s="487" t="str">
        <f>IF($E27="","",VLOOKUP($E27,'1Q ELO (4)'!$A$7:$M$32,4))</f>
        <v/>
      </c>
      <c r="J27" s="162"/>
      <c r="K27" s="161"/>
      <c r="L27" s="187"/>
      <c r="M27" s="161"/>
      <c r="N27" s="691"/>
      <c r="O27" s="691"/>
      <c r="P27" s="691"/>
      <c r="Q27" s="414"/>
      <c r="R27" s="168"/>
      <c r="S27" s="169"/>
    </row>
    <row r="28" spans="1:19" s="38" customFormat="1" ht="9.6" customHeight="1">
      <c r="A28" s="196"/>
      <c r="B28" s="460" t="str">
        <f>IF($E28="","",VLOOKUP($E28,'1Q ELO (4)'!$A$7:$M$32,12))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c r="A29" s="171">
        <v>12</v>
      </c>
      <c r="B29" s="390" t="str">
        <f>IF($E29="","",VLOOKUP($E29,'1Q ELO (4)'!$A$7:$M$32,12))</f>
        <v/>
      </c>
      <c r="C29" s="390" t="str">
        <f>IF($E29="","",VLOOKUP($E29,'1Q ELO (4)'!$A$7:$M$32,13))</f>
        <v/>
      </c>
      <c r="D29" s="446" t="str">
        <f>IF($E29="","",VLOOKUP($E29,'1Q ELO (4)'!$A$7:$M$32,5))</f>
        <v/>
      </c>
      <c r="E29" s="159"/>
      <c r="F29" s="487" t="str">
        <f>UPPER(IF($E29="","",VLOOKUP($E29,'1Q ELO (4)'!$A$7:$M$32,2)))</f>
        <v/>
      </c>
      <c r="G29" s="487" t="str">
        <f>IF($E29="","",VLOOKUP($E29,'1Q ELO (4)'!$A$7:$M$32,3))</f>
        <v/>
      </c>
      <c r="H29" s="487"/>
      <c r="I29" s="487" t="str">
        <f>IF($E29="","",VLOOKUP($E29,'1Q ELO (4)'!$A$7:$M$32,4))</f>
        <v/>
      </c>
      <c r="J29" s="190"/>
      <c r="K29" s="161"/>
      <c r="L29" s="161"/>
      <c r="M29" s="161"/>
      <c r="N29" s="691"/>
      <c r="O29" s="691"/>
      <c r="P29" s="691"/>
      <c r="Q29" s="414"/>
      <c r="R29" s="168"/>
      <c r="S29" s="169"/>
    </row>
    <row r="30" spans="1:19" s="38" customFormat="1" ht="9.6" customHeight="1">
      <c r="A30" s="171"/>
      <c r="B30" s="460" t="str">
        <f>IF($E30="","",VLOOKUP($E30,'1Q ELO (4)'!$A$7:$M$32,12))</f>
        <v/>
      </c>
      <c r="C30" s="172"/>
      <c r="D30" s="456"/>
      <c r="E30" s="182"/>
      <c r="F30" s="488"/>
      <c r="G30" s="488"/>
      <c r="H30" s="489"/>
      <c r="I30" s="488"/>
      <c r="J30" s="183"/>
      <c r="K30" s="161"/>
      <c r="L30" s="161"/>
      <c r="M30" s="175"/>
      <c r="N30" s="693"/>
      <c r="O30" s="692"/>
      <c r="P30" s="691"/>
      <c r="Q30" s="414"/>
      <c r="R30" s="168"/>
      <c r="S30" s="169"/>
    </row>
    <row r="31" spans="1:19" s="38" customFormat="1" ht="9.6" customHeight="1">
      <c r="A31" s="581">
        <v>13</v>
      </c>
      <c r="B31" s="390" t="str">
        <f>IF($E31="","",VLOOKUP($E31,'1Q ELO (4)'!$A$7:$M$32,12))</f>
        <v/>
      </c>
      <c r="C31" s="390" t="str">
        <f>IF($E31="","",VLOOKUP($E31,'1Q ELO (4)'!$A$7:$M$32,13))</f>
        <v/>
      </c>
      <c r="D31" s="446" t="str">
        <f>IF($E31="","",VLOOKUP($E31,'1Q ELO (4)'!$A$7:$M$32,5))</f>
        <v/>
      </c>
      <c r="E31" s="726"/>
      <c r="F31" s="681" t="str">
        <f>UPPER(IF($E31="","",VLOOKUP($E31,'1Q ELO (4)'!$A$7:$M$32,2)))</f>
        <v/>
      </c>
      <c r="G31" s="681" t="str">
        <f>IF($E31="","",VLOOKUP($E31,'1Q ELO (4)'!$A$7:$M$32,3))</f>
        <v/>
      </c>
      <c r="H31" s="681"/>
      <c r="I31" s="681" t="str">
        <f>IF($E31="","",VLOOKUP($E31,'1Q ELO (4)'!$A$7:$M$32,4))</f>
        <v/>
      </c>
      <c r="J31" s="192"/>
      <c r="K31" s="161"/>
      <c r="L31" s="161"/>
      <c r="M31" s="161"/>
      <c r="N31" s="691"/>
      <c r="O31" s="692"/>
      <c r="P31" s="691"/>
      <c r="Q31" s="414"/>
      <c r="R31" s="168"/>
      <c r="S31" s="169"/>
    </row>
    <row r="32" spans="1:19" s="38" customFormat="1" ht="9.6" customHeight="1">
      <c r="A32" s="171"/>
      <c r="B32" s="717" t="str">
        <f>IF($E32="","",VLOOKUP($E32,'1Q ELO (4)'!$A$7:$M$32,12))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c r="A33" s="171">
        <v>14</v>
      </c>
      <c r="B33" s="390" t="str">
        <f>IF($E33="","",VLOOKUP($E33,'1Q ELO (4)'!$A$7:$M$32,12))</f>
        <v/>
      </c>
      <c r="C33" s="390" t="str">
        <f>IF($E33="","",VLOOKUP($E33,'1Q ELO (4)'!$A$7:$M$32,13))</f>
        <v/>
      </c>
      <c r="D33" s="446" t="str">
        <f>IF($E33="","",VLOOKUP($E33,'1Q ELO (4)'!$A$7:$M$32,5))</f>
        <v/>
      </c>
      <c r="E33" s="159"/>
      <c r="F33" s="487" t="str">
        <f>UPPER(IF($E33="","",VLOOKUP($E33,'1Q ELO (4)'!$A$7:$M$32,2)))</f>
        <v/>
      </c>
      <c r="G33" s="487" t="str">
        <f>IF($E33="","",VLOOKUP($E33,'1Q ELO (4)'!$A$7:$M$32,3))</f>
        <v/>
      </c>
      <c r="H33" s="487"/>
      <c r="I33" s="487" t="str">
        <f>IF($E33="","",VLOOKUP($E33,'1Q ELO (4)'!$A$7:$M$32,4))</f>
        <v/>
      </c>
      <c r="J33" s="180"/>
      <c r="K33" s="161"/>
      <c r="L33" s="181"/>
      <c r="M33" s="161"/>
      <c r="N33" s="691"/>
      <c r="O33" s="691"/>
      <c r="P33" s="186"/>
      <c r="Q33" s="167"/>
      <c r="R33" s="168"/>
      <c r="S33" s="169"/>
    </row>
    <row r="34" spans="1:19" s="38" customFormat="1" ht="9.6" customHeight="1">
      <c r="A34" s="171"/>
      <c r="B34" s="717" t="str">
        <f>IF($E34="","",VLOOKUP($E34,'1Q ELO (4)'!$A$7:$M$32,12))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c r="A35" s="171">
        <v>15</v>
      </c>
      <c r="B35" s="390" t="str">
        <f>IF($E35="","",VLOOKUP($E35,'1Q ELO (4)'!$A$7:$M$32,12))</f>
        <v/>
      </c>
      <c r="C35" s="390" t="str">
        <f>IF($E35="","",VLOOKUP($E35,'1Q ELO (4)'!$A$7:$M$32,13))</f>
        <v/>
      </c>
      <c r="D35" s="446" t="str">
        <f>IF($E35="","",VLOOKUP($E35,'1Q ELO (4)'!$A$7:$M$32,5))</f>
        <v/>
      </c>
      <c r="E35" s="159"/>
      <c r="F35" s="487" t="str">
        <f>UPPER(IF($E35="","",VLOOKUP($E35,'1Q ELO (4)'!$A$7:$M$32,2)))</f>
        <v/>
      </c>
      <c r="G35" s="487" t="str">
        <f>IF($E35="","",VLOOKUP($E35,'1Q ELO (4)'!$A$7:$M$32,3))</f>
        <v/>
      </c>
      <c r="H35" s="487"/>
      <c r="I35" s="487" t="str">
        <f>IF($E35="","",VLOOKUP($E35,'1Q ELO (4)'!$A$7:$M$32,4))</f>
        <v/>
      </c>
      <c r="J35" s="162"/>
      <c r="K35" s="161"/>
      <c r="L35" s="187"/>
      <c r="M35" s="161"/>
      <c r="N35" s="186"/>
      <c r="O35" s="186"/>
      <c r="P35" s="186"/>
      <c r="Q35" s="167"/>
      <c r="R35" s="168"/>
      <c r="S35" s="169"/>
    </row>
    <row r="36" spans="1:19" s="38" customFormat="1" ht="9.6" customHeight="1">
      <c r="A36" s="171"/>
      <c r="B36" s="717" t="str">
        <f>IF($E36="","",VLOOKUP($E36,'1Q ELO (4)'!$A$7:$M$32,12))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c r="A37" s="578">
        <v>16</v>
      </c>
      <c r="B37" s="390" t="str">
        <f>IF($E37="","",VLOOKUP($E37,'1Q ELO (4)'!$A$7:$M$32,12))</f>
        <v/>
      </c>
      <c r="C37" s="390" t="str">
        <f>IF($E37="","",VLOOKUP($E37,'1Q ELO (4)'!$A$7:$M$32,13))</f>
        <v/>
      </c>
      <c r="D37" s="446" t="str">
        <f>IF($E37="","",VLOOKUP($E37,'1Q ELO (4)'!$A$7:$M$32,5))</f>
        <v/>
      </c>
      <c r="E37" s="159"/>
      <c r="F37" s="487" t="str">
        <f>UPPER(IF($E37="","",VLOOKUP($E37,'1Q ELO (4)'!$A$7:$M$32,2)))</f>
        <v/>
      </c>
      <c r="G37" s="487" t="str">
        <f>IF($E37="","",VLOOKUP($E37,'1Q ELO (4)'!$A$7:$M$32,3))</f>
        <v/>
      </c>
      <c r="H37" s="487"/>
      <c r="I37" s="487" t="str">
        <f>IF($E37="","",VLOOKUP($E37,'1Q ELO (4)'!$A$7:$M$32,4))</f>
        <v/>
      </c>
      <c r="J37" s="190"/>
      <c r="K37" s="161"/>
      <c r="L37" s="161"/>
      <c r="M37" s="161"/>
      <c r="N37" s="186"/>
      <c r="O37" s="186"/>
      <c r="P37" s="186"/>
      <c r="Q37" s="167"/>
      <c r="R37" s="168"/>
      <c r="S37" s="169"/>
    </row>
    <row r="38" spans="1:19" s="38" customFormat="1" ht="9.6" customHeight="1">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c r="A40" s="452" t="s">
        <v>106</v>
      </c>
      <c r="B40" s="453"/>
      <c r="C40" s="454"/>
      <c r="D40" s="455"/>
      <c r="E40" s="224">
        <v>1</v>
      </c>
      <c r="F40" s="92" t="str">
        <f>IF(E40&gt;$R$47,,UPPER(VLOOKUP(E40,'1Q ELO (4)'!$A$7:$O$134,2)))</f>
        <v/>
      </c>
      <c r="G40" s="225"/>
      <c r="H40" s="92"/>
      <c r="I40" s="91"/>
      <c r="J40" s="226" t="s">
        <v>7</v>
      </c>
      <c r="K40" s="221"/>
      <c r="L40" s="227"/>
      <c r="M40" s="221"/>
      <c r="N40" s="228"/>
      <c r="O40" s="229" t="s">
        <v>111</v>
      </c>
      <c r="P40" s="230"/>
      <c r="Q40" s="230"/>
      <c r="R40" s="231"/>
    </row>
    <row r="41" spans="1:19" s="18" customFormat="1" ht="9" customHeight="1">
      <c r="A41" s="236" t="s">
        <v>119</v>
      </c>
      <c r="B41" s="234"/>
      <c r="C41" s="448"/>
      <c r="D41" s="237"/>
      <c r="E41" s="224">
        <v>2</v>
      </c>
      <c r="F41" s="92" t="str">
        <f>IF(E41&gt;$R$47,,UPPER(VLOOKUP(E41,'1Q ELO (4)'!$A$7:$O$134,2)))</f>
        <v/>
      </c>
      <c r="G41" s="225"/>
      <c r="H41" s="92"/>
      <c r="I41" s="91"/>
      <c r="J41" s="226" t="s">
        <v>8</v>
      </c>
      <c r="K41" s="221"/>
      <c r="L41" s="227"/>
      <c r="M41" s="221"/>
      <c r="N41" s="228"/>
      <c r="O41" s="232"/>
      <c r="P41" s="233"/>
      <c r="Q41" s="234"/>
      <c r="R41" s="235"/>
    </row>
    <row r="42" spans="1:19" s="18" customFormat="1" ht="9" customHeight="1">
      <c r="A42" s="379"/>
      <c r="B42" s="380"/>
      <c r="C42" s="449"/>
      <c r="D42" s="381"/>
      <c r="E42" s="224">
        <v>3</v>
      </c>
      <c r="F42" s="92" t="str">
        <f>IF(E42&gt;$R$47,,UPPER(VLOOKUP(E42,'1Q ELO (4)'!$A$7:$O$134,2)))</f>
        <v/>
      </c>
      <c r="G42" s="225"/>
      <c r="H42" s="92"/>
      <c r="I42" s="91"/>
      <c r="J42" s="226" t="s">
        <v>9</v>
      </c>
      <c r="K42" s="221"/>
      <c r="L42" s="227"/>
      <c r="M42" s="221"/>
      <c r="N42" s="228"/>
      <c r="O42" s="229" t="s">
        <v>112</v>
      </c>
      <c r="P42" s="230"/>
      <c r="Q42" s="230"/>
      <c r="R42" s="231"/>
    </row>
    <row r="43" spans="1:19" s="18" customFormat="1" ht="9" customHeight="1">
      <c r="A43" s="238"/>
      <c r="B43" s="443"/>
      <c r="C43" s="443"/>
      <c r="D43" s="239"/>
      <c r="E43" s="224">
        <v>4</v>
      </c>
      <c r="F43" s="92" t="str">
        <f>IF(E43&gt;$R$47,,UPPER(VLOOKUP(E43,'1Q ELO (4)'!$A$7:$O$134,2)))</f>
        <v/>
      </c>
      <c r="G43" s="225"/>
      <c r="H43" s="92"/>
      <c r="I43" s="91"/>
      <c r="J43" s="226" t="s">
        <v>10</v>
      </c>
      <c r="K43" s="221"/>
      <c r="L43" s="227"/>
      <c r="M43" s="221"/>
      <c r="N43" s="228"/>
      <c r="O43" s="221"/>
      <c r="P43" s="227"/>
      <c r="Q43" s="221"/>
      <c r="R43" s="228"/>
    </row>
    <row r="44" spans="1:19" s="18" customFormat="1" ht="9" customHeight="1">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c r="A47" s="368"/>
      <c r="B47" s="365"/>
      <c r="C47" s="445"/>
      <c r="D47" s="378"/>
      <c r="E47" s="240"/>
      <c r="F47" s="241"/>
      <c r="G47" s="242"/>
      <c r="H47" s="241"/>
      <c r="I47" s="243"/>
      <c r="J47" s="244" t="s">
        <v>14</v>
      </c>
      <c r="K47" s="234"/>
      <c r="L47" s="233"/>
      <c r="M47" s="234"/>
      <c r="N47" s="235"/>
      <c r="O47" s="234">
        <f>R4</f>
        <v>0</v>
      </c>
      <c r="P47" s="233"/>
      <c r="Q47" s="234"/>
      <c r="R47" s="245">
        <f>MIN(4,'1Q ELO (4)'!O5)</f>
        <v>4</v>
      </c>
    </row>
  </sheetData>
  <mergeCells count="1">
    <mergeCell ref="A4:C4"/>
  </mergeCells>
  <conditionalFormatting sqref="H21 H23 H25 H27 H29 H31 H33 H35 H7 H19 H9 H11 H13 H15 H17 H37">
    <cfRule type="expression" dxfId="323" priority="9" stopIfTrue="1">
      <formula>AND($E7&lt;9,$C7&gt;0)</formula>
    </cfRule>
  </conditionalFormatting>
  <conditionalFormatting sqref="M14 M30 I8 I12 I16 I20 I24 I28 I32 I36 K34 K26 K18 K10">
    <cfRule type="expression" dxfId="322" priority="6" stopIfTrue="1">
      <formula>AND($O$1="CU",I8="Umpire")</formula>
    </cfRule>
    <cfRule type="expression" dxfId="321" priority="7" stopIfTrue="1">
      <formula>AND($O$1="CU",I8&lt;&gt;"Umpire",J8&lt;&gt;"")</formula>
    </cfRule>
    <cfRule type="expression" dxfId="320" priority="8" stopIfTrue="1">
      <formula>AND($O$1="CU",I8&lt;&gt;"Umpire")</formula>
    </cfRule>
  </conditionalFormatting>
  <conditionalFormatting sqref="M10 M18 M26 M34 O30 O14 K8 K12 K16 K20 K24 K28 K32 K36">
    <cfRule type="expression" dxfId="319" priority="4" stopIfTrue="1">
      <formula>J8="as"</formula>
    </cfRule>
    <cfRule type="expression" dxfId="318" priority="5" stopIfTrue="1">
      <formula>J8="bs"</formula>
    </cfRule>
  </conditionalFormatting>
  <conditionalFormatting sqref="R47 J8 J12 J16 J20 J24 J28 J32 J36 N30 N14 L10 L34 L18 L26">
    <cfRule type="expression" dxfId="317" priority="3" stopIfTrue="1">
      <formula>$O$1="CU"</formula>
    </cfRule>
  </conditionalFormatting>
  <conditionalFormatting sqref="F33 F35 F23 F31 F29 F27 F25 F21 F17 F19 F7 F15 F13 F11 F9 F37">
    <cfRule type="cellIs" dxfId="316" priority="2" stopIfTrue="1" operator="equal">
      <formula>"Bye"</formula>
    </cfRule>
  </conditionalFormatting>
  <conditionalFormatting sqref="E7 E21 E23 E19 E15 E17">
    <cfRule type="expression" dxfId="315"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69.xml><?xml version="1.0" encoding="utf-8"?>
<worksheet xmlns="http://schemas.openxmlformats.org/spreadsheetml/2006/main" xmlns:r="http://schemas.openxmlformats.org/officeDocument/2006/relationships">
  <sheetPr codeName="Sheet18">
    <tabColor indexed="42"/>
  </sheetPr>
  <dimension ref="A1:Q156"/>
  <sheetViews>
    <sheetView showGridLines="0" showZeros="0" workbookViewId="0">
      <pane ySplit="6" topLeftCell="A7" activePane="bottomLeft" state="frozen"/>
      <selection activeCell="F2" sqref="F2"/>
      <selection pane="bottomLeft" activeCell="R9" sqref="R9"/>
    </sheetView>
  </sheetViews>
  <sheetFormatPr defaultRowHeight="13.2"/>
  <cols>
    <col min="1" max="1" width="3.88671875" customWidth="1"/>
    <col min="2" max="2" width="14" customWidth="1"/>
    <col min="3" max="3" width="12.44140625" customWidth="1"/>
    <col min="4" max="4" width="10.109375" style="45" customWidth="1"/>
    <col min="5" max="5" width="12.109375" style="728" customWidth="1"/>
    <col min="6" max="6" width="6.109375" style="102" hidden="1" customWidth="1"/>
    <col min="7" max="7" width="31.441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c r="A1" s="394" t="str">
        <f>Altalanos!$A$6</f>
        <v>Diákolimpia Bács-Kiskun</v>
      </c>
      <c r="B1" s="93"/>
      <c r="C1" s="93"/>
      <c r="D1" s="384"/>
      <c r="E1" s="438" t="s">
        <v>123</v>
      </c>
      <c r="F1" s="427"/>
      <c r="G1" s="428"/>
      <c r="H1" s="429"/>
      <c r="I1" s="429"/>
      <c r="J1" s="430"/>
      <c r="K1" s="430"/>
      <c r="L1" s="430"/>
      <c r="M1" s="430"/>
      <c r="N1" s="430"/>
      <c r="O1" s="430"/>
      <c r="P1" s="430"/>
      <c r="Q1" s="431"/>
    </row>
    <row r="2" spans="1:17" ht="13.8" thickBot="1">
      <c r="B2" s="96" t="s">
        <v>122</v>
      </c>
      <c r="C2" s="776">
        <f>Altalanos!$D$8</f>
        <v>0</v>
      </c>
      <c r="D2" s="120"/>
      <c r="E2" s="438" t="s">
        <v>94</v>
      </c>
      <c r="F2" s="103"/>
      <c r="G2" s="103"/>
      <c r="H2" s="704"/>
      <c r="I2" s="704"/>
      <c r="J2" s="94"/>
      <c r="K2" s="94"/>
      <c r="L2" s="94"/>
      <c r="M2" s="94"/>
      <c r="N2" s="111"/>
      <c r="O2" s="86"/>
      <c r="P2" s="86"/>
      <c r="Q2" s="111"/>
    </row>
    <row r="3" spans="1:17" s="2" customFormat="1" ht="13.8" thickBot="1">
      <c r="A3" s="683" t="s">
        <v>121</v>
      </c>
      <c r="B3" s="702"/>
      <c r="C3" s="702"/>
      <c r="D3" s="702"/>
      <c r="E3" s="702"/>
      <c r="F3" s="702"/>
      <c r="G3" s="702"/>
      <c r="H3" s="702"/>
      <c r="I3" s="703"/>
      <c r="J3" s="112"/>
      <c r="K3" s="123"/>
      <c r="L3" s="123"/>
      <c r="M3" s="123"/>
      <c r="N3" s="485" t="s">
        <v>92</v>
      </c>
      <c r="O3" s="113"/>
      <c r="P3" s="124"/>
      <c r="Q3" s="439"/>
    </row>
    <row r="4" spans="1:17" s="2" customFormat="1">
      <c r="A4" s="55" t="s">
        <v>82</v>
      </c>
      <c r="B4" s="55"/>
      <c r="C4" s="53" t="s">
        <v>79</v>
      </c>
      <c r="D4" s="55" t="s">
        <v>87</v>
      </c>
      <c r="E4" s="88"/>
      <c r="G4" s="125"/>
      <c r="H4" s="738" t="s">
        <v>88</v>
      </c>
      <c r="I4" s="713"/>
      <c r="J4" s="126"/>
      <c r="K4" s="127"/>
      <c r="L4" s="127"/>
      <c r="M4" s="127"/>
      <c r="N4" s="126"/>
      <c r="O4" s="440"/>
      <c r="P4" s="440"/>
      <c r="Q4" s="128"/>
    </row>
    <row r="5" spans="1:17" s="2" customFormat="1" ht="13.8" thickBot="1">
      <c r="A5" s="432">
        <f>Altalanos!$A$10</f>
        <v>45408</v>
      </c>
      <c r="B5" s="432"/>
      <c r="C5" s="97" t="str">
        <f>Altalanos!$C$10</f>
        <v>Baja</v>
      </c>
      <c r="D5" s="98" t="str">
        <f>Altalanos!$D$10</f>
        <v xml:space="preserve">  </v>
      </c>
      <c r="E5" s="98"/>
      <c r="F5" s="98"/>
      <c r="G5" s="98"/>
      <c r="H5" s="470">
        <f>Altalanos!$E$10</f>
        <v>0</v>
      </c>
      <c r="I5" s="739"/>
      <c r="J5" s="129"/>
      <c r="K5" s="89"/>
      <c r="L5" s="89"/>
      <c r="M5" s="89"/>
      <c r="N5" s="129"/>
      <c r="O5" s="98"/>
      <c r="P5" s="98"/>
      <c r="Q5" s="756"/>
    </row>
    <row r="6" spans="1:17" ht="30" customHeight="1" thickBot="1">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c r="A7" s="426">
        <v>1</v>
      </c>
      <c r="B7" s="105"/>
      <c r="C7" s="105"/>
      <c r="D7" s="106"/>
      <c r="E7" s="441"/>
      <c r="F7" s="686"/>
      <c r="G7" s="687"/>
      <c r="H7" s="106"/>
      <c r="I7" s="106"/>
      <c r="J7" s="423"/>
      <c r="K7" s="421"/>
      <c r="L7" s="425"/>
      <c r="M7" s="421"/>
      <c r="N7" s="387"/>
      <c r="O7" s="768"/>
      <c r="P7" s="133"/>
      <c r="Q7" s="107"/>
    </row>
    <row r="8" spans="1:17" s="11" customFormat="1" ht="18.899999999999999" customHeight="1">
      <c r="A8" s="426">
        <v>2</v>
      </c>
      <c r="B8" s="105"/>
      <c r="C8" s="105"/>
      <c r="D8" s="106"/>
      <c r="E8" s="441"/>
      <c r="F8" s="688"/>
      <c r="G8" s="689"/>
      <c r="H8" s="106"/>
      <c r="I8" s="106"/>
      <c r="J8" s="423"/>
      <c r="K8" s="421"/>
      <c r="L8" s="425"/>
      <c r="M8" s="421"/>
      <c r="N8" s="387"/>
      <c r="O8" s="106"/>
      <c r="P8" s="133"/>
      <c r="Q8" s="107"/>
    </row>
    <row r="9" spans="1:17" s="11" customFormat="1" ht="18.899999999999999" customHeight="1">
      <c r="A9" s="426">
        <v>3</v>
      </c>
      <c r="B9" s="105"/>
      <c r="C9" s="105"/>
      <c r="D9" s="106"/>
      <c r="E9" s="441"/>
      <c r="F9" s="688"/>
      <c r="G9" s="689"/>
      <c r="H9" s="106"/>
      <c r="I9" s="106"/>
      <c r="J9" s="423"/>
      <c r="K9" s="421"/>
      <c r="L9" s="425"/>
      <c r="M9" s="421"/>
      <c r="N9" s="387"/>
      <c r="O9" s="106"/>
      <c r="P9" s="715"/>
      <c r="Q9" s="458"/>
    </row>
    <row r="10" spans="1:17" s="11" customFormat="1" ht="18.899999999999999" customHeight="1">
      <c r="A10" s="426">
        <v>4</v>
      </c>
      <c r="B10" s="105"/>
      <c r="C10" s="105"/>
      <c r="D10" s="106"/>
      <c r="E10" s="441"/>
      <c r="F10" s="688"/>
      <c r="G10" s="689"/>
      <c r="H10" s="106"/>
      <c r="I10" s="106"/>
      <c r="J10" s="423"/>
      <c r="K10" s="421"/>
      <c r="L10" s="425"/>
      <c r="M10" s="421"/>
      <c r="N10" s="387"/>
      <c r="O10" s="106"/>
      <c r="P10" s="714"/>
      <c r="Q10" s="707"/>
    </row>
    <row r="11" spans="1:17" s="11" customFormat="1" ht="18.899999999999999" customHeight="1">
      <c r="A11" s="426">
        <v>5</v>
      </c>
      <c r="B11" s="105"/>
      <c r="C11" s="105"/>
      <c r="D11" s="106"/>
      <c r="E11" s="441"/>
      <c r="F11" s="688"/>
      <c r="G11" s="689"/>
      <c r="H11" s="106"/>
      <c r="I11" s="106"/>
      <c r="J11" s="423"/>
      <c r="K11" s="421"/>
      <c r="L11" s="425"/>
      <c r="M11" s="421"/>
      <c r="N11" s="387"/>
      <c r="O11" s="106"/>
      <c r="P11" s="714"/>
      <c r="Q11" s="707"/>
    </row>
    <row r="12" spans="1:17" s="11" customFormat="1" ht="18.899999999999999" customHeight="1">
      <c r="A12" s="426">
        <v>6</v>
      </c>
      <c r="B12" s="105"/>
      <c r="C12" s="105"/>
      <c r="D12" s="106"/>
      <c r="E12" s="441"/>
      <c r="F12" s="688"/>
      <c r="G12" s="689"/>
      <c r="H12" s="106"/>
      <c r="I12" s="106"/>
      <c r="J12" s="423"/>
      <c r="K12" s="421"/>
      <c r="L12" s="425"/>
      <c r="M12" s="421"/>
      <c r="N12" s="387"/>
      <c r="O12" s="106"/>
      <c r="P12" s="714"/>
      <c r="Q12" s="707"/>
    </row>
    <row r="13" spans="1:17" s="11" customFormat="1" ht="18.899999999999999" customHeight="1">
      <c r="A13" s="426">
        <v>7</v>
      </c>
      <c r="B13" s="105"/>
      <c r="C13" s="105"/>
      <c r="D13" s="106"/>
      <c r="E13" s="441"/>
      <c r="F13" s="688"/>
      <c r="G13" s="689"/>
      <c r="H13" s="106"/>
      <c r="I13" s="106"/>
      <c r="J13" s="423"/>
      <c r="K13" s="421"/>
      <c r="L13" s="425"/>
      <c r="M13" s="421"/>
      <c r="N13" s="387"/>
      <c r="O13" s="106"/>
      <c r="P13" s="714"/>
      <c r="Q13" s="707"/>
    </row>
    <row r="14" spans="1:17" s="11" customFormat="1" ht="18.899999999999999" customHeight="1">
      <c r="A14" s="426">
        <v>8</v>
      </c>
      <c r="B14" s="105"/>
      <c r="C14" s="105"/>
      <c r="D14" s="106"/>
      <c r="E14" s="441"/>
      <c r="F14" s="688"/>
      <c r="G14" s="689"/>
      <c r="H14" s="106"/>
      <c r="I14" s="106"/>
      <c r="J14" s="423"/>
      <c r="K14" s="421"/>
      <c r="L14" s="425"/>
      <c r="M14" s="421"/>
      <c r="N14" s="387"/>
      <c r="O14" s="106"/>
      <c r="P14" s="714"/>
      <c r="Q14" s="707"/>
    </row>
    <row r="15" spans="1:17" s="11" customFormat="1" ht="18.899999999999999" customHeight="1">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c r="A16" s="426">
        <v>10</v>
      </c>
      <c r="B16" s="766"/>
      <c r="C16" s="105"/>
      <c r="D16" s="106"/>
      <c r="E16" s="441"/>
      <c r="F16" s="132"/>
      <c r="G16" s="132"/>
      <c r="H16" s="106"/>
      <c r="I16" s="106"/>
      <c r="J16" s="423"/>
      <c r="K16" s="421"/>
      <c r="L16" s="425"/>
      <c r="M16" s="466"/>
      <c r="N16" s="387"/>
      <c r="O16" s="106"/>
      <c r="P16" s="133"/>
      <c r="Q16" s="107"/>
    </row>
    <row r="17" spans="1:17" s="11" customFormat="1" ht="18.899999999999999" customHeight="1">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314" priority="16" stopIfTrue="1">
      <formula>AND(ROUNDDOWN(($A$4-E7)/365.25,0)&lt;=13,G7&lt;&gt;"OK")</formula>
    </cfRule>
    <cfRule type="expression" dxfId="313" priority="17" stopIfTrue="1">
      <formula>AND(ROUNDDOWN(($A$4-E7)/365.25,0)&lt;=14,G7&lt;&gt;"OK")</formula>
    </cfRule>
    <cfRule type="expression" dxfId="312" priority="18" stopIfTrue="1">
      <formula>AND(ROUNDDOWN(($A$4-E7)/365.25,0)&lt;=17,G7&lt;&gt;"OK")</formula>
    </cfRule>
  </conditionalFormatting>
  <conditionalFormatting sqref="J7:J156">
    <cfRule type="cellIs" dxfId="311" priority="15" stopIfTrue="1" operator="equal">
      <formula>"Z"</formula>
    </cfRule>
  </conditionalFormatting>
  <conditionalFormatting sqref="A7:D156">
    <cfRule type="expression" dxfId="310" priority="14" stopIfTrue="1">
      <formula>$Q7&gt;=1</formula>
    </cfRule>
  </conditionalFormatting>
  <conditionalFormatting sqref="E7:E14">
    <cfRule type="expression" dxfId="309" priority="11" stopIfTrue="1">
      <formula>AND(ROUNDDOWN(($A$4-E7)/365.25,0)&lt;=13,G7&lt;&gt;"OK")</formula>
    </cfRule>
    <cfRule type="expression" dxfId="308" priority="12" stopIfTrue="1">
      <formula>AND(ROUNDDOWN(($A$4-E7)/365.25,0)&lt;=14,G7&lt;&gt;"OK")</formula>
    </cfRule>
    <cfRule type="expression" dxfId="307" priority="13" stopIfTrue="1">
      <formula>AND(ROUNDDOWN(($A$4-E7)/365.25,0)&lt;=17,G7&lt;&gt;"OK")</formula>
    </cfRule>
  </conditionalFormatting>
  <conditionalFormatting sqref="J7:J14">
    <cfRule type="cellIs" dxfId="306" priority="10" stopIfTrue="1" operator="equal">
      <formula>"Z"</formula>
    </cfRule>
  </conditionalFormatting>
  <conditionalFormatting sqref="B7:D14">
    <cfRule type="expression" dxfId="305" priority="9" stopIfTrue="1">
      <formula>$Q7&gt;=1</formula>
    </cfRule>
  </conditionalFormatting>
  <conditionalFormatting sqref="E7:E14">
    <cfRule type="expression" dxfId="304" priority="6" stopIfTrue="1">
      <formula>AND(ROUNDDOWN(($A$4-E7)/365.25,0)&lt;=13,G7&lt;&gt;"OK")</formula>
    </cfRule>
    <cfRule type="expression" dxfId="303" priority="7" stopIfTrue="1">
      <formula>AND(ROUNDDOWN(($A$4-E7)/365.25,0)&lt;=14,G7&lt;&gt;"OK")</formula>
    </cfRule>
    <cfRule type="expression" dxfId="302" priority="8" stopIfTrue="1">
      <formula>AND(ROUNDDOWN(($A$4-E7)/365.25,0)&lt;=17,G7&lt;&gt;"OK")</formula>
    </cfRule>
  </conditionalFormatting>
  <conditionalFormatting sqref="B7:D14">
    <cfRule type="expression" dxfId="301" priority="5" stopIfTrue="1">
      <formula>$Q7&gt;=1</formula>
    </cfRule>
  </conditionalFormatting>
  <conditionalFormatting sqref="E7:E27 E29:E37">
    <cfRule type="expression" dxfId="300" priority="2" stopIfTrue="1">
      <formula>AND(ROUNDDOWN(($A$4-E7)/365.25,0)&lt;=13,G7&lt;&gt;"OK")</formula>
    </cfRule>
    <cfRule type="expression" dxfId="299" priority="3" stopIfTrue="1">
      <formula>AND(ROUNDDOWN(($A$4-E7)/365.25,0)&lt;=14,G7&lt;&gt;"OK")</formula>
    </cfRule>
    <cfRule type="expression" dxfId="298" priority="4" stopIfTrue="1">
      <formula>AND(ROUNDDOWN(($A$4-E7)/365.25,0)&lt;=17,G7&lt;&gt;"OK")</formula>
    </cfRule>
  </conditionalFormatting>
  <conditionalFormatting sqref="B7:D37">
    <cfRule type="expression" dxfId="297"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worksheet>
</file>

<file path=xl/worksheets/sheet7.xml><?xml version="1.0" encoding="utf-8"?>
<worksheet xmlns="http://schemas.openxmlformats.org/spreadsheetml/2006/main" xmlns:r="http://schemas.openxmlformats.org/officeDocument/2006/relationships">
  <sheetPr>
    <tabColor indexed="11"/>
  </sheetPr>
  <dimension ref="A1:AK51"/>
  <sheetViews>
    <sheetView topLeftCell="A4" workbookViewId="0">
      <selection activeCell="W21" sqref="W21"/>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515">
        <f>Altalanos!$A$8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820"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816"/>
      <c r="E4" s="520" t="str">
        <f>Altalanos!$C$10</f>
        <v>Baja</v>
      </c>
      <c r="F4" s="520"/>
      <c r="G4" s="520"/>
      <c r="H4" s="523"/>
      <c r="I4" s="520"/>
      <c r="J4" s="522"/>
      <c r="K4" s="523"/>
      <c r="L4" s="525">
        <f>Altalanos!$E$10</f>
        <v>0</v>
      </c>
      <c r="M4" s="523"/>
      <c r="N4" s="596"/>
      <c r="O4" s="597"/>
      <c r="P4" s="596"/>
      <c r="Q4" s="646" t="s">
        <v>185</v>
      </c>
      <c r="R4" s="647" t="s">
        <v>180</v>
      </c>
      <c r="S4" s="820"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820"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ELO'!$A$7:$O$22,5))</f>
        <v/>
      </c>
      <c r="D7" s="584" t="str">
        <f>IF($B7="","",VLOOKUP($B7,'1MD ELO'!$A$7:$O$22,15))</f>
        <v/>
      </c>
      <c r="E7" s="817" t="s">
        <v>258</v>
      </c>
      <c r="F7" s="583"/>
      <c r="G7" s="817" t="s">
        <v>259</v>
      </c>
      <c r="H7" s="583"/>
      <c r="I7" s="817" t="s">
        <v>233</v>
      </c>
      <c r="J7" s="559"/>
      <c r="K7" s="826" t="s">
        <v>303</v>
      </c>
      <c r="L7" s="658" t="e">
        <f>IF(K7="","",CONCATENATE(VLOOKUP($Y$3,$AB$1:$AK$1,K7)," pont"))</f>
        <v>#N/A</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ELO'!$A$7:$O$22,5))</f>
        <v/>
      </c>
      <c r="D9" s="584" t="str">
        <f>IF($B9="","",VLOOKUP($B9,'1MD ELO'!$A$7:$O$22,15))</f>
        <v/>
      </c>
      <c r="E9" s="817" t="s">
        <v>261</v>
      </c>
      <c r="F9" s="585"/>
      <c r="G9" s="817" t="s">
        <v>262</v>
      </c>
      <c r="H9" s="585"/>
      <c r="I9" s="817" t="s">
        <v>242</v>
      </c>
      <c r="J9" s="559"/>
      <c r="K9" s="664"/>
      <c r="L9" s="658" t="str">
        <f>IF(K9="","",CONCATENATE(VLOOKUP($Y$3,$AB$1:$AK$1,K9)," pont"))</f>
        <v/>
      </c>
      <c r="M9" s="665"/>
      <c r="N9" s="590"/>
      <c r="O9" s="590"/>
      <c r="P9" s="590"/>
      <c r="Q9" s="648" t="s">
        <v>186</v>
      </c>
      <c r="R9" s="762" t="s">
        <v>190</v>
      </c>
      <c r="S9" s="825" t="s">
        <v>223</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ELO'!$A$7:$O$22,5))</f>
        <v/>
      </c>
      <c r="D11" s="584" t="str">
        <f>IF($B11="","",VLOOKUP($B11,'1MD ELO'!$A$7:$O$22,15))</f>
        <v/>
      </c>
      <c r="E11" s="817" t="s">
        <v>263</v>
      </c>
      <c r="F11" s="585"/>
      <c r="G11" s="817" t="s">
        <v>264</v>
      </c>
      <c r="H11" s="585"/>
      <c r="I11" s="817" t="s">
        <v>242</v>
      </c>
      <c r="J11" s="559"/>
      <c r="K11" s="826" t="s">
        <v>302</v>
      </c>
      <c r="L11" s="860"/>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ELO'!$A$7:$O$22,5))</f>
        <v/>
      </c>
      <c r="D13" s="584" t="str">
        <f>IF($B13="","",VLOOKUP($B13,'1MD ELO'!$A$7:$O$22,15))</f>
        <v/>
      </c>
      <c r="E13" s="817" t="s">
        <v>260</v>
      </c>
      <c r="F13" s="583"/>
      <c r="G13" s="817" t="s">
        <v>232</v>
      </c>
      <c r="H13" s="583"/>
      <c r="I13" s="817" t="s">
        <v>233</v>
      </c>
      <c r="J13" s="559"/>
      <c r="K13" s="826" t="s">
        <v>302</v>
      </c>
      <c r="L13" s="860"/>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ELO'!$A$7:$O$22,5))</f>
        <v/>
      </c>
      <c r="D15" s="584" t="str">
        <f>IF($B15="","",VLOOKUP($B15,'1MD ELO'!$A$7:$O$22,15))</f>
        <v/>
      </c>
      <c r="E15" s="817" t="s">
        <v>265</v>
      </c>
      <c r="F15" s="585"/>
      <c r="G15" s="817" t="s">
        <v>266</v>
      </c>
      <c r="H15" s="585"/>
      <c r="I15" s="817" t="s">
        <v>242</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ELO'!$A$7:$O$22,5))</f>
        <v/>
      </c>
      <c r="D17" s="584" t="str">
        <f>IF($B17="","",VLOOKUP($B17,'1MD ELO'!$A$7:$O$22,15))</f>
        <v/>
      </c>
      <c r="E17" s="817" t="s">
        <v>267</v>
      </c>
      <c r="F17" s="585"/>
      <c r="G17" s="817" t="s">
        <v>268</v>
      </c>
      <c r="H17" s="585"/>
      <c r="I17" s="817" t="s">
        <v>242</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819" t="s">
        <v>177</v>
      </c>
      <c r="B19" s="652"/>
      <c r="C19" s="584" t="str">
        <f>IF($B19="","",VLOOKUP($B19,'1MD ELO'!$A$7:$O$22,5))</f>
        <v/>
      </c>
      <c r="D19" s="584" t="str">
        <f>IF($B19="","",VLOOKUP($B19,'1MD ELO'!$A$7:$O$22,15))</f>
        <v/>
      </c>
      <c r="E19" s="817" t="s">
        <v>269</v>
      </c>
      <c r="F19" s="585"/>
      <c r="G19" s="817" t="s">
        <v>270</v>
      </c>
      <c r="H19" s="585"/>
      <c r="I19" s="817" t="s">
        <v>242</v>
      </c>
      <c r="J19" s="559"/>
      <c r="K19" s="826" t="s">
        <v>304</v>
      </c>
      <c r="L19" s="658" t="e">
        <f>IF(K19="","",CONCATENATE(VLOOKUP($Y$3,$AB$1:$AK$1,K19)," pont"))</f>
        <v>#N/A</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xml:space="preserve">Halász </v>
      </c>
      <c r="E22" s="835"/>
      <c r="F22" s="835" t="str">
        <f>E9</f>
        <v>Matos</v>
      </c>
      <c r="G22" s="835"/>
      <c r="H22" s="835" t="str">
        <f>E11</f>
        <v>Tamaskó</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35" t="str">
        <f>E7</f>
        <v xml:space="preserve">Halász </v>
      </c>
      <c r="C23" s="835"/>
      <c r="D23" s="836"/>
      <c r="E23" s="836"/>
      <c r="F23" s="829" t="s">
        <v>315</v>
      </c>
      <c r="G23" s="830"/>
      <c r="H23" s="829" t="s">
        <v>300</v>
      </c>
      <c r="I23" s="830"/>
      <c r="J23" s="559"/>
      <c r="K23" s="559"/>
      <c r="L23" s="559"/>
      <c r="M23" s="858" t="s">
        <v>303</v>
      </c>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35" t="str">
        <f>E9</f>
        <v>Matos</v>
      </c>
      <c r="C24" s="835"/>
      <c r="D24" s="829" t="s">
        <v>316</v>
      </c>
      <c r="E24" s="830"/>
      <c r="F24" s="836"/>
      <c r="G24" s="836"/>
      <c r="H24" s="829" t="s">
        <v>311</v>
      </c>
      <c r="I24" s="830"/>
      <c r="J24" s="559"/>
      <c r="K24" s="559"/>
      <c r="L24" s="559"/>
      <c r="M24" s="858" t="s">
        <v>302</v>
      </c>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35" t="str">
        <f>E11</f>
        <v>Tamaskó</v>
      </c>
      <c r="C25" s="835"/>
      <c r="D25" s="829" t="s">
        <v>301</v>
      </c>
      <c r="E25" s="830"/>
      <c r="F25" s="829" t="s">
        <v>310</v>
      </c>
      <c r="G25" s="830"/>
      <c r="H25" s="836"/>
      <c r="I25" s="836"/>
      <c r="J25" s="559"/>
      <c r="K25" s="559"/>
      <c r="L25" s="559"/>
      <c r="M25" s="858" t="s">
        <v>304</v>
      </c>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98"/>
      <c r="C26" s="598"/>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42"/>
      <c r="C27" s="842"/>
      <c r="D27" s="835" t="str">
        <f>E13</f>
        <v>Gróf</v>
      </c>
      <c r="E27" s="835"/>
      <c r="F27" s="835" t="str">
        <f>E15</f>
        <v>Büksi</v>
      </c>
      <c r="G27" s="835"/>
      <c r="H27" s="835" t="str">
        <f>E17</f>
        <v>Rubus</v>
      </c>
      <c r="I27" s="835"/>
      <c r="J27" s="835" t="str">
        <f>E19</f>
        <v>Rittgasszer</v>
      </c>
      <c r="K27" s="835"/>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35" t="str">
        <f>E13</f>
        <v>Gróf</v>
      </c>
      <c r="C28" s="835"/>
      <c r="D28" s="836"/>
      <c r="E28" s="836"/>
      <c r="F28" s="829" t="s">
        <v>330</v>
      </c>
      <c r="G28" s="830"/>
      <c r="H28" s="829" t="s">
        <v>328</v>
      </c>
      <c r="I28" s="830"/>
      <c r="J28" s="855" t="s">
        <v>313</v>
      </c>
      <c r="K28" s="835"/>
      <c r="L28" s="559"/>
      <c r="M28" s="858" t="s">
        <v>304</v>
      </c>
      <c r="N28" s="859">
        <v>0.59444444444444444</v>
      </c>
      <c r="O28">
        <v>-2</v>
      </c>
      <c r="P28" s="859"/>
    </row>
    <row r="29" spans="1:37" ht="18.75" customHeight="1">
      <c r="A29" s="634" t="s">
        <v>172</v>
      </c>
      <c r="B29" s="835" t="str">
        <f>E15</f>
        <v>Büksi</v>
      </c>
      <c r="C29" s="835"/>
      <c r="D29" s="829" t="s">
        <v>331</v>
      </c>
      <c r="E29" s="830"/>
      <c r="F29" s="836"/>
      <c r="G29" s="836"/>
      <c r="H29" s="829" t="s">
        <v>317</v>
      </c>
      <c r="I29" s="830"/>
      <c r="J29" s="829" t="s">
        <v>322</v>
      </c>
      <c r="K29" s="830"/>
      <c r="L29" s="559"/>
      <c r="M29" s="858" t="s">
        <v>334</v>
      </c>
      <c r="N29" s="859">
        <v>0.47222222222222227</v>
      </c>
      <c r="O29">
        <v>-9</v>
      </c>
      <c r="P29" s="859"/>
    </row>
    <row r="30" spans="1:37" ht="18.75" customHeight="1">
      <c r="A30" s="634" t="s">
        <v>173</v>
      </c>
      <c r="B30" s="835" t="str">
        <f>E17</f>
        <v>Rubus</v>
      </c>
      <c r="C30" s="835"/>
      <c r="D30" s="829" t="s">
        <v>327</v>
      </c>
      <c r="E30" s="830"/>
      <c r="F30" s="829" t="s">
        <v>318</v>
      </c>
      <c r="G30" s="830"/>
      <c r="H30" s="836"/>
      <c r="I30" s="836"/>
      <c r="J30" s="829" t="s">
        <v>333</v>
      </c>
      <c r="K30" s="830"/>
      <c r="L30" s="559"/>
      <c r="M30" s="858" t="s">
        <v>302</v>
      </c>
      <c r="N30" s="859">
        <v>0.59791666666666665</v>
      </c>
      <c r="O30">
        <v>-7</v>
      </c>
    </row>
    <row r="31" spans="1:37" ht="18.75" customHeight="1">
      <c r="A31" s="634" t="s">
        <v>177</v>
      </c>
      <c r="B31" s="835" t="str">
        <f>E19</f>
        <v>Rittgasszer</v>
      </c>
      <c r="C31" s="835"/>
      <c r="D31" s="829" t="s">
        <v>312</v>
      </c>
      <c r="E31" s="830"/>
      <c r="F31" s="829" t="s">
        <v>321</v>
      </c>
      <c r="G31" s="830"/>
      <c r="H31" s="855" t="s">
        <v>332</v>
      </c>
      <c r="I31" s="835"/>
      <c r="J31" s="836"/>
      <c r="K31" s="836"/>
      <c r="L31" s="559"/>
      <c r="M31" s="858" t="s">
        <v>303</v>
      </c>
    </row>
    <row r="32" spans="1:37" ht="18.75" customHeight="1">
      <c r="A32" s="640"/>
      <c r="B32" s="641"/>
      <c r="C32" s="641"/>
      <c r="D32" s="640"/>
      <c r="E32" s="640"/>
      <c r="F32" s="640"/>
      <c r="G32" s="640"/>
      <c r="H32" s="640"/>
      <c r="I32" s="640"/>
      <c r="J32" s="559"/>
      <c r="K32" s="559"/>
      <c r="L32" s="559"/>
      <c r="M32" s="642"/>
    </row>
    <row r="33" spans="1:19">
      <c r="A33" s="559"/>
      <c r="B33" s="559"/>
      <c r="C33" s="559"/>
      <c r="D33" s="559"/>
      <c r="E33" s="559"/>
      <c r="F33" s="559"/>
      <c r="G33" s="559"/>
      <c r="H33" s="559"/>
      <c r="I33" s="559"/>
      <c r="J33" s="559"/>
      <c r="K33" s="559"/>
      <c r="L33" s="559"/>
      <c r="M33" s="559"/>
    </row>
    <row r="34" spans="1:19">
      <c r="A34" s="559" t="s">
        <v>129</v>
      </c>
      <c r="B34" s="559"/>
      <c r="C34" s="862" t="s">
        <v>336</v>
      </c>
      <c r="D34" s="862"/>
      <c r="E34" s="598" t="s">
        <v>175</v>
      </c>
      <c r="F34" s="861" t="s">
        <v>269</v>
      </c>
      <c r="G34" s="841"/>
      <c r="H34" s="559"/>
      <c r="I34" s="863" t="s">
        <v>312</v>
      </c>
      <c r="J34" s="559"/>
      <c r="K34" s="559"/>
      <c r="L34" s="559"/>
      <c r="M34" s="559"/>
    </row>
    <row r="35" spans="1:19">
      <c r="A35" s="559"/>
      <c r="B35" s="559"/>
      <c r="C35" s="559"/>
      <c r="D35" s="559"/>
      <c r="E35" s="559"/>
      <c r="F35" s="598"/>
      <c r="G35" s="598"/>
      <c r="H35" s="559"/>
      <c r="I35" s="559"/>
      <c r="J35" s="559"/>
      <c r="K35" s="559"/>
      <c r="L35" s="559"/>
      <c r="M35" s="559"/>
    </row>
    <row r="36" spans="1:19">
      <c r="A36" s="559" t="s">
        <v>174</v>
      </c>
      <c r="B36" s="559"/>
      <c r="C36" s="841" t="str">
        <f>IF(M23=2,B23,IF(M24=2,B24,IF(M25=2,B25,"")))</f>
        <v/>
      </c>
      <c r="D36" s="841"/>
      <c r="E36" s="598" t="s">
        <v>175</v>
      </c>
      <c r="F36" s="841" t="str">
        <f>IF(M28=2,B28,IF(M29=2,B29,IF(M30=2,B30,IF(M31=2,B31,""))))</f>
        <v/>
      </c>
      <c r="G36" s="841"/>
      <c r="H36" s="559"/>
      <c r="I36" s="537"/>
      <c r="J36" s="559"/>
      <c r="K36" s="559"/>
      <c r="L36" s="559"/>
      <c r="M36" s="559"/>
    </row>
    <row r="37" spans="1:19">
      <c r="A37" s="559"/>
      <c r="B37" s="559"/>
      <c r="C37" s="637"/>
      <c r="D37" s="637"/>
      <c r="E37" s="598"/>
      <c r="F37" s="637"/>
      <c r="G37" s="637"/>
      <c r="H37" s="559"/>
      <c r="I37" s="559"/>
      <c r="J37" s="559"/>
      <c r="K37" s="559"/>
      <c r="L37" s="559"/>
      <c r="M37" s="559"/>
    </row>
    <row r="38" spans="1:19">
      <c r="A38" s="559" t="s">
        <v>176</v>
      </c>
      <c r="B38" s="559"/>
      <c r="C38" s="841" t="str">
        <f>IF(M23=3,B23,IF(M24=3,B24,IF(M25=3,B25,"")))</f>
        <v/>
      </c>
      <c r="D38" s="841"/>
      <c r="E38" s="598" t="s">
        <v>175</v>
      </c>
      <c r="F38" s="841" t="str">
        <f>IF(M28=3,B28,IF(M29=3,B29,IF(M30=3,B30,IF(M31=3,B31,""))))</f>
        <v/>
      </c>
      <c r="G38" s="841"/>
      <c r="H38" s="559"/>
      <c r="I38" s="537"/>
      <c r="J38" s="559"/>
      <c r="K38" s="559"/>
      <c r="L38" s="559"/>
      <c r="M38" s="559"/>
    </row>
    <row r="39" spans="1:19">
      <c r="A39" s="559"/>
      <c r="B39" s="559"/>
      <c r="C39" s="559"/>
      <c r="D39" s="559"/>
      <c r="E39" s="559"/>
      <c r="F39" s="559"/>
      <c r="G39" s="559"/>
      <c r="H39" s="559"/>
      <c r="I39" s="559"/>
      <c r="J39" s="559"/>
      <c r="K39" s="559"/>
      <c r="L39" s="559"/>
      <c r="M39" s="559"/>
    </row>
    <row r="40" spans="1:19">
      <c r="A40" s="559"/>
      <c r="B40" s="559"/>
      <c r="C40" s="559"/>
      <c r="D40" s="559"/>
      <c r="E40" s="559"/>
      <c r="F40" s="559"/>
      <c r="G40" s="559"/>
      <c r="H40" s="559"/>
      <c r="I40" s="559"/>
      <c r="J40" s="559"/>
      <c r="K40" s="559"/>
      <c r="L40" s="537"/>
      <c r="M40" s="559"/>
      <c r="O40" s="590"/>
      <c r="P40" s="590"/>
      <c r="Q40" s="590"/>
      <c r="R40" s="590"/>
      <c r="S40" s="590"/>
    </row>
    <row r="41" spans="1:19">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c r="A42" s="570" t="s">
        <v>106</v>
      </c>
      <c r="B42" s="571"/>
      <c r="C42" s="573"/>
      <c r="D42" s="608">
        <v>1</v>
      </c>
      <c r="E42" s="832" t="str">
        <f>IF(D42&gt;$R$44,,UPPER(VLOOKUP(D42,'1MD ELO'!$A$7:$Q$134,2)))</f>
        <v/>
      </c>
      <c r="F42" s="832"/>
      <c r="G42" s="619" t="s">
        <v>7</v>
      </c>
      <c r="H42" s="571"/>
      <c r="I42" s="609"/>
      <c r="J42" s="620"/>
      <c r="K42" s="565" t="s">
        <v>111</v>
      </c>
      <c r="L42" s="626"/>
      <c r="M42" s="610"/>
      <c r="O42" s="590"/>
      <c r="P42" s="602"/>
      <c r="Q42" s="602"/>
      <c r="R42" s="603"/>
      <c r="S42" s="590"/>
    </row>
    <row r="43" spans="1:19">
      <c r="A43" s="574" t="s">
        <v>124</v>
      </c>
      <c r="B43" s="335"/>
      <c r="C43" s="576"/>
      <c r="D43" s="611">
        <v>2</v>
      </c>
      <c r="E43" s="838" t="str">
        <f>IF(D43&gt;$R$44,,UPPER(VLOOKUP(D43,'1MD ELO'!$A$7:$Q$134,2)))</f>
        <v/>
      </c>
      <c r="F43" s="838"/>
      <c r="G43" s="621" t="s">
        <v>8</v>
      </c>
      <c r="H43" s="612"/>
      <c r="I43" s="613"/>
      <c r="J43" s="91"/>
      <c r="K43" s="623"/>
      <c r="L43" s="537"/>
      <c r="M43" s="618"/>
      <c r="O43" s="590"/>
      <c r="P43" s="603"/>
      <c r="Q43" s="604"/>
      <c r="R43" s="603"/>
      <c r="S43" s="590"/>
    </row>
    <row r="44" spans="1:19">
      <c r="A44" s="379"/>
      <c r="B44" s="380"/>
      <c r="C44" s="381"/>
      <c r="D44" s="611"/>
      <c r="E44" s="615"/>
      <c r="F44" s="616"/>
      <c r="G44" s="621" t="s">
        <v>9</v>
      </c>
      <c r="H44" s="612"/>
      <c r="I44" s="613"/>
      <c r="J44" s="91"/>
      <c r="K44" s="565" t="s">
        <v>112</v>
      </c>
      <c r="L44" s="626"/>
      <c r="M44" s="610"/>
      <c r="O44" s="590"/>
      <c r="P44" s="602"/>
      <c r="Q44" s="602"/>
      <c r="R44" s="605">
        <f>MIN(4,'1MD ELO'!Q2)</f>
        <v>4</v>
      </c>
      <c r="S44" s="590"/>
    </row>
    <row r="45" spans="1:19">
      <c r="A45" s="238"/>
      <c r="B45" s="443"/>
      <c r="C45" s="239"/>
      <c r="D45" s="611"/>
      <c r="E45" s="615"/>
      <c r="F45" s="616"/>
      <c r="G45" s="621" t="s">
        <v>10</v>
      </c>
      <c r="H45" s="612"/>
      <c r="I45" s="613"/>
      <c r="J45" s="91"/>
      <c r="K45" s="624"/>
      <c r="L45" s="616"/>
      <c r="M45" s="614"/>
      <c r="O45" s="590"/>
      <c r="P45" s="603"/>
      <c r="Q45" s="604"/>
      <c r="R45" s="603"/>
      <c r="S45" s="590"/>
    </row>
    <row r="46" spans="1:19">
      <c r="A46" s="366"/>
      <c r="B46" s="382"/>
      <c r="C46" s="450"/>
      <c r="D46" s="611"/>
      <c r="E46" s="615"/>
      <c r="F46" s="616"/>
      <c r="G46" s="621" t="s">
        <v>11</v>
      </c>
      <c r="H46" s="612"/>
      <c r="I46" s="613"/>
      <c r="J46" s="91"/>
      <c r="K46" s="574"/>
      <c r="L46" s="537"/>
      <c r="M46" s="618"/>
      <c r="O46" s="590"/>
      <c r="P46" s="603"/>
      <c r="Q46" s="604"/>
      <c r="R46" s="603"/>
      <c r="S46" s="590"/>
    </row>
    <row r="47" spans="1:19">
      <c r="A47" s="367"/>
      <c r="B47" s="388"/>
      <c r="C47" s="239"/>
      <c r="D47" s="611"/>
      <c r="E47" s="615"/>
      <c r="F47" s="616"/>
      <c r="G47" s="621" t="s">
        <v>12</v>
      </c>
      <c r="H47" s="612"/>
      <c r="I47" s="613"/>
      <c r="J47" s="91"/>
      <c r="K47" s="565" t="s">
        <v>92</v>
      </c>
      <c r="L47" s="626"/>
      <c r="M47" s="610"/>
      <c r="O47" s="590"/>
      <c r="P47" s="602"/>
      <c r="Q47" s="602"/>
      <c r="R47" s="603"/>
      <c r="S47" s="590"/>
    </row>
    <row r="48" spans="1:19">
      <c r="A48" s="367"/>
      <c r="B48" s="388"/>
      <c r="C48" s="377"/>
      <c r="D48" s="611"/>
      <c r="E48" s="615"/>
      <c r="F48" s="616"/>
      <c r="G48" s="621" t="s">
        <v>13</v>
      </c>
      <c r="H48" s="612"/>
      <c r="I48" s="613"/>
      <c r="J48" s="91"/>
      <c r="K48" s="624"/>
      <c r="L48" s="616"/>
      <c r="M48" s="614"/>
      <c r="O48" s="590"/>
      <c r="P48" s="603"/>
      <c r="Q48" s="604"/>
      <c r="R48" s="603"/>
      <c r="S48" s="590"/>
    </row>
    <row r="49" spans="1:19">
      <c r="A49" s="368"/>
      <c r="B49" s="365"/>
      <c r="C49" s="378"/>
      <c r="D49" s="617"/>
      <c r="E49" s="241"/>
      <c r="F49" s="537"/>
      <c r="G49" s="622" t="s">
        <v>14</v>
      </c>
      <c r="H49" s="335"/>
      <c r="I49" s="567"/>
      <c r="J49" s="243"/>
      <c r="K49" s="574">
        <f>L4</f>
        <v>0</v>
      </c>
      <c r="L49" s="537"/>
      <c r="M49" s="618"/>
      <c r="O49" s="590"/>
      <c r="P49" s="603"/>
      <c r="Q49" s="604"/>
      <c r="R49" s="605"/>
      <c r="S49" s="590"/>
    </row>
    <row r="50" spans="1:19">
      <c r="O50" s="590"/>
      <c r="P50" s="590"/>
      <c r="Q50" s="590"/>
      <c r="R50" s="590"/>
      <c r="S50" s="590"/>
    </row>
    <row r="51" spans="1:19">
      <c r="O51" s="590"/>
      <c r="P51" s="590"/>
      <c r="Q51" s="590"/>
      <c r="R51" s="590"/>
      <c r="S51" s="590"/>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R49 R44">
    <cfRule type="expression" dxfId="895" priority="2" stopIfTrue="1">
      <formula>$O$1="CU"</formula>
    </cfRule>
  </conditionalFormatting>
  <conditionalFormatting sqref="E7 E9 E11 E13 E15 E17 E19">
    <cfRule type="cellIs" dxfId="894"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0.xml><?xml version="1.0" encoding="utf-8"?>
<worksheet xmlns="http://schemas.openxmlformats.org/spreadsheetml/2006/main" xmlns:r="http://schemas.openxmlformats.org/officeDocument/2006/relationships">
  <sheetPr codeName="Munka34">
    <tabColor indexed="11"/>
  </sheetPr>
  <dimension ref="A1:AK43"/>
  <sheetViews>
    <sheetView workbookViewId="0">
      <selection activeCell="N10" sqref="N10"/>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584" t="str">
        <f>IF($B7="","",VLOOKUP($B7,'1MD ELO (4)'!$A$7:$O$22,5))</f>
        <v/>
      </c>
      <c r="D7" s="584" t="str">
        <f>IF($B7="","",VLOOKUP($B7,'1MD ELO (4)'!$A$7:$O$22,15))</f>
        <v/>
      </c>
      <c r="E7" s="579" t="str">
        <f>UPPER(IF($B7="","",VLOOKUP($B7,'1MD ELO (4)'!$A$7:$O$22,2)))</f>
        <v/>
      </c>
      <c r="F7" s="585"/>
      <c r="G7" s="579" t="str">
        <f>IF($B7="","",VLOOKUP($B7,'1MD ELO (4)'!$A$7:$O$22,3))</f>
        <v/>
      </c>
      <c r="H7" s="585"/>
      <c r="I7" s="579" t="str">
        <f>IF($B7="","",VLOOKUP($B7,'1MD ELO (4)'!$A$7:$O$22,4))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37"/>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c r="A34" s="570" t="s">
        <v>106</v>
      </c>
      <c r="B34" s="571"/>
      <c r="C34" s="573"/>
      <c r="D34" s="608"/>
      <c r="E34" s="832"/>
      <c r="F34" s="832"/>
      <c r="G34" s="619" t="s">
        <v>7</v>
      </c>
      <c r="H34" s="571"/>
      <c r="I34" s="609"/>
      <c r="J34" s="620"/>
      <c r="K34" s="565" t="s">
        <v>111</v>
      </c>
      <c r="L34" s="626"/>
      <c r="M34" s="614"/>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296" priority="2" stopIfTrue="1" operator="equal">
      <formula>"Bye"</formula>
    </cfRule>
  </conditionalFormatting>
  <conditionalFormatting sqref="R41">
    <cfRule type="expression" dxfId="295"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71.xml><?xml version="1.0" encoding="utf-8"?>
<worksheet xmlns="http://schemas.openxmlformats.org/spreadsheetml/2006/main" xmlns:r="http://schemas.openxmlformats.org/officeDocument/2006/relationships">
  <sheetPr codeName="Munka35">
    <tabColor indexed="11"/>
  </sheetPr>
  <dimension ref="A1:AK43"/>
  <sheetViews>
    <sheetView workbookViewId="0">
      <selection activeCell="O10" sqref="O10"/>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659"/>
      <c r="M4" s="525">
        <f>Altalanos!$E$10</f>
        <v>0</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 (4)'!$A$7:$O$22,5))</f>
        <v/>
      </c>
      <c r="D7" s="631" t="str">
        <f>IF($B7="","",VLOOKUP($B7,'1MD ELO (4)'!$A$7:$O$22,15))</f>
        <v/>
      </c>
      <c r="E7" s="840" t="str">
        <f>UPPER(IF($B7="","",VLOOKUP($B7,'1MD ELO (4)'!$A$7:$O$22,2)))</f>
        <v/>
      </c>
      <c r="F7" s="840"/>
      <c r="G7" s="840" t="str">
        <f>IF($B7="","",VLOOKUP($B7,'1MD ELO (4)'!$A$7:$O$22,3))</f>
        <v/>
      </c>
      <c r="H7" s="840"/>
      <c r="I7" s="632" t="str">
        <f>IF($B7="","",VLOOKUP($B7,'1MD ELO (4)'!$A$7:$O$22,4))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 (4)'!$A$7:$O$22,5))</f>
        <v/>
      </c>
      <c r="D9" s="631" t="str">
        <f>IF($B9="","",VLOOKUP($B9,'1MD ELO (4)'!$A$7:$O$22,15))</f>
        <v/>
      </c>
      <c r="E9" s="840" t="str">
        <f>UPPER(IF($B9="","",VLOOKUP($B9,'1MD ELO (4)'!$A$7:$O$22,2)))</f>
        <v/>
      </c>
      <c r="F9" s="840"/>
      <c r="G9" s="840" t="str">
        <f>IF($B9="","",VLOOKUP($B9,'1MD ELO (4)'!$A$7:$O$22,3))</f>
        <v/>
      </c>
      <c r="H9" s="840"/>
      <c r="I9" s="632"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 (4)'!$A$7:$O$22,5))</f>
        <v/>
      </c>
      <c r="D11" s="631" t="str">
        <f>IF($B11="","",VLOOKUP($B11,'1MD ELO (4)'!$A$7:$O$22,15))</f>
        <v/>
      </c>
      <c r="E11" s="840" t="str">
        <f>UPPER(IF($B11="","",VLOOKUP($B11,'1MD ELO (4)'!$A$7:$O$22,2)))</f>
        <v/>
      </c>
      <c r="F11" s="840"/>
      <c r="G11" s="840" t="str">
        <f>IF($B11="","",VLOOKUP($B11,'1MD ELO (4)'!$A$7:$O$22,3))</f>
        <v/>
      </c>
      <c r="H11" s="840"/>
      <c r="I11" s="632"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 (4)'!$A$7:$O$22,5))</f>
        <v/>
      </c>
      <c r="D13" s="631" t="str">
        <f>IF($B13="","",VLOOKUP($B13,'1MD ELO (4)'!$A$7:$O$22,15))</f>
        <v/>
      </c>
      <c r="E13" s="840" t="str">
        <f>UPPER(IF($B13="","",VLOOKUP($B13,'1MD ELO (4)'!$A$7:$O$22,2)))</f>
        <v/>
      </c>
      <c r="F13" s="840"/>
      <c r="G13" s="840" t="str">
        <f>IF($B13="","",VLOOKUP($B13,'1MD ELO (4)'!$A$7:$O$22,3))</f>
        <v/>
      </c>
      <c r="H13" s="840"/>
      <c r="I13" s="632"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835" t="str">
        <f>E13</f>
        <v/>
      </c>
      <c r="K18" s="835"/>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835"/>
      <c r="K19" s="835"/>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830"/>
      <c r="K20" s="830"/>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830"/>
      <c r="K21" s="830"/>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44" t="str">
        <f>E13</f>
        <v/>
      </c>
      <c r="C22" s="844"/>
      <c r="D22" s="830"/>
      <c r="E22" s="830"/>
      <c r="F22" s="830"/>
      <c r="G22" s="830"/>
      <c r="H22" s="835"/>
      <c r="I22" s="835"/>
      <c r="J22" s="836"/>
      <c r="K22" s="836"/>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M4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294" priority="2" stopIfTrue="1" operator="equal">
      <formula>"Bye"</formula>
    </cfRule>
  </conditionalFormatting>
  <conditionalFormatting sqref="R41">
    <cfRule type="expression" dxfId="29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2.xml><?xml version="1.0" encoding="utf-8"?>
<worksheet xmlns="http://schemas.openxmlformats.org/spreadsheetml/2006/main" xmlns:r="http://schemas.openxmlformats.org/officeDocument/2006/relationships">
  <sheetPr codeName="Munka36">
    <tabColor indexed="11"/>
  </sheetPr>
  <dimension ref="A1:AK43"/>
  <sheetViews>
    <sheetView workbookViewId="0">
      <selection activeCell="O13" sqref="O13"/>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 (4)'!$A$7:$O$22,5))</f>
        <v/>
      </c>
      <c r="D7" s="631" t="str">
        <f>IF($B7="","",VLOOKUP($B7,'1MD ELO (4)'!$A$7:$O$22,15))</f>
        <v/>
      </c>
      <c r="E7" s="840" t="str">
        <f>UPPER(IF($B7="","",VLOOKUP($B7,'1MD ELO (4)'!$A$7:$O$22,2)))</f>
        <v/>
      </c>
      <c r="F7" s="840"/>
      <c r="G7" s="840" t="str">
        <f>IF($B7="","",VLOOKUP($B7,'1MD ELO (4)'!$A$7:$O$22,3))</f>
        <v/>
      </c>
      <c r="H7" s="840"/>
      <c r="I7" s="632" t="str">
        <f>IF($B7="","",VLOOKUP($B7,'1MD ELO (4)'!$A$7:$O$22,4))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 (4)'!$A$7:$O$22,5))</f>
        <v/>
      </c>
      <c r="D9" s="631" t="str">
        <f>IF($B9="","",VLOOKUP($B9,'1MD ELO (4)'!$A$7:$O$22,15))</f>
        <v/>
      </c>
      <c r="E9" s="840" t="str">
        <f>UPPER(IF($B9="","",VLOOKUP($B9,'1MD ELO (4)'!$A$7:$O$22,2)))</f>
        <v/>
      </c>
      <c r="F9" s="840"/>
      <c r="G9" s="840" t="str">
        <f>IF($B9="","",VLOOKUP($B9,'1MD ELO (4)'!$A$7:$O$22,3))</f>
        <v/>
      </c>
      <c r="H9" s="840"/>
      <c r="I9" s="632"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 (4)'!$A$7:$O$22,5))</f>
        <v/>
      </c>
      <c r="D11" s="631" t="str">
        <f>IF($B11="","",VLOOKUP($B11,'1MD ELO (4)'!$A$7:$O$22,15))</f>
        <v/>
      </c>
      <c r="E11" s="840" t="str">
        <f>UPPER(IF($B11="","",VLOOKUP($B11,'1MD ELO (4)'!$A$7:$O$22,2)))</f>
        <v/>
      </c>
      <c r="F11" s="840"/>
      <c r="G11" s="840" t="str">
        <f>IF($B11="","",VLOOKUP($B11,'1MD ELO (4)'!$A$7:$O$22,3))</f>
        <v/>
      </c>
      <c r="H11" s="840"/>
      <c r="I11" s="632"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 (4)'!$A$7:$O$22,5))</f>
        <v/>
      </c>
      <c r="D13" s="631" t="str">
        <f>IF($B13="","",VLOOKUP($B13,'1MD ELO (4)'!$A$7:$O$22,15))</f>
        <v/>
      </c>
      <c r="E13" s="840" t="str">
        <f>UPPER(IF($B13="","",VLOOKUP($B13,'1MD ELO (4)'!$A$7:$O$22,2)))</f>
        <v/>
      </c>
      <c r="F13" s="840"/>
      <c r="G13" s="840" t="str">
        <f>IF($B13="","",VLOOKUP($B13,'1MD ELO (4)'!$A$7:$O$22,3))</f>
        <v/>
      </c>
      <c r="H13" s="840"/>
      <c r="I13" s="632"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c r="A15" s="598" t="s">
        <v>172</v>
      </c>
      <c r="B15" s="629"/>
      <c r="C15" s="631" t="str">
        <f>IF($B15="","",VLOOKUP($B15,'1MD ELO (4)'!$A$7:$O$22,5))</f>
        <v/>
      </c>
      <c r="D15" s="631" t="str">
        <f>IF($B15="","",VLOOKUP($B15,'1MD ELO (4)'!$A$7:$O$22,15))</f>
        <v/>
      </c>
      <c r="E15" s="840" t="str">
        <f>UPPER(IF($B15="","",VLOOKUP($B15,'1MD ELO (4)'!$A$7:$O$22,2)))</f>
        <v/>
      </c>
      <c r="F15" s="840"/>
      <c r="G15" s="840" t="str">
        <f>IF($B15="","",VLOOKUP($B15,'1MD ELO (4)'!$A$7:$O$22,3))</f>
        <v/>
      </c>
      <c r="H15" s="840"/>
      <c r="I15" s="632"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835" t="str">
        <f>E13</f>
        <v/>
      </c>
      <c r="K18" s="835"/>
      <c r="L18" s="835" t="str">
        <f>E15</f>
        <v/>
      </c>
      <c r="M18" s="835"/>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835"/>
      <c r="K19" s="835"/>
      <c r="L19" s="835"/>
      <c r="M19" s="835"/>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830"/>
      <c r="K20" s="830"/>
      <c r="L20" s="835"/>
      <c r="M20" s="835"/>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830"/>
      <c r="K21" s="830"/>
      <c r="L21" s="830"/>
      <c r="M21" s="830"/>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44" t="str">
        <f>E13</f>
        <v/>
      </c>
      <c r="C22" s="844"/>
      <c r="D22" s="830"/>
      <c r="E22" s="830"/>
      <c r="F22" s="830"/>
      <c r="G22" s="830"/>
      <c r="H22" s="835"/>
      <c r="I22" s="835"/>
      <c r="J22" s="836"/>
      <c r="K22" s="836"/>
      <c r="L22" s="830"/>
      <c r="M22" s="830"/>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172</v>
      </c>
      <c r="B23" s="844" t="str">
        <f>E15</f>
        <v/>
      </c>
      <c r="C23" s="844"/>
      <c r="D23" s="830"/>
      <c r="E23" s="830"/>
      <c r="F23" s="830"/>
      <c r="G23" s="830"/>
      <c r="H23" s="835"/>
      <c r="I23" s="835"/>
      <c r="J23" s="835"/>
      <c r="K23" s="835"/>
      <c r="L23" s="836"/>
      <c r="M23" s="836"/>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292" priority="2" stopIfTrue="1" operator="equal">
      <formula>"Bye"</formula>
    </cfRule>
  </conditionalFormatting>
  <conditionalFormatting sqref="R41">
    <cfRule type="expression" dxfId="29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3.xml><?xml version="1.0" encoding="utf-8"?>
<worksheet xmlns="http://schemas.openxmlformats.org/spreadsheetml/2006/main" xmlns:r="http://schemas.openxmlformats.org/officeDocument/2006/relationships">
  <sheetPr codeName="Munka37">
    <tabColor indexed="11"/>
  </sheetPr>
  <dimension ref="A1:AK49"/>
  <sheetViews>
    <sheetView workbookViewId="0">
      <selection activeCell="O15" sqref="O15"/>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 (4)'!$A$7:$O$22,5))</f>
        <v/>
      </c>
      <c r="D13" s="584" t="str">
        <f>IF($B13="","",VLOOKUP($B13,'1MD ELO (4)'!$A$7:$O$22,15))</f>
        <v/>
      </c>
      <c r="E13" s="580" t="str">
        <f>UPPER(IF($B13="","",VLOOKUP($B13,'1MD ELO (4)'!$A$7:$O$22,2)))</f>
        <v/>
      </c>
      <c r="F13" s="583"/>
      <c r="G13" s="580" t="str">
        <f>IF($B13="","",VLOOKUP($B13,'1MD ELO (4)'!$A$7:$O$22,3))</f>
        <v/>
      </c>
      <c r="H13" s="583"/>
      <c r="I13" s="580"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 (4)'!$A$7:$O$22,5))</f>
        <v/>
      </c>
      <c r="D15" s="584" t="str">
        <f>IF($B15="","",VLOOKUP($B15,'1MD ELO (4)'!$A$7:$O$22,15))</f>
        <v/>
      </c>
      <c r="E15" s="579" t="str">
        <f>UPPER(IF($B15="","",VLOOKUP($B15,'1MD ELO (4)'!$A$7:$O$22,2)))</f>
        <v/>
      </c>
      <c r="F15" s="585"/>
      <c r="G15" s="579" t="str">
        <f>IF($B15="","",VLOOKUP($B15,'1MD ELO (4)'!$A$7:$O$22,3))</f>
        <v/>
      </c>
      <c r="H15" s="585"/>
      <c r="I15" s="579"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c>
      <c r="E22" s="835"/>
      <c r="F22" s="835" t="str">
        <f>E9</f>
        <v/>
      </c>
      <c r="G22" s="835"/>
      <c r="H22" s="835" t="str">
        <f>E11</f>
        <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44" t="str">
        <f>E7</f>
        <v/>
      </c>
      <c r="C23" s="844"/>
      <c r="D23" s="836"/>
      <c r="E23" s="836"/>
      <c r="F23" s="830"/>
      <c r="G23" s="830"/>
      <c r="H23" s="830"/>
      <c r="I23" s="830"/>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44" t="str">
        <f>E9</f>
        <v/>
      </c>
      <c r="C24" s="844"/>
      <c r="D24" s="830"/>
      <c r="E24" s="830"/>
      <c r="F24" s="836"/>
      <c r="G24" s="836"/>
      <c r="H24" s="830"/>
      <c r="I24" s="830"/>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44" t="str">
        <f>E11</f>
        <v/>
      </c>
      <c r="C25" s="844"/>
      <c r="D25" s="830"/>
      <c r="E25" s="830"/>
      <c r="F25" s="830"/>
      <c r="G25" s="830"/>
      <c r="H25" s="836"/>
      <c r="I25" s="836"/>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28"/>
      <c r="C27" s="828"/>
      <c r="D27" s="835" t="str">
        <f>E13</f>
        <v/>
      </c>
      <c r="E27" s="835"/>
      <c r="F27" s="835" t="str">
        <f>E15</f>
        <v/>
      </c>
      <c r="G27" s="835"/>
      <c r="H27" s="835" t="str">
        <f>E17</f>
        <v/>
      </c>
      <c r="I27" s="835"/>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44" t="str">
        <f>E13</f>
        <v/>
      </c>
      <c r="C28" s="844"/>
      <c r="D28" s="836"/>
      <c r="E28" s="836"/>
      <c r="F28" s="830"/>
      <c r="G28" s="830"/>
      <c r="H28" s="830"/>
      <c r="I28" s="830"/>
      <c r="J28" s="559"/>
      <c r="K28" s="559"/>
      <c r="L28" s="559"/>
      <c r="M28" s="638"/>
    </row>
    <row r="29" spans="1:37" ht="18.75" customHeight="1">
      <c r="A29" s="634" t="s">
        <v>172</v>
      </c>
      <c r="B29" s="844" t="str">
        <f>E15</f>
        <v/>
      </c>
      <c r="C29" s="844"/>
      <c r="D29" s="830"/>
      <c r="E29" s="830"/>
      <c r="F29" s="836"/>
      <c r="G29" s="836"/>
      <c r="H29" s="830"/>
      <c r="I29" s="830"/>
      <c r="J29" s="559"/>
      <c r="K29" s="559"/>
      <c r="L29" s="559"/>
      <c r="M29" s="638"/>
    </row>
    <row r="30" spans="1:37" ht="18.75" customHeight="1">
      <c r="A30" s="634" t="s">
        <v>173</v>
      </c>
      <c r="B30" s="844" t="str">
        <f>E17</f>
        <v/>
      </c>
      <c r="C30" s="844"/>
      <c r="D30" s="830"/>
      <c r="E30" s="830"/>
      <c r="F30" s="830"/>
      <c r="G30" s="830"/>
      <c r="H30" s="836"/>
      <c r="I30" s="836"/>
      <c r="J30" s="559"/>
      <c r="K30" s="559"/>
      <c r="L30" s="559"/>
      <c r="M30" s="638"/>
    </row>
    <row r="31" spans="1:37">
      <c r="A31" s="559"/>
      <c r="B31" s="559"/>
      <c r="C31" s="559"/>
      <c r="D31" s="559"/>
      <c r="E31" s="559"/>
      <c r="F31" s="559"/>
      <c r="G31" s="559"/>
      <c r="H31" s="559"/>
      <c r="I31" s="559"/>
      <c r="J31" s="559"/>
      <c r="K31" s="559"/>
      <c r="L31" s="559"/>
      <c r="M31" s="559"/>
    </row>
    <row r="32" spans="1:37">
      <c r="A32" s="559" t="s">
        <v>129</v>
      </c>
      <c r="B32" s="559"/>
      <c r="C32" s="841" t="str">
        <f>IF(M23=1,B23,IF(M24=1,B24,IF(M25=1,B25,"")))</f>
        <v/>
      </c>
      <c r="D32" s="841"/>
      <c r="E32" s="598" t="s">
        <v>175</v>
      </c>
      <c r="F32" s="841" t="str">
        <f>IF(M28=1,B28,IF(M29=1,B29,IF(M30=1,B30,"")))</f>
        <v/>
      </c>
      <c r="G32" s="841"/>
      <c r="H32" s="559"/>
      <c r="I32" s="537"/>
      <c r="J32" s="559"/>
      <c r="K32" s="559"/>
      <c r="L32" s="559"/>
      <c r="M32" s="559"/>
    </row>
    <row r="33" spans="1:19">
      <c r="A33" s="559"/>
      <c r="B33" s="559"/>
      <c r="C33" s="559"/>
      <c r="D33" s="559"/>
      <c r="E33" s="559"/>
      <c r="F33" s="598"/>
      <c r="G33" s="598"/>
      <c r="H33" s="559"/>
      <c r="I33" s="559"/>
      <c r="J33" s="559"/>
      <c r="K33" s="559"/>
      <c r="L33" s="559"/>
      <c r="M33" s="559"/>
    </row>
    <row r="34" spans="1:19">
      <c r="A34" s="559" t="s">
        <v>174</v>
      </c>
      <c r="B34" s="559"/>
      <c r="C34" s="841" t="str">
        <f>IF(M23=2,B23,IF(M24=2,B24,IF(M25=2,B25,"")))</f>
        <v/>
      </c>
      <c r="D34" s="841"/>
      <c r="E34" s="598" t="s">
        <v>175</v>
      </c>
      <c r="F34" s="841" t="str">
        <f>IF(M28=2,B28,IF(M29=2,B29,IF(M30=2,B30,"")))</f>
        <v/>
      </c>
      <c r="G34" s="841"/>
      <c r="H34" s="559"/>
      <c r="I34" s="537"/>
      <c r="J34" s="559"/>
      <c r="K34" s="559"/>
      <c r="L34" s="559"/>
      <c r="M34" s="559"/>
    </row>
    <row r="35" spans="1:19">
      <c r="A35" s="559"/>
      <c r="B35" s="559"/>
      <c r="C35" s="637"/>
      <c r="D35" s="637"/>
      <c r="E35" s="598"/>
      <c r="F35" s="637"/>
      <c r="G35" s="637"/>
      <c r="H35" s="559"/>
      <c r="I35" s="559"/>
      <c r="J35" s="559"/>
      <c r="K35" s="559"/>
      <c r="L35" s="559"/>
      <c r="M35" s="559"/>
    </row>
    <row r="36" spans="1:19">
      <c r="A36" s="559" t="s">
        <v>176</v>
      </c>
      <c r="B36" s="559"/>
      <c r="C36" s="841" t="str">
        <f>IF(M23=3,B23,IF(M24=3,B24,IF(M25=3,B25,"")))</f>
        <v/>
      </c>
      <c r="D36" s="841"/>
      <c r="E36" s="598" t="s">
        <v>175</v>
      </c>
      <c r="F36" s="841" t="str">
        <f>IF(M28=3,B28,IF(M29=3,B29,IF(M30=3,B30,"")))</f>
        <v/>
      </c>
      <c r="G36" s="841"/>
      <c r="H36" s="559"/>
      <c r="I36" s="537"/>
      <c r="J36" s="559"/>
      <c r="K36" s="559"/>
      <c r="L36" s="559"/>
      <c r="M36" s="559"/>
    </row>
    <row r="37" spans="1:19">
      <c r="A37" s="559"/>
      <c r="B37" s="559"/>
      <c r="C37" s="559"/>
      <c r="D37" s="559"/>
      <c r="E37" s="559"/>
      <c r="F37" s="559"/>
      <c r="G37" s="559"/>
      <c r="H37" s="559"/>
      <c r="I37" s="559"/>
      <c r="J37" s="559"/>
      <c r="K37" s="559"/>
      <c r="L37" s="559"/>
      <c r="M37" s="559"/>
    </row>
    <row r="38" spans="1:19">
      <c r="A38" s="559"/>
      <c r="B38" s="559"/>
      <c r="C38" s="559"/>
      <c r="D38" s="559"/>
      <c r="E38" s="559"/>
      <c r="F38" s="559"/>
      <c r="G38" s="559"/>
      <c r="H38" s="559"/>
      <c r="I38" s="559"/>
      <c r="J38" s="559"/>
      <c r="K38" s="559"/>
      <c r="L38" s="537"/>
      <c r="M38" s="559"/>
      <c r="O38" s="590"/>
      <c r="P38" s="590"/>
      <c r="Q38" s="590"/>
      <c r="R38" s="590"/>
      <c r="S38" s="590"/>
    </row>
    <row r="39" spans="1:19">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c r="A40" s="570" t="s">
        <v>106</v>
      </c>
      <c r="B40" s="571"/>
      <c r="C40" s="573"/>
      <c r="D40" s="608">
        <v>1</v>
      </c>
      <c r="E40" s="832" t="str">
        <f>IF(D40&gt;$R$47,,UPPER(VLOOKUP(D40,'1MD ELO (4)'!$A$7:$Q$134,2)))</f>
        <v/>
      </c>
      <c r="F40" s="832"/>
      <c r="G40" s="619" t="s">
        <v>7</v>
      </c>
      <c r="H40" s="571"/>
      <c r="I40" s="609"/>
      <c r="J40" s="620"/>
      <c r="K40" s="565" t="s">
        <v>111</v>
      </c>
      <c r="L40" s="626"/>
      <c r="M40" s="610"/>
      <c r="O40" s="590"/>
      <c r="P40" s="602"/>
      <c r="Q40" s="602"/>
      <c r="R40" s="603"/>
      <c r="S40" s="590"/>
    </row>
    <row r="41" spans="1:19">
      <c r="A41" s="574" t="s">
        <v>124</v>
      </c>
      <c r="B41" s="335"/>
      <c r="C41" s="576"/>
      <c r="D41" s="611">
        <v>2</v>
      </c>
      <c r="E41" s="838" t="str">
        <f>IF(D41&gt;$R$47,,UPPER(VLOOKUP(D41,'1MD ELO (4)'!$A$7:$Q$134,2)))</f>
        <v/>
      </c>
      <c r="F41" s="838"/>
      <c r="G41" s="621" t="s">
        <v>8</v>
      </c>
      <c r="H41" s="612"/>
      <c r="I41" s="613"/>
      <c r="J41" s="91"/>
      <c r="K41" s="623"/>
      <c r="L41" s="537"/>
      <c r="M41" s="618"/>
      <c r="O41" s="590"/>
      <c r="P41" s="603"/>
      <c r="Q41" s="604"/>
      <c r="R41" s="603"/>
      <c r="S41" s="590"/>
    </row>
    <row r="42" spans="1:19">
      <c r="A42" s="379"/>
      <c r="B42" s="380"/>
      <c r="C42" s="381"/>
      <c r="D42" s="611"/>
      <c r="E42" s="615"/>
      <c r="F42" s="616"/>
      <c r="G42" s="621" t="s">
        <v>9</v>
      </c>
      <c r="H42" s="612"/>
      <c r="I42" s="613"/>
      <c r="J42" s="91"/>
      <c r="K42" s="565" t="s">
        <v>112</v>
      </c>
      <c r="L42" s="626"/>
      <c r="M42" s="610"/>
      <c r="O42" s="590"/>
      <c r="P42" s="602"/>
      <c r="Q42" s="602"/>
      <c r="R42" s="603"/>
      <c r="S42" s="590"/>
    </row>
    <row r="43" spans="1:19">
      <c r="A43" s="238"/>
      <c r="B43" s="443"/>
      <c r="C43" s="239"/>
      <c r="D43" s="611"/>
      <c r="E43" s="615"/>
      <c r="F43" s="616"/>
      <c r="G43" s="621" t="s">
        <v>10</v>
      </c>
      <c r="H43" s="612"/>
      <c r="I43" s="613"/>
      <c r="J43" s="91"/>
      <c r="K43" s="624"/>
      <c r="L43" s="616"/>
      <c r="M43" s="614"/>
      <c r="O43" s="590"/>
      <c r="P43" s="603"/>
      <c r="Q43" s="604"/>
      <c r="R43" s="603"/>
      <c r="S43" s="590"/>
    </row>
    <row r="44" spans="1:19">
      <c r="A44" s="366"/>
      <c r="B44" s="382"/>
      <c r="C44" s="450"/>
      <c r="D44" s="611"/>
      <c r="E44" s="615"/>
      <c r="F44" s="616"/>
      <c r="G44" s="621" t="s">
        <v>11</v>
      </c>
      <c r="H44" s="612"/>
      <c r="I44" s="613"/>
      <c r="J44" s="91"/>
      <c r="K44" s="574"/>
      <c r="L44" s="537"/>
      <c r="M44" s="618"/>
      <c r="O44" s="590"/>
      <c r="P44" s="603"/>
      <c r="Q44" s="604"/>
      <c r="R44" s="603"/>
      <c r="S44" s="590"/>
    </row>
    <row r="45" spans="1:19">
      <c r="A45" s="367"/>
      <c r="B45" s="388"/>
      <c r="C45" s="239"/>
      <c r="D45" s="611"/>
      <c r="E45" s="615"/>
      <c r="F45" s="616"/>
      <c r="G45" s="621" t="s">
        <v>12</v>
      </c>
      <c r="H45" s="612"/>
      <c r="I45" s="613"/>
      <c r="J45" s="91"/>
      <c r="K45" s="565" t="s">
        <v>92</v>
      </c>
      <c r="L45" s="626"/>
      <c r="M45" s="610"/>
      <c r="O45" s="590"/>
      <c r="P45" s="602"/>
      <c r="Q45" s="602"/>
      <c r="R45" s="603"/>
      <c r="S45" s="590"/>
    </row>
    <row r="46" spans="1:19">
      <c r="A46" s="367"/>
      <c r="B46" s="388"/>
      <c r="C46" s="377"/>
      <c r="D46" s="611"/>
      <c r="E46" s="615"/>
      <c r="F46" s="616"/>
      <c r="G46" s="621" t="s">
        <v>13</v>
      </c>
      <c r="H46" s="612"/>
      <c r="I46" s="613"/>
      <c r="J46" s="91"/>
      <c r="K46" s="624"/>
      <c r="L46" s="616"/>
      <c r="M46" s="614"/>
      <c r="O46" s="590"/>
      <c r="P46" s="603"/>
      <c r="Q46" s="604"/>
      <c r="R46" s="603"/>
      <c r="S46" s="590"/>
    </row>
    <row r="47" spans="1:19">
      <c r="A47" s="368"/>
      <c r="B47" s="365"/>
      <c r="C47" s="378"/>
      <c r="D47" s="617"/>
      <c r="E47" s="241"/>
      <c r="F47" s="537"/>
      <c r="G47" s="622" t="s">
        <v>14</v>
      </c>
      <c r="H47" s="335"/>
      <c r="I47" s="567"/>
      <c r="J47" s="243"/>
      <c r="K47" s="574">
        <f>L4</f>
        <v>0</v>
      </c>
      <c r="L47" s="537"/>
      <c r="M47" s="618"/>
      <c r="O47" s="590"/>
      <c r="P47" s="603"/>
      <c r="Q47" s="604"/>
      <c r="R47" s="605">
        <f>MIN(4,'1MD ELO (4)'!Q5)</f>
        <v>4</v>
      </c>
      <c r="S47" s="590"/>
    </row>
    <row r="48" spans="1:19">
      <c r="O48" s="590"/>
      <c r="P48" s="590"/>
      <c r="Q48" s="590"/>
      <c r="R48" s="590"/>
      <c r="S48" s="590"/>
    </row>
    <row r="49" spans="15:19">
      <c r="O49" s="590"/>
      <c r="P49" s="590"/>
      <c r="Q49" s="590"/>
      <c r="R49" s="590"/>
      <c r="S49" s="590"/>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R47">
    <cfRule type="expression" dxfId="290" priority="2" stopIfTrue="1">
      <formula>$O$1="CU"</formula>
    </cfRule>
  </conditionalFormatting>
  <conditionalFormatting sqref="E7 E9 E11 E13 E15 E17">
    <cfRule type="cellIs" dxfId="28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4.xml><?xml version="1.0" encoding="utf-8"?>
<worksheet xmlns="http://schemas.openxmlformats.org/spreadsheetml/2006/main" xmlns:r="http://schemas.openxmlformats.org/officeDocument/2006/relationships">
  <sheetPr codeName="Munka38">
    <tabColor indexed="11"/>
  </sheetPr>
  <dimension ref="A1:AK51"/>
  <sheetViews>
    <sheetView workbookViewId="0">
      <selection activeCell="O19" sqref="O19"/>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 (4)'!$A$7:$O$22,5))</f>
        <v/>
      </c>
      <c r="D13" s="584" t="str">
        <f>IF($B13="","",VLOOKUP($B13,'1MD ELO (4)'!$A$7:$O$22,15))</f>
        <v/>
      </c>
      <c r="E13" s="580" t="str">
        <f>UPPER(IF($B13="","",VLOOKUP($B13,'1MD ELO (4)'!$A$7:$O$22,2)))</f>
        <v/>
      </c>
      <c r="F13" s="583"/>
      <c r="G13" s="580" t="str">
        <f>IF($B13="","",VLOOKUP($B13,'1MD ELO (4)'!$A$7:$O$22,3))</f>
        <v/>
      </c>
      <c r="H13" s="583"/>
      <c r="I13" s="580"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 (4)'!$A$7:$O$22,5))</f>
        <v/>
      </c>
      <c r="D15" s="584" t="str">
        <f>IF($B15="","",VLOOKUP($B15,'1MD ELO (4)'!$A$7:$O$22,15))</f>
        <v/>
      </c>
      <c r="E15" s="579" t="str">
        <f>UPPER(IF($B15="","",VLOOKUP($B15,'1MD ELO (4)'!$A$7:$O$22,2)))</f>
        <v/>
      </c>
      <c r="F15" s="585"/>
      <c r="G15" s="579" t="str">
        <f>IF($B15="","",VLOOKUP($B15,'1MD ELO (4)'!$A$7:$O$22,3))</f>
        <v/>
      </c>
      <c r="H15" s="585"/>
      <c r="I15" s="579"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598" t="s">
        <v>173</v>
      </c>
      <c r="B19" s="652"/>
      <c r="C19" s="584" t="str">
        <f>IF($B19="","",VLOOKUP($B19,'1MD ELO (4)'!$A$7:$O$22,5))</f>
        <v/>
      </c>
      <c r="D19" s="584" t="str">
        <f>IF($B19="","",VLOOKUP($B19,'1MD ELO (4)'!$A$7:$O$22,15))</f>
        <v/>
      </c>
      <c r="E19" s="579" t="str">
        <f>UPPER(IF($B19="","",VLOOKUP($B19,'1MD ELO (4)'!$A$7:$O$22,2)))</f>
        <v/>
      </c>
      <c r="F19" s="585"/>
      <c r="G19" s="579" t="str">
        <f>IF($B19="","",VLOOKUP($B19,'1MD ELO (4)'!$A$7:$O$22,3))</f>
        <v/>
      </c>
      <c r="H19" s="585"/>
      <c r="I19" s="579" t="str">
        <f>IF($B19="","",VLOOKUP($B19,'1MD ELO (4)'!$A$7:$O$22,4))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c>
      <c r="E22" s="835"/>
      <c r="F22" s="835" t="str">
        <f>E9</f>
        <v/>
      </c>
      <c r="G22" s="835"/>
      <c r="H22" s="835" t="str">
        <f>E11</f>
        <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44" t="str">
        <f>E7</f>
        <v/>
      </c>
      <c r="C23" s="844"/>
      <c r="D23" s="836"/>
      <c r="E23" s="836"/>
      <c r="F23" s="830"/>
      <c r="G23" s="830"/>
      <c r="H23" s="830"/>
      <c r="I23" s="830"/>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44" t="str">
        <f>E9</f>
        <v/>
      </c>
      <c r="C24" s="844"/>
      <c r="D24" s="830"/>
      <c r="E24" s="830"/>
      <c r="F24" s="836"/>
      <c r="G24" s="836"/>
      <c r="H24" s="830"/>
      <c r="I24" s="830"/>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44" t="str">
        <f>E11</f>
        <v/>
      </c>
      <c r="C25" s="844"/>
      <c r="D25" s="830"/>
      <c r="E25" s="830"/>
      <c r="F25" s="830"/>
      <c r="G25" s="830"/>
      <c r="H25" s="836"/>
      <c r="I25" s="836"/>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28"/>
      <c r="C27" s="828"/>
      <c r="D27" s="835" t="str">
        <f>E13</f>
        <v/>
      </c>
      <c r="E27" s="835"/>
      <c r="F27" s="835" t="str">
        <f>E15</f>
        <v/>
      </c>
      <c r="G27" s="835"/>
      <c r="H27" s="835" t="str">
        <f>E17</f>
        <v/>
      </c>
      <c r="I27" s="835"/>
      <c r="J27" s="835" t="str">
        <f>E19</f>
        <v/>
      </c>
      <c r="K27" s="835"/>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44" t="str">
        <f>E13</f>
        <v/>
      </c>
      <c r="C28" s="844"/>
      <c r="D28" s="836"/>
      <c r="E28" s="836"/>
      <c r="F28" s="830"/>
      <c r="G28" s="830"/>
      <c r="H28" s="830"/>
      <c r="I28" s="830"/>
      <c r="J28" s="835"/>
      <c r="K28" s="835"/>
      <c r="L28" s="559"/>
      <c r="M28" s="638"/>
    </row>
    <row r="29" spans="1:37" ht="18.75" customHeight="1">
      <c r="A29" s="634" t="s">
        <v>172</v>
      </c>
      <c r="B29" s="844" t="str">
        <f>E15</f>
        <v/>
      </c>
      <c r="C29" s="844"/>
      <c r="D29" s="830"/>
      <c r="E29" s="830"/>
      <c r="F29" s="836"/>
      <c r="G29" s="836"/>
      <c r="H29" s="830"/>
      <c r="I29" s="830"/>
      <c r="J29" s="830"/>
      <c r="K29" s="830"/>
      <c r="L29" s="559"/>
      <c r="M29" s="638"/>
    </row>
    <row r="30" spans="1:37" ht="18.75" customHeight="1">
      <c r="A30" s="634" t="s">
        <v>173</v>
      </c>
      <c r="B30" s="844" t="str">
        <f>E17</f>
        <v/>
      </c>
      <c r="C30" s="844"/>
      <c r="D30" s="830"/>
      <c r="E30" s="830"/>
      <c r="F30" s="830"/>
      <c r="G30" s="830"/>
      <c r="H30" s="836"/>
      <c r="I30" s="836"/>
      <c r="J30" s="830"/>
      <c r="K30" s="830"/>
      <c r="L30" s="559"/>
      <c r="M30" s="638"/>
    </row>
    <row r="31" spans="1:37" ht="18.75" customHeight="1">
      <c r="A31" s="634" t="s">
        <v>177</v>
      </c>
      <c r="B31" s="844" t="str">
        <f>E19</f>
        <v/>
      </c>
      <c r="C31" s="844"/>
      <c r="D31" s="830"/>
      <c r="E31" s="830"/>
      <c r="F31" s="830"/>
      <c r="G31" s="830"/>
      <c r="H31" s="835"/>
      <c r="I31" s="835"/>
      <c r="J31" s="836"/>
      <c r="K31" s="836"/>
      <c r="L31" s="559"/>
      <c r="M31" s="638"/>
    </row>
    <row r="32" spans="1:37" ht="18.75" customHeight="1">
      <c r="A32" s="640"/>
      <c r="B32" s="641"/>
      <c r="C32" s="641"/>
      <c r="D32" s="640"/>
      <c r="E32" s="640"/>
      <c r="F32" s="640"/>
      <c r="G32" s="640"/>
      <c r="H32" s="640"/>
      <c r="I32" s="640"/>
      <c r="J32" s="559"/>
      <c r="K32" s="559"/>
      <c r="L32" s="559"/>
      <c r="M32" s="642"/>
    </row>
    <row r="33" spans="1:19">
      <c r="A33" s="559"/>
      <c r="B33" s="559"/>
      <c r="C33" s="559"/>
      <c r="D33" s="559"/>
      <c r="E33" s="559"/>
      <c r="F33" s="559"/>
      <c r="G33" s="559"/>
      <c r="H33" s="559"/>
      <c r="I33" s="559"/>
      <c r="J33" s="559"/>
      <c r="K33" s="559"/>
      <c r="L33" s="559"/>
      <c r="M33" s="559"/>
    </row>
    <row r="34" spans="1:19">
      <c r="A34" s="559" t="s">
        <v>129</v>
      </c>
      <c r="B34" s="559"/>
      <c r="C34" s="841" t="str">
        <f>IF(M23=1,B23,IF(M24=1,B24,IF(M25=1,B25,"")))</f>
        <v/>
      </c>
      <c r="D34" s="841"/>
      <c r="E34" s="598" t="s">
        <v>175</v>
      </c>
      <c r="F34" s="841" t="str">
        <f>IF(M28=1,B28,IF(M29=1,B29,IF(M30=1,B30,IF(M31=1,B31,""))))</f>
        <v/>
      </c>
      <c r="G34" s="841"/>
      <c r="H34" s="559"/>
      <c r="I34" s="537"/>
      <c r="J34" s="559"/>
      <c r="K34" s="559"/>
      <c r="L34" s="559"/>
      <c r="M34" s="559"/>
    </row>
    <row r="35" spans="1:19">
      <c r="A35" s="559"/>
      <c r="B35" s="559"/>
      <c r="C35" s="559"/>
      <c r="D35" s="559"/>
      <c r="E35" s="559"/>
      <c r="F35" s="598"/>
      <c r="G35" s="598"/>
      <c r="H35" s="559"/>
      <c r="I35" s="559"/>
      <c r="J35" s="559"/>
      <c r="K35" s="559"/>
      <c r="L35" s="559"/>
      <c r="M35" s="559"/>
    </row>
    <row r="36" spans="1:19">
      <c r="A36" s="559" t="s">
        <v>174</v>
      </c>
      <c r="B36" s="559"/>
      <c r="C36" s="841" t="str">
        <f>IF(M23=2,B23,IF(M24=2,B24,IF(M25=2,B25,"")))</f>
        <v/>
      </c>
      <c r="D36" s="841"/>
      <c r="E36" s="598" t="s">
        <v>175</v>
      </c>
      <c r="F36" s="841" t="str">
        <f>IF(M28=2,B28,IF(M29=2,B29,IF(M30=2,B30,IF(M31=2,B31,""))))</f>
        <v/>
      </c>
      <c r="G36" s="841"/>
      <c r="H36" s="559"/>
      <c r="I36" s="537"/>
      <c r="J36" s="559"/>
      <c r="K36" s="559"/>
      <c r="L36" s="559"/>
      <c r="M36" s="559"/>
    </row>
    <row r="37" spans="1:19">
      <c r="A37" s="559"/>
      <c r="B37" s="559"/>
      <c r="C37" s="637"/>
      <c r="D37" s="637"/>
      <c r="E37" s="598"/>
      <c r="F37" s="637"/>
      <c r="G37" s="637"/>
      <c r="H37" s="559"/>
      <c r="I37" s="559"/>
      <c r="J37" s="559"/>
      <c r="K37" s="559"/>
      <c r="L37" s="559"/>
      <c r="M37" s="559"/>
    </row>
    <row r="38" spans="1:19">
      <c r="A38" s="559" t="s">
        <v>176</v>
      </c>
      <c r="B38" s="559"/>
      <c r="C38" s="841" t="str">
        <f>IF(M23=3,B23,IF(M24=3,B24,IF(M25=3,B25,"")))</f>
        <v/>
      </c>
      <c r="D38" s="841"/>
      <c r="E38" s="598" t="s">
        <v>175</v>
      </c>
      <c r="F38" s="841" t="str">
        <f>IF(M28=3,B28,IF(M29=3,B29,IF(M30=3,B30,IF(M31=3,B31,""))))</f>
        <v/>
      </c>
      <c r="G38" s="841"/>
      <c r="H38" s="559"/>
      <c r="I38" s="537"/>
      <c r="J38" s="559"/>
      <c r="K38" s="559"/>
      <c r="L38" s="559"/>
      <c r="M38" s="559"/>
    </row>
    <row r="39" spans="1:19">
      <c r="A39" s="559"/>
      <c r="B39" s="559"/>
      <c r="C39" s="559"/>
      <c r="D39" s="559"/>
      <c r="E39" s="559"/>
      <c r="F39" s="559"/>
      <c r="G39" s="559"/>
      <c r="H39" s="559"/>
      <c r="I39" s="559"/>
      <c r="J39" s="559"/>
      <c r="K39" s="559"/>
      <c r="L39" s="559"/>
      <c r="M39" s="559"/>
    </row>
    <row r="40" spans="1:19">
      <c r="A40" s="559"/>
      <c r="B40" s="559"/>
      <c r="C40" s="559"/>
      <c r="D40" s="559"/>
      <c r="E40" s="559"/>
      <c r="F40" s="559"/>
      <c r="G40" s="559"/>
      <c r="H40" s="559"/>
      <c r="I40" s="559"/>
      <c r="J40" s="559"/>
      <c r="K40" s="559"/>
      <c r="L40" s="537"/>
      <c r="M40" s="559"/>
      <c r="O40" s="590"/>
      <c r="P40" s="590"/>
      <c r="Q40" s="590"/>
      <c r="R40" s="590"/>
      <c r="S40" s="590"/>
    </row>
    <row r="41" spans="1:19">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c r="A42" s="570" t="s">
        <v>106</v>
      </c>
      <c r="B42" s="571"/>
      <c r="C42" s="573"/>
      <c r="D42" s="608">
        <v>1</v>
      </c>
      <c r="E42" s="832" t="str">
        <f>IF(D42&gt;$R$44,,UPPER(VLOOKUP(D42,'1MD ELO (4)'!$A$7:$Q$134,2)))</f>
        <v/>
      </c>
      <c r="F42" s="832"/>
      <c r="G42" s="619" t="s">
        <v>7</v>
      </c>
      <c r="H42" s="571"/>
      <c r="I42" s="609"/>
      <c r="J42" s="620"/>
      <c r="K42" s="565" t="s">
        <v>111</v>
      </c>
      <c r="L42" s="626"/>
      <c r="M42" s="610"/>
      <c r="O42" s="590"/>
      <c r="P42" s="602"/>
      <c r="Q42" s="602"/>
      <c r="R42" s="603"/>
      <c r="S42" s="590"/>
    </row>
    <row r="43" spans="1:19">
      <c r="A43" s="574" t="s">
        <v>124</v>
      </c>
      <c r="B43" s="335"/>
      <c r="C43" s="576"/>
      <c r="D43" s="611">
        <v>2</v>
      </c>
      <c r="E43" s="838" t="str">
        <f>IF(D43&gt;$R$44,,UPPER(VLOOKUP(D43,'1MD ELO (4)'!$A$7:$Q$134,2)))</f>
        <v/>
      </c>
      <c r="F43" s="838"/>
      <c r="G43" s="621" t="s">
        <v>8</v>
      </c>
      <c r="H43" s="612"/>
      <c r="I43" s="613"/>
      <c r="J43" s="91"/>
      <c r="K43" s="623"/>
      <c r="L43" s="537"/>
      <c r="M43" s="618"/>
      <c r="O43" s="590"/>
      <c r="P43" s="603"/>
      <c r="Q43" s="604"/>
      <c r="R43" s="603"/>
      <c r="S43" s="590"/>
    </row>
    <row r="44" spans="1:19">
      <c r="A44" s="379"/>
      <c r="B44" s="380"/>
      <c r="C44" s="381"/>
      <c r="D44" s="611"/>
      <c r="E44" s="615"/>
      <c r="F44" s="616"/>
      <c r="G44" s="621" t="s">
        <v>9</v>
      </c>
      <c r="H44" s="612"/>
      <c r="I44" s="613"/>
      <c r="J44" s="91"/>
      <c r="K44" s="565" t="s">
        <v>112</v>
      </c>
      <c r="L44" s="626"/>
      <c r="M44" s="610"/>
      <c r="O44" s="590"/>
      <c r="P44" s="602"/>
      <c r="Q44" s="602"/>
      <c r="R44" s="605">
        <f>MIN(4,'1MD ELO (4)'!Q2)</f>
        <v>4</v>
      </c>
      <c r="S44" s="590"/>
    </row>
    <row r="45" spans="1:19">
      <c r="A45" s="238"/>
      <c r="B45" s="443"/>
      <c r="C45" s="239"/>
      <c r="D45" s="611"/>
      <c r="E45" s="615"/>
      <c r="F45" s="616"/>
      <c r="G45" s="621" t="s">
        <v>10</v>
      </c>
      <c r="H45" s="612"/>
      <c r="I45" s="613"/>
      <c r="J45" s="91"/>
      <c r="K45" s="624"/>
      <c r="L45" s="616"/>
      <c r="M45" s="614"/>
      <c r="O45" s="590"/>
      <c r="P45" s="603"/>
      <c r="Q45" s="604"/>
      <c r="R45" s="603"/>
      <c r="S45" s="590"/>
    </row>
    <row r="46" spans="1:19">
      <c r="A46" s="366"/>
      <c r="B46" s="382"/>
      <c r="C46" s="450"/>
      <c r="D46" s="611"/>
      <c r="E46" s="615"/>
      <c r="F46" s="616"/>
      <c r="G46" s="621" t="s">
        <v>11</v>
      </c>
      <c r="H46" s="612"/>
      <c r="I46" s="613"/>
      <c r="J46" s="91"/>
      <c r="K46" s="574"/>
      <c r="L46" s="537"/>
      <c r="M46" s="618"/>
      <c r="O46" s="590"/>
      <c r="P46" s="603"/>
      <c r="Q46" s="604"/>
      <c r="R46" s="603"/>
      <c r="S46" s="590"/>
    </row>
    <row r="47" spans="1:19">
      <c r="A47" s="367"/>
      <c r="B47" s="388"/>
      <c r="C47" s="239"/>
      <c r="D47" s="611"/>
      <c r="E47" s="615"/>
      <c r="F47" s="616"/>
      <c r="G47" s="621" t="s">
        <v>12</v>
      </c>
      <c r="H47" s="612"/>
      <c r="I47" s="613"/>
      <c r="J47" s="91"/>
      <c r="K47" s="565" t="s">
        <v>92</v>
      </c>
      <c r="L47" s="626"/>
      <c r="M47" s="610"/>
      <c r="O47" s="590"/>
      <c r="P47" s="602"/>
      <c r="Q47" s="602"/>
      <c r="R47" s="603"/>
      <c r="S47" s="590"/>
    </row>
    <row r="48" spans="1:19">
      <c r="A48" s="367"/>
      <c r="B48" s="388"/>
      <c r="C48" s="377"/>
      <c r="D48" s="611"/>
      <c r="E48" s="615"/>
      <c r="F48" s="616"/>
      <c r="G48" s="621" t="s">
        <v>13</v>
      </c>
      <c r="H48" s="612"/>
      <c r="I48" s="613"/>
      <c r="J48" s="91"/>
      <c r="K48" s="624"/>
      <c r="L48" s="616"/>
      <c r="M48" s="614"/>
      <c r="O48" s="590"/>
      <c r="P48" s="603"/>
      <c r="Q48" s="604"/>
      <c r="R48" s="603"/>
      <c r="S48" s="590"/>
    </row>
    <row r="49" spans="1:19">
      <c r="A49" s="368"/>
      <c r="B49" s="365"/>
      <c r="C49" s="378"/>
      <c r="D49" s="617"/>
      <c r="E49" s="241"/>
      <c r="F49" s="537"/>
      <c r="G49" s="622" t="s">
        <v>14</v>
      </c>
      <c r="H49" s="335"/>
      <c r="I49" s="567"/>
      <c r="J49" s="243"/>
      <c r="K49" s="574">
        <f>L4</f>
        <v>0</v>
      </c>
      <c r="L49" s="537"/>
      <c r="M49" s="618"/>
      <c r="O49" s="590"/>
      <c r="P49" s="603"/>
      <c r="Q49" s="604"/>
      <c r="R49" s="605"/>
      <c r="S49" s="590"/>
    </row>
    <row r="50" spans="1:19">
      <c r="O50" s="590"/>
      <c r="P50" s="590"/>
      <c r="Q50" s="590"/>
      <c r="R50" s="590"/>
      <c r="S50" s="590"/>
    </row>
    <row r="51" spans="1:19">
      <c r="O51" s="590"/>
      <c r="P51" s="590"/>
      <c r="Q51" s="590"/>
      <c r="R51" s="590"/>
      <c r="S51" s="590"/>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R49 R44">
    <cfRule type="expression" dxfId="288" priority="2" stopIfTrue="1">
      <formula>$O$1="CU"</formula>
    </cfRule>
  </conditionalFormatting>
  <conditionalFormatting sqref="E7 E9 E11 E13 E15 E17 E19">
    <cfRule type="cellIs" dxfId="28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5.xml><?xml version="1.0" encoding="utf-8"?>
<worksheet xmlns="http://schemas.openxmlformats.org/spreadsheetml/2006/main" xmlns:r="http://schemas.openxmlformats.org/officeDocument/2006/relationships">
  <sheetPr codeName="Munka59">
    <tabColor indexed="11"/>
  </sheetPr>
  <dimension ref="A1:AK54"/>
  <sheetViews>
    <sheetView workbookViewId="0">
      <selection activeCell="O15" sqref="O15"/>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747" t="s">
        <v>171</v>
      </c>
      <c r="B13" s="750"/>
      <c r="C13" s="584" t="str">
        <f>IF($B13="","",VLOOKUP($B13,'1MD ELO (4)'!$A$7:$O$22,5))</f>
        <v/>
      </c>
      <c r="D13" s="584" t="str">
        <f>IF($B13="","",VLOOKUP($B13,'1MD ELO (4)'!$A$7:$O$22,15))</f>
        <v/>
      </c>
      <c r="E13" s="579" t="str">
        <f>UPPER(IF($B13="","",VLOOKUP($B13,'1MD ELO (4)'!$A$7:$O$22,2)))</f>
        <v/>
      </c>
      <c r="F13" s="585"/>
      <c r="G13" s="579" t="str">
        <f>IF($B13="","",VLOOKUP($B13,'1MD ELO (4)'!$A$7:$O$22,3))</f>
        <v/>
      </c>
      <c r="H13" s="585"/>
      <c r="I13" s="579"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635" t="s">
        <v>172</v>
      </c>
      <c r="B15" s="749"/>
      <c r="C15" s="584" t="str">
        <f>IF($B15="","",VLOOKUP($B15,'1MD ELO (4)'!$A$7:$O$22,5))</f>
        <v/>
      </c>
      <c r="D15" s="748" t="str">
        <f>IF($B15="","",VLOOKUP($B15,'1MD ELO (4)'!$A$7:$O$22,15))</f>
        <v/>
      </c>
      <c r="E15" s="580" t="str">
        <f>UPPER(IF($B15="","",VLOOKUP($B15,'1MD ELO (4)'!$A$7:$O$22,2)))</f>
        <v/>
      </c>
      <c r="F15" s="583"/>
      <c r="G15" s="580" t="str">
        <f>IF($B15="","",VLOOKUP($B15,'1MD ELO (4)'!$A$7:$O$22,3))</f>
        <v/>
      </c>
      <c r="H15" s="583"/>
      <c r="I15" s="580"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747" t="s">
        <v>177</v>
      </c>
      <c r="B19" s="652"/>
      <c r="C19" s="584" t="str">
        <f>IF($B19="","",VLOOKUP($B19,'1MD ELO (4)'!$A$7:$O$22,5))</f>
        <v/>
      </c>
      <c r="D19" s="584" t="str">
        <f>IF($B19="","",VLOOKUP($B19,'1MD ELO (4)'!$A$7:$O$22,15))</f>
        <v/>
      </c>
      <c r="E19" s="579" t="str">
        <f>UPPER(IF($B19="","",VLOOKUP($B19,'1MD ELO (4)'!$A$7:$O$22,2)))</f>
        <v/>
      </c>
      <c r="F19" s="585"/>
      <c r="G19" s="579" t="str">
        <f>IF($B19="","",VLOOKUP($B19,'1MD ELO (4)'!$A$7:$O$22,3))</f>
        <v/>
      </c>
      <c r="H19" s="585"/>
      <c r="I19" s="579" t="str">
        <f>IF($B19="","",VLOOKUP($B19,'1MD ELO (4)'!$A$7:$O$22,4))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c r="A21" s="747" t="s">
        <v>216</v>
      </c>
      <c r="B21" s="652"/>
      <c r="C21" s="584" t="str">
        <f>IF($B21="","",VLOOKUP($B21,'1MD ELO (4)'!$A$7:$O$22,5))</f>
        <v/>
      </c>
      <c r="D21" s="584" t="str">
        <f>IF($B21="","",VLOOKUP($B21,'1MD ELO (4)'!$A$7:$O$22,15))</f>
        <v/>
      </c>
      <c r="E21" s="579" t="str">
        <f>UPPER(IF($B21="","",VLOOKUP($B21,'1MD ELO (4)'!$A$7:$O$22,2)))</f>
        <v/>
      </c>
      <c r="F21" s="585"/>
      <c r="G21" s="579" t="str">
        <f>IF($B21="","",VLOOKUP($B21,'1MD ELO (4)'!$A$7:$O$22,3))</f>
        <v/>
      </c>
      <c r="H21" s="585"/>
      <c r="I21" s="579" t="str">
        <f>IF($B21="","",VLOOKUP($B21,'1MD ELO (4)'!$A$7:$O$22,4))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c r="A24" s="559"/>
      <c r="B24" s="828"/>
      <c r="C24" s="828"/>
      <c r="D24" s="835" t="str">
        <f>E7</f>
        <v/>
      </c>
      <c r="E24" s="835"/>
      <c r="F24" s="835" t="str">
        <f>E9</f>
        <v/>
      </c>
      <c r="G24" s="835"/>
      <c r="H24" s="835" t="str">
        <f>E11</f>
        <v/>
      </c>
      <c r="I24" s="835"/>
      <c r="J24" s="835" t="str">
        <f>E13</f>
        <v/>
      </c>
      <c r="K24" s="835"/>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c r="A25" s="634" t="s">
        <v>164</v>
      </c>
      <c r="B25" s="844" t="str">
        <f>E7</f>
        <v/>
      </c>
      <c r="C25" s="844"/>
      <c r="D25" s="836"/>
      <c r="E25" s="836"/>
      <c r="F25" s="830"/>
      <c r="G25" s="830"/>
      <c r="H25" s="830"/>
      <c r="I25" s="830"/>
      <c r="J25" s="835"/>
      <c r="K25" s="835"/>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c r="A26" s="634" t="s">
        <v>165</v>
      </c>
      <c r="B26" s="844" t="str">
        <f>E9</f>
        <v/>
      </c>
      <c r="C26" s="844"/>
      <c r="D26" s="830"/>
      <c r="E26" s="830"/>
      <c r="F26" s="836"/>
      <c r="G26" s="836"/>
      <c r="H26" s="830"/>
      <c r="I26" s="830"/>
      <c r="J26" s="830"/>
      <c r="K26" s="830"/>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c r="A27" s="634" t="s">
        <v>166</v>
      </c>
      <c r="B27" s="844" t="str">
        <f>E11</f>
        <v/>
      </c>
      <c r="C27" s="844"/>
      <c r="D27" s="830"/>
      <c r="E27" s="830"/>
      <c r="F27" s="830"/>
      <c r="G27" s="830"/>
      <c r="H27" s="836"/>
      <c r="I27" s="836"/>
      <c r="J27" s="830"/>
      <c r="K27" s="830"/>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c r="A28" s="746" t="s">
        <v>171</v>
      </c>
      <c r="B28" s="844" t="str">
        <f>E13</f>
        <v/>
      </c>
      <c r="C28" s="844"/>
      <c r="D28" s="830"/>
      <c r="E28" s="830"/>
      <c r="F28" s="830"/>
      <c r="G28" s="830"/>
      <c r="H28" s="835"/>
      <c r="I28" s="835"/>
      <c r="J28" s="836"/>
      <c r="K28" s="836"/>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c r="A30" s="559"/>
      <c r="B30" s="828"/>
      <c r="C30" s="828"/>
      <c r="D30" s="835" t="str">
        <f>E15</f>
        <v/>
      </c>
      <c r="E30" s="835"/>
      <c r="F30" s="835" t="str">
        <f>E17</f>
        <v/>
      </c>
      <c r="G30" s="835"/>
      <c r="H30" s="833" t="str">
        <f>E19</f>
        <v/>
      </c>
      <c r="I30" s="834"/>
      <c r="J30" s="835" t="str">
        <f>E21</f>
        <v/>
      </c>
      <c r="K30" s="835"/>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c r="A31" s="746" t="s">
        <v>172</v>
      </c>
      <c r="B31" s="845" t="str">
        <f>E15</f>
        <v/>
      </c>
      <c r="C31" s="846"/>
      <c r="D31" s="836"/>
      <c r="E31" s="836"/>
      <c r="F31" s="830"/>
      <c r="G31" s="830"/>
      <c r="H31" s="830"/>
      <c r="I31" s="830"/>
      <c r="J31" s="835"/>
      <c r="K31" s="835"/>
      <c r="L31" s="559"/>
      <c r="M31" s="638"/>
    </row>
    <row r="32" spans="1:37" ht="18.75" customHeight="1">
      <c r="A32" s="746" t="s">
        <v>173</v>
      </c>
      <c r="B32" s="844" t="str">
        <f>E17</f>
        <v/>
      </c>
      <c r="C32" s="844"/>
      <c r="D32" s="830"/>
      <c r="E32" s="830"/>
      <c r="F32" s="836"/>
      <c r="G32" s="836"/>
      <c r="H32" s="830"/>
      <c r="I32" s="830"/>
      <c r="J32" s="830"/>
      <c r="K32" s="830"/>
      <c r="L32" s="559"/>
      <c r="M32" s="638"/>
    </row>
    <row r="33" spans="1:19" ht="18.75" customHeight="1">
      <c r="A33" s="746" t="s">
        <v>177</v>
      </c>
      <c r="B33" s="844" t="str">
        <f>E19</f>
        <v/>
      </c>
      <c r="C33" s="844"/>
      <c r="D33" s="830"/>
      <c r="E33" s="830"/>
      <c r="F33" s="830"/>
      <c r="G33" s="830"/>
      <c r="H33" s="836"/>
      <c r="I33" s="836"/>
      <c r="J33" s="830"/>
      <c r="K33" s="830"/>
      <c r="L33" s="559"/>
      <c r="M33" s="638"/>
    </row>
    <row r="34" spans="1:19" ht="18.75" customHeight="1">
      <c r="A34" s="746" t="s">
        <v>216</v>
      </c>
      <c r="B34" s="844" t="str">
        <f>E21</f>
        <v/>
      </c>
      <c r="C34" s="844"/>
      <c r="D34" s="830"/>
      <c r="E34" s="830"/>
      <c r="F34" s="830"/>
      <c r="G34" s="830"/>
      <c r="H34" s="835"/>
      <c r="I34" s="835"/>
      <c r="J34" s="836"/>
      <c r="K34" s="836"/>
      <c r="L34" s="559"/>
      <c r="M34" s="638"/>
    </row>
    <row r="35" spans="1:19" ht="18.75" customHeight="1">
      <c r="A35" s="640"/>
      <c r="B35" s="641"/>
      <c r="C35" s="641"/>
      <c r="D35" s="640"/>
      <c r="E35" s="640"/>
      <c r="F35" s="640"/>
      <c r="G35" s="640"/>
      <c r="H35" s="640"/>
      <c r="I35" s="640"/>
      <c r="J35" s="559"/>
      <c r="K35" s="559"/>
      <c r="L35" s="559"/>
      <c r="M35" s="642"/>
    </row>
    <row r="36" spans="1:19">
      <c r="A36" s="559"/>
      <c r="B36" s="559"/>
      <c r="C36" s="559"/>
      <c r="D36" s="559"/>
      <c r="E36" s="559"/>
      <c r="F36" s="559"/>
      <c r="G36" s="559"/>
      <c r="H36" s="559"/>
      <c r="I36" s="559"/>
      <c r="J36" s="559"/>
      <c r="K36" s="559"/>
      <c r="L36" s="559"/>
      <c r="M36" s="559"/>
    </row>
    <row r="37" spans="1:19">
      <c r="A37" s="559" t="s">
        <v>129</v>
      </c>
      <c r="B37" s="559"/>
      <c r="C37" s="841" t="str">
        <f>IF(M25=1,B25,IF(M26=1,B26,IF(M27=1,B27,IF(M28=1,B28,""))))</f>
        <v/>
      </c>
      <c r="D37" s="841"/>
      <c r="E37" s="598" t="s">
        <v>175</v>
      </c>
      <c r="F37" s="841" t="str">
        <f>IF(M31=1,B31,IF(M32=1,B32,IF(M33=1,B33,IF(M34=1,B34,""))))</f>
        <v/>
      </c>
      <c r="G37" s="841"/>
      <c r="H37" s="559"/>
      <c r="I37" s="537"/>
      <c r="J37" s="559"/>
      <c r="K37" s="559"/>
      <c r="L37" s="559"/>
      <c r="M37" s="559"/>
    </row>
    <row r="38" spans="1:19">
      <c r="A38" s="559"/>
      <c r="B38" s="559"/>
      <c r="C38" s="559"/>
      <c r="D38" s="559"/>
      <c r="E38" s="559"/>
      <c r="F38" s="598"/>
      <c r="G38" s="598"/>
      <c r="H38" s="559"/>
      <c r="I38" s="559"/>
      <c r="J38" s="559"/>
      <c r="K38" s="559"/>
      <c r="L38" s="559"/>
      <c r="M38" s="559"/>
    </row>
    <row r="39" spans="1:19">
      <c r="A39" s="559" t="s">
        <v>174</v>
      </c>
      <c r="B39" s="559"/>
      <c r="C39" s="841" t="str">
        <f>IF(M25=2,B25,IF(M26=2,B26,IF(M27=2,B27,IF(M28=2,B28,""))))</f>
        <v/>
      </c>
      <c r="D39" s="841"/>
      <c r="E39" s="598" t="s">
        <v>175</v>
      </c>
      <c r="F39" s="841" t="str">
        <f>IF(M31=2,B31,IF(M32=2,B32,IF(M33=2,B33,IF(M34=2,B34,""))))</f>
        <v/>
      </c>
      <c r="G39" s="841"/>
      <c r="H39" s="559"/>
      <c r="I39" s="537"/>
      <c r="J39" s="559"/>
      <c r="K39" s="559"/>
      <c r="L39" s="559"/>
      <c r="M39" s="559"/>
    </row>
    <row r="40" spans="1:19">
      <c r="A40" s="559"/>
      <c r="B40" s="559"/>
      <c r="C40" s="637"/>
      <c r="D40" s="637"/>
      <c r="E40" s="598"/>
      <c r="F40" s="637"/>
      <c r="G40" s="637"/>
      <c r="H40" s="559"/>
      <c r="I40" s="559"/>
      <c r="J40" s="559"/>
      <c r="K40" s="559"/>
      <c r="L40" s="559"/>
      <c r="M40" s="559"/>
    </row>
    <row r="41" spans="1:19">
      <c r="A41" s="559" t="s">
        <v>176</v>
      </c>
      <c r="B41" s="559"/>
      <c r="C41" s="841" t="str">
        <f>IF(M25=3,B25,IF(M26=3,B26,IF(M27=3,B27,IF(M28=3,B28,""))))</f>
        <v/>
      </c>
      <c r="D41" s="841"/>
      <c r="E41" s="598" t="s">
        <v>175</v>
      </c>
      <c r="F41" s="841" t="str">
        <f>IF(M31=3,B31,IF(M32=3,B32,IF(M33=3,B33,IF(M34=3,B34,""))))</f>
        <v/>
      </c>
      <c r="G41" s="841"/>
      <c r="H41" s="559"/>
      <c r="I41" s="537"/>
      <c r="J41" s="559"/>
      <c r="K41" s="559"/>
      <c r="L41" s="559"/>
      <c r="M41" s="559"/>
    </row>
    <row r="42" spans="1:19">
      <c r="A42" s="559"/>
      <c r="B42" s="559"/>
      <c r="C42" s="559"/>
      <c r="D42" s="559"/>
      <c r="E42" s="559"/>
      <c r="F42" s="559"/>
      <c r="G42" s="559"/>
      <c r="H42" s="559"/>
      <c r="I42" s="559"/>
      <c r="J42" s="559"/>
      <c r="K42" s="559"/>
      <c r="L42" s="559"/>
      <c r="M42" s="559"/>
    </row>
    <row r="43" spans="1:19">
      <c r="A43" s="599" t="s">
        <v>217</v>
      </c>
      <c r="B43" s="559"/>
      <c r="C43" s="841">
        <f>IF(M25=4,B25,IF(M26=4,B26,IF(M27=4,B27,IF(M28=4,B28,))))</f>
        <v>0</v>
      </c>
      <c r="D43" s="841"/>
      <c r="E43" s="598" t="s">
        <v>175</v>
      </c>
      <c r="F43" s="841" t="str">
        <f>IF(M31=3,B31,IF(M32=3,B32,IF(M33=4,B33,IF(M34=4,B34,""))))</f>
        <v/>
      </c>
      <c r="G43" s="841"/>
      <c r="H43" s="559"/>
      <c r="I43" s="537"/>
      <c r="J43" s="559"/>
      <c r="K43" s="559"/>
      <c r="L43" s="559"/>
      <c r="M43" s="559"/>
      <c r="O43" s="590"/>
      <c r="P43" s="590"/>
      <c r="Q43" s="590"/>
      <c r="R43" s="590"/>
      <c r="S43" s="590"/>
    </row>
    <row r="44" spans="1:19">
      <c r="A44" s="559"/>
      <c r="B44" s="559"/>
      <c r="C44" s="559"/>
      <c r="D44" s="559"/>
      <c r="E44" s="559"/>
      <c r="F44" s="559"/>
      <c r="G44" s="559"/>
      <c r="H44" s="559"/>
      <c r="I44" s="559"/>
      <c r="J44" s="559"/>
      <c r="K44" s="559"/>
      <c r="L44" s="537"/>
      <c r="M44" s="559"/>
      <c r="O44" s="590"/>
      <c r="P44" s="600"/>
      <c r="Q44" s="600"/>
      <c r="R44" s="601"/>
      <c r="S44" s="590"/>
    </row>
    <row r="45" spans="1:19">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c r="A46" s="570" t="s">
        <v>106</v>
      </c>
      <c r="B46" s="571"/>
      <c r="C46" s="573"/>
      <c r="D46" s="608">
        <v>1</v>
      </c>
      <c r="E46" s="832" t="str">
        <f>IF(D46&gt;$R$47,,UPPER(VLOOKUP(D46,'1MD ELO (4)'!$A$7:$Q$134,2)))</f>
        <v/>
      </c>
      <c r="F46" s="832"/>
      <c r="G46" s="619" t="s">
        <v>7</v>
      </c>
      <c r="H46" s="571"/>
      <c r="I46" s="609"/>
      <c r="J46" s="620"/>
      <c r="K46" s="565" t="s">
        <v>111</v>
      </c>
      <c r="L46" s="626"/>
      <c r="M46" s="610"/>
      <c r="O46" s="590"/>
      <c r="P46" s="603"/>
      <c r="Q46" s="604"/>
      <c r="R46" s="603"/>
      <c r="S46" s="590"/>
    </row>
    <row r="47" spans="1:19">
      <c r="A47" s="574" t="s">
        <v>124</v>
      </c>
      <c r="B47" s="335"/>
      <c r="C47" s="576"/>
      <c r="D47" s="611">
        <v>2</v>
      </c>
      <c r="E47" s="838" t="str">
        <f>IF(D47&gt;$R$47,,UPPER(VLOOKUP(D47,'1MD ELO (4)'!$A$7:$Q$134,2)))</f>
        <v/>
      </c>
      <c r="F47" s="838"/>
      <c r="G47" s="621" t="s">
        <v>8</v>
      </c>
      <c r="H47" s="612"/>
      <c r="I47" s="613"/>
      <c r="J47" s="91"/>
      <c r="K47" s="623"/>
      <c r="L47" s="537"/>
      <c r="M47" s="618"/>
      <c r="O47" s="590"/>
      <c r="P47" s="602"/>
      <c r="Q47" s="602"/>
      <c r="R47" s="605">
        <f>MIN(4,'1MD ELO (4)'!Q2)</f>
        <v>4</v>
      </c>
      <c r="S47" s="590"/>
    </row>
    <row r="48" spans="1:19">
      <c r="A48" s="379"/>
      <c r="B48" s="380"/>
      <c r="C48" s="381"/>
      <c r="D48" s="611"/>
      <c r="E48" s="615"/>
      <c r="F48" s="616"/>
      <c r="G48" s="621" t="s">
        <v>9</v>
      </c>
      <c r="H48" s="612"/>
      <c r="I48" s="613"/>
      <c r="J48" s="91"/>
      <c r="K48" s="565" t="s">
        <v>112</v>
      </c>
      <c r="L48" s="626"/>
      <c r="M48" s="610"/>
      <c r="O48" s="590"/>
      <c r="P48" s="603"/>
      <c r="Q48" s="604"/>
      <c r="R48" s="603"/>
      <c r="S48" s="590"/>
    </row>
    <row r="49" spans="1:19">
      <c r="A49" s="238"/>
      <c r="B49" s="443"/>
      <c r="C49" s="239"/>
      <c r="D49" s="611"/>
      <c r="E49" s="615"/>
      <c r="F49" s="616"/>
      <c r="G49" s="621" t="s">
        <v>10</v>
      </c>
      <c r="H49" s="612"/>
      <c r="I49" s="613"/>
      <c r="J49" s="91"/>
      <c r="K49" s="624"/>
      <c r="L49" s="616"/>
      <c r="M49" s="614"/>
      <c r="O49" s="590"/>
      <c r="P49" s="603"/>
      <c r="Q49" s="604"/>
      <c r="R49" s="603"/>
      <c r="S49" s="590"/>
    </row>
    <row r="50" spans="1:19">
      <c r="A50" s="366"/>
      <c r="B50" s="382"/>
      <c r="C50" s="450"/>
      <c r="D50" s="611"/>
      <c r="E50" s="615"/>
      <c r="F50" s="616"/>
      <c r="G50" s="621" t="s">
        <v>11</v>
      </c>
      <c r="H50" s="612"/>
      <c r="I50" s="613"/>
      <c r="J50" s="91"/>
      <c r="K50" s="574"/>
      <c r="L50" s="537"/>
      <c r="M50" s="618"/>
      <c r="O50" s="590"/>
      <c r="P50" s="602"/>
      <c r="Q50" s="602"/>
      <c r="R50" s="603"/>
      <c r="S50" s="590"/>
    </row>
    <row r="51" spans="1:19">
      <c r="A51" s="367"/>
      <c r="B51" s="388"/>
      <c r="C51" s="239"/>
      <c r="D51" s="611"/>
      <c r="E51" s="615"/>
      <c r="F51" s="616"/>
      <c r="G51" s="621" t="s">
        <v>12</v>
      </c>
      <c r="H51" s="612"/>
      <c r="I51" s="613"/>
      <c r="J51" s="91"/>
      <c r="K51" s="565" t="s">
        <v>92</v>
      </c>
      <c r="L51" s="626"/>
      <c r="M51" s="610"/>
      <c r="O51" s="590"/>
      <c r="P51" s="603"/>
      <c r="Q51" s="604"/>
      <c r="R51" s="603"/>
      <c r="S51" s="590"/>
    </row>
    <row r="52" spans="1:19">
      <c r="A52" s="367"/>
      <c r="B52" s="388"/>
      <c r="C52" s="377"/>
      <c r="D52" s="611"/>
      <c r="E52" s="615"/>
      <c r="F52" s="616"/>
      <c r="G52" s="621" t="s">
        <v>13</v>
      </c>
      <c r="H52" s="612"/>
      <c r="I52" s="613"/>
      <c r="J52" s="91"/>
      <c r="K52" s="624"/>
      <c r="L52" s="616"/>
      <c r="M52" s="614"/>
      <c r="O52" s="590"/>
      <c r="P52" s="603"/>
      <c r="Q52" s="604"/>
      <c r="R52" s="605"/>
      <c r="S52" s="590"/>
    </row>
    <row r="53" spans="1:19">
      <c r="A53" s="368"/>
      <c r="B53" s="365"/>
      <c r="C53" s="378"/>
      <c r="D53" s="617"/>
      <c r="E53" s="241"/>
      <c r="F53" s="537"/>
      <c r="G53" s="622" t="s">
        <v>14</v>
      </c>
      <c r="H53" s="335"/>
      <c r="I53" s="567"/>
      <c r="J53" s="243"/>
      <c r="K53" s="574">
        <f>L4</f>
        <v>0</v>
      </c>
      <c r="L53" s="537"/>
      <c r="M53" s="618"/>
      <c r="O53" s="590"/>
      <c r="P53" s="590"/>
      <c r="Q53" s="590"/>
      <c r="R53" s="590"/>
      <c r="S53" s="590"/>
    </row>
    <row r="54" spans="1:19">
      <c r="O54" s="590"/>
      <c r="P54" s="590"/>
      <c r="Q54" s="590"/>
      <c r="R54" s="590"/>
      <c r="S54" s="590"/>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R52 R47">
    <cfRule type="expression" dxfId="286" priority="2" stopIfTrue="1">
      <formula>$O$1="CU"</formula>
    </cfRule>
  </conditionalFormatting>
  <conditionalFormatting sqref="E7 E9 E11 E13 E15 E17 E19:E21">
    <cfRule type="cellIs" dxfId="28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6.xml><?xml version="1.0" encoding="utf-8"?>
<worksheet xmlns="http://schemas.openxmlformats.org/spreadsheetml/2006/main" xmlns:r="http://schemas.openxmlformats.org/officeDocument/2006/relationships">
  <sheetPr codeName="Munka39">
    <tabColor indexed="11"/>
  </sheetPr>
  <dimension ref="A1:AS140"/>
  <sheetViews>
    <sheetView workbookViewId="0">
      <selection activeCell="A6" sqref="A6:IV6"/>
    </sheetView>
  </sheetViews>
  <sheetFormatPr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c r="A1" s="507" t="str">
        <f>Altalanos!$A$6</f>
        <v>Diákolimpia Bács-Kiskun</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c r="A2" s="514" t="s">
        <v>122</v>
      </c>
      <c r="B2" s="515"/>
      <c r="C2" s="515"/>
      <c r="D2" s="515"/>
      <c r="E2" s="777">
        <f>Altalanos!$D$8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c r="A4" s="837">
        <f>Altalanos!$A$10</f>
        <v>45408</v>
      </c>
      <c r="B4" s="837"/>
      <c r="C4" s="837"/>
      <c r="D4" s="519"/>
      <c r="E4" s="520"/>
      <c r="F4" s="520"/>
      <c r="G4" s="520" t="str">
        <f>Altalanos!$C$10</f>
        <v>Baja</v>
      </c>
      <c r="H4" s="521"/>
      <c r="I4" s="520"/>
      <c r="J4" s="522"/>
      <c r="K4" s="523"/>
      <c r="L4" s="522"/>
      <c r="M4" s="524"/>
      <c r="N4" s="522"/>
      <c r="O4" s="520"/>
      <c r="P4" s="522"/>
      <c r="Q4" s="520"/>
      <c r="R4" s="525">
        <f>Altalanos!$E$10</f>
        <v>0</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2" customFormat="1" ht="11.1" customHeight="1" thickBot="1">
      <c r="A6" s="793"/>
      <c r="B6" s="794"/>
      <c r="C6" s="794"/>
      <c r="D6" s="794"/>
      <c r="E6" s="794"/>
      <c r="F6" s="793" t="str">
        <f>IF(Y3="","",CONCATENATE(VLOOKUP(Y3,AB1:AH1,4)," pont"))</f>
        <v/>
      </c>
      <c r="G6" s="795"/>
      <c r="H6" s="796"/>
      <c r="I6" s="795"/>
      <c r="J6" s="797"/>
      <c r="K6" s="794" t="str">
        <f>IF(Y3="","",CONCATENATE(VLOOKUP(Y3,AB1:AH1,3)," pont"))</f>
        <v/>
      </c>
      <c r="L6" s="797"/>
      <c r="M6" s="794" t="str">
        <f>IF(Y3="","",CONCATENATE(VLOOKUP(Y3,AB1:AH1,2)," pont"))</f>
        <v/>
      </c>
      <c r="N6" s="797"/>
      <c r="O6" s="794" t="str">
        <f>IF(Y3="","",CONCATENATE(VLOOKUP(Y3,AB1:AH1,1)," pont"))</f>
        <v/>
      </c>
      <c r="P6" s="797"/>
      <c r="Q6" s="794"/>
      <c r="R6" s="798"/>
      <c r="T6" s="799"/>
      <c r="U6" s="799"/>
      <c r="V6" s="799"/>
      <c r="W6" s="799"/>
      <c r="X6" s="799"/>
      <c r="Y6" s="800"/>
      <c r="Z6" s="800"/>
      <c r="AA6" s="800" t="s">
        <v>196</v>
      </c>
      <c r="AB6" s="801">
        <v>150</v>
      </c>
      <c r="AC6" s="801">
        <v>120</v>
      </c>
      <c r="AD6" s="801">
        <v>90</v>
      </c>
      <c r="AE6" s="801">
        <v>60</v>
      </c>
      <c r="AF6" s="801">
        <v>40</v>
      </c>
      <c r="AG6" s="801">
        <v>25</v>
      </c>
      <c r="AH6" s="801">
        <v>10</v>
      </c>
      <c r="AI6" s="802"/>
      <c r="AJ6" s="802"/>
      <c r="AK6" s="802"/>
      <c r="AL6" s="799"/>
      <c r="AM6" s="799"/>
      <c r="AN6" s="799"/>
      <c r="AO6" s="799"/>
      <c r="AP6" s="799"/>
      <c r="AQ6" s="799"/>
      <c r="AR6" s="799"/>
      <c r="AS6" s="799"/>
    </row>
    <row r="7" spans="1:45" s="38" customFormat="1" ht="12.9" customHeight="1">
      <c r="A7" s="157">
        <v>1</v>
      </c>
      <c r="B7" s="526" t="str">
        <f>IF($E7="","",VLOOKUP($E7,'1MD ELO (4)'!$A$7:$O$22,14))</f>
        <v/>
      </c>
      <c r="C7" s="527" t="str">
        <f>IF($E7="","",VLOOKUP($E7,'1MD ELO (4)'!$A$7:$O$22,15))</f>
        <v/>
      </c>
      <c r="D7" s="527" t="str">
        <f>IF($E7="","",VLOOKUP($E7,'1MD ELO (4)'!$A$7:$O$22,5))</f>
        <v/>
      </c>
      <c r="E7" s="528"/>
      <c r="F7" s="529" t="str">
        <f>UPPER(IF($E7="","",VLOOKUP($E7,'1MD ELO (4)'!$A$7:$O$22,2)))</f>
        <v/>
      </c>
      <c r="G7" s="529" t="str">
        <f>IF($E7="","",VLOOKUP($E7,'1MD ELO (4)'!$A$7:$O$22,3))</f>
        <v/>
      </c>
      <c r="H7" s="529"/>
      <c r="I7" s="529" t="str">
        <f>IF($E7="","",VLOOKUP($E7,'1MD ELO (4)'!$A$7:$O$22,4))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c r="A9" s="171">
        <v>2</v>
      </c>
      <c r="B9" s="526" t="str">
        <f>IF($E9="","",VLOOKUP($E9,'1MD ELO (4)'!$A$7:$O$22,14))</f>
        <v/>
      </c>
      <c r="C9" s="527" t="str">
        <f>IF($E9="","",VLOOKUP($E9,'1MD ELO (4)'!$A$7:$O$22,15))</f>
        <v/>
      </c>
      <c r="D9" s="527" t="str">
        <f>IF($E9="","",VLOOKUP($E9,'1MD ELO (4)'!$A$7:$O$22,5))</f>
        <v/>
      </c>
      <c r="E9" s="722"/>
      <c r="F9" s="579" t="str">
        <f>UPPER(IF($E9="","",VLOOKUP($E9,'1MD ELO (4)'!$A$7:$O$22,2)))</f>
        <v/>
      </c>
      <c r="G9" s="579" t="str">
        <f>IF($E9="","",VLOOKUP($E9,'1MD ELO (4)'!$A$7:$O$22,3))</f>
        <v/>
      </c>
      <c r="H9" s="579"/>
      <c r="I9" s="579" t="str">
        <f>IF($E9="","",VLOOKUP($E9,'1MD ELO (4)'!$A$7:$O$22,4))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c r="A11" s="171">
        <v>3</v>
      </c>
      <c r="B11" s="526" t="str">
        <f>IF($E11="","",VLOOKUP($E11,'1MD ELO (4)'!$A$7:$O$22,14))</f>
        <v/>
      </c>
      <c r="C11" s="527" t="str">
        <f>IF($E11="","",VLOOKUP($E11,'1MD ELO (4)'!$A$7:$O$22,15))</f>
        <v/>
      </c>
      <c r="D11" s="527" t="str">
        <f>IF($E11="","",VLOOKUP($E11,'1MD ELO (4)'!$A$7:$O$22,5))</f>
        <v/>
      </c>
      <c r="E11" s="722"/>
      <c r="F11" s="579" t="str">
        <f>UPPER(IF($E11="","",VLOOKUP($E11,'1MD ELO (4)'!$A$7:$O$22,2)))</f>
        <v/>
      </c>
      <c r="G11" s="579" t="str">
        <f>IF($E11="","",VLOOKUP($E11,'1MD ELO (4)'!$A$7:$O$22,3))</f>
        <v/>
      </c>
      <c r="H11" s="579"/>
      <c r="I11" s="579" t="str">
        <f>IF($E11="","",VLOOKUP($E11,'1MD ELO (4)'!$A$7:$O$22,4))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c r="A13" s="171">
        <v>4</v>
      </c>
      <c r="B13" s="526" t="str">
        <f>IF($E13="","",VLOOKUP($E13,'1MD ELO (4)'!$A$7:$O$22,14))</f>
        <v/>
      </c>
      <c r="C13" s="527" t="str">
        <f>IF($E13="","",VLOOKUP($E13,'1MD ELO (4)'!$A$7:$O$22,15))</f>
        <v/>
      </c>
      <c r="D13" s="527" t="str">
        <f>IF($E13="","",VLOOKUP($E13,'1MD ELO (4)'!$A$7:$O$22,5))</f>
        <v/>
      </c>
      <c r="E13" s="722"/>
      <c r="F13" s="579" t="str">
        <f>UPPER(IF($E13="","",VLOOKUP($E13,'1MD ELO (4)'!$A$7:$O$22,2)))</f>
        <v/>
      </c>
      <c r="G13" s="579" t="str">
        <f>IF($E13="","",VLOOKUP($E13,'1MD ELO (4)'!$A$7:$O$22,3))</f>
        <v/>
      </c>
      <c r="H13" s="579"/>
      <c r="I13" s="579" t="str">
        <f>IF($E13="","",VLOOKUP($E13,'1MD ELO (4)'!$A$7:$O$22,4))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c r="A15" s="578">
        <v>5</v>
      </c>
      <c r="B15" s="526" t="str">
        <f>IF($E15="","",VLOOKUP($E15,'1MD ELO (4)'!$A$7:$O$22,14))</f>
        <v/>
      </c>
      <c r="C15" s="527" t="str">
        <f>IF($E15="","",VLOOKUP($E15,'1MD ELO (4)'!$A$7:$O$22,15))</f>
        <v/>
      </c>
      <c r="D15" s="527" t="str">
        <f>IF($E15="","",VLOOKUP($E15,'1MD ELO (4)'!$A$7:$O$22,5))</f>
        <v/>
      </c>
      <c r="E15" s="722"/>
      <c r="F15" s="579" t="str">
        <f>UPPER(IF($E15="","",VLOOKUP($E15,'1MD ELO (4)'!$A$7:$O$22,2)))</f>
        <v/>
      </c>
      <c r="G15" s="579" t="str">
        <f>IF($E15="","",VLOOKUP($E15,'1MD ELO (4)'!$A$7:$O$22,3))</f>
        <v/>
      </c>
      <c r="H15" s="579"/>
      <c r="I15" s="579" t="str">
        <f>IF($E15="","",VLOOKUP($E15,'1MD ELO (4)'!$A$7:$O$22,4))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c r="A17" s="171">
        <v>6</v>
      </c>
      <c r="B17" s="526" t="str">
        <f>IF($E17="","",VLOOKUP($E17,'1MD ELO (4)'!$A$7:$O$22,14))</f>
        <v/>
      </c>
      <c r="C17" s="527" t="str">
        <f>IF($E17="","",VLOOKUP($E17,'1MD ELO (4)'!$A$7:$O$22,15))</f>
        <v/>
      </c>
      <c r="D17" s="527" t="str">
        <f>IF($E17="","",VLOOKUP($E17,'1MD ELO (4)'!$A$7:$O$22,5))</f>
        <v/>
      </c>
      <c r="E17" s="722"/>
      <c r="F17" s="579" t="str">
        <f>UPPER(IF($E17="","",VLOOKUP($E17,'1MD ELO (4)'!$A$7:$O$22,2)))</f>
        <v/>
      </c>
      <c r="G17" s="579" t="str">
        <f>IF($E17="","",VLOOKUP($E17,'1MD ELO (4)'!$A$7:$O$22,3))</f>
        <v/>
      </c>
      <c r="H17" s="579"/>
      <c r="I17" s="579" t="str">
        <f>IF($E17="","",VLOOKUP($E17,'1MD ELO (4)'!$A$7:$O$22,4))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c r="A19" s="171">
        <v>7</v>
      </c>
      <c r="B19" s="526" t="str">
        <f>IF($E19="","",VLOOKUP($E19,'1MD ELO (4)'!$A$7:$O$22,14))</f>
        <v/>
      </c>
      <c r="C19" s="527" t="str">
        <f>IF($E19="","",VLOOKUP($E19,'1MD ELO (4)'!$A$7:$O$22,15))</f>
        <v/>
      </c>
      <c r="D19" s="527" t="str">
        <f>IF($E19="","",VLOOKUP($E19,'1MD ELO (4)'!$A$7:$O$22,5))</f>
        <v/>
      </c>
      <c r="E19" s="722"/>
      <c r="F19" s="579" t="str">
        <f>UPPER(IF($E19="","",VLOOKUP($E19,'1MD ELO (4)'!$A$7:$O$22,2)))</f>
        <v/>
      </c>
      <c r="G19" s="579" t="str">
        <f>IF($E19="","",VLOOKUP($E19,'1MD ELO (4)'!$A$7:$O$22,3))</f>
        <v/>
      </c>
      <c r="H19" s="579"/>
      <c r="I19" s="579" t="str">
        <f>IF($E19="","",VLOOKUP($E19,'1MD ELO (4)'!$A$7:$O$22,4))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c r="A21" s="581">
        <v>8</v>
      </c>
      <c r="B21" s="526" t="str">
        <f>IF($E21="","",VLOOKUP($E21,'1MD ELO (4)'!$A$7:$O$22,14))</f>
        <v/>
      </c>
      <c r="C21" s="527" t="str">
        <f>IF($E21="","",VLOOKUP($E21,'1MD ELO (4)'!$A$7:$O$22,15))</f>
        <v/>
      </c>
      <c r="D21" s="527" t="str">
        <f>IF($E21="","",VLOOKUP($E21,'1MD ELO (4)'!$A$7:$O$22,5))</f>
        <v/>
      </c>
      <c r="E21" s="528"/>
      <c r="F21" s="580" t="str">
        <f>UPPER(IF($E21="","",VLOOKUP($E21,'1MD ELO (4)'!$A$7:$O$22,2)))</f>
        <v/>
      </c>
      <c r="G21" s="580" t="str">
        <f>IF($E21="","",VLOOKUP($E21,'1MD ELO (4)'!$A$7:$O$22,3))</f>
        <v/>
      </c>
      <c r="H21" s="580"/>
      <c r="I21" s="580" t="str">
        <f>IF($E21="","",VLOOKUP($E21,'1MD ELO (4)'!$A$7:$O$22,4))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c r="A55" s="570" t="s">
        <v>106</v>
      </c>
      <c r="B55" s="571"/>
      <c r="C55" s="572"/>
      <c r="D55" s="573"/>
      <c r="E55" s="225">
        <v>1</v>
      </c>
      <c r="F55" s="92" t="str">
        <f>IF(E55&gt;$R$62,,UPPER(VLOOKUP(E55,'1MD ELO (4)'!$A$7:$Q$134,2)))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c r="A56" s="574" t="s">
        <v>124</v>
      </c>
      <c r="B56" s="335"/>
      <c r="C56" s="575"/>
      <c r="D56" s="576"/>
      <c r="E56" s="225">
        <v>2</v>
      </c>
      <c r="F56" s="92" t="str">
        <f>IF(E56&gt;$R$62,,UPPER(VLOOKUP(E56,'1MD ELO (4)'!$A$7:$Q$134,2)))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c r="A62" s="368"/>
      <c r="B62" s="365"/>
      <c r="C62" s="445"/>
      <c r="D62" s="378"/>
      <c r="E62" s="242"/>
      <c r="F62" s="241"/>
      <c r="G62" s="242"/>
      <c r="H62" s="241"/>
      <c r="I62" s="243"/>
      <c r="J62" s="569" t="s">
        <v>14</v>
      </c>
      <c r="K62" s="335"/>
      <c r="L62" s="567"/>
      <c r="M62" s="335"/>
      <c r="N62" s="568"/>
      <c r="O62" s="335">
        <f>R4</f>
        <v>0</v>
      </c>
      <c r="P62" s="567"/>
      <c r="Q62" s="335"/>
      <c r="R62" s="245">
        <f>MIN(4,'1MD ELO (4)'!Q5)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284" priority="17" stopIfTrue="1">
      <formula>AND($E7&lt;9,$C7&gt;0)</formula>
    </cfRule>
  </conditionalFormatting>
  <conditionalFormatting sqref="I23 I43 K33 I31 K41 I51 I39 K49 I47 K10 M29 M45 I27 K25 I35 I8 I12 I16 I20 K18 M14">
    <cfRule type="expression" dxfId="283" priority="14" stopIfTrue="1">
      <formula>AND($O$1="CU",I8="Umpire")</formula>
    </cfRule>
    <cfRule type="expression" dxfId="282" priority="15" stopIfTrue="1">
      <formula>AND($O$1="CU",I8&lt;&gt;"Umpire",J8&lt;&gt;"")</formula>
    </cfRule>
    <cfRule type="expression" dxfId="281" priority="16" stopIfTrue="1">
      <formula>AND($O$1="CU",I8&lt;&gt;"Umpire")</formula>
    </cfRule>
  </conditionalFormatting>
  <conditionalFormatting sqref="E36 E30 E28 E26 E24 E22 E52 E50 E32 E48 E46 E44 E42 E40 E38 E34">
    <cfRule type="expression" dxfId="280" priority="13" stopIfTrue="1">
      <formula>AND($E22&lt;9,$C22&gt;0)</formula>
    </cfRule>
  </conditionalFormatting>
  <conditionalFormatting sqref="F38 F40 F42 F44 F46 F48 F50 F36 F22 F24 F26 F28 F30 F32 F34">
    <cfRule type="cellIs" dxfId="279" priority="11" stopIfTrue="1" operator="equal">
      <formula>"Bye"</formula>
    </cfRule>
    <cfRule type="expression" dxfId="278" priority="12" stopIfTrue="1">
      <formula>AND($E22&lt;9,$C22&gt;0)</formula>
    </cfRule>
  </conditionalFormatting>
  <conditionalFormatting sqref="M10 M18 O45 M41 M49 O14 O29 M25 M33 K8 K12 K16 K20 K39 K43 K47 K51 K23 K27 K31 K35">
    <cfRule type="expression" dxfId="277" priority="9" stopIfTrue="1">
      <formula>J8="as"</formula>
    </cfRule>
    <cfRule type="expression" dxfId="276" priority="10" stopIfTrue="1">
      <formula>J8="bs"</formula>
    </cfRule>
  </conditionalFormatting>
  <conditionalFormatting sqref="B40 B42 B44 B46 B48 B50 B52 B24 B26 B28 B30 B32 B34 B36 B38 B22">
    <cfRule type="cellIs" dxfId="275" priority="7" stopIfTrue="1" operator="equal">
      <formula>"QA"</formula>
    </cfRule>
    <cfRule type="cellIs" dxfId="274" priority="8" stopIfTrue="1" operator="equal">
      <formula>"DA"</formula>
    </cfRule>
  </conditionalFormatting>
  <conditionalFormatting sqref="R62 J8 J12 J16 J20 N14 L10 L18">
    <cfRule type="expression" dxfId="273" priority="6" stopIfTrue="1">
      <formula>$O$1="CU"</formula>
    </cfRule>
  </conditionalFormatting>
  <conditionalFormatting sqref="E21 E7">
    <cfRule type="expression" dxfId="272" priority="5" stopIfTrue="1">
      <formula>$E7&lt;5</formula>
    </cfRule>
  </conditionalFormatting>
  <conditionalFormatting sqref="F19 F21 F9 F17 F15 F13 F11 F7">
    <cfRule type="cellIs" dxfId="271" priority="4" stopIfTrue="1" operator="equal">
      <formula>"Bye"</formula>
    </cfRule>
  </conditionalFormatting>
  <conditionalFormatting sqref="O16">
    <cfRule type="expression" dxfId="270" priority="1" stopIfTrue="1">
      <formula>AND($O$1="CU",O16="Umpire")</formula>
    </cfRule>
    <cfRule type="expression" dxfId="269" priority="2" stopIfTrue="1">
      <formula>AND($O$1="CU",O16&lt;&gt;"Umpire",P16&lt;&gt;"")</formula>
    </cfRule>
    <cfRule type="expression" dxfId="268"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worksheet>
</file>

<file path=xl/worksheets/sheet77.xml><?xml version="1.0" encoding="utf-8"?>
<worksheet xmlns="http://schemas.openxmlformats.org/spreadsheetml/2006/main" xmlns:r="http://schemas.openxmlformats.org/officeDocument/2006/relationships">
  <sheetPr codeName="Sheet149">
    <tabColor indexed="11"/>
    <pageSetUpPr fitToPage="1"/>
  </sheetPr>
  <dimension ref="A1:AO57"/>
  <sheetViews>
    <sheetView showGridLines="0" showZeros="0" workbookViewId="0">
      <selection activeCell="A6" sqref="A6:IV6"/>
    </sheetView>
  </sheetViews>
  <sheetFormatPr defaultRowHeight="13.2"/>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464">
        <f>Altalanos!$D$8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49"/>
      <c r="N4" s="147"/>
      <c r="O4" s="146"/>
      <c r="P4" s="147"/>
      <c r="Q4" s="146"/>
      <c r="R4" s="89">
        <f>Altalanos!$E$10</f>
        <v>0</v>
      </c>
      <c r="Y4" s="656"/>
      <c r="Z4" s="656"/>
      <c r="AA4" s="672" t="s">
        <v>194</v>
      </c>
      <c r="AB4" s="673">
        <v>250</v>
      </c>
      <c r="AC4" s="673">
        <v>200</v>
      </c>
      <c r="AD4" s="673">
        <v>150</v>
      </c>
      <c r="AE4" s="673">
        <v>120</v>
      </c>
      <c r="AF4" s="673">
        <v>90</v>
      </c>
      <c r="AG4" s="673">
        <v>60</v>
      </c>
      <c r="AH4" s="673">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4.25" customHeight="1" thickBot="1">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 customHeight="1">
      <c r="A7" s="157">
        <v>1</v>
      </c>
      <c r="B7" s="390" t="str">
        <f>IF($E7="","",VLOOKUP($E7,'1MD ELO (4)'!$A$7:$O$22,14))</f>
        <v/>
      </c>
      <c r="C7" s="446" t="str">
        <f>IF($E7="","",VLOOKUP($E7,'1MD ELO (4)'!$A$7:$O$22,15))</f>
        <v/>
      </c>
      <c r="D7" s="446" t="str">
        <f>IF($E7="","",VLOOKUP($E7,'1MD ELO (4)'!$A$7:$O$22,5))</f>
        <v/>
      </c>
      <c r="E7" s="159"/>
      <c r="F7" s="160" t="str">
        <f>UPPER(IF($E7="","",VLOOKUP($E7,'1MD ELO (4)'!$A$7:$O$22,2)))</f>
        <v/>
      </c>
      <c r="G7" s="160" t="str">
        <f>IF($E7="","",VLOOKUP($E7,'1MD ELO (4)'!$A$7:$O$22,3))</f>
        <v/>
      </c>
      <c r="H7" s="160"/>
      <c r="I7" s="160" t="str">
        <f>IF($E7="","",VLOOKUP($E7,'1MD ELO (4)'!$A$7:$O$22,4))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c r="A9" s="171">
        <v>2</v>
      </c>
      <c r="B9" s="390" t="str">
        <f>IF($E9="","",VLOOKUP($E9,'1MD ELO (4)'!$A$7:$O$22,14))</f>
        <v/>
      </c>
      <c r="C9" s="446" t="str">
        <f>IF($E9="","",VLOOKUP($E9,'1MD ELO (4)'!$A$7:$O$22,15))</f>
        <v/>
      </c>
      <c r="D9" s="446" t="str">
        <f>IF($E9="","",VLOOKUP($E9,'1MD ELO (4)'!$A$7:$O$22,5))</f>
        <v/>
      </c>
      <c r="E9" s="159"/>
      <c r="F9" s="179" t="str">
        <f>UPPER(IF($E9="","",VLOOKUP($E9,'1MD ELO (4)'!$A$7:$O$22,2)))</f>
        <v/>
      </c>
      <c r="G9" s="179" t="str">
        <f>IF($E9="","",VLOOKUP($E9,'1MD ELO (4)'!$A$7:$O$22,3))</f>
        <v/>
      </c>
      <c r="H9" s="179"/>
      <c r="I9" s="160" t="str">
        <f>IF($E9="","",VLOOKUP($E9,'1MD ELO (4)'!$A$7:$O$22,4))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c r="A11" s="171">
        <v>3</v>
      </c>
      <c r="B11" s="390" t="str">
        <f>IF($E11="","",VLOOKUP($E11,'1MD ELO (4)'!$A$7:$O$22,14))</f>
        <v/>
      </c>
      <c r="C11" s="446" t="str">
        <f>IF($E11="","",VLOOKUP($E11,'1MD ELO (4)'!$A$7:$O$22,15))</f>
        <v/>
      </c>
      <c r="D11" s="446" t="str">
        <f>IF($E11="","",VLOOKUP($E11,'1MD ELO (4)'!$A$7:$O$22,5))</f>
        <v/>
      </c>
      <c r="E11" s="159"/>
      <c r="F11" s="179" t="str">
        <f>UPPER(IF($E11="","",VLOOKUP($E11,'1MD ELO (4)'!$A$7:$O$22,2)))</f>
        <v/>
      </c>
      <c r="G11" s="179" t="str">
        <f>IF($E11="","",VLOOKUP($E11,'1MD ELO (4)'!$A$7:$O$22,3))</f>
        <v/>
      </c>
      <c r="H11" s="179"/>
      <c r="I11" s="179" t="str">
        <f>IF($E11="","",VLOOKUP($E11,'1MD ELO (4)'!$A$7:$O$22,4))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c r="A13" s="171">
        <v>4</v>
      </c>
      <c r="B13" s="390" t="str">
        <f>IF($E13="","",VLOOKUP($E13,'1MD ELO (4)'!$A$7:$O$22,14))</f>
        <v/>
      </c>
      <c r="C13" s="446" t="str">
        <f>IF($E13="","",VLOOKUP($E13,'1MD ELO (4)'!$A$7:$O$22,15))</f>
        <v/>
      </c>
      <c r="D13" s="446" t="str">
        <f>IF($E13="","",VLOOKUP($E13,'1MD ELO (4)'!$A$7:$O$22,5))</f>
        <v/>
      </c>
      <c r="E13" s="159"/>
      <c r="F13" s="179" t="str">
        <f>UPPER(IF($E13="","",VLOOKUP($E13,'1MD ELO (4)'!$A$7:$O$22,2)))</f>
        <v/>
      </c>
      <c r="G13" s="179" t="str">
        <f>IF($E13="","",VLOOKUP($E13,'1MD ELO (4)'!$A$7:$O$22,3))</f>
        <v/>
      </c>
      <c r="H13" s="179"/>
      <c r="I13" s="179" t="str">
        <f>IF($E13="","",VLOOKUP($E13,'1MD ELO (4)'!$A$7:$O$22,4))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c r="A15" s="157">
        <v>5</v>
      </c>
      <c r="B15" s="390" t="str">
        <f>IF($E15="","",VLOOKUP($E15,'1MD ELO (4)'!$A$7:$O$22,14))</f>
        <v/>
      </c>
      <c r="C15" s="446" t="str">
        <f>IF($E15="","",VLOOKUP($E15,'1MD ELO (4)'!$A$7:$O$22,15))</f>
        <v/>
      </c>
      <c r="D15" s="446" t="str">
        <f>IF($E15="","",VLOOKUP($E15,'1MD ELO (4)'!$A$7:$O$22,5))</f>
        <v/>
      </c>
      <c r="E15" s="159"/>
      <c r="F15" s="160" t="str">
        <f>UPPER(IF($E15="","",VLOOKUP($E15,'1MD ELO (4)'!$A$7:$O$22,2)))</f>
        <v/>
      </c>
      <c r="G15" s="160" t="str">
        <f>IF($E15="","",VLOOKUP($E15,'1MD ELO (4)'!$A$7:$O$22,3))</f>
        <v/>
      </c>
      <c r="H15" s="160"/>
      <c r="I15" s="160" t="str">
        <f>IF($E15="","",VLOOKUP($E15,'1MD ELO (4)'!$A$7:$O$22,4))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c r="A17" s="171">
        <v>6</v>
      </c>
      <c r="B17" s="390" t="str">
        <f>IF($E17="","",VLOOKUP($E17,'1MD ELO (4)'!$A$7:$O$22,14))</f>
        <v/>
      </c>
      <c r="C17" s="446" t="str">
        <f>IF($E17="","",VLOOKUP($E17,'1MD ELO (4)'!$A$7:$O$22,15))</f>
        <v/>
      </c>
      <c r="D17" s="446" t="str">
        <f>IF($E17="","",VLOOKUP($E17,'1MD ELO (4)'!$A$7:$O$22,5))</f>
        <v/>
      </c>
      <c r="E17" s="159"/>
      <c r="F17" s="179" t="str">
        <f>UPPER(IF($E17="","",VLOOKUP($E17,'1MD ELO (4)'!$A$7:$O$22,2)))</f>
        <v/>
      </c>
      <c r="G17" s="179" t="str">
        <f>IF($E17="","",VLOOKUP($E17,'1MD ELO (4)'!$A$7:$O$22,3))</f>
        <v/>
      </c>
      <c r="H17" s="179"/>
      <c r="I17" s="179" t="str">
        <f>IF($E17="","",VLOOKUP($E17,'1MD ELO (4)'!$A$7:$O$22,4))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c r="A19" s="171">
        <v>7</v>
      </c>
      <c r="B19" s="390" t="str">
        <f>IF($E19="","",VLOOKUP($E19,'1MD ELO (4)'!$A$7:$O$22,14))</f>
        <v/>
      </c>
      <c r="C19" s="446" t="str">
        <f>IF($E19="","",VLOOKUP($E19,'1MD ELO (4)'!$A$7:$O$22,15))</f>
        <v/>
      </c>
      <c r="D19" s="446" t="str">
        <f>IF($E19="","",VLOOKUP($E19,'1MD ELO (4)'!$A$7:$O$22,5))</f>
        <v/>
      </c>
      <c r="E19" s="159"/>
      <c r="F19" s="179" t="str">
        <f>UPPER(IF($E19="","",VLOOKUP($E19,'1MD ELO (4)'!$A$7:$O$22,2)))</f>
        <v/>
      </c>
      <c r="G19" s="179" t="str">
        <f>IF($E19="","",VLOOKUP($E19,'1MD ELO (4)'!$A$7:$O$22,3))</f>
        <v/>
      </c>
      <c r="H19" s="179"/>
      <c r="I19" s="179" t="str">
        <f>IF($E19="","",VLOOKUP($E19,'1MD ELO (4)'!$A$7:$O$22,4))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c r="A21" s="171">
        <v>8</v>
      </c>
      <c r="B21" s="390" t="str">
        <f>IF($E21="","",VLOOKUP($E21,'1MD ELO (4)'!$A$7:$O$22,14))</f>
        <v/>
      </c>
      <c r="C21" s="446" t="str">
        <f>IF($E21="","",VLOOKUP($E21,'1MD ELO (4)'!$A$7:$O$22,15))</f>
        <v/>
      </c>
      <c r="D21" s="446" t="str">
        <f>IF($E21="","",VLOOKUP($E21,'1MD ELO (4)'!$A$7:$O$22,5))</f>
        <v/>
      </c>
      <c r="E21" s="159"/>
      <c r="F21" s="179" t="str">
        <f>UPPER(IF($E21="","",VLOOKUP($E21,'1MD ELO (4)'!$A$7:$O$22,2)))</f>
        <v/>
      </c>
      <c r="G21" s="179" t="str">
        <f>IF($E21="","",VLOOKUP($E21,'1MD ELO (4)'!$A$7:$O$22,3))</f>
        <v/>
      </c>
      <c r="H21" s="179"/>
      <c r="I21" s="179" t="str">
        <f>IF($E21="","",VLOOKUP($E21,'1MD ELO (4)'!$A$7:$O$22,4))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c r="A23" s="171">
        <v>9</v>
      </c>
      <c r="B23" s="390" t="str">
        <f>IF($E23="","",VLOOKUP($E23,'1MD ELO (4)'!$A$7:$O$22,14))</f>
        <v/>
      </c>
      <c r="C23" s="446" t="str">
        <f>IF($E23="","",VLOOKUP($E23,'1MD ELO (4)'!$A$7:$O$22,15))</f>
        <v/>
      </c>
      <c r="D23" s="446" t="str">
        <f>IF($E23="","",VLOOKUP($E23,'1MD ELO (4)'!$A$7:$O$22,5))</f>
        <v/>
      </c>
      <c r="E23" s="159"/>
      <c r="F23" s="179" t="str">
        <f>UPPER(IF($E23="","",VLOOKUP($E23,'1MD ELO (4)'!$A$7:$O$22,2)))</f>
        <v/>
      </c>
      <c r="G23" s="179" t="str">
        <f>IF($E23="","",VLOOKUP($E23,'1MD ELO (4)'!$A$7:$O$22,3))</f>
        <v/>
      </c>
      <c r="H23" s="179"/>
      <c r="I23" s="179" t="str">
        <f>IF($E23="","",VLOOKUP($E23,'1MD ELO (4)'!$A$7:$O$22,4))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c r="A25" s="171">
        <v>10</v>
      </c>
      <c r="B25" s="390" t="str">
        <f>IF($E25="","",VLOOKUP($E25,'1MD ELO (4)'!$A$7:$O$22,14))</f>
        <v/>
      </c>
      <c r="C25" s="446" t="str">
        <f>IF($E25="","",VLOOKUP($E25,'1MD ELO (4)'!$A$7:$O$22,15))</f>
        <v/>
      </c>
      <c r="D25" s="446" t="str">
        <f>IF($E25="","",VLOOKUP($E25,'1MD ELO (4)'!$A$7:$O$22,5))</f>
        <v/>
      </c>
      <c r="E25" s="159"/>
      <c r="F25" s="179" t="str">
        <f>UPPER(IF($E25="","",VLOOKUP($E25,'1MD ELO (4)'!$A$7:$O$22,2)))</f>
        <v/>
      </c>
      <c r="G25" s="179" t="str">
        <f>IF($E25="","",VLOOKUP($E25,'1MD ELO (4)'!$A$7:$O$22,3))</f>
        <v/>
      </c>
      <c r="H25" s="179"/>
      <c r="I25" s="179" t="str">
        <f>IF($E25="","",VLOOKUP($E25,'1MD ELO (4)'!$A$7:$O$22,4))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c r="A27" s="171">
        <v>11</v>
      </c>
      <c r="B27" s="390" t="str">
        <f>IF($E27="","",VLOOKUP($E27,'1MD ELO (4)'!$A$7:$O$22,14))</f>
        <v/>
      </c>
      <c r="C27" s="446" t="str">
        <f>IF($E27="","",VLOOKUP($E27,'1MD ELO (4)'!$A$7:$O$22,15))</f>
        <v/>
      </c>
      <c r="D27" s="446" t="str">
        <f>IF($E27="","",VLOOKUP($E27,'1MD ELO (4)'!$A$7:$O$22,5))</f>
        <v/>
      </c>
      <c r="E27" s="159"/>
      <c r="F27" s="179" t="str">
        <f>UPPER(IF($E27="","",VLOOKUP($E27,'1MD ELO (4)'!$A$7:$O$22,2)))</f>
        <v/>
      </c>
      <c r="G27" s="179" t="str">
        <f>IF($E27="","",VLOOKUP($E27,'1MD ELO (4)'!$A$7:$O$22,3))</f>
        <v/>
      </c>
      <c r="H27" s="179"/>
      <c r="I27" s="179" t="str">
        <f>IF($E27="","",VLOOKUP($E27,'1MD ELO (4)'!$A$7:$O$22,4))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c r="A29" s="157">
        <v>12</v>
      </c>
      <c r="B29" s="390" t="str">
        <f>IF($E29="","",VLOOKUP($E29,'1MD ELO (4)'!$A$7:$O$22,14))</f>
        <v/>
      </c>
      <c r="C29" s="446" t="str">
        <f>IF($E29="","",VLOOKUP($E29,'1MD ELO (4)'!$A$7:$O$22,15))</f>
        <v/>
      </c>
      <c r="D29" s="446" t="str">
        <f>IF($E29="","",VLOOKUP($E29,'1MD ELO (4)'!$A$7:$O$22,5))</f>
        <v/>
      </c>
      <c r="E29" s="159"/>
      <c r="F29" s="160" t="str">
        <f>UPPER(IF($E29="","",VLOOKUP($E29,'1MD ELO (4)'!$A$7:$O$22,2)))</f>
        <v/>
      </c>
      <c r="G29" s="160" t="str">
        <f>IF($E29="","",VLOOKUP($E29,'1MD ELO (4)'!$A$7:$O$22,3))</f>
        <v/>
      </c>
      <c r="H29" s="160"/>
      <c r="I29" s="160" t="str">
        <f>IF($E29="","",VLOOKUP($E29,'1MD ELO (4)'!$A$7:$O$22,4))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c r="A31" s="171">
        <v>13</v>
      </c>
      <c r="B31" s="390" t="str">
        <f>IF($E31="","",VLOOKUP($E31,'1MD ELO (4)'!$A$7:$O$22,14))</f>
        <v/>
      </c>
      <c r="C31" s="446" t="str">
        <f>IF($E31="","",VLOOKUP($E31,'1MD ELO (4)'!$A$7:$O$22,15))</f>
        <v/>
      </c>
      <c r="D31" s="446" t="str">
        <f>IF($E31="","",VLOOKUP($E31,'1MD ELO (4)'!$A$7:$O$22,5))</f>
        <v/>
      </c>
      <c r="E31" s="159"/>
      <c r="F31" s="179" t="str">
        <f>UPPER(IF($E31="","",VLOOKUP($E31,'1MD ELO (4)'!$A$7:$O$22,2)))</f>
        <v/>
      </c>
      <c r="G31" s="179" t="str">
        <f>IF($E31="","",VLOOKUP($E31,'1MD ELO (4)'!$A$7:$O$22,3))</f>
        <v/>
      </c>
      <c r="H31" s="179"/>
      <c r="I31" s="179" t="str">
        <f>IF($E31="","",VLOOKUP($E31,'1MD ELO (4)'!$A$7:$O$22,4))</f>
        <v/>
      </c>
      <c r="J31" s="192"/>
      <c r="K31" s="161"/>
      <c r="L31" s="161"/>
      <c r="M31" s="161"/>
      <c r="N31" s="188"/>
      <c r="O31" s="161"/>
      <c r="P31" s="186"/>
      <c r="Q31" s="167"/>
      <c r="R31" s="168"/>
      <c r="S31" s="169"/>
      <c r="AI31" s="668"/>
      <c r="AJ31" s="668"/>
      <c r="AK31" s="668"/>
    </row>
    <row r="32" spans="1:41" s="38" customFormat="1" ht="12.9" customHeight="1">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c r="A33" s="171">
        <v>14</v>
      </c>
      <c r="B33" s="390" t="str">
        <f>IF($E33="","",VLOOKUP($E33,'1MD ELO (4)'!$A$7:$O$22,14))</f>
        <v/>
      </c>
      <c r="C33" s="446" t="str">
        <f>IF($E33="","",VLOOKUP($E33,'1MD ELO (4)'!$A$7:$O$22,15))</f>
        <v/>
      </c>
      <c r="D33" s="446" t="str">
        <f>IF($E33="","",VLOOKUP($E33,'1MD ELO (4)'!$A$7:$O$22,5))</f>
        <v/>
      </c>
      <c r="E33" s="159"/>
      <c r="F33" s="179" t="str">
        <f>UPPER(IF($E33="","",VLOOKUP($E33,'1MD ELO (4)'!$A$7:$O$22,2)))</f>
        <v/>
      </c>
      <c r="G33" s="179" t="str">
        <f>IF($E33="","",VLOOKUP($E33,'1MD ELO (4)'!$A$7:$O$22,3))</f>
        <v/>
      </c>
      <c r="H33" s="179"/>
      <c r="I33" s="179" t="str">
        <f>IF($E33="","",VLOOKUP($E33,'1MD ELO (4)'!$A$7:$O$22,4))</f>
        <v/>
      </c>
      <c r="J33" s="180"/>
      <c r="K33" s="161"/>
      <c r="L33" s="181"/>
      <c r="M33" s="161"/>
      <c r="N33" s="188"/>
      <c r="O33" s="186"/>
      <c r="P33" s="186"/>
      <c r="Q33" s="167"/>
      <c r="R33" s="168"/>
      <c r="S33" s="169"/>
      <c r="AI33" s="668"/>
      <c r="AJ33" s="668"/>
      <c r="AK33" s="668"/>
    </row>
    <row r="34" spans="1:37" s="38" customFormat="1" ht="12.9" customHeight="1">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c r="A35" s="171">
        <v>15</v>
      </c>
      <c r="B35" s="390" t="str">
        <f>IF($E35="","",VLOOKUP($E35,'1MD ELO (4)'!$A$7:$O$22,14))</f>
        <v/>
      </c>
      <c r="C35" s="446" t="str">
        <f>IF($E35="","",VLOOKUP($E35,'1MD ELO (4)'!$A$7:$O$22,15))</f>
        <v/>
      </c>
      <c r="D35" s="446" t="str">
        <f>IF($E35="","",VLOOKUP($E35,'1MD ELO (4)'!$A$7:$O$22,5))</f>
        <v/>
      </c>
      <c r="E35" s="159"/>
      <c r="F35" s="179" t="str">
        <f>UPPER(IF($E35="","",VLOOKUP($E35,'1MD ELO (4)'!$A$7:$O$22,2)))</f>
        <v/>
      </c>
      <c r="G35" s="179" t="str">
        <f>IF($E35="","",VLOOKUP($E35,'1MD ELO (4)'!$A$7:$O$22,3))</f>
        <v/>
      </c>
      <c r="H35" s="179"/>
      <c r="I35" s="179" t="str">
        <f>IF($E35="","",VLOOKUP($E35,'1MD ELO (4)'!$A$7:$O$22,4))</f>
        <v/>
      </c>
      <c r="J35" s="162"/>
      <c r="K35" s="161"/>
      <c r="L35" s="187"/>
      <c r="M35" s="161"/>
      <c r="N35" s="186"/>
      <c r="O35" s="186"/>
      <c r="P35" s="186"/>
      <c r="Q35" s="167"/>
      <c r="R35" s="168"/>
      <c r="S35" s="169"/>
      <c r="AI35" s="668"/>
      <c r="AJ35" s="668"/>
      <c r="AK35" s="668"/>
    </row>
    <row r="36" spans="1:37" s="38" customFormat="1" ht="12.9" customHeight="1">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c r="A37" s="157">
        <v>16</v>
      </c>
      <c r="B37" s="390" t="str">
        <f>IF($E37="","",VLOOKUP($E37,'1MD ELO (4)'!$A$7:$O$22,14))</f>
        <v/>
      </c>
      <c r="C37" s="446" t="str">
        <f>IF($E37="","",VLOOKUP($E37,'1MD ELO (4)'!$A$7:$O$22,15))</f>
        <v/>
      </c>
      <c r="D37" s="446" t="str">
        <f>IF($E37="","",VLOOKUP($E37,'1MD ELO (4)'!$A$7:$O$22,5))</f>
        <v/>
      </c>
      <c r="E37" s="159"/>
      <c r="F37" s="160" t="str">
        <f>UPPER(IF($E37="","",VLOOKUP($E37,'1MD ELO (4)'!$A$7:$O$22,2)))</f>
        <v/>
      </c>
      <c r="G37" s="160" t="str">
        <f>IF($E37="","",VLOOKUP($E37,'1MD ELO (4)'!$A$7:$O$22,3))</f>
        <v/>
      </c>
      <c r="H37" s="179"/>
      <c r="I37" s="160" t="str">
        <f>IF($E37="","",VLOOKUP($E37,'1MD ELO (4)'!$A$7:$O$22,4))</f>
        <v/>
      </c>
      <c r="J37" s="190"/>
      <c r="K37" s="161"/>
      <c r="L37" s="161"/>
      <c r="M37" s="161"/>
      <c r="N37" s="186"/>
      <c r="O37" s="186"/>
      <c r="P37" s="186"/>
      <c r="Q37" s="167"/>
      <c r="R37" s="168"/>
      <c r="S37" s="169"/>
      <c r="AI37" s="668"/>
      <c r="AJ37" s="668"/>
      <c r="AK37" s="668"/>
    </row>
    <row r="38" spans="1:37" s="38" customFormat="1" ht="9.6" customHeight="1">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c r="A50" s="452" t="s">
        <v>106</v>
      </c>
      <c r="B50" s="453"/>
      <c r="C50" s="454"/>
      <c r="D50" s="455"/>
      <c r="E50" s="224">
        <v>1</v>
      </c>
      <c r="F50" s="92" t="str">
        <f>IF(E50&gt;$R$57,,UPPER(VLOOKUP(E50,'1MD ELO (4)'!$A$7:$Q$134,2)))</f>
        <v/>
      </c>
      <c r="G50" s="225"/>
      <c r="H50" s="92"/>
      <c r="I50" s="91"/>
      <c r="J50" s="226" t="s">
        <v>7</v>
      </c>
      <c r="K50" s="221"/>
      <c r="L50" s="227"/>
      <c r="M50" s="221"/>
      <c r="N50" s="228"/>
      <c r="O50" s="229" t="s">
        <v>111</v>
      </c>
      <c r="P50" s="230"/>
      <c r="Q50" s="230"/>
      <c r="R50" s="231"/>
      <c r="AI50" s="670"/>
      <c r="AJ50" s="670"/>
      <c r="AK50" s="670"/>
    </row>
    <row r="51" spans="1:37" s="18" customFormat="1" ht="9" customHeight="1">
      <c r="A51" s="236" t="s">
        <v>124</v>
      </c>
      <c r="B51" s="234"/>
      <c r="C51" s="448"/>
      <c r="D51" s="237"/>
      <c r="E51" s="224">
        <v>2</v>
      </c>
      <c r="F51" s="92" t="str">
        <f>IF(E51&gt;$R$57,,UPPER(VLOOKUP(E51,'1MD ELO (4)'!$A$7:$Q$134,2)))</f>
        <v/>
      </c>
      <c r="G51" s="225"/>
      <c r="H51" s="92"/>
      <c r="I51" s="91"/>
      <c r="J51" s="226" t="s">
        <v>8</v>
      </c>
      <c r="K51" s="221"/>
      <c r="L51" s="227"/>
      <c r="M51" s="221"/>
      <c r="N51" s="228"/>
      <c r="O51" s="232"/>
      <c r="P51" s="233"/>
      <c r="Q51" s="234"/>
      <c r="R51" s="235"/>
      <c r="AI51" s="670"/>
      <c r="AJ51" s="670"/>
      <c r="AK51" s="670"/>
    </row>
    <row r="52" spans="1:37" s="18" customFormat="1" ht="9" customHeight="1">
      <c r="A52" s="379"/>
      <c r="B52" s="380"/>
      <c r="C52" s="449"/>
      <c r="D52" s="381"/>
      <c r="E52" s="224">
        <v>3</v>
      </c>
      <c r="F52" s="92" t="str">
        <f>IF(E52&gt;$R$57,,UPPER(VLOOKUP(E52,'1MD ELO (4)'!$A$7:$Q$134,2)))</f>
        <v/>
      </c>
      <c r="G52" s="225"/>
      <c r="H52" s="92"/>
      <c r="I52" s="91"/>
      <c r="J52" s="226" t="s">
        <v>9</v>
      </c>
      <c r="K52" s="221"/>
      <c r="L52" s="227"/>
      <c r="M52" s="221"/>
      <c r="N52" s="228"/>
      <c r="O52" s="229" t="s">
        <v>112</v>
      </c>
      <c r="P52" s="230"/>
      <c r="Q52" s="230"/>
      <c r="R52" s="231"/>
      <c r="AI52" s="670"/>
      <c r="AJ52" s="670"/>
      <c r="AK52" s="670"/>
    </row>
    <row r="53" spans="1:37" s="18" customFormat="1" ht="9" customHeight="1">
      <c r="A53" s="238"/>
      <c r="B53" s="443"/>
      <c r="C53" s="443"/>
      <c r="D53" s="239"/>
      <c r="E53" s="224">
        <v>4</v>
      </c>
      <c r="F53" s="92" t="str">
        <f>IF(E53&gt;$R$57,,UPPER(VLOOKUP(E53,'1MD ELO (4)'!$A$7:$Q$134,2)))</f>
        <v/>
      </c>
      <c r="G53" s="225"/>
      <c r="H53" s="92"/>
      <c r="I53" s="91"/>
      <c r="J53" s="226" t="s">
        <v>10</v>
      </c>
      <c r="K53" s="221"/>
      <c r="L53" s="227"/>
      <c r="M53" s="221"/>
      <c r="N53" s="228"/>
      <c r="O53" s="221"/>
      <c r="P53" s="227"/>
      <c r="Q53" s="221"/>
      <c r="R53" s="228"/>
      <c r="AI53" s="670"/>
      <c r="AJ53" s="670"/>
      <c r="AK53" s="670"/>
    </row>
    <row r="54" spans="1:37" s="18" customFormat="1" ht="9" customHeight="1">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c r="A57" s="368"/>
      <c r="B57" s="365"/>
      <c r="C57" s="445"/>
      <c r="D57" s="378"/>
      <c r="E57" s="240"/>
      <c r="F57" s="241"/>
      <c r="G57" s="242"/>
      <c r="H57" s="241"/>
      <c r="I57" s="243"/>
      <c r="J57" s="244" t="s">
        <v>14</v>
      </c>
      <c r="K57" s="234"/>
      <c r="L57" s="233"/>
      <c r="M57" s="234"/>
      <c r="N57" s="235"/>
      <c r="O57" s="234">
        <f>R4</f>
        <v>0</v>
      </c>
      <c r="P57" s="233"/>
      <c r="Q57" s="234"/>
      <c r="R57" s="245">
        <f>MIN(4,'1MD ELO (4)'!Q5)</f>
        <v>4</v>
      </c>
      <c r="AI57" s="670"/>
      <c r="AJ57" s="670"/>
      <c r="AK57" s="670"/>
    </row>
  </sheetData>
  <mergeCells count="1">
    <mergeCell ref="A4:C4"/>
  </mergeCells>
  <conditionalFormatting sqref="G45:I45 G39:I39 H23 H25 H27 H29 H31 H33 H35 H37 G47:I47 G41:I41 G43:I43 H7 H9 H11 H13 H15 H17 H19 H21">
    <cfRule type="expression" dxfId="267" priority="14" stopIfTrue="1">
      <formula>AND($E7&lt;9,$C7&gt;0)</formula>
    </cfRule>
  </conditionalFormatting>
  <conditionalFormatting sqref="I32 I46 I36 K44 I42 K10 M14 K18 K26 K34 M30 M40 O22 I8 I12 I16 I20 I24 I28">
    <cfRule type="expression" dxfId="266" priority="11" stopIfTrue="1">
      <formula>AND($O$1="CU",I8="Umpire")</formula>
    </cfRule>
    <cfRule type="expression" dxfId="265" priority="12" stopIfTrue="1">
      <formula>AND($O$1="CU",I8&lt;&gt;"Umpire",J8&lt;&gt;"")</formula>
    </cfRule>
    <cfRule type="expression" dxfId="264" priority="13" stopIfTrue="1">
      <formula>AND($O$1="CU",I8&lt;&gt;"Umpire")</formula>
    </cfRule>
  </conditionalFormatting>
  <conditionalFormatting sqref="E39 E47 E45 E43 E41">
    <cfRule type="expression" dxfId="263" priority="10" stopIfTrue="1">
      <formula>AND($E39&lt;9,$C39&gt;0)</formula>
    </cfRule>
  </conditionalFormatting>
  <conditionalFormatting sqref="F41 F43 F45 F47 F39">
    <cfRule type="cellIs" dxfId="262" priority="8" stopIfTrue="1" operator="equal">
      <formula>"Bye"</formula>
    </cfRule>
    <cfRule type="expression" dxfId="261" priority="9" stopIfTrue="1">
      <formula>AND($E39&lt;9,$C39&gt;0)</formula>
    </cfRule>
  </conditionalFormatting>
  <conditionalFormatting sqref="M10 M18 M26 M34 O30 O40 M44 O14 Q22 K8 K12 K16 K20 K24 K28 K32 K36 K42 K46">
    <cfRule type="expression" dxfId="260" priority="6" stopIfTrue="1">
      <formula>J8="as"</formula>
    </cfRule>
    <cfRule type="expression" dxfId="259" priority="7" stopIfTrue="1">
      <formula>J8="bs"</formula>
    </cfRule>
  </conditionalFormatting>
  <conditionalFormatting sqref="B41 B43 B45 B47 B39">
    <cfRule type="cellIs" dxfId="258" priority="4" stopIfTrue="1" operator="equal">
      <formula>"QA"</formula>
    </cfRule>
    <cfRule type="cellIs" dxfId="257" priority="5" stopIfTrue="1" operator="equal">
      <formula>"DA"</formula>
    </cfRule>
  </conditionalFormatting>
  <conditionalFormatting sqref="R57 J8 J12 J16 J20 J24 J28 J32 J36 N30 N14 L10 L34 L18 L26 P22">
    <cfRule type="expression" dxfId="256" priority="3" stopIfTrue="1">
      <formula>$O$1="CU"</formula>
    </cfRule>
  </conditionalFormatting>
  <conditionalFormatting sqref="E9 E7 E11 E13 E15 E17 E19 E21 E23 E25 E27 E29 E31 E33 E35 E37">
    <cfRule type="expression" dxfId="255" priority="2" stopIfTrue="1">
      <formula>$E7&lt;5</formula>
    </cfRule>
  </conditionalFormatting>
  <conditionalFormatting sqref="F35 F37 F25 F33 F31 F29 F27 F23 F19 F21 F9 F17 F15 F13 F11 F7">
    <cfRule type="cellIs" dxfId="254"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worksheet>
</file>

<file path=xl/worksheets/sheet78.xml><?xml version="1.0" encoding="utf-8"?>
<worksheet xmlns="http://schemas.openxmlformats.org/spreadsheetml/2006/main" xmlns:r="http://schemas.openxmlformats.org/officeDocument/2006/relationships">
  <sheetPr codeName="Sheet150">
    <tabColor indexed="11"/>
    <pageSetUpPr fitToPage="1"/>
  </sheetPr>
  <dimension ref="A1:AM79"/>
  <sheetViews>
    <sheetView showGridLines="0" showZeros="0" workbookViewId="0">
      <selection activeCell="A6" sqref="A6:IV6"/>
    </sheetView>
  </sheetViews>
  <sheetFormatPr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E2" s="464">
        <f>Altalanos!$D$8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49"/>
      <c r="N4" s="147"/>
      <c r="O4" s="146"/>
      <c r="P4" s="147"/>
      <c r="Q4" s="146"/>
      <c r="R4" s="89">
        <f>Altalanos!$E$10</f>
        <v>0</v>
      </c>
      <c r="Y4" s="656"/>
      <c r="Z4" s="656"/>
      <c r="AA4" s="656" t="s">
        <v>194</v>
      </c>
      <c r="AB4" s="661">
        <v>250</v>
      </c>
      <c r="AC4" s="661">
        <v>200</v>
      </c>
      <c r="AD4" s="661">
        <v>150</v>
      </c>
      <c r="AE4" s="661">
        <v>120</v>
      </c>
      <c r="AF4" s="661">
        <v>90</v>
      </c>
      <c r="AG4" s="661">
        <v>60</v>
      </c>
      <c r="AH4" s="661">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5" customHeight="1" thickBot="1">
      <c r="A6" s="785"/>
      <c r="B6" s="794"/>
      <c r="C6" s="794"/>
      <c r="D6" s="794"/>
      <c r="E6" s="794"/>
      <c r="F6" s="793" t="str">
        <f>IF(Y3="","",CONCATENATE(AH1," / ",AG1," pont"))</f>
        <v/>
      </c>
      <c r="G6" s="795"/>
      <c r="H6" s="796"/>
      <c r="I6" s="795"/>
      <c r="J6" s="797"/>
      <c r="K6" s="794" t="str">
        <f>IF(Y3="","",CONCATENATE(AF1," pont"))</f>
        <v/>
      </c>
      <c r="L6" s="797"/>
      <c r="M6" s="794" t="str">
        <f>IF(Y3="","",CONCATENATE(AE1," pont"))</f>
        <v/>
      </c>
      <c r="N6" s="797"/>
      <c r="O6" s="794" t="str">
        <f>IF(Y3="","",CONCATENATE(AD1," pont"))</f>
        <v/>
      </c>
      <c r="P6" s="797"/>
      <c r="Q6" s="794" t="str">
        <f>IF(Y3="","",CONCATENATE(AC1," pont"))</f>
        <v/>
      </c>
      <c r="R6" s="804"/>
      <c r="Y6" s="800"/>
      <c r="Z6" s="800"/>
      <c r="AA6" s="800" t="s">
        <v>196</v>
      </c>
      <c r="AB6" s="801">
        <v>150</v>
      </c>
      <c r="AC6" s="801">
        <v>120</v>
      </c>
      <c r="AD6" s="801">
        <v>90</v>
      </c>
      <c r="AE6" s="801">
        <v>60</v>
      </c>
      <c r="AF6" s="801">
        <v>40</v>
      </c>
      <c r="AG6" s="801">
        <v>25</v>
      </c>
      <c r="AH6" s="801">
        <v>10</v>
      </c>
      <c r="AI6" s="803"/>
      <c r="AJ6" s="803"/>
      <c r="AK6" s="803"/>
    </row>
    <row r="7" spans="1:37" s="38" customFormat="1" ht="10.5" customHeight="1">
      <c r="A7" s="157">
        <v>1</v>
      </c>
      <c r="B7" s="390" t="str">
        <f>IF($E7="","",VLOOKUP($E7,'1MD ELO (4)'!$A$7:$O$48,14))</f>
        <v/>
      </c>
      <c r="C7" s="390" t="str">
        <f>IF($E7="","",VLOOKUP($E7,'1MD ELO (4)'!$A$7:$O$48,15))</f>
        <v/>
      </c>
      <c r="D7" s="471" t="str">
        <f>IF($E7="","",VLOOKUP($E7,'1MD ELO (4)'!$A$7:$O$48,5))</f>
        <v/>
      </c>
      <c r="E7" s="159"/>
      <c r="F7" s="160" t="str">
        <f>UPPER(IF($E7="","",VLOOKUP($E7,'1MD ELO (4)'!$A$7:$O$48,2)))</f>
        <v/>
      </c>
      <c r="G7" s="160" t="str">
        <f>IF($E7="","",VLOOKUP($E7,'1MD ELO (4)'!$A$7:$O$48,3))</f>
        <v/>
      </c>
      <c r="H7" s="160"/>
      <c r="I7" s="160" t="str">
        <f>IF($E7="","",VLOOKUP($E7,'1MD ELO (4)'!$A$7:$O$48,4))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c r="A9" s="171">
        <v>2</v>
      </c>
      <c r="B9" s="390" t="str">
        <f>IF($E9="","",VLOOKUP($E9,'1MD ELO (4)'!$A$7:$O$48,14))</f>
        <v/>
      </c>
      <c r="C9" s="390" t="str">
        <f>IF($E9="","",VLOOKUP($E9,'1MD ELO (4)'!$A$7:$O$48,15))</f>
        <v/>
      </c>
      <c r="D9" s="471" t="str">
        <f>IF($E9="","",VLOOKUP($E9,'1MD ELO (4)'!$A$7:$O$48,5))</f>
        <v/>
      </c>
      <c r="E9" s="159"/>
      <c r="F9" s="487" t="str">
        <f>UPPER(IF($E9="","",VLOOKUP($E9,'1MD ELO (4)'!$A$7:$O$48,2)))</f>
        <v/>
      </c>
      <c r="G9" s="487" t="str">
        <f>IF($E9="","",VLOOKUP($E9,'1MD ELO (4)'!$A$7:$O$48,3))</f>
        <v/>
      </c>
      <c r="H9" s="487"/>
      <c r="I9" s="487" t="str">
        <f>IF($E9="","",VLOOKUP($E9,'1MD ELO (4)'!$A$7:$O$48,4))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c r="A11" s="171">
        <v>3</v>
      </c>
      <c r="B11" s="390" t="str">
        <f>IF($E11="","",VLOOKUP($E11,'1MD ELO (4)'!$A$7:$O$48,14))</f>
        <v/>
      </c>
      <c r="C11" s="390" t="str">
        <f>IF($E11="","",VLOOKUP($E11,'1MD ELO (4)'!$A$7:$O$48,15))</f>
        <v/>
      </c>
      <c r="D11" s="471" t="str">
        <f>IF($E11="","",VLOOKUP($E11,'1MD ELO (4)'!$A$7:$O$48,5))</f>
        <v/>
      </c>
      <c r="E11" s="159"/>
      <c r="F11" s="487" t="str">
        <f>UPPER(IF($E11="","",VLOOKUP($E11,'1MD ELO (4)'!$A$7:$O$48,2)))</f>
        <v/>
      </c>
      <c r="G11" s="487" t="str">
        <f>IF($E11="","",VLOOKUP($E11,'1MD ELO (4)'!$A$7:$O$48,3))</f>
        <v/>
      </c>
      <c r="H11" s="487"/>
      <c r="I11" s="487" t="str">
        <f>IF($E11="","",VLOOKUP($E11,'1MD ELO (4)'!$A$7:$O$48,4))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c r="A13" s="171">
        <v>4</v>
      </c>
      <c r="B13" s="390" t="str">
        <f>IF($E13="","",VLOOKUP($E13,'1MD ELO (4)'!$A$7:$O$48,14))</f>
        <v/>
      </c>
      <c r="C13" s="390" t="str">
        <f>IF($E13="","",VLOOKUP($E13,'1MD ELO (4)'!$A$7:$O$48,15))</f>
        <v/>
      </c>
      <c r="D13" s="471" t="str">
        <f>IF($E13="","",VLOOKUP($E13,'1MD ELO (4)'!$A$7:$O$48,5))</f>
        <v/>
      </c>
      <c r="E13" s="159"/>
      <c r="F13" s="487" t="str">
        <f>UPPER(IF($E13="","",VLOOKUP($E13,'1MD ELO (4)'!$A$7:$O$48,2)))</f>
        <v/>
      </c>
      <c r="G13" s="487" t="str">
        <f>IF($E13="","",VLOOKUP($E13,'1MD ELO (4)'!$A$7:$O$48,3))</f>
        <v/>
      </c>
      <c r="H13" s="487"/>
      <c r="I13" s="487" t="str">
        <f>IF($E13="","",VLOOKUP($E13,'1MD ELO (4)'!$A$7:$O$48,4))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c r="A15" s="171">
        <v>5</v>
      </c>
      <c r="B15" s="390" t="str">
        <f>IF($E15="","",VLOOKUP($E15,'1MD ELO (4)'!$A$7:$O$48,14))</f>
        <v/>
      </c>
      <c r="C15" s="390" t="str">
        <f>IF($E15="","",VLOOKUP($E15,'1MD ELO (4)'!$A$7:$O$48,15))</f>
        <v/>
      </c>
      <c r="D15" s="471" t="str">
        <f>IF($E15="","",VLOOKUP($E15,'1MD ELO (4)'!$A$7:$O$48,5))</f>
        <v/>
      </c>
      <c r="E15" s="159"/>
      <c r="F15" s="487" t="str">
        <f>UPPER(IF($E15="","",VLOOKUP($E15,'1MD ELO (4)'!$A$7:$O$48,2)))</f>
        <v/>
      </c>
      <c r="G15" s="487" t="str">
        <f>IF($E15="","",VLOOKUP($E15,'1MD ELO (4)'!$A$7:$O$48,3))</f>
        <v/>
      </c>
      <c r="H15" s="487"/>
      <c r="I15" s="487" t="str">
        <f>IF($E15="","",VLOOKUP($E15,'1MD ELO (4)'!$A$7:$O$48,4))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c r="A17" s="171">
        <v>6</v>
      </c>
      <c r="B17" s="390" t="str">
        <f>IF($E17="","",VLOOKUP($E17,'1MD ELO (4)'!$A$7:$O$48,14))</f>
        <v/>
      </c>
      <c r="C17" s="390" t="str">
        <f>IF($E17="","",VLOOKUP($E17,'1MD ELO (4)'!$A$7:$O$48,15))</f>
        <v/>
      </c>
      <c r="D17" s="471" t="str">
        <f>IF($E17="","",VLOOKUP($E17,'1MD ELO (4)'!$A$7:$O$48,5))</f>
        <v/>
      </c>
      <c r="E17" s="159"/>
      <c r="F17" s="487" t="str">
        <f>UPPER(IF($E17="","",VLOOKUP($E17,'1MD ELO (4)'!$A$7:$O$48,2)))</f>
        <v/>
      </c>
      <c r="G17" s="487" t="str">
        <f>IF($E17="","",VLOOKUP($E17,'1MD ELO (4)'!$A$7:$O$48,3))</f>
        <v/>
      </c>
      <c r="H17" s="487"/>
      <c r="I17" s="487" t="str">
        <f>IF($E17="","",VLOOKUP($E17,'1MD ELO (4)'!$A$7:$O$48,4))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c r="A19" s="171">
        <v>7</v>
      </c>
      <c r="B19" s="390" t="str">
        <f>IF($E19="","",VLOOKUP($E19,'1MD ELO (4)'!$A$7:$O$48,14))</f>
        <v/>
      </c>
      <c r="C19" s="390" t="str">
        <f>IF($E19="","",VLOOKUP($E19,'1MD ELO (4)'!$A$7:$O$48,15))</f>
        <v/>
      </c>
      <c r="D19" s="471" t="str">
        <f>IF($E19="","",VLOOKUP($E19,'1MD ELO (4)'!$A$7:$O$48,5))</f>
        <v/>
      </c>
      <c r="E19" s="159"/>
      <c r="F19" s="487" t="str">
        <f>UPPER(IF($E19="","",VLOOKUP($E19,'1MD ELO (4)'!$A$7:$O$48,2)))</f>
        <v/>
      </c>
      <c r="G19" s="487" t="str">
        <f>IF($E19="","",VLOOKUP($E19,'1MD ELO (4)'!$A$7:$O$48,3))</f>
        <v/>
      </c>
      <c r="H19" s="487"/>
      <c r="I19" s="487" t="str">
        <f>IF($E19="","",VLOOKUP($E19,'1MD ELO (4)'!$A$7:$O$48,4))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c r="A21" s="157">
        <v>8</v>
      </c>
      <c r="B21" s="390" t="str">
        <f>IF($E21="","",VLOOKUP($E21,'1MD ELO (4)'!$A$7:$O$48,14))</f>
        <v/>
      </c>
      <c r="C21" s="390" t="str">
        <f>IF($E21="","",VLOOKUP($E21,'1MD ELO (4)'!$A$7:$O$48,15))</f>
        <v/>
      </c>
      <c r="D21" s="471" t="str">
        <f>IF($E21="","",VLOOKUP($E21,'1MD ELO (4)'!$A$7:$O$48,5))</f>
        <v/>
      </c>
      <c r="E21" s="159"/>
      <c r="F21" s="160" t="str">
        <f>UPPER(IF($E21="","",VLOOKUP($E21,'1MD ELO (4)'!$A$7:$O$48,2)))</f>
        <v/>
      </c>
      <c r="G21" s="160" t="str">
        <f>IF($E21="","",VLOOKUP($E21,'1MD ELO (4)'!$A$7:$O$48,3))</f>
        <v/>
      </c>
      <c r="H21" s="160"/>
      <c r="I21" s="160" t="str">
        <f>IF($E21="","",VLOOKUP($E21,'1MD ELO (4)'!$A$7:$O$48,4))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c r="A23" s="157">
        <v>9</v>
      </c>
      <c r="B23" s="390" t="str">
        <f>IF($E23="","",VLOOKUP($E23,'1MD ELO (4)'!$A$7:$O$48,14))</f>
        <v/>
      </c>
      <c r="C23" s="390" t="str">
        <f>IF($E23="","",VLOOKUP($E23,'1MD ELO (4)'!$A$7:$O$48,15))</f>
        <v/>
      </c>
      <c r="D23" s="471" t="str">
        <f>IF($E23="","",VLOOKUP($E23,'1MD ELO (4)'!$A$7:$O$48,5))</f>
        <v/>
      </c>
      <c r="E23" s="159"/>
      <c r="F23" s="160" t="str">
        <f>UPPER(IF($E23="","",VLOOKUP($E23,'1MD ELO (4)'!$A$7:$O$48,2)))</f>
        <v/>
      </c>
      <c r="G23" s="160" t="str">
        <f>IF($E23="","",VLOOKUP($E23,'1MD ELO (4)'!$A$7:$O$48,3))</f>
        <v/>
      </c>
      <c r="H23" s="160"/>
      <c r="I23" s="160" t="str">
        <f>IF($E23="","",VLOOKUP($E23,'1MD ELO (4)'!$A$7:$O$48,4))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c r="A25" s="171">
        <v>10</v>
      </c>
      <c r="B25" s="390" t="str">
        <f>IF($E25="","",VLOOKUP($E25,'1MD ELO (4)'!$A$7:$O$48,14))</f>
        <v/>
      </c>
      <c r="C25" s="390" t="str">
        <f>IF($E25="","",VLOOKUP($E25,'1MD ELO (4)'!$A$7:$O$48,15))</f>
        <v/>
      </c>
      <c r="D25" s="471" t="str">
        <f>IF($E25="","",VLOOKUP($E25,'1MD ELO (4)'!$A$7:$O$48,5))</f>
        <v/>
      </c>
      <c r="E25" s="159"/>
      <c r="F25" s="487" t="str">
        <f>UPPER(IF($E25="","",VLOOKUP($E25,'1MD ELO (4)'!$A$7:$O$48,2)))</f>
        <v/>
      </c>
      <c r="G25" s="487" t="str">
        <f>IF($E25="","",VLOOKUP($E25,'1MD ELO (4)'!$A$7:$O$48,3))</f>
        <v/>
      </c>
      <c r="H25" s="487"/>
      <c r="I25" s="487" t="str">
        <f>IF($E25="","",VLOOKUP($E25,'1MD ELO (4)'!$A$7:$O$48,4))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c r="A27" s="171">
        <v>11</v>
      </c>
      <c r="B27" s="390" t="str">
        <f>IF($E27="","",VLOOKUP($E27,'1MD ELO (4)'!$A$7:$O$48,14))</f>
        <v/>
      </c>
      <c r="C27" s="390" t="str">
        <f>IF($E27="","",VLOOKUP($E27,'1MD ELO (4)'!$A$7:$O$48,15))</f>
        <v/>
      </c>
      <c r="D27" s="471" t="str">
        <f>IF($E27="","",VLOOKUP($E27,'1MD ELO (4)'!$A$7:$O$48,5))</f>
        <v/>
      </c>
      <c r="E27" s="159"/>
      <c r="F27" s="487" t="str">
        <f>UPPER(IF($E27="","",VLOOKUP($E27,'1MD ELO (4)'!$A$7:$O$48,2)))</f>
        <v/>
      </c>
      <c r="G27" s="487" t="str">
        <f>IF($E27="","",VLOOKUP($E27,'1MD ELO (4)'!$A$7:$O$48,3))</f>
        <v/>
      </c>
      <c r="H27" s="487"/>
      <c r="I27" s="487" t="str">
        <f>IF($E27="","",VLOOKUP($E27,'1MD ELO (4)'!$A$7:$O$48,4))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c r="A29" s="171">
        <v>12</v>
      </c>
      <c r="B29" s="390" t="str">
        <f>IF($E29="","",VLOOKUP($E29,'1MD ELO (4)'!$A$7:$O$48,14))</f>
        <v/>
      </c>
      <c r="C29" s="390" t="str">
        <f>IF($E29="","",VLOOKUP($E29,'1MD ELO (4)'!$A$7:$O$48,15))</f>
        <v/>
      </c>
      <c r="D29" s="471" t="str">
        <f>IF($E29="","",VLOOKUP($E29,'1MD ELO (4)'!$A$7:$O$48,5))</f>
        <v/>
      </c>
      <c r="E29" s="159"/>
      <c r="F29" s="487" t="str">
        <f>UPPER(IF($E29="","",VLOOKUP($E29,'1MD ELO (4)'!$A$7:$O$48,2)))</f>
        <v/>
      </c>
      <c r="G29" s="487" t="str">
        <f>IF($E29="","",VLOOKUP($E29,'1MD ELO (4)'!$A$7:$O$48,3))</f>
        <v/>
      </c>
      <c r="H29" s="487"/>
      <c r="I29" s="487" t="str">
        <f>IF($E29="","",VLOOKUP($E29,'1MD ELO (4)'!$A$7:$O$48,4))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c r="A31" s="171">
        <v>13</v>
      </c>
      <c r="B31" s="390" t="str">
        <f>IF($E31="","",VLOOKUP($E31,'1MD ELO (4)'!$A$7:$O$48,14))</f>
        <v/>
      </c>
      <c r="C31" s="390" t="str">
        <f>IF($E31="","",VLOOKUP($E31,'1MD ELO (4)'!$A$7:$O$48,15))</f>
        <v/>
      </c>
      <c r="D31" s="471" t="str">
        <f>IF($E31="","",VLOOKUP($E31,'1MD ELO (4)'!$A$7:$O$48,5))</f>
        <v/>
      </c>
      <c r="E31" s="159"/>
      <c r="F31" s="487" t="str">
        <f>UPPER(IF($E31="","",VLOOKUP($E31,'1MD ELO (4)'!$A$7:$O$48,2)))</f>
        <v/>
      </c>
      <c r="G31" s="487" t="str">
        <f>IF($E31="","",VLOOKUP($E31,'1MD ELO (4)'!$A$7:$O$48,3))</f>
        <v/>
      </c>
      <c r="H31" s="487"/>
      <c r="I31" s="487" t="str">
        <f>IF($E31="","",VLOOKUP($E31,'1MD ELO (4)'!$A$7:$O$48,4))</f>
        <v/>
      </c>
      <c r="J31" s="192"/>
      <c r="K31" s="161"/>
      <c r="L31" s="161"/>
      <c r="M31" s="161"/>
      <c r="N31" s="188"/>
      <c r="O31" s="161"/>
      <c r="P31" s="166"/>
      <c r="Q31" s="164"/>
      <c r="R31" s="246"/>
      <c r="S31" s="169"/>
      <c r="AI31" s="668"/>
      <c r="AJ31" s="668"/>
      <c r="AK31" s="668"/>
    </row>
    <row r="32" spans="1:39" s="38" customFormat="1" ht="9.6" customHeight="1">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c r="A33" s="171">
        <v>14</v>
      </c>
      <c r="B33" s="390" t="str">
        <f>IF($E33="","",VLOOKUP($E33,'1MD ELO (4)'!$A$7:$O$48,14))</f>
        <v/>
      </c>
      <c r="C33" s="390" t="str">
        <f>IF($E33="","",VLOOKUP($E33,'1MD ELO (4)'!$A$7:$O$48,15))</f>
        <v/>
      </c>
      <c r="D33" s="471" t="str">
        <f>IF($E33="","",VLOOKUP($E33,'1MD ELO (4)'!$A$7:$O$48,5))</f>
        <v/>
      </c>
      <c r="E33" s="159"/>
      <c r="F33" s="487" t="str">
        <f>UPPER(IF($E33="","",VLOOKUP($E33,'1MD ELO (4)'!$A$7:$O$48,2)))</f>
        <v/>
      </c>
      <c r="G33" s="487" t="str">
        <f>IF($E33="","",VLOOKUP($E33,'1MD ELO (4)'!$A$7:$O$48,3))</f>
        <v/>
      </c>
      <c r="H33" s="487"/>
      <c r="I33" s="487" t="str">
        <f>IF($E33="","",VLOOKUP($E33,'1MD ELO (4)'!$A$7:$O$48,4))</f>
        <v/>
      </c>
      <c r="J33" s="180"/>
      <c r="K33" s="161"/>
      <c r="L33" s="181"/>
      <c r="M33" s="161"/>
      <c r="N33" s="188"/>
      <c r="O33" s="164"/>
      <c r="P33" s="166"/>
      <c r="Q33" s="164"/>
      <c r="R33" s="246"/>
      <c r="S33" s="169"/>
      <c r="AI33" s="668"/>
      <c r="AJ33" s="668"/>
      <c r="AK33" s="668"/>
    </row>
    <row r="34" spans="1:37" s="38" customFormat="1" ht="9.6" customHeight="1">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c r="A35" s="171">
        <v>15</v>
      </c>
      <c r="B35" s="390" t="str">
        <f>IF($E35="","",VLOOKUP($E35,'1MD ELO (4)'!$A$7:$O$48,14))</f>
        <v/>
      </c>
      <c r="C35" s="390" t="str">
        <f>IF($E35="","",VLOOKUP($E35,'1MD ELO (4)'!$A$7:$O$48,15))</f>
        <v/>
      </c>
      <c r="D35" s="471" t="str">
        <f>IF($E35="","",VLOOKUP($E35,'1MD ELO (4)'!$A$7:$O$48,5))</f>
        <v/>
      </c>
      <c r="E35" s="159"/>
      <c r="F35" s="487" t="str">
        <f>UPPER(IF($E35="","",VLOOKUP($E35,'1MD ELO (4)'!$A$7:$O$48,2)))</f>
        <v/>
      </c>
      <c r="G35" s="487" t="str">
        <f>IF($E35="","",VLOOKUP($E35,'1MD ELO (4)'!$A$7:$O$48,3))</f>
        <v/>
      </c>
      <c r="H35" s="487"/>
      <c r="I35" s="487" t="str">
        <f>IF($E35="","",VLOOKUP($E35,'1MD ELO (4)'!$A$7:$O$48,4))</f>
        <v/>
      </c>
      <c r="J35" s="162"/>
      <c r="K35" s="161"/>
      <c r="L35" s="187"/>
      <c r="M35" s="161"/>
      <c r="N35" s="186"/>
      <c r="O35" s="164"/>
      <c r="P35" s="166"/>
      <c r="Q35" s="164"/>
      <c r="R35" s="246"/>
      <c r="S35" s="169"/>
      <c r="AI35" s="668"/>
      <c r="AJ35" s="668"/>
      <c r="AK35" s="668"/>
    </row>
    <row r="36" spans="1:37" s="38" customFormat="1" ht="9.6" customHeight="1">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c r="A37" s="157">
        <v>16</v>
      </c>
      <c r="B37" s="390" t="str">
        <f>IF($E37="","",VLOOKUP($E37,'1MD ELO (4)'!$A$7:$O$48,14))</f>
        <v/>
      </c>
      <c r="C37" s="390" t="str">
        <f>IF($E37="","",VLOOKUP($E37,'1MD ELO (4)'!$A$7:$O$48,15))</f>
        <v/>
      </c>
      <c r="D37" s="471" t="str">
        <f>IF($E37="","",VLOOKUP($E37,'1MD ELO (4)'!$A$7:$O$48,5))</f>
        <v/>
      </c>
      <c r="E37" s="159"/>
      <c r="F37" s="160" t="str">
        <f>UPPER(IF($E37="","",VLOOKUP($E37,'1MD ELO (4)'!$A$7:$O$48,2)))</f>
        <v/>
      </c>
      <c r="G37" s="160" t="str">
        <f>IF($E37="","",VLOOKUP($E37,'1MD ELO (4)'!$A$7:$O$48,3))</f>
        <v/>
      </c>
      <c r="H37" s="160"/>
      <c r="I37" s="160" t="str">
        <f>IF($E37="","",VLOOKUP($E37,'1MD ELO (4)'!$A$7:$O$48,4))</f>
        <v/>
      </c>
      <c r="J37" s="190"/>
      <c r="K37" s="161"/>
      <c r="L37" s="161"/>
      <c r="M37" s="161"/>
      <c r="N37" s="186"/>
      <c r="O37" s="166"/>
      <c r="P37" s="166"/>
      <c r="Q37" s="164"/>
      <c r="R37" s="246"/>
      <c r="S37" s="169"/>
      <c r="AI37" s="668"/>
      <c r="AJ37" s="668"/>
      <c r="AK37" s="668"/>
    </row>
    <row r="38" spans="1:37" s="38" customFormat="1" ht="9.6" customHeight="1">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c r="A39" s="157">
        <v>17</v>
      </c>
      <c r="B39" s="390" t="str">
        <f>IF($E39="","",VLOOKUP($E39,'1MD ELO (4)'!$A$7:$O$48,14))</f>
        <v/>
      </c>
      <c r="C39" s="390" t="str">
        <f>IF($E39="","",VLOOKUP($E39,'1MD ELO (4)'!$A$7:$O$48,15))</f>
        <v/>
      </c>
      <c r="D39" s="471" t="str">
        <f>IF($E39="","",VLOOKUP($E39,'1MD ELO (4)'!$A$7:$O$48,5))</f>
        <v/>
      </c>
      <c r="E39" s="159"/>
      <c r="F39" s="160" t="str">
        <f>UPPER(IF($E39="","",VLOOKUP($E39,'1MD ELO (4)'!$A$7:$O$48,2)))</f>
        <v/>
      </c>
      <c r="G39" s="160" t="str">
        <f>IF($E39="","",VLOOKUP($E39,'1MD ELO (4)'!$A$7:$O$48,3))</f>
        <v/>
      </c>
      <c r="H39" s="160"/>
      <c r="I39" s="160" t="str">
        <f>IF($E39="","",VLOOKUP($E39,'1MD ELO (4)'!$A$7:$O$48,4))</f>
        <v/>
      </c>
      <c r="J39" s="162"/>
      <c r="K39" s="161"/>
      <c r="L39" s="161"/>
      <c r="M39" s="161"/>
      <c r="N39" s="186"/>
      <c r="O39" s="175" t="s">
        <v>0</v>
      </c>
      <c r="P39" s="252"/>
      <c r="Q39" s="161"/>
      <c r="R39" s="246"/>
      <c r="S39" s="169"/>
      <c r="AI39" s="668"/>
      <c r="AJ39" s="668"/>
      <c r="AK39" s="668"/>
    </row>
    <row r="40" spans="1:37" s="38" customFormat="1" ht="9.6" customHeight="1">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c r="A41" s="171">
        <v>18</v>
      </c>
      <c r="B41" s="390" t="str">
        <f>IF($E41="","",VLOOKUP($E41,'1MD ELO (4)'!$A$7:$O$48,14))</f>
        <v/>
      </c>
      <c r="C41" s="390" t="str">
        <f>IF($E41="","",VLOOKUP($E41,'1MD ELO (4)'!$A$7:$O$48,15))</f>
        <v/>
      </c>
      <c r="D41" s="471" t="str">
        <f>IF($E41="","",VLOOKUP($E41,'1MD ELO (4)'!$A$7:$O$48,5))</f>
        <v/>
      </c>
      <c r="E41" s="159"/>
      <c r="F41" s="487" t="str">
        <f>UPPER(IF($E41="","",VLOOKUP($E41,'1MD ELO (4)'!$A$7:$O$48,2)))</f>
        <v/>
      </c>
      <c r="G41" s="487" t="str">
        <f>IF($E41="","",VLOOKUP($E41,'1MD ELO (4)'!$A$7:$O$48,3))</f>
        <v/>
      </c>
      <c r="H41" s="487"/>
      <c r="I41" s="487" t="str">
        <f>IF($E41="","",VLOOKUP($E41,'1MD ELO (4)'!$A$7:$O$48,4))</f>
        <v/>
      </c>
      <c r="J41" s="180"/>
      <c r="K41" s="161"/>
      <c r="L41" s="181"/>
      <c r="M41" s="161"/>
      <c r="N41" s="186"/>
      <c r="O41" s="164"/>
      <c r="P41" s="166"/>
      <c r="Q41" s="847" t="str">
        <f>IF(Y3="","",CONCATENATE(AB1," pont"))</f>
        <v/>
      </c>
      <c r="R41" s="848"/>
      <c r="S41" s="169"/>
      <c r="AI41" s="668"/>
      <c r="AJ41" s="668"/>
      <c r="AK41" s="668"/>
    </row>
    <row r="42" spans="1:37" s="38" customFormat="1" ht="9.6" customHeight="1">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c r="A43" s="171">
        <v>19</v>
      </c>
      <c r="B43" s="390" t="str">
        <f>IF($E43="","",VLOOKUP($E43,'1MD ELO (4)'!$A$7:$O$48,14))</f>
        <v/>
      </c>
      <c r="C43" s="390" t="str">
        <f>IF($E43="","",VLOOKUP($E43,'1MD ELO (4)'!$A$7:$O$48,15))</f>
        <v/>
      </c>
      <c r="D43" s="471" t="str">
        <f>IF($E43="","",VLOOKUP($E43,'1MD ELO (4)'!$A$7:$O$48,5))</f>
        <v/>
      </c>
      <c r="E43" s="159"/>
      <c r="F43" s="487" t="str">
        <f>UPPER(IF($E43="","",VLOOKUP($E43,'1MD ELO (4)'!$A$7:$O$48,2)))</f>
        <v/>
      </c>
      <c r="G43" s="487" t="str">
        <f>IF($E43="","",VLOOKUP($E43,'1MD ELO (4)'!$A$7:$O$48,3))</f>
        <v/>
      </c>
      <c r="H43" s="487"/>
      <c r="I43" s="487" t="str">
        <f>IF($E43="","",VLOOKUP($E43,'1MD ELO (4)'!$A$7:$O$48,4))</f>
        <v/>
      </c>
      <c r="J43" s="162"/>
      <c r="K43" s="161"/>
      <c r="L43" s="187"/>
      <c r="M43" s="161"/>
      <c r="N43" s="188"/>
      <c r="O43" s="164"/>
      <c r="P43" s="166"/>
      <c r="Q43" s="164"/>
      <c r="R43" s="246"/>
      <c r="S43" s="169"/>
      <c r="AI43" s="668"/>
      <c r="AJ43" s="668"/>
      <c r="AK43" s="668"/>
    </row>
    <row r="44" spans="1:37" s="38" customFormat="1" ht="9.6" customHeight="1">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c r="A45" s="171">
        <v>20</v>
      </c>
      <c r="B45" s="390" t="str">
        <f>IF($E45="","",VLOOKUP($E45,'1MD ELO (4)'!$A$7:$O$48,14))</f>
        <v/>
      </c>
      <c r="C45" s="390" t="str">
        <f>IF($E45="","",VLOOKUP($E45,'1MD ELO (4)'!$A$7:$O$48,15))</f>
        <v/>
      </c>
      <c r="D45" s="471" t="str">
        <f>IF($E45="","",VLOOKUP($E45,'1MD ELO (4)'!$A$7:$O$48,5))</f>
        <v/>
      </c>
      <c r="E45" s="159"/>
      <c r="F45" s="487" t="str">
        <f>UPPER(IF($E45="","",VLOOKUP($E45,'1MD ELO (4)'!$A$7:$O$48,2)))</f>
        <v/>
      </c>
      <c r="G45" s="487" t="str">
        <f>IF($E45="","",VLOOKUP($E45,'1MD ELO (4)'!$A$7:$O$48,3))</f>
        <v/>
      </c>
      <c r="H45" s="487"/>
      <c r="I45" s="487" t="str">
        <f>IF($E45="","",VLOOKUP($E45,'1MD ELO (4)'!$A$7:$O$48,4))</f>
        <v/>
      </c>
      <c r="J45" s="190"/>
      <c r="K45" s="161"/>
      <c r="L45" s="161"/>
      <c r="M45" s="161"/>
      <c r="N45" s="188"/>
      <c r="O45" s="164"/>
      <c r="P45" s="166"/>
      <c r="Q45" s="164"/>
      <c r="R45" s="246"/>
      <c r="S45" s="169"/>
      <c r="AI45" s="668"/>
      <c r="AJ45" s="668"/>
      <c r="AK45" s="668"/>
    </row>
    <row r="46" spans="1:37" s="38" customFormat="1" ht="9.6" customHeight="1">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c r="A47" s="171">
        <v>21</v>
      </c>
      <c r="B47" s="390" t="str">
        <f>IF($E47="","",VLOOKUP($E47,'1MD ELO (4)'!$A$7:$O$48,14))</f>
        <v/>
      </c>
      <c r="C47" s="390" t="str">
        <f>IF($E47="","",VLOOKUP($E47,'1MD ELO (4)'!$A$7:$O$48,15))</f>
        <v/>
      </c>
      <c r="D47" s="471" t="str">
        <f>IF($E47="","",VLOOKUP($E47,'1MD ELO (4)'!$A$7:$O$48,5))</f>
        <v/>
      </c>
      <c r="E47" s="159"/>
      <c r="F47" s="487" t="str">
        <f>UPPER(IF($E47="","",VLOOKUP($E47,'1MD ELO (4)'!$A$7:$O$48,2)))</f>
        <v/>
      </c>
      <c r="G47" s="487" t="str">
        <f>IF($E47="","",VLOOKUP($E47,'1MD ELO (4)'!$A$7:$O$48,3))</f>
        <v/>
      </c>
      <c r="H47" s="487"/>
      <c r="I47" s="487" t="str">
        <f>IF($E47="","",VLOOKUP($E47,'1MD ELO (4)'!$A$7:$O$48,4))</f>
        <v/>
      </c>
      <c r="J47" s="192"/>
      <c r="K47" s="161"/>
      <c r="L47" s="161"/>
      <c r="M47" s="161"/>
      <c r="N47" s="188"/>
      <c r="O47" s="161"/>
      <c r="P47" s="246"/>
      <c r="Q47" s="164"/>
      <c r="R47" s="246"/>
      <c r="S47" s="169"/>
      <c r="AI47" s="668"/>
      <c r="AJ47" s="668"/>
      <c r="AK47" s="668"/>
    </row>
    <row r="48" spans="1:37" s="38" customFormat="1" ht="9.6" customHeight="1">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c r="A49" s="171">
        <v>22</v>
      </c>
      <c r="B49" s="390" t="str">
        <f>IF($E49="","",VLOOKUP($E49,'1MD ELO (4)'!$A$7:$O$48,14))</f>
        <v/>
      </c>
      <c r="C49" s="390" t="str">
        <f>IF($E49="","",VLOOKUP($E49,'1MD ELO (4)'!$A$7:$O$48,15))</f>
        <v/>
      </c>
      <c r="D49" s="471" t="str">
        <f>IF($E49="","",VLOOKUP($E49,'1MD ELO (4)'!$A$7:$O$48,5))</f>
        <v/>
      </c>
      <c r="E49" s="159"/>
      <c r="F49" s="487" t="str">
        <f>UPPER(IF($E49="","",VLOOKUP($E49,'1MD ELO (4)'!$A$7:$O$48,2)))</f>
        <v/>
      </c>
      <c r="G49" s="487" t="str">
        <f>IF($E49="","",VLOOKUP($E49,'1MD ELO (4)'!$A$7:$O$48,3))</f>
        <v/>
      </c>
      <c r="H49" s="487"/>
      <c r="I49" s="487" t="str">
        <f>IF($E49="","",VLOOKUP($E49,'1MD ELO (4)'!$A$7:$O$48,4))</f>
        <v/>
      </c>
      <c r="J49" s="180"/>
      <c r="K49" s="161"/>
      <c r="L49" s="181"/>
      <c r="M49" s="161"/>
      <c r="N49" s="188"/>
      <c r="O49" s="164"/>
      <c r="P49" s="246"/>
      <c r="Q49" s="164"/>
      <c r="R49" s="246"/>
      <c r="S49" s="169"/>
      <c r="AI49" s="668"/>
      <c r="AJ49" s="668"/>
      <c r="AK49" s="668"/>
    </row>
    <row r="50" spans="1:37" s="38" customFormat="1" ht="9.6" customHeight="1">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c r="A51" s="171">
        <v>23</v>
      </c>
      <c r="B51" s="390" t="str">
        <f>IF($E51="","",VLOOKUP($E51,'1MD ELO (4)'!$A$7:$O$48,14))</f>
        <v/>
      </c>
      <c r="C51" s="390" t="str">
        <f>IF($E51="","",VLOOKUP($E51,'1MD ELO (4)'!$A$7:$O$48,15))</f>
        <v/>
      </c>
      <c r="D51" s="471" t="str">
        <f>IF($E51="","",VLOOKUP($E51,'1MD ELO (4)'!$A$7:$O$48,5))</f>
        <v/>
      </c>
      <c r="E51" s="159"/>
      <c r="F51" s="487" t="str">
        <f>UPPER(IF($E51="","",VLOOKUP($E51,'1MD ELO (4)'!$A$7:$O$48,2)))</f>
        <v/>
      </c>
      <c r="G51" s="487" t="str">
        <f>IF($E51="","",VLOOKUP($E51,'1MD ELO (4)'!$A$7:$O$48,3))</f>
        <v/>
      </c>
      <c r="H51" s="487"/>
      <c r="I51" s="487" t="str">
        <f>IF($E51="","",VLOOKUP($E51,'1MD ELO (4)'!$A$7:$O$48,4))</f>
        <v/>
      </c>
      <c r="J51" s="162"/>
      <c r="K51" s="161"/>
      <c r="L51" s="187"/>
      <c r="M51" s="161"/>
      <c r="N51" s="186"/>
      <c r="O51" s="164"/>
      <c r="P51" s="246"/>
      <c r="Q51" s="164"/>
      <c r="R51" s="246"/>
      <c r="S51" s="169"/>
      <c r="AI51" s="668"/>
      <c r="AJ51" s="668"/>
      <c r="AK51" s="668"/>
    </row>
    <row r="52" spans="1:37" s="38" customFormat="1" ht="9.6" customHeight="1">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c r="A53" s="157">
        <v>24</v>
      </c>
      <c r="B53" s="390" t="str">
        <f>IF($E53="","",VLOOKUP($E53,'1MD ELO (4)'!$A$7:$O$48,14))</f>
        <v/>
      </c>
      <c r="C53" s="390" t="str">
        <f>IF($E53="","",VLOOKUP($E53,'1MD ELO (4)'!$A$7:$O$48,15))</f>
        <v/>
      </c>
      <c r="D53" s="471" t="str">
        <f>IF($E53="","",VLOOKUP($E53,'1MD ELO (4)'!$A$7:$O$48,5))</f>
        <v/>
      </c>
      <c r="E53" s="159"/>
      <c r="F53" s="160" t="str">
        <f>UPPER(IF($E53="","",VLOOKUP($E53,'1MD ELO (4)'!$A$7:$O$48,2)))</f>
        <v/>
      </c>
      <c r="G53" s="160" t="str">
        <f>IF($E53="","",VLOOKUP($E53,'1MD ELO (4)'!$A$7:$O$48,3))</f>
        <v/>
      </c>
      <c r="H53" s="160"/>
      <c r="I53" s="160" t="str">
        <f>IF($E53="","",VLOOKUP($E53,'1MD ELO (4)'!$A$7:$O$48,4))</f>
        <v/>
      </c>
      <c r="J53" s="190"/>
      <c r="K53" s="161"/>
      <c r="L53" s="161"/>
      <c r="M53" s="161"/>
      <c r="N53" s="186"/>
      <c r="O53" s="164"/>
      <c r="P53" s="246"/>
      <c r="Q53" s="164"/>
      <c r="R53" s="246"/>
      <c r="S53" s="169"/>
      <c r="AI53" s="668"/>
      <c r="AJ53" s="668"/>
      <c r="AK53" s="668"/>
    </row>
    <row r="54" spans="1:37" s="38" customFormat="1" ht="9.6" customHeight="1">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c r="A55" s="157">
        <v>25</v>
      </c>
      <c r="B55" s="390" t="str">
        <f>IF($E55="","",VLOOKUP($E55,'1MD ELO (4)'!$A$7:$O$48,14))</f>
        <v/>
      </c>
      <c r="C55" s="390" t="str">
        <f>IF($E55="","",VLOOKUP($E55,'1MD ELO (4)'!$A$7:$O$48,15))</f>
        <v/>
      </c>
      <c r="D55" s="471" t="str">
        <f>IF($E55="","",VLOOKUP($E55,'1MD ELO (4)'!$A$7:$O$48,5))</f>
        <v/>
      </c>
      <c r="E55" s="159"/>
      <c r="F55" s="160" t="str">
        <f>UPPER(IF($E55="","",VLOOKUP($E55,'1MD ELO (4)'!$A$7:$O$48,2)))</f>
        <v/>
      </c>
      <c r="G55" s="160" t="str">
        <f>IF($E55="","",VLOOKUP($E55,'1MD ELO (4)'!$A$7:$O$48,3))</f>
        <v/>
      </c>
      <c r="H55" s="160"/>
      <c r="I55" s="160" t="str">
        <f>IF($E55="","",VLOOKUP($E55,'1MD ELO (4)'!$A$7:$O$48,4))</f>
        <v/>
      </c>
      <c r="J55" s="162"/>
      <c r="K55" s="161"/>
      <c r="L55" s="161"/>
      <c r="M55" s="161"/>
      <c r="N55" s="186"/>
      <c r="O55" s="164"/>
      <c r="P55" s="246"/>
      <c r="Q55" s="161"/>
      <c r="R55" s="166"/>
      <c r="S55" s="169"/>
      <c r="AI55" s="668"/>
      <c r="AJ55" s="668"/>
      <c r="AK55" s="668"/>
    </row>
    <row r="56" spans="1:37" s="38" customFormat="1" ht="9.6" customHeight="1">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c r="A57" s="171">
        <v>26</v>
      </c>
      <c r="B57" s="390" t="str">
        <f>IF($E57="","",VLOOKUP($E57,'1MD ELO (4)'!$A$7:$O$48,14))</f>
        <v/>
      </c>
      <c r="C57" s="390" t="str">
        <f>IF($E57="","",VLOOKUP($E57,'1MD ELO (4)'!$A$7:$O$48,15))</f>
        <v/>
      </c>
      <c r="D57" s="471" t="str">
        <f>IF($E57="","",VLOOKUP($E57,'1MD ELO (4)'!$A$7:$O$48,5))</f>
        <v/>
      </c>
      <c r="E57" s="159"/>
      <c r="F57" s="487" t="str">
        <f>UPPER(IF($E57="","",VLOOKUP($E57,'1MD ELO (4)'!$A$7:$O$48,2)))</f>
        <v/>
      </c>
      <c r="G57" s="487" t="str">
        <f>IF($E57="","",VLOOKUP($E57,'1MD ELO (4)'!$A$7:$O$48,3))</f>
        <v/>
      </c>
      <c r="H57" s="487"/>
      <c r="I57" s="487" t="str">
        <f>IF($E57="","",VLOOKUP($E57,'1MD ELO (4)'!$A$7:$O$48,4))</f>
        <v/>
      </c>
      <c r="J57" s="180"/>
      <c r="K57" s="161"/>
      <c r="L57" s="181"/>
      <c r="M57" s="161"/>
      <c r="N57" s="186"/>
      <c r="O57" s="164"/>
      <c r="P57" s="246"/>
      <c r="Q57" s="164"/>
      <c r="R57" s="166"/>
      <c r="S57" s="169"/>
      <c r="AI57" s="668"/>
      <c r="AJ57" s="668"/>
      <c r="AK57" s="668"/>
    </row>
    <row r="58" spans="1:37" s="38" customFormat="1" ht="9.6" customHeight="1">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c r="A59" s="171">
        <v>27</v>
      </c>
      <c r="B59" s="390" t="str">
        <f>IF($E59="","",VLOOKUP($E59,'1MD ELO (4)'!$A$7:$O$48,14))</f>
        <v/>
      </c>
      <c r="C59" s="390" t="str">
        <f>IF($E59="","",VLOOKUP($E59,'1MD ELO (4)'!$A$7:$O$48,15))</f>
        <v/>
      </c>
      <c r="D59" s="471" t="str">
        <f>IF($E59="","",VLOOKUP($E59,'1MD ELO (4)'!$A$7:$O$48,5))</f>
        <v/>
      </c>
      <c r="E59" s="159"/>
      <c r="F59" s="487" t="str">
        <f>UPPER(IF($E59="","",VLOOKUP($E59,'1MD ELO (4)'!$A$7:$O$48,2)))</f>
        <v/>
      </c>
      <c r="G59" s="487" t="str">
        <f>IF($E59="","",VLOOKUP($E59,'1MD ELO (4)'!$A$7:$O$48,3))</f>
        <v/>
      </c>
      <c r="H59" s="487"/>
      <c r="I59" s="487" t="str">
        <f>IF($E59="","",VLOOKUP($E59,'1MD ELO (4)'!$A$7:$O$48,4))</f>
        <v/>
      </c>
      <c r="J59" s="162"/>
      <c r="K59" s="161"/>
      <c r="L59" s="187"/>
      <c r="M59" s="161"/>
      <c r="N59" s="188"/>
      <c r="O59" s="164"/>
      <c r="P59" s="246"/>
      <c r="Q59" s="164"/>
      <c r="R59" s="166"/>
      <c r="S59" s="202"/>
      <c r="AI59" s="668"/>
      <c r="AJ59" s="668"/>
      <c r="AK59" s="668"/>
    </row>
    <row r="60" spans="1:37" s="38" customFormat="1" ht="9.6" customHeight="1">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c r="A61" s="171">
        <v>28</v>
      </c>
      <c r="B61" s="390" t="str">
        <f>IF($E61="","",VLOOKUP($E61,'1MD ELO (4)'!$A$7:$O$48,14))</f>
        <v/>
      </c>
      <c r="C61" s="390" t="str">
        <f>IF($E61="","",VLOOKUP($E61,'1MD ELO (4)'!$A$7:$O$48,15))</f>
        <v/>
      </c>
      <c r="D61" s="471" t="str">
        <f>IF($E61="","",VLOOKUP($E61,'1MD ELO (4)'!$A$7:$O$48,5))</f>
        <v/>
      </c>
      <c r="E61" s="159"/>
      <c r="F61" s="487" t="str">
        <f>UPPER(IF($E61="","",VLOOKUP($E61,'1MD ELO (4)'!$A$7:$O$48,2)))</f>
        <v/>
      </c>
      <c r="G61" s="487" t="str">
        <f>IF($E61="","",VLOOKUP($E61,'1MD ELO (4)'!$A$7:$O$48,3))</f>
        <v/>
      </c>
      <c r="H61" s="487"/>
      <c r="I61" s="487" t="str">
        <f>IF($E61="","",VLOOKUP($E61,'1MD ELO (4)'!$A$7:$O$48,4))</f>
        <v/>
      </c>
      <c r="J61" s="190"/>
      <c r="K61" s="161"/>
      <c r="L61" s="161"/>
      <c r="M61" s="161"/>
      <c r="N61" s="188"/>
      <c r="O61" s="164"/>
      <c r="P61" s="246"/>
      <c r="Q61" s="164"/>
      <c r="R61" s="166"/>
      <c r="S61" s="169"/>
      <c r="AI61" s="668"/>
      <c r="AJ61" s="668"/>
      <c r="AK61" s="668"/>
    </row>
    <row r="62" spans="1:37" s="38" customFormat="1" ht="9.6" customHeight="1">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c r="A63" s="171">
        <v>29</v>
      </c>
      <c r="B63" s="390" t="str">
        <f>IF($E63="","",VLOOKUP($E63,'1MD ELO (4)'!$A$7:$O$48,14))</f>
        <v/>
      </c>
      <c r="C63" s="390" t="str">
        <f>IF($E63="","",VLOOKUP($E63,'1MD ELO (4)'!$A$7:$O$48,15))</f>
        <v/>
      </c>
      <c r="D63" s="471" t="str">
        <f>IF($E63="","",VLOOKUP($E63,'1MD ELO (4)'!$A$7:$O$48,5))</f>
        <v/>
      </c>
      <c r="E63" s="159"/>
      <c r="F63" s="487" t="str">
        <f>UPPER(IF($E63="","",VLOOKUP($E63,'1MD ELO (4)'!$A$7:$O$48,2)))</f>
        <v/>
      </c>
      <c r="G63" s="487" t="str">
        <f>IF($E63="","",VLOOKUP($E63,'1MD ELO (4)'!$A$7:$O$48,3))</f>
        <v/>
      </c>
      <c r="H63" s="487"/>
      <c r="I63" s="487" t="str">
        <f>IF($E63="","",VLOOKUP($E63,'1MD ELO (4)'!$A$7:$O$48,4))</f>
        <v/>
      </c>
      <c r="J63" s="192"/>
      <c r="K63" s="161"/>
      <c r="L63" s="161"/>
      <c r="M63" s="161"/>
      <c r="N63" s="188"/>
      <c r="O63" s="161"/>
      <c r="P63" s="186"/>
      <c r="Q63" s="167"/>
      <c r="R63" s="168"/>
      <c r="S63" s="169"/>
      <c r="AI63" s="668"/>
      <c r="AJ63" s="668"/>
      <c r="AK63" s="668"/>
    </row>
    <row r="64" spans="1:37" s="38" customFormat="1" ht="9.6" customHeight="1">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c r="A65" s="171">
        <v>30</v>
      </c>
      <c r="B65" s="390" t="str">
        <f>IF($E65="","",VLOOKUP($E65,'1MD ELO (4)'!$A$7:$O$48,14))</f>
        <v/>
      </c>
      <c r="C65" s="390" t="str">
        <f>IF($E65="","",VLOOKUP($E65,'1MD ELO (4)'!$A$7:$O$48,15))</f>
        <v/>
      </c>
      <c r="D65" s="471" t="str">
        <f>IF($E65="","",VLOOKUP($E65,'1MD ELO (4)'!$A$7:$O$48,5))</f>
        <v/>
      </c>
      <c r="E65" s="159"/>
      <c r="F65" s="487" t="str">
        <f>UPPER(IF($E65="","",VLOOKUP($E65,'1MD ELO (4)'!$A$7:$O$48,2)))</f>
        <v/>
      </c>
      <c r="G65" s="487" t="str">
        <f>IF($E65="","",VLOOKUP($E65,'1MD ELO (4)'!$A$7:$O$48,3))</f>
        <v/>
      </c>
      <c r="H65" s="487"/>
      <c r="I65" s="487" t="str">
        <f>IF($E65="","",VLOOKUP($E65,'1MD ELO (4)'!$A$7:$O$48,4))</f>
        <v/>
      </c>
      <c r="J65" s="180"/>
      <c r="K65" s="161"/>
      <c r="L65" s="181"/>
      <c r="M65" s="161"/>
      <c r="N65" s="188"/>
      <c r="O65" s="186"/>
      <c r="P65" s="186"/>
      <c r="Q65" s="167"/>
      <c r="R65" s="168"/>
      <c r="S65" s="169"/>
      <c r="AI65" s="668"/>
      <c r="AJ65" s="668"/>
      <c r="AK65" s="668"/>
    </row>
    <row r="66" spans="1:37" s="38" customFormat="1" ht="9.6" customHeight="1">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c r="A67" s="171">
        <v>31</v>
      </c>
      <c r="B67" s="390" t="str">
        <f>IF($E67="","",VLOOKUP($E67,'1MD ELO (4)'!$A$7:$O$48,14))</f>
        <v/>
      </c>
      <c r="C67" s="390" t="str">
        <f>IF($E67="","",VLOOKUP($E67,'1MD ELO (4)'!$A$7:$O$48,15))</f>
        <v/>
      </c>
      <c r="D67" s="471" t="str">
        <f>IF($E67="","",VLOOKUP($E67,'1MD ELO (4)'!$A$7:$O$48,5))</f>
        <v/>
      </c>
      <c r="E67" s="159"/>
      <c r="F67" s="487" t="str">
        <f>UPPER(IF($E67="","",VLOOKUP($E67,'1MD ELO (4)'!$A$7:$O$48,2)))</f>
        <v/>
      </c>
      <c r="G67" s="487" t="str">
        <f>IF($E67="","",VLOOKUP($E67,'1MD ELO (4)'!$A$7:$O$48,3))</f>
        <v/>
      </c>
      <c r="H67" s="487"/>
      <c r="I67" s="487" t="str">
        <f>IF($E67="","",VLOOKUP($E67,'1MD ELO (4)'!$A$7:$O$48,4))</f>
        <v/>
      </c>
      <c r="J67" s="162"/>
      <c r="K67" s="161"/>
      <c r="L67" s="187"/>
      <c r="M67" s="161"/>
      <c r="N67" s="186"/>
      <c r="O67" s="186"/>
      <c r="P67" s="186"/>
      <c r="Q67" s="167"/>
      <c r="R67" s="168"/>
      <c r="S67" s="169"/>
      <c r="AI67" s="668"/>
      <c r="AJ67" s="668"/>
      <c r="AK67" s="668"/>
    </row>
    <row r="68" spans="1:37" s="38" customFormat="1" ht="9.6" customHeight="1">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c r="A69" s="157">
        <v>32</v>
      </c>
      <c r="B69" s="390" t="str">
        <f>IF($E69="","",VLOOKUP($E69,'1MD ELO (4)'!$A$7:$O$48,14))</f>
        <v/>
      </c>
      <c r="C69" s="390" t="str">
        <f>IF($E69="","",VLOOKUP($E69,'1MD ELO (4)'!$A$7:$O$48,15))</f>
        <v/>
      </c>
      <c r="D69" s="471" t="str">
        <f>IF($E69="","",VLOOKUP($E69,'1MD ELO (4)'!$A$7:$O$48,5))</f>
        <v/>
      </c>
      <c r="E69" s="159"/>
      <c r="F69" s="160" t="str">
        <f>UPPER(IF($E69="","",VLOOKUP($E69,'1MD ELO (4)'!$A$7:$O$48,2)))</f>
        <v/>
      </c>
      <c r="G69" s="160" t="str">
        <f>IF($E69="","",VLOOKUP($E69,'1MD ELO (4)'!$A$7:$O$48,3))</f>
        <v/>
      </c>
      <c r="H69" s="160"/>
      <c r="I69" s="160" t="str">
        <f>IF($E69="","",VLOOKUP($E69,'1MD ELO (4)'!$A$7:$O$48,4))</f>
        <v/>
      </c>
      <c r="J69" s="190"/>
      <c r="K69" s="161"/>
      <c r="L69" s="161"/>
      <c r="M69" s="161"/>
      <c r="N69" s="161"/>
      <c r="O69" s="164"/>
      <c r="P69" s="166"/>
      <c r="Q69" s="167"/>
      <c r="R69" s="168"/>
      <c r="S69" s="169"/>
      <c r="AI69" s="668"/>
      <c r="AJ69" s="668"/>
      <c r="AK69" s="668"/>
    </row>
    <row r="70" spans="1:37" s="2" customFormat="1" ht="6.75" customHeight="1">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c r="A72" s="452" t="s">
        <v>106</v>
      </c>
      <c r="B72" s="453"/>
      <c r="C72" s="454"/>
      <c r="D72" s="455"/>
      <c r="E72" s="224">
        <v>1</v>
      </c>
      <c r="F72" s="92" t="str">
        <f>IF(E72&gt;$R$79,,UPPER(VLOOKUP(E72,'1MD ELO (4)'!$A$7:$Q$134,2)))</f>
        <v/>
      </c>
      <c r="G72" s="225"/>
      <c r="H72" s="92"/>
      <c r="I72" s="91"/>
      <c r="J72" s="226" t="s">
        <v>7</v>
      </c>
      <c r="K72" s="221"/>
      <c r="L72" s="227"/>
      <c r="M72" s="221"/>
      <c r="N72" s="228"/>
      <c r="O72" s="229" t="s">
        <v>111</v>
      </c>
      <c r="P72" s="230"/>
      <c r="Q72" s="230"/>
      <c r="R72" s="231"/>
      <c r="AI72" s="670"/>
      <c r="AJ72" s="670"/>
      <c r="AK72" s="670"/>
    </row>
    <row r="73" spans="1:37" s="18" customFormat="1" ht="9" customHeight="1">
      <c r="A73" s="236" t="s">
        <v>124</v>
      </c>
      <c r="B73" s="234"/>
      <c r="C73" s="448"/>
      <c r="D73" s="237"/>
      <c r="E73" s="224">
        <v>2</v>
      </c>
      <c r="F73" s="92" t="str">
        <f>IF(E73&gt;$R$79,,UPPER(VLOOKUP(E73,'1MD ELO (4)'!$A$7:$Q$134,2)))</f>
        <v/>
      </c>
      <c r="G73" s="225"/>
      <c r="H73" s="92"/>
      <c r="I73" s="91"/>
      <c r="J73" s="226" t="s">
        <v>8</v>
      </c>
      <c r="K73" s="221"/>
      <c r="L73" s="227"/>
      <c r="M73" s="221"/>
      <c r="N73" s="228"/>
      <c r="O73" s="232"/>
      <c r="P73" s="233"/>
      <c r="Q73" s="234"/>
      <c r="R73" s="235"/>
      <c r="AI73" s="670"/>
      <c r="AJ73" s="670"/>
      <c r="AK73" s="670"/>
    </row>
    <row r="74" spans="1:37" s="18" customFormat="1" ht="9" customHeight="1">
      <c r="A74" s="379"/>
      <c r="B74" s="380"/>
      <c r="C74" s="449"/>
      <c r="D74" s="381"/>
      <c r="E74" s="224">
        <v>3</v>
      </c>
      <c r="F74" s="92" t="str">
        <f>IF(E74&gt;$R$79,,UPPER(VLOOKUP(E74,'1MD ELO (4)'!$A$7:$Q$134,2)))</f>
        <v/>
      </c>
      <c r="G74" s="225"/>
      <c r="H74" s="92"/>
      <c r="I74" s="91"/>
      <c r="J74" s="226" t="s">
        <v>9</v>
      </c>
      <c r="K74" s="221"/>
      <c r="L74" s="227"/>
      <c r="M74" s="221"/>
      <c r="N74" s="228"/>
      <c r="O74" s="229" t="s">
        <v>112</v>
      </c>
      <c r="P74" s="230"/>
      <c r="Q74" s="230"/>
      <c r="R74" s="231"/>
      <c r="AI74" s="670"/>
      <c r="AJ74" s="670"/>
      <c r="AK74" s="670"/>
    </row>
    <row r="75" spans="1:37" s="18" customFormat="1" ht="9" customHeight="1">
      <c r="A75" s="238"/>
      <c r="B75" s="443"/>
      <c r="C75" s="443"/>
      <c r="D75" s="239"/>
      <c r="E75" s="224">
        <v>4</v>
      </c>
      <c r="F75" s="92" t="str">
        <f>IF(E75&gt;$R$79,,UPPER(VLOOKUP(E75,'1MD ELO (4)'!$A$7:$Q$134,2)))</f>
        <v/>
      </c>
      <c r="G75" s="225"/>
      <c r="H75" s="92"/>
      <c r="I75" s="91"/>
      <c r="J75" s="226" t="s">
        <v>10</v>
      </c>
      <c r="K75" s="221"/>
      <c r="L75" s="227"/>
      <c r="M75" s="221"/>
      <c r="N75" s="228"/>
      <c r="O75" s="221"/>
      <c r="P75" s="227"/>
      <c r="Q75" s="221"/>
      <c r="R75" s="228"/>
      <c r="AI75" s="670"/>
      <c r="AJ75" s="670"/>
      <c r="AK75" s="670"/>
    </row>
    <row r="76" spans="1:37" s="18" customFormat="1" ht="9" customHeight="1">
      <c r="A76" s="366"/>
      <c r="B76" s="382"/>
      <c r="C76" s="382"/>
      <c r="D76" s="450"/>
      <c r="E76" s="224">
        <v>5</v>
      </c>
      <c r="F76" s="92" t="str">
        <f>IF(E76&gt;$R$79,,UPPER(VLOOKUP(E76,'1MD ELO (4)'!$A$7:$Q$134,2)))</f>
        <v/>
      </c>
      <c r="G76" s="225"/>
      <c r="H76" s="92"/>
      <c r="I76" s="91"/>
      <c r="J76" s="226" t="s">
        <v>11</v>
      </c>
      <c r="K76" s="221"/>
      <c r="L76" s="227"/>
      <c r="M76" s="221"/>
      <c r="N76" s="228"/>
      <c r="O76" s="234"/>
      <c r="P76" s="233"/>
      <c r="Q76" s="234"/>
      <c r="R76" s="235"/>
      <c r="AI76" s="670"/>
      <c r="AJ76" s="670"/>
      <c r="AK76" s="670"/>
    </row>
    <row r="77" spans="1:37" s="18" customFormat="1" ht="9" customHeight="1">
      <c r="A77" s="367"/>
      <c r="B77" s="388"/>
      <c r="C77" s="443"/>
      <c r="D77" s="239"/>
      <c r="E77" s="224">
        <v>6</v>
      </c>
      <c r="F77" s="92" t="str">
        <f>IF(E77&gt;$R$79,,UPPER(VLOOKUP(E77,'1MD ELO (4)'!$A$7:$Q$134,2)))</f>
        <v/>
      </c>
      <c r="G77" s="225"/>
      <c r="H77" s="92"/>
      <c r="I77" s="91"/>
      <c r="J77" s="226" t="s">
        <v>12</v>
      </c>
      <c r="K77" s="221"/>
      <c r="L77" s="227"/>
      <c r="M77" s="221"/>
      <c r="N77" s="228"/>
      <c r="O77" s="229" t="s">
        <v>92</v>
      </c>
      <c r="P77" s="230"/>
      <c r="Q77" s="230"/>
      <c r="R77" s="231"/>
      <c r="AI77" s="670"/>
      <c r="AJ77" s="670"/>
      <c r="AK77" s="670"/>
    </row>
    <row r="78" spans="1:37" s="18" customFormat="1" ht="9" customHeight="1">
      <c r="A78" s="367"/>
      <c r="B78" s="388"/>
      <c r="C78" s="444"/>
      <c r="D78" s="377"/>
      <c r="E78" s="224">
        <v>7</v>
      </c>
      <c r="F78" s="92" t="str">
        <f>IF(E78&gt;$R$79,,UPPER(VLOOKUP(E78,'1MD ELO (4)'!$A$7:$Q$134,2)))</f>
        <v/>
      </c>
      <c r="G78" s="225"/>
      <c r="H78" s="92"/>
      <c r="I78" s="91"/>
      <c r="J78" s="226" t="s">
        <v>13</v>
      </c>
      <c r="K78" s="221"/>
      <c r="L78" s="227"/>
      <c r="M78" s="221"/>
      <c r="N78" s="228"/>
      <c r="O78" s="221"/>
      <c r="P78" s="227"/>
      <c r="Q78" s="221"/>
      <c r="R78" s="228"/>
      <c r="AI78" s="670"/>
      <c r="AJ78" s="670"/>
      <c r="AK78" s="670"/>
    </row>
    <row r="79" spans="1:37" s="18" customFormat="1" ht="9" customHeight="1">
      <c r="A79" s="368"/>
      <c r="B79" s="365"/>
      <c r="C79" s="445"/>
      <c r="D79" s="378"/>
      <c r="E79" s="240">
        <v>8</v>
      </c>
      <c r="F79" s="241" t="str">
        <f>IF(E79&gt;$R$79,,UPPER(VLOOKUP(E79,'1MD ELO (4)'!$A$7:$Q$134,2)))</f>
        <v/>
      </c>
      <c r="G79" s="242"/>
      <c r="H79" s="241"/>
      <c r="I79" s="243"/>
      <c r="J79" s="244" t="s">
        <v>14</v>
      </c>
      <c r="K79" s="234"/>
      <c r="L79" s="233"/>
      <c r="M79" s="234"/>
      <c r="N79" s="235"/>
      <c r="O79" s="234">
        <f>R4</f>
        <v>0</v>
      </c>
      <c r="P79" s="233"/>
      <c r="Q79" s="234"/>
      <c r="R79" s="245">
        <f>MIN(8,'1MD ELO (4)'!Q5)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253" priority="11" stopIfTrue="1">
      <formula>AND($E7&lt;9,$C7&gt;0)</formula>
    </cfRule>
  </conditionalFormatting>
  <conditionalFormatting sqref="I8 I40 I16 M14 I20 M30 I24 I48 M46 I52 I32 I44 I36 I12 M62 I28 K18 K26 K34 K42 K50 K58 K66 K10 I56 I64 I68 I60 O22 O39 O54">
    <cfRule type="expression" dxfId="252" priority="8" stopIfTrue="1">
      <formula>AND($O$1="CU",I8="Umpire")</formula>
    </cfRule>
    <cfRule type="expression" dxfId="251" priority="9" stopIfTrue="1">
      <formula>AND($O$1="CU",I8&lt;&gt;"Umpire",J8&lt;&gt;"")</formula>
    </cfRule>
    <cfRule type="expression" dxfId="250" priority="10" stopIfTrue="1">
      <formula>AND($O$1="CU",I8&lt;&gt;"Umpire")</formula>
    </cfRule>
  </conditionalFormatting>
  <conditionalFormatting sqref="E67 E65 E63 E13 E61 E15 E17 E21 E19 E23 E25 E27 E29 E31 E33 E37 E35 E39 E41 E43 E47 E49 E45 E51 E53 E55 E57 E59 E69">
    <cfRule type="expression" dxfId="249" priority="7" stopIfTrue="1">
      <formula>AND($E13&lt;9,$C13&gt;0)</formula>
    </cfRule>
  </conditionalFormatting>
  <conditionalFormatting sqref="M10 M18 M26 M34 M42 M50 M58 M66 O14 O30 O46 O62 Q22 Q54 K8 K12 K16 K20 K24 K28 K32 K36 K40 K44 K48 K52 K56 K60 K64 K68">
    <cfRule type="expression" dxfId="248" priority="5" stopIfTrue="1">
      <formula>J8="as"</formula>
    </cfRule>
    <cfRule type="expression" dxfId="247" priority="6" stopIfTrue="1">
      <formula>J8="bs"</formula>
    </cfRule>
  </conditionalFormatting>
  <conditionalFormatting sqref="J8 J12 J16 J20 J24 J28 J32 J36 J40 J44 J48 J52 J56 J60 J64 J68 L66 L58 L50 L42 L34 L26 L18 L10 N14 N30 N46 N62 R79 P54 P39 P22">
    <cfRule type="expression" dxfId="246" priority="4" stopIfTrue="1">
      <formula>$O$1="CU"</formula>
    </cfRule>
  </conditionalFormatting>
  <conditionalFormatting sqref="Q38">
    <cfRule type="expression" dxfId="245" priority="2" stopIfTrue="1">
      <formula>P39="as"</formula>
    </cfRule>
    <cfRule type="expression" dxfId="244" priority="3" stopIfTrue="1">
      <formula>P39="bs"</formula>
    </cfRule>
  </conditionalFormatting>
  <conditionalFormatting sqref="E7 E9 E11">
    <cfRule type="expression" dxfId="243" priority="1" stopIfTrue="1">
      <formula>$E7&lt;9</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79.xml><?xml version="1.0" encoding="utf-8"?>
<worksheet xmlns="http://schemas.openxmlformats.org/spreadsheetml/2006/main" xmlns:r="http://schemas.openxmlformats.org/officeDocument/2006/relationships">
  <sheetPr codeName="Sheet159">
    <tabColor indexed="11"/>
    <pageSetUpPr fitToPage="1"/>
  </sheetPr>
  <dimension ref="A1:AK82"/>
  <sheetViews>
    <sheetView showGridLines="0" showZeros="0" workbookViewId="0">
      <selection activeCell="A6" sqref="A6:IV6"/>
    </sheetView>
  </sheetViews>
  <sheetFormatPr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c r="A1" s="93" t="str">
        <f>Altalanos!$A$6</f>
        <v>Diákolimpia Bács-Kiskun</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464">
        <f>Altalanos!$D$8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04"/>
      <c r="N4" s="147"/>
      <c r="O4" s="146"/>
      <c r="P4" s="147"/>
      <c r="Q4" s="146"/>
      <c r="R4" s="89">
        <f>Altalanos!$E$10</f>
        <v>0</v>
      </c>
      <c r="Y4" s="656"/>
      <c r="Z4" s="656"/>
      <c r="AA4" s="656" t="s">
        <v>194</v>
      </c>
      <c r="AB4" s="661">
        <v>250</v>
      </c>
      <c r="AC4" s="661">
        <v>200</v>
      </c>
      <c r="AD4" s="661">
        <v>150</v>
      </c>
      <c r="AE4" s="661">
        <v>120</v>
      </c>
      <c r="AF4" s="661">
        <v>90</v>
      </c>
      <c r="AG4" s="661">
        <v>60</v>
      </c>
      <c r="AH4" s="661">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3.5" customHeight="1" thickBot="1">
      <c r="A6" s="785"/>
      <c r="B6" s="805"/>
      <c r="C6" s="806"/>
      <c r="D6" s="806"/>
      <c r="E6" s="805"/>
      <c r="F6" s="793" t="str">
        <f>IF(Y3="","",CONCATENATE(AH1," pont"))</f>
        <v/>
      </c>
      <c r="G6" s="795"/>
      <c r="H6" s="796"/>
      <c r="I6" s="795"/>
      <c r="J6" s="797"/>
      <c r="K6" s="794" t="str">
        <f>IF(Y3="","",CONCATENATE(AG1," pont"))</f>
        <v/>
      </c>
      <c r="L6" s="797"/>
      <c r="M6" s="794" t="str">
        <f>IF(Y3="","",CONCATENATE(AF1," pont"))</f>
        <v/>
      </c>
      <c r="N6" s="797"/>
      <c r="O6" s="794" t="str">
        <f>IF(Y3="","",CONCATENATE(AE1," pont"))</f>
        <v/>
      </c>
      <c r="P6" s="797"/>
      <c r="Q6" s="794" t="str">
        <f>IF(Y3="","",CONCATENATE(AD1," pont"))</f>
        <v/>
      </c>
      <c r="R6" s="798"/>
      <c r="Y6" s="800"/>
      <c r="Z6" s="800"/>
      <c r="AA6" s="800" t="s">
        <v>196</v>
      </c>
      <c r="AB6" s="801">
        <v>150</v>
      </c>
      <c r="AC6" s="801">
        <v>120</v>
      </c>
      <c r="AD6" s="801">
        <v>90</v>
      </c>
      <c r="AE6" s="801">
        <v>60</v>
      </c>
      <c r="AF6" s="801">
        <v>40</v>
      </c>
      <c r="AG6" s="801">
        <v>25</v>
      </c>
      <c r="AH6" s="801">
        <v>10</v>
      </c>
      <c r="AI6" s="803"/>
      <c r="AJ6" s="803"/>
      <c r="AK6" s="803"/>
    </row>
    <row r="7" spans="1:37" s="38" customFormat="1" ht="9" customHeight="1">
      <c r="A7" s="157" t="s">
        <v>7</v>
      </c>
      <c r="B7" s="390" t="str">
        <f>IF($E7="","",VLOOKUP($E7,'1MD ELO (4)'!$A$7:$O$80,14))</f>
        <v/>
      </c>
      <c r="C7" s="390" t="str">
        <f>IF($E7="","",VLOOKUP($E7,'1MD ELO (4)'!$A$7:$O$80,15))</f>
        <v/>
      </c>
      <c r="D7" s="446" t="str">
        <f>IF($E7="","",VLOOKUP($E7,'1MD ELO (4)'!$A$7:$O$80,5))</f>
        <v/>
      </c>
      <c r="E7" s="159"/>
      <c r="F7" s="160" t="str">
        <f>UPPER(IF($E7="","",VLOOKUP($E7,'1MD ELO (4)'!$A$7:$O$80,2)))</f>
        <v/>
      </c>
      <c r="G7" s="160" t="str">
        <f>IF($E7="","",VLOOKUP($E7,'1MD ELO (4)'!$A$7:$O$80,3))</f>
        <v/>
      </c>
      <c r="H7" s="160"/>
      <c r="I7" s="160" t="str">
        <f>IF($E7="","",VLOOKUP($E7,'1MD ELO (4)'!$A$7:$O$80,4))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c r="A8" s="254" t="s">
        <v>8</v>
      </c>
      <c r="B8" s="390" t="str">
        <f>IF($E8="","",VLOOKUP($E8,'1MD ELO (4)'!$A$7:$O$80,14))</f>
        <v/>
      </c>
      <c r="C8" s="390" t="str">
        <f>IF($E8="","",VLOOKUP($E8,'1MD ELO (4)'!$A$7:$O$80,15))</f>
        <v/>
      </c>
      <c r="D8" s="446" t="str">
        <f>IF($E8="","",VLOOKUP($E8,'1MD ELO (4)'!$A$7:$O$80,5))</f>
        <v/>
      </c>
      <c r="E8" s="159"/>
      <c r="F8" s="487" t="str">
        <f>UPPER(IF($E8="","",VLOOKUP($E8,'1MD ELO (4)'!$A$7:$O$80,2)))</f>
        <v/>
      </c>
      <c r="G8" s="487" t="str">
        <f>IF($E8="","",VLOOKUP($E8,'1MD ELO (4)'!$A$7:$O$80,3))</f>
        <v/>
      </c>
      <c r="H8" s="487"/>
      <c r="I8" s="487" t="str">
        <f>IF($E8="","",VLOOKUP($E8,'1MD ELO (4)'!$A$7:$O$80,4))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c r="A9" s="171" t="s">
        <v>9</v>
      </c>
      <c r="B9" s="390" t="str">
        <f>IF($E9="","",VLOOKUP($E9,'1MD ELO (4)'!$A$7:$O$80,14))</f>
        <v/>
      </c>
      <c r="C9" s="390" t="str">
        <f>IF($E9="","",VLOOKUP($E9,'1MD ELO (4)'!$A$7:$O$80,15))</f>
        <v/>
      </c>
      <c r="D9" s="446" t="str">
        <f>IF($E9="","",VLOOKUP($E9,'1MD ELO (4)'!$A$7:$O$80,5))</f>
        <v/>
      </c>
      <c r="E9" s="159"/>
      <c r="F9" s="487" t="str">
        <f>UPPER(IF($E9="","",VLOOKUP($E9,'1MD ELO (4)'!$A$7:$O$80,2)))</f>
        <v/>
      </c>
      <c r="G9" s="487" t="str">
        <f>IF($E9="","",VLOOKUP($E9,'1MD ELO (4)'!$A$7:$O$80,3))</f>
        <v/>
      </c>
      <c r="H9" s="487"/>
      <c r="I9" s="487" t="str">
        <f>IF($E9="","",VLOOKUP($E9,'1MD ELO (4)'!$A$7:$O$80,4))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c r="A10" s="171" t="s">
        <v>10</v>
      </c>
      <c r="B10" s="390" t="str">
        <f>IF($E10="","",VLOOKUP($E10,'1MD ELO (4)'!$A$7:$O$80,14))</f>
        <v/>
      </c>
      <c r="C10" s="390" t="str">
        <f>IF($E10="","",VLOOKUP($E10,'1MD ELO (4)'!$A$7:$O$80,15))</f>
        <v/>
      </c>
      <c r="D10" s="446" t="str">
        <f>IF($E10="","",VLOOKUP($E10,'1MD ELO (4)'!$A$7:$O$80,5))</f>
        <v/>
      </c>
      <c r="E10" s="159"/>
      <c r="F10" s="487" t="str">
        <f>UPPER(IF($E10="","",VLOOKUP($E10,'1MD ELO (4)'!$A$7:$O$80,2)))</f>
        <v/>
      </c>
      <c r="G10" s="487" t="str">
        <f>IF($E10="","",VLOOKUP($E10,'1MD ELO (4)'!$A$7:$O$80,3))</f>
        <v/>
      </c>
      <c r="H10" s="487"/>
      <c r="I10" s="487" t="str">
        <f>IF($E10="","",VLOOKUP($E10,'1MD ELO (4)'!$A$7:$O$80,4))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c r="A11" s="171" t="s">
        <v>11</v>
      </c>
      <c r="B11" s="390" t="str">
        <f>IF($E11="","",VLOOKUP($E11,'1MD ELO (4)'!$A$7:$O$80,14))</f>
        <v/>
      </c>
      <c r="C11" s="390" t="str">
        <f>IF($E11="","",VLOOKUP($E11,'1MD ELO (4)'!$A$7:$O$80,15))</f>
        <v/>
      </c>
      <c r="D11" s="446" t="str">
        <f>IF($E11="","",VLOOKUP($E11,'1MD ELO (4)'!$A$7:$O$80,5))</f>
        <v/>
      </c>
      <c r="E11" s="159"/>
      <c r="F11" s="487" t="str">
        <f>UPPER(IF($E11="","",VLOOKUP($E11,'1MD ELO (4)'!$A$7:$O$80,2)))</f>
        <v/>
      </c>
      <c r="G11" s="487" t="str">
        <f>IF($E11="","",VLOOKUP($E11,'1MD ELO (4)'!$A$7:$O$80,3))</f>
        <v/>
      </c>
      <c r="H11" s="487"/>
      <c r="I11" s="487" t="str">
        <f>IF($E11="","",VLOOKUP($E11,'1MD ELO (4)'!$A$7:$O$80,4))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c r="A12" s="171" t="s">
        <v>12</v>
      </c>
      <c r="B12" s="390" t="str">
        <f>IF($E12="","",VLOOKUP($E12,'1MD ELO (4)'!$A$7:$O$80,14))</f>
        <v/>
      </c>
      <c r="C12" s="390" t="str">
        <f>IF($E12="","",VLOOKUP($E12,'1MD ELO (4)'!$A$7:$O$80,15))</f>
        <v/>
      </c>
      <c r="D12" s="446" t="str">
        <f>IF($E12="","",VLOOKUP($E12,'1MD ELO (4)'!$A$7:$O$80,5))</f>
        <v/>
      </c>
      <c r="E12" s="159"/>
      <c r="F12" s="487" t="str">
        <f>UPPER(IF($E12="","",VLOOKUP($E12,'1MD ELO (4)'!$A$7:$O$80,2)))</f>
        <v/>
      </c>
      <c r="G12" s="487" t="str">
        <f>IF($E12="","",VLOOKUP($E12,'1MD ELO (4)'!$A$7:$O$80,3))</f>
        <v/>
      </c>
      <c r="H12" s="487"/>
      <c r="I12" s="487" t="str">
        <f>IF($E12="","",VLOOKUP($E12,'1MD ELO (4)'!$A$7:$O$80,4))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c r="A13" s="254" t="s">
        <v>13</v>
      </c>
      <c r="B13" s="390" t="str">
        <f>IF($E13="","",VLOOKUP($E13,'1MD ELO (4)'!$A$7:$O$80,14))</f>
        <v/>
      </c>
      <c r="C13" s="390" t="str">
        <f>IF($E13="","",VLOOKUP($E13,'1MD ELO (4)'!$A$7:$O$80,15))</f>
        <v/>
      </c>
      <c r="D13" s="446" t="str">
        <f>IF($E13="","",VLOOKUP($E13,'1MD ELO (4)'!$A$7:$O$80,5))</f>
        <v/>
      </c>
      <c r="E13" s="159"/>
      <c r="F13" s="487" t="str">
        <f>UPPER(IF($E13="","",VLOOKUP($E13,'1MD ELO (4)'!$A$7:$O$80,2)))</f>
        <v/>
      </c>
      <c r="G13" s="487" t="str">
        <f>IF($E13="","",VLOOKUP($E13,'1MD ELO (4)'!$A$7:$O$80,3))</f>
        <v/>
      </c>
      <c r="H13" s="487"/>
      <c r="I13" s="487" t="str">
        <f>IF($E13="","",VLOOKUP($E13,'1MD ELO (4)'!$A$7:$O$80,4))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c r="A14" s="196" t="s">
        <v>14</v>
      </c>
      <c r="B14" s="390" t="str">
        <f>IF($E14="","",VLOOKUP($E14,'1MD ELO (4)'!$A$7:$O$80,14))</f>
        <v/>
      </c>
      <c r="C14" s="390" t="str">
        <f>IF($E14="","",VLOOKUP($E14,'1MD ELO (4)'!$A$7:$O$80,15))</f>
        <v/>
      </c>
      <c r="D14" s="446" t="str">
        <f>IF($E14="","",VLOOKUP($E14,'1MD ELO (4)'!$A$7:$O$80,5))</f>
        <v/>
      </c>
      <c r="E14" s="159"/>
      <c r="F14" s="160" t="str">
        <f>UPPER(IF($E14="","",VLOOKUP($E14,'1MD ELO (4)'!$A$7:$O$80,2)))</f>
        <v/>
      </c>
      <c r="G14" s="160" t="str">
        <f>IF($E14="","",VLOOKUP($E14,'1MD ELO (4)'!$A$7:$O$80,3))</f>
        <v/>
      </c>
      <c r="H14" s="160"/>
      <c r="I14" s="160" t="str">
        <f>IF($E14="","",VLOOKUP($E14,'1MD ELO (4)'!$A$7:$O$80,4))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c r="A15" s="157" t="s">
        <v>15</v>
      </c>
      <c r="B15" s="390" t="str">
        <f>IF($E15="","",VLOOKUP($E15,'1MD ELO (4)'!$A$7:$O$80,14))</f>
        <v/>
      </c>
      <c r="C15" s="390" t="str">
        <f>IF($E15="","",VLOOKUP($E15,'1MD ELO (4)'!$A$7:$O$80,15))</f>
        <v/>
      </c>
      <c r="D15" s="446" t="str">
        <f>IF($E15="","",VLOOKUP($E15,'1MD ELO (4)'!$A$7:$O$80,5))</f>
        <v/>
      </c>
      <c r="E15" s="159"/>
      <c r="F15" s="160" t="str">
        <f>UPPER(IF($E15="","",VLOOKUP($E15,'1MD ELO (4)'!$A$7:$O$80,2)))</f>
        <v/>
      </c>
      <c r="G15" s="160" t="str">
        <f>IF($E15="","",VLOOKUP($E15,'1MD ELO (4)'!$A$7:$O$80,3))</f>
        <v/>
      </c>
      <c r="H15" s="160"/>
      <c r="I15" s="160" t="str">
        <f>IF($E15="","",VLOOKUP($E15,'1MD ELO (4)'!$A$7:$O$80,4))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c r="A16" s="254" t="s">
        <v>16</v>
      </c>
      <c r="B16" s="390" t="str">
        <f>IF($E16="","",VLOOKUP($E16,'1MD ELO (4)'!$A$7:$O$80,14))</f>
        <v/>
      </c>
      <c r="C16" s="390" t="str">
        <f>IF($E16="","",VLOOKUP($E16,'1MD ELO (4)'!$A$7:$O$80,15))</f>
        <v/>
      </c>
      <c r="D16" s="446" t="str">
        <f>IF($E16="","",VLOOKUP($E16,'1MD ELO (4)'!$A$7:$O$80,5))</f>
        <v/>
      </c>
      <c r="E16" s="159"/>
      <c r="F16" s="487" t="str">
        <f>UPPER(IF($E16="","",VLOOKUP($E16,'1MD ELO (4)'!$A$7:$O$80,2)))</f>
        <v/>
      </c>
      <c r="G16" s="487" t="str">
        <f>IF($E16="","",VLOOKUP($E16,'1MD ELO (4)'!$A$7:$O$80,3))</f>
        <v/>
      </c>
      <c r="H16" s="487"/>
      <c r="I16" s="487" t="str">
        <f>IF($E16="","",VLOOKUP($E16,'1MD ELO (4)'!$A$7:$O$80,4))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c r="A17" s="171" t="s">
        <v>17</v>
      </c>
      <c r="B17" s="390" t="str">
        <f>IF($E17="","",VLOOKUP($E17,'1MD ELO (4)'!$A$7:$O$80,14))</f>
        <v/>
      </c>
      <c r="C17" s="390" t="str">
        <f>IF($E17="","",VLOOKUP($E17,'1MD ELO (4)'!$A$7:$O$80,15))</f>
        <v/>
      </c>
      <c r="D17" s="446" t="str">
        <f>IF($E17="","",VLOOKUP($E17,'1MD ELO (4)'!$A$7:$O$80,5))</f>
        <v/>
      </c>
      <c r="E17" s="159"/>
      <c r="F17" s="487" t="str">
        <f>UPPER(IF($E17="","",VLOOKUP($E17,'1MD ELO (4)'!$A$7:$O$80,2)))</f>
        <v/>
      </c>
      <c r="G17" s="487" t="str">
        <f>IF($E17="","",VLOOKUP($E17,'1MD ELO (4)'!$A$7:$O$80,3))</f>
        <v/>
      </c>
      <c r="H17" s="487"/>
      <c r="I17" s="487" t="str">
        <f>IF($E17="","",VLOOKUP($E17,'1MD ELO (4)'!$A$7:$O$80,4))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c r="A18" s="171" t="s">
        <v>18</v>
      </c>
      <c r="B18" s="390" t="str">
        <f>IF($E18="","",VLOOKUP($E18,'1MD ELO (4)'!$A$7:$O$80,14))</f>
        <v/>
      </c>
      <c r="C18" s="390" t="str">
        <f>IF($E18="","",VLOOKUP($E18,'1MD ELO (4)'!$A$7:$O$80,15))</f>
        <v/>
      </c>
      <c r="D18" s="446" t="str">
        <f>IF($E18="","",VLOOKUP($E18,'1MD ELO (4)'!$A$7:$O$80,5))</f>
        <v/>
      </c>
      <c r="E18" s="159"/>
      <c r="F18" s="487" t="str">
        <f>UPPER(IF($E18="","",VLOOKUP($E18,'1MD ELO (4)'!$A$7:$O$80,2)))</f>
        <v/>
      </c>
      <c r="G18" s="487" t="str">
        <f>IF($E18="","",VLOOKUP($E18,'1MD ELO (4)'!$A$7:$O$80,3))</f>
        <v/>
      </c>
      <c r="H18" s="487"/>
      <c r="I18" s="487" t="str">
        <f>IF($E18="","",VLOOKUP($E18,'1MD ELO (4)'!$A$7:$O$80,4))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c r="A19" s="171" t="s">
        <v>19</v>
      </c>
      <c r="B19" s="390" t="str">
        <f>IF($E19="","",VLOOKUP($E19,'1MD ELO (4)'!$A$7:$O$80,14))</f>
        <v/>
      </c>
      <c r="C19" s="390" t="str">
        <f>IF($E19="","",VLOOKUP($E19,'1MD ELO (4)'!$A$7:$O$80,15))</f>
        <v/>
      </c>
      <c r="D19" s="446" t="str">
        <f>IF($E19="","",VLOOKUP($E19,'1MD ELO (4)'!$A$7:$O$80,5))</f>
        <v/>
      </c>
      <c r="E19" s="159"/>
      <c r="F19" s="487" t="str">
        <f>UPPER(IF($E19="","",VLOOKUP($E19,'1MD ELO (4)'!$A$7:$O$80,2)))</f>
        <v/>
      </c>
      <c r="G19" s="487" t="str">
        <f>IF($E19="","",VLOOKUP($E19,'1MD ELO (4)'!$A$7:$O$80,3))</f>
        <v/>
      </c>
      <c r="H19" s="487"/>
      <c r="I19" s="487" t="str">
        <f>IF($E19="","",VLOOKUP($E19,'1MD ELO (4)'!$A$7:$O$80,4))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c r="A20" s="171" t="s">
        <v>20</v>
      </c>
      <c r="B20" s="390" t="str">
        <f>IF($E20="","",VLOOKUP($E20,'1MD ELO (4)'!$A$7:$O$80,14))</f>
        <v/>
      </c>
      <c r="C20" s="390" t="str">
        <f>IF($E20="","",VLOOKUP($E20,'1MD ELO (4)'!$A$7:$O$80,15))</f>
        <v/>
      </c>
      <c r="D20" s="446" t="str">
        <f>IF($E20="","",VLOOKUP($E20,'1MD ELO (4)'!$A$7:$O$80,5))</f>
        <v/>
      </c>
      <c r="E20" s="159"/>
      <c r="F20" s="487" t="str">
        <f>UPPER(IF($E20="","",VLOOKUP($E20,'1MD ELO (4)'!$A$7:$O$80,2)))</f>
        <v/>
      </c>
      <c r="G20" s="487" t="str">
        <f>IF($E20="","",VLOOKUP($E20,'1MD ELO (4)'!$A$7:$O$80,3))</f>
        <v/>
      </c>
      <c r="H20" s="487"/>
      <c r="I20" s="487" t="str">
        <f>IF($E20="","",VLOOKUP($E20,'1MD ELO (4)'!$A$7:$O$80,4))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c r="A21" s="254" t="s">
        <v>21</v>
      </c>
      <c r="B21" s="390" t="str">
        <f>IF($E21="","",VLOOKUP($E21,'1MD ELO (4)'!$A$7:$O$80,14))</f>
        <v/>
      </c>
      <c r="C21" s="390" t="str">
        <f>IF($E21="","",VLOOKUP($E21,'1MD ELO (4)'!$A$7:$O$80,15))</f>
        <v/>
      </c>
      <c r="D21" s="446" t="str">
        <f>IF($E21="","",VLOOKUP($E21,'1MD ELO (4)'!$A$7:$O$80,5))</f>
        <v/>
      </c>
      <c r="E21" s="159"/>
      <c r="F21" s="487" t="str">
        <f>UPPER(IF($E21="","",VLOOKUP($E21,'1MD ELO (4)'!$A$7:$O$80,2)))</f>
        <v/>
      </c>
      <c r="G21" s="487" t="str">
        <f>IF($E21="","",VLOOKUP($E21,'1MD ELO (4)'!$A$7:$O$80,3))</f>
        <v/>
      </c>
      <c r="H21" s="487"/>
      <c r="I21" s="487" t="str">
        <f>IF($E21="","",VLOOKUP($E21,'1MD ELO (4)'!$A$7:$O$80,4))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c r="A22" s="196" t="s">
        <v>22</v>
      </c>
      <c r="B22" s="390" t="str">
        <f>IF($E22="","",VLOOKUP($E22,'1MD ELO (4)'!$A$7:$O$80,14))</f>
        <v/>
      </c>
      <c r="C22" s="390" t="str">
        <f>IF($E22="","",VLOOKUP($E22,'1MD ELO (4)'!$A$7:$O$80,15))</f>
        <v/>
      </c>
      <c r="D22" s="446" t="str">
        <f>IF($E22="","",VLOOKUP($E22,'1MD ELO (4)'!$A$7:$O$80,5))</f>
        <v/>
      </c>
      <c r="E22" s="159"/>
      <c r="F22" s="160" t="str">
        <f>UPPER(IF($E22="","",VLOOKUP($E22,'1MD ELO (4)'!$A$7:$O$80,2)))</f>
        <v/>
      </c>
      <c r="G22" s="160" t="str">
        <f>IF($E22="","",VLOOKUP($E22,'1MD ELO (4)'!$A$7:$O$80,3))</f>
        <v/>
      </c>
      <c r="H22" s="160"/>
      <c r="I22" s="160" t="str">
        <f>IF($E22="","",VLOOKUP($E22,'1MD ELO (4)'!$A$7:$O$80,4))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c r="A23" s="157" t="s">
        <v>23</v>
      </c>
      <c r="B23" s="390" t="str">
        <f>IF($E23="","",VLOOKUP($E23,'1MD ELO (4)'!$A$7:$O$80,14))</f>
        <v/>
      </c>
      <c r="C23" s="390" t="str">
        <f>IF($E23="","",VLOOKUP($E23,'1MD ELO (4)'!$A$7:$O$80,15))</f>
        <v/>
      </c>
      <c r="D23" s="446" t="str">
        <f>IF($E23="","",VLOOKUP($E23,'1MD ELO (4)'!$A$7:$O$80,5))</f>
        <v/>
      </c>
      <c r="E23" s="159"/>
      <c r="F23" s="160" t="str">
        <f>UPPER(IF($E23="","",VLOOKUP($E23,'1MD ELO (4)'!$A$7:$O$80,2)))</f>
        <v/>
      </c>
      <c r="G23" s="160" t="str">
        <f>IF($E23="","",VLOOKUP($E23,'1MD ELO (4)'!$A$7:$O$80,3))</f>
        <v/>
      </c>
      <c r="H23" s="160"/>
      <c r="I23" s="160" t="str">
        <f>IF($E23="","",VLOOKUP($E23,'1MD ELO (4)'!$A$7:$O$80,4))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c r="A24" s="254" t="s">
        <v>24</v>
      </c>
      <c r="B24" s="390" t="str">
        <f>IF($E24="","",VLOOKUP($E24,'1MD ELO (4)'!$A$7:$O$80,14))</f>
        <v/>
      </c>
      <c r="C24" s="390" t="str">
        <f>IF($E24="","",VLOOKUP($E24,'1MD ELO (4)'!$A$7:$O$80,15))</f>
        <v/>
      </c>
      <c r="D24" s="446" t="str">
        <f>IF($E24="","",VLOOKUP($E24,'1MD ELO (4)'!$A$7:$O$80,5))</f>
        <v/>
      </c>
      <c r="E24" s="159"/>
      <c r="F24" s="487" t="str">
        <f>UPPER(IF($E24="","",VLOOKUP($E24,'1MD ELO (4)'!$A$7:$O$80,2)))</f>
        <v/>
      </c>
      <c r="G24" s="487" t="str">
        <f>IF($E24="","",VLOOKUP($E24,'1MD ELO (4)'!$A$7:$O$80,3))</f>
        <v/>
      </c>
      <c r="H24" s="487"/>
      <c r="I24" s="487" t="str">
        <f>IF($E24="","",VLOOKUP($E24,'1MD ELO (4)'!$A$7:$O$80,4))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c r="A25" s="171" t="s">
        <v>25</v>
      </c>
      <c r="B25" s="390" t="str">
        <f>IF($E25="","",VLOOKUP($E25,'1MD ELO (4)'!$A$7:$O$80,14))</f>
        <v/>
      </c>
      <c r="C25" s="390" t="str">
        <f>IF($E25="","",VLOOKUP($E25,'1MD ELO (4)'!$A$7:$O$80,15))</f>
        <v/>
      </c>
      <c r="D25" s="446" t="str">
        <f>IF($E25="","",VLOOKUP($E25,'1MD ELO (4)'!$A$7:$O$80,5))</f>
        <v/>
      </c>
      <c r="E25" s="159"/>
      <c r="F25" s="487" t="str">
        <f>UPPER(IF($E25="","",VLOOKUP($E25,'1MD ELO (4)'!$A$7:$O$80,2)))</f>
        <v/>
      </c>
      <c r="G25" s="487" t="str">
        <f>IF($E25="","",VLOOKUP($E25,'1MD ELO (4)'!$A$7:$O$80,3))</f>
        <v/>
      </c>
      <c r="H25" s="487"/>
      <c r="I25" s="487" t="str">
        <f>IF($E25="","",VLOOKUP($E25,'1MD ELO (4)'!$A$7:$O$80,4))</f>
        <v/>
      </c>
      <c r="J25" s="253"/>
      <c r="K25" s="177" t="str">
        <f>UPPER(IF(OR(J26="a",J26="as"),F25,IF(OR(J26="b",J26="bs"),F26,)))</f>
        <v/>
      </c>
      <c r="L25" s="256"/>
      <c r="M25" s="161"/>
      <c r="N25" s="188"/>
      <c r="O25" s="186"/>
      <c r="P25" s="186"/>
      <c r="Q25" s="849" t="str">
        <f>IF(Y3="","",CONCATENATE(AC1," pont"))</f>
        <v/>
      </c>
      <c r="R25" s="85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c r="A26" s="171" t="s">
        <v>26</v>
      </c>
      <c r="B26" s="390" t="str">
        <f>IF($E26="","",VLOOKUP($E26,'1MD ELO (4)'!$A$7:$O$80,14))</f>
        <v/>
      </c>
      <c r="C26" s="390" t="str">
        <f>IF($E26="","",VLOOKUP($E26,'1MD ELO (4)'!$A$7:$O$80,15))</f>
        <v/>
      </c>
      <c r="D26" s="446" t="str">
        <f>IF($E26="","",VLOOKUP($E26,'1MD ELO (4)'!$A$7:$O$80,5))</f>
        <v/>
      </c>
      <c r="E26" s="159"/>
      <c r="F26" s="487" t="str">
        <f>UPPER(IF($E26="","",VLOOKUP($E26,'1MD ELO (4)'!$A$7:$O$80,2)))</f>
        <v/>
      </c>
      <c r="G26" s="487" t="str">
        <f>IF($E26="","",VLOOKUP($E26,'1MD ELO (4)'!$A$7:$O$80,3))</f>
        <v/>
      </c>
      <c r="H26" s="487"/>
      <c r="I26" s="487" t="str">
        <f>IF($E26="","",VLOOKUP($E26,'1MD ELO (4)'!$A$7:$O$80,4))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c r="A27" s="171" t="s">
        <v>27</v>
      </c>
      <c r="B27" s="390" t="str">
        <f>IF($E27="","",VLOOKUP($E27,'1MD ELO (4)'!$A$7:$O$80,14))</f>
        <v/>
      </c>
      <c r="C27" s="390" t="str">
        <f>IF($E27="","",VLOOKUP($E27,'1MD ELO (4)'!$A$7:$O$80,15))</f>
        <v/>
      </c>
      <c r="D27" s="446" t="str">
        <f>IF($E27="","",VLOOKUP($E27,'1MD ELO (4)'!$A$7:$O$80,5))</f>
        <v/>
      </c>
      <c r="E27" s="159"/>
      <c r="F27" s="487" t="str">
        <f>UPPER(IF($E27="","",VLOOKUP($E27,'1MD ELO (4)'!$A$7:$O$80,2)))</f>
        <v/>
      </c>
      <c r="G27" s="487" t="str">
        <f>IF($E27="","",VLOOKUP($E27,'1MD ELO (4)'!$A$7:$O$80,3))</f>
        <v/>
      </c>
      <c r="H27" s="487"/>
      <c r="I27" s="487" t="str">
        <f>IF($E27="","",VLOOKUP($E27,'1MD ELO (4)'!$A$7:$O$80,4))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c r="A28" s="171" t="s">
        <v>28</v>
      </c>
      <c r="B28" s="390" t="str">
        <f>IF($E28="","",VLOOKUP($E28,'1MD ELO (4)'!$A$7:$O$80,14))</f>
        <v/>
      </c>
      <c r="C28" s="390" t="str">
        <f>IF($E28="","",VLOOKUP($E28,'1MD ELO (4)'!$A$7:$O$80,15))</f>
        <v/>
      </c>
      <c r="D28" s="446" t="str">
        <f>IF($E28="","",VLOOKUP($E28,'1MD ELO (4)'!$A$7:$O$80,5))</f>
        <v/>
      </c>
      <c r="E28" s="159"/>
      <c r="F28" s="487" t="str">
        <f>UPPER(IF($E28="","",VLOOKUP($E28,'1MD ELO (4)'!$A$7:$O$80,2)))</f>
        <v/>
      </c>
      <c r="G28" s="487" t="str">
        <f>IF($E28="","",VLOOKUP($E28,'1MD ELO (4)'!$A$7:$O$80,3))</f>
        <v/>
      </c>
      <c r="H28" s="487"/>
      <c r="I28" s="487" t="str">
        <f>IF($E28="","",VLOOKUP($E28,'1MD ELO (4)'!$A$7:$O$80,4))</f>
        <v/>
      </c>
      <c r="J28" s="255"/>
      <c r="K28" s="161"/>
      <c r="L28" s="176"/>
      <c r="M28" s="177" t="str">
        <f>UPPER(IF(OR(L28="a",L28="as"),K27,IF(OR(L28="b",L28="bs"),K29,)))</f>
        <v/>
      </c>
      <c r="N28" s="259"/>
      <c r="O28" s="186"/>
      <c r="P28" s="188"/>
      <c r="Q28" s="186"/>
      <c r="R28" s="188"/>
      <c r="S28" s="169"/>
      <c r="AI28" s="668"/>
      <c r="AJ28" s="668"/>
      <c r="AK28" s="668"/>
    </row>
    <row r="29" spans="1:37" s="38" customFormat="1" ht="9.6" customHeight="1">
      <c r="A29" s="254" t="s">
        <v>29</v>
      </c>
      <c r="B29" s="390" t="str">
        <f>IF($E29="","",VLOOKUP($E29,'1MD ELO (4)'!$A$7:$O$80,14))</f>
        <v/>
      </c>
      <c r="C29" s="390" t="str">
        <f>IF($E29="","",VLOOKUP($E29,'1MD ELO (4)'!$A$7:$O$80,15))</f>
        <v/>
      </c>
      <c r="D29" s="446" t="str">
        <f>IF($E29="","",VLOOKUP($E29,'1MD ELO (4)'!$A$7:$O$80,5))</f>
        <v/>
      </c>
      <c r="E29" s="159"/>
      <c r="F29" s="487" t="str">
        <f>UPPER(IF($E29="","",VLOOKUP($E29,'1MD ELO (4)'!$A$7:$O$80,2)))</f>
        <v/>
      </c>
      <c r="G29" s="487" t="str">
        <f>IF($E29="","",VLOOKUP($E29,'1MD ELO (4)'!$A$7:$O$80,3))</f>
        <v/>
      </c>
      <c r="H29" s="487"/>
      <c r="I29" s="487" t="str">
        <f>IF($E29="","",VLOOKUP($E29,'1MD ELO (4)'!$A$7:$O$80,4))</f>
        <v/>
      </c>
      <c r="J29" s="253"/>
      <c r="K29" s="177" t="str">
        <f>UPPER(IF(OR(J30="a",J30="as"),F29,IF(OR(J30="b",J30="bs"),F30,)))</f>
        <v/>
      </c>
      <c r="L29" s="194"/>
      <c r="M29" s="161"/>
      <c r="N29" s="186"/>
      <c r="O29" s="186"/>
      <c r="P29" s="188"/>
      <c r="Q29" s="186"/>
      <c r="R29" s="188"/>
      <c r="S29" s="169"/>
      <c r="AI29" s="668"/>
      <c r="AJ29" s="668"/>
      <c r="AK29" s="668"/>
    </row>
    <row r="30" spans="1:37" s="38" customFormat="1" ht="9.6" customHeight="1">
      <c r="A30" s="196" t="s">
        <v>30</v>
      </c>
      <c r="B30" s="390" t="str">
        <f>IF($E30="","",VLOOKUP($E30,'1MD ELO (4)'!$A$7:$O$80,14))</f>
        <v/>
      </c>
      <c r="C30" s="390" t="str">
        <f>IF($E30="","",VLOOKUP($E30,'1MD ELO (4)'!$A$7:$O$80,15))</f>
        <v/>
      </c>
      <c r="D30" s="446" t="str">
        <f>IF($E30="","",VLOOKUP($E30,'1MD ELO (4)'!$A$7:$O$80,5))</f>
        <v/>
      </c>
      <c r="E30" s="159"/>
      <c r="F30" s="160" t="str">
        <f>UPPER(IF($E30="","",VLOOKUP($E30,'1MD ELO (4)'!$A$7:$O$80,2)))</f>
        <v/>
      </c>
      <c r="G30" s="160" t="str">
        <f>IF($E30="","",VLOOKUP($E30,'1MD ELO (4)'!$A$7:$O$80,3))</f>
        <v/>
      </c>
      <c r="H30" s="160"/>
      <c r="I30" s="160" t="str">
        <f>IF($E30="","",VLOOKUP($E30,'1MD ELO (4)'!$A$7:$O$80,4))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c r="A31" s="157" t="s">
        <v>31</v>
      </c>
      <c r="B31" s="390" t="str">
        <f>IF($E31="","",VLOOKUP($E31,'1MD ELO (4)'!$A$7:$O$80,14))</f>
        <v/>
      </c>
      <c r="C31" s="390" t="str">
        <f>IF($E31="","",VLOOKUP($E31,'1MD ELO (4)'!$A$7:$O$80,15))</f>
        <v/>
      </c>
      <c r="D31" s="446" t="str">
        <f>IF($E31="","",VLOOKUP($E31,'1MD ELO (4)'!$A$7:$O$80,5))</f>
        <v/>
      </c>
      <c r="E31" s="159"/>
      <c r="F31" s="160" t="str">
        <f>UPPER(IF($E31="","",VLOOKUP($E31,'1MD ELO (4)'!$A$7:$O$80,2)))</f>
        <v/>
      </c>
      <c r="G31" s="160" t="str">
        <f>IF($E31="","",VLOOKUP($E31,'1MD ELO (4)'!$A$7:$O$80,3))</f>
        <v/>
      </c>
      <c r="H31" s="160"/>
      <c r="I31" s="160" t="str">
        <f>IF($E31="","",VLOOKUP($E31,'1MD ELO (4)'!$A$7:$O$80,4))</f>
        <v/>
      </c>
      <c r="J31" s="253"/>
      <c r="K31" s="177" t="str">
        <f>UPPER(IF(OR(J32="a",J32="as"),F31,IF(OR(J32="b",J32="bs"),F32,)))</f>
        <v/>
      </c>
      <c r="L31" s="185"/>
      <c r="M31" s="186"/>
      <c r="N31" s="186"/>
      <c r="O31" s="186"/>
      <c r="P31" s="188"/>
      <c r="Q31" s="161"/>
      <c r="R31" s="186"/>
      <c r="S31" s="169"/>
      <c r="AI31" s="668"/>
      <c r="AJ31" s="668"/>
      <c r="AK31" s="668"/>
    </row>
    <row r="32" spans="1:37" s="38" customFormat="1" ht="9.6" customHeight="1">
      <c r="A32" s="254" t="s">
        <v>32</v>
      </c>
      <c r="B32" s="390" t="str">
        <f>IF($E32="","",VLOOKUP($E32,'1MD ELO (4)'!$A$7:$O$80,14))</f>
        <v/>
      </c>
      <c r="C32" s="390" t="str">
        <f>IF($E32="","",VLOOKUP($E32,'1MD ELO (4)'!$A$7:$O$80,15))</f>
        <v/>
      </c>
      <c r="D32" s="446" t="str">
        <f>IF($E32="","",VLOOKUP($E32,'1MD ELO (4)'!$A$7:$O$80,5))</f>
        <v/>
      </c>
      <c r="E32" s="159"/>
      <c r="F32" s="487" t="str">
        <f>UPPER(IF($E32="","",VLOOKUP($E32,'1MD ELO (4)'!$A$7:$O$80,2)))</f>
        <v/>
      </c>
      <c r="G32" s="487" t="str">
        <f>IF($E32="","",VLOOKUP($E32,'1MD ELO (4)'!$A$7:$O$80,3))</f>
        <v/>
      </c>
      <c r="H32" s="487"/>
      <c r="I32" s="487" t="str">
        <f>IF($E32="","",VLOOKUP($E32,'1MD ELO (4)'!$A$7:$O$80,4))</f>
        <v/>
      </c>
      <c r="J32" s="255"/>
      <c r="K32" s="161"/>
      <c r="L32" s="176"/>
      <c r="M32" s="177" t="str">
        <f>UPPER(IF(OR(L32="a",L32="as"),K31,IF(OR(L32="b",L32="bs"),K33,)))</f>
        <v/>
      </c>
      <c r="N32" s="185"/>
      <c r="O32" s="186"/>
      <c r="P32" s="188"/>
      <c r="Q32" s="186"/>
      <c r="R32" s="186"/>
      <c r="S32" s="169"/>
    </row>
    <row r="33" spans="1:19" s="38" customFormat="1" ht="9.6" customHeight="1">
      <c r="A33" s="171" t="s">
        <v>33</v>
      </c>
      <c r="B33" s="390" t="str">
        <f>IF($E33="","",VLOOKUP($E33,'1MD ELO (4)'!$A$7:$O$80,14))</f>
        <v/>
      </c>
      <c r="C33" s="390" t="str">
        <f>IF($E33="","",VLOOKUP($E33,'1MD ELO (4)'!$A$7:$O$80,15))</f>
        <v/>
      </c>
      <c r="D33" s="446" t="str">
        <f>IF($E33="","",VLOOKUP($E33,'1MD ELO (4)'!$A$7:$O$80,5))</f>
        <v/>
      </c>
      <c r="E33" s="159"/>
      <c r="F33" s="487" t="str">
        <f>UPPER(IF($E33="","",VLOOKUP($E33,'1MD ELO (4)'!$A$7:$O$80,2)))</f>
        <v/>
      </c>
      <c r="G33" s="487" t="str">
        <f>IF($E33="","",VLOOKUP($E33,'1MD ELO (4)'!$A$7:$O$80,3))</f>
        <v/>
      </c>
      <c r="H33" s="487"/>
      <c r="I33" s="487" t="str">
        <f>IF($E33="","",VLOOKUP($E33,'1MD ELO (4)'!$A$7:$O$80,4))</f>
        <v/>
      </c>
      <c r="J33" s="253"/>
      <c r="K33" s="177" t="str">
        <f>UPPER(IF(OR(J34="a",J34="as"),F33,IF(OR(J34="b",J34="bs"),F34,)))</f>
        <v/>
      </c>
      <c r="L33" s="256"/>
      <c r="M33" s="161"/>
      <c r="N33" s="188"/>
      <c r="O33" s="186"/>
      <c r="P33" s="188"/>
      <c r="Q33" s="186"/>
      <c r="R33" s="186"/>
      <c r="S33" s="169"/>
    </row>
    <row r="34" spans="1:19" s="38" customFormat="1" ht="9.6" customHeight="1">
      <c r="A34" s="171" t="s">
        <v>34</v>
      </c>
      <c r="B34" s="390" t="str">
        <f>IF($E34="","",VLOOKUP($E34,'1MD ELO (4)'!$A$7:$O$80,14))</f>
        <v/>
      </c>
      <c r="C34" s="390" t="str">
        <f>IF($E34="","",VLOOKUP($E34,'1MD ELO (4)'!$A$7:$O$80,15))</f>
        <v/>
      </c>
      <c r="D34" s="446" t="str">
        <f>IF($E34="","",VLOOKUP($E34,'1MD ELO (4)'!$A$7:$O$80,5))</f>
        <v/>
      </c>
      <c r="E34" s="159"/>
      <c r="F34" s="487" t="str">
        <f>UPPER(IF($E34="","",VLOOKUP($E34,'1MD ELO (4)'!$A$7:$O$80,2)))</f>
        <v/>
      </c>
      <c r="G34" s="487" t="str">
        <f>IF($E34="","",VLOOKUP($E34,'1MD ELO (4)'!$A$7:$O$80,3))</f>
        <v/>
      </c>
      <c r="H34" s="487"/>
      <c r="I34" s="487" t="str">
        <f>IF($E34="","",VLOOKUP($E34,'1MD ELO (4)'!$A$7:$O$80,4))</f>
        <v/>
      </c>
      <c r="J34" s="255"/>
      <c r="K34" s="161"/>
      <c r="L34" s="186"/>
      <c r="M34" s="175" t="s">
        <v>0</v>
      </c>
      <c r="N34" s="184"/>
      <c r="O34" s="177" t="str">
        <f>UPPER(IF(OR(N34="a",N34="as"),M32,IF(OR(N34="b",N34="bs"),M36,)))</f>
        <v/>
      </c>
      <c r="P34" s="194"/>
      <c r="Q34" s="186"/>
      <c r="R34" s="186"/>
      <c r="S34" s="169"/>
    </row>
    <row r="35" spans="1:19" s="38" customFormat="1" ht="9.6" customHeight="1">
      <c r="A35" s="171" t="s">
        <v>35</v>
      </c>
      <c r="B35" s="390" t="str">
        <f>IF($E35="","",VLOOKUP($E35,'1MD ELO (4)'!$A$7:$O$80,14))</f>
        <v/>
      </c>
      <c r="C35" s="390" t="str">
        <f>IF($E35="","",VLOOKUP($E35,'1MD ELO (4)'!$A$7:$O$80,15))</f>
        <v/>
      </c>
      <c r="D35" s="446" t="str">
        <f>IF($E35="","",VLOOKUP($E35,'1MD ELO (4)'!$A$7:$O$80,5))</f>
        <v/>
      </c>
      <c r="E35" s="159"/>
      <c r="F35" s="487" t="str">
        <f>UPPER(IF($E35="","",VLOOKUP($E35,'1MD ELO (4)'!$A$7:$O$80,2)))</f>
        <v/>
      </c>
      <c r="G35" s="487" t="str">
        <f>IF($E35="","",VLOOKUP($E35,'1MD ELO (4)'!$A$7:$O$80,3))</f>
        <v/>
      </c>
      <c r="H35" s="487"/>
      <c r="I35" s="487" t="str">
        <f>IF($E35="","",VLOOKUP($E35,'1MD ELO (4)'!$A$7:$O$80,4))</f>
        <v/>
      </c>
      <c r="J35" s="253"/>
      <c r="K35" s="177" t="str">
        <f>UPPER(IF(OR(J36="a",J36="as"),F35,IF(OR(J36="b",J36="bs"),F36,)))</f>
        <v/>
      </c>
      <c r="L35" s="185"/>
      <c r="M35" s="257"/>
      <c r="N35" s="258"/>
      <c r="O35" s="161"/>
      <c r="P35" s="186"/>
      <c r="Q35" s="186"/>
      <c r="R35" s="186"/>
      <c r="S35" s="169"/>
    </row>
    <row r="36" spans="1:19" s="38" customFormat="1" ht="9.6" customHeight="1">
      <c r="A36" s="171" t="s">
        <v>36</v>
      </c>
      <c r="B36" s="390" t="str">
        <f>IF($E36="","",VLOOKUP($E36,'1MD ELO (4)'!$A$7:$O$80,14))</f>
        <v/>
      </c>
      <c r="C36" s="390" t="str">
        <f>IF($E36="","",VLOOKUP($E36,'1MD ELO (4)'!$A$7:$O$80,15))</f>
        <v/>
      </c>
      <c r="D36" s="446" t="str">
        <f>IF($E36="","",VLOOKUP($E36,'1MD ELO (4)'!$A$7:$O$80,5))</f>
        <v/>
      </c>
      <c r="E36" s="159"/>
      <c r="F36" s="487" t="str">
        <f>UPPER(IF($E36="","",VLOOKUP($E36,'1MD ELO (4)'!$A$7:$O$80,2)))</f>
        <v/>
      </c>
      <c r="G36" s="487" t="str">
        <f>IF($E36="","",VLOOKUP($E36,'1MD ELO (4)'!$A$7:$O$80,3))</f>
        <v/>
      </c>
      <c r="H36" s="487"/>
      <c r="I36" s="487" t="str">
        <f>IF($E36="","",VLOOKUP($E36,'1MD ELO (4)'!$A$7:$O$80,4))</f>
        <v/>
      </c>
      <c r="J36" s="255"/>
      <c r="K36" s="161"/>
      <c r="L36" s="176"/>
      <c r="M36" s="177" t="str">
        <f>UPPER(IF(OR(L36="a",L36="as"),K35,IF(OR(L36="b",L36="bs"),K37,)))</f>
        <v/>
      </c>
      <c r="N36" s="259"/>
      <c r="O36" s="262" t="s">
        <v>129</v>
      </c>
      <c r="P36" s="263"/>
      <c r="Q36" s="262" t="s">
        <v>128</v>
      </c>
      <c r="R36" s="263"/>
      <c r="S36" s="169"/>
    </row>
    <row r="37" spans="1:19" s="38" customFormat="1" ht="9.6" customHeight="1">
      <c r="A37" s="254" t="s">
        <v>37</v>
      </c>
      <c r="B37" s="390" t="str">
        <f>IF($E37="","",VLOOKUP($E37,'1MD ELO (4)'!$A$7:$O$80,14))</f>
        <v/>
      </c>
      <c r="C37" s="390" t="str">
        <f>IF($E37="","",VLOOKUP($E37,'1MD ELO (4)'!$A$7:$O$80,15))</f>
        <v/>
      </c>
      <c r="D37" s="446" t="str">
        <f>IF($E37="","",VLOOKUP($E37,'1MD ELO (4)'!$A$7:$O$80,5))</f>
        <v/>
      </c>
      <c r="E37" s="159"/>
      <c r="F37" s="487" t="str">
        <f>UPPER(IF($E37="","",VLOOKUP($E37,'1MD ELO (4)'!$A$7:$O$80,2)))</f>
        <v/>
      </c>
      <c r="G37" s="487" t="str">
        <f>IF($E37="","",VLOOKUP($E37,'1MD ELO (4)'!$A$7:$O$80,3))</f>
        <v/>
      </c>
      <c r="H37" s="487"/>
      <c r="I37" s="487" t="str">
        <f>IF($E37="","",VLOOKUP($E37,'1MD ELO (4)'!$A$7:$O$80,4))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c r="A38" s="196" t="s">
        <v>38</v>
      </c>
      <c r="B38" s="390" t="str">
        <f>IF($E38="","",VLOOKUP($E38,'1MD ELO (4)'!$A$7:$O$80,14))</f>
        <v/>
      </c>
      <c r="C38" s="390" t="str">
        <f>IF($E38="","",VLOOKUP($E38,'1MD ELO (4)'!$A$7:$O$80,15))</f>
        <v/>
      </c>
      <c r="D38" s="446" t="str">
        <f>IF($E38="","",VLOOKUP($E38,'1MD ELO (4)'!$A$7:$O$80,5))</f>
        <v/>
      </c>
      <c r="E38" s="159"/>
      <c r="F38" s="160" t="str">
        <f>UPPER(IF($E38="","",VLOOKUP($E38,'1MD ELO (4)'!$A$7:$O$80,2)))</f>
        <v/>
      </c>
      <c r="G38" s="160" t="str">
        <f>IF($E38="","",VLOOKUP($E38,'1MD ELO (4)'!$A$7:$O$80,3))</f>
        <v/>
      </c>
      <c r="H38" s="160"/>
      <c r="I38" s="160" t="str">
        <f>IF($E38="","",VLOOKUP($E38,'1MD ELO (4)'!$A$7:$O$80,4))</f>
        <v/>
      </c>
      <c r="J38" s="255"/>
      <c r="K38" s="161"/>
      <c r="L38" s="186"/>
      <c r="M38" s="186"/>
      <c r="N38" s="266"/>
      <c r="O38" s="267" t="s">
        <v>0</v>
      </c>
      <c r="P38" s="268"/>
      <c r="Q38" s="264" t="str">
        <f>UPPER(IF(OR(P38="a",P38="as"),O37,IF(OR(P38="b",P38="bs"),O39,)))</f>
        <v/>
      </c>
      <c r="R38" s="265"/>
      <c r="S38" s="169"/>
    </row>
    <row r="39" spans="1:19" s="38" customFormat="1" ht="9.6" customHeight="1">
      <c r="A39" s="157" t="s">
        <v>39</v>
      </c>
      <c r="B39" s="390" t="str">
        <f>IF($E39="","",VLOOKUP($E39,'1MD ELO (4)'!$A$7:$O$80,14))</f>
        <v/>
      </c>
      <c r="C39" s="390" t="str">
        <f>IF($E39="","",VLOOKUP($E39,'1MD ELO (4)'!$A$7:$O$80,15))</f>
        <v/>
      </c>
      <c r="D39" s="446" t="str">
        <f>IF($E39="","",VLOOKUP($E39,'1MD ELO (4)'!$A$7:$O$80,5))</f>
        <v/>
      </c>
      <c r="E39" s="159"/>
      <c r="F39" s="160" t="str">
        <f>UPPER(IF($E39="","",VLOOKUP($E39,'1MD ELO (4)'!$A$7:$O$80,2)))</f>
        <v/>
      </c>
      <c r="G39" s="160" t="str">
        <f>IF($E39="","",VLOOKUP($E39,'1MD ELO (4)'!$A$7:$O$80,3))</f>
        <v/>
      </c>
      <c r="H39" s="160"/>
      <c r="I39" s="160" t="str">
        <f>IF($E39="","",VLOOKUP($E39,'1MD ELO (4)'!$A$7:$O$80,4))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c r="A40" s="254" t="s">
        <v>40</v>
      </c>
      <c r="B40" s="390" t="str">
        <f>IF($E40="","",VLOOKUP($E40,'1MD ELO (4)'!$A$7:$O$80,14))</f>
        <v/>
      </c>
      <c r="C40" s="390" t="str">
        <f>IF($E40="","",VLOOKUP($E40,'1MD ELO (4)'!$A$7:$O$80,15))</f>
        <v/>
      </c>
      <c r="D40" s="446" t="str">
        <f>IF($E40="","",VLOOKUP($E40,'1MD ELO (4)'!$A$7:$O$80,5))</f>
        <v/>
      </c>
      <c r="E40" s="159"/>
      <c r="F40" s="487" t="str">
        <f>UPPER(IF($E40="","",VLOOKUP($E40,'1MD ELO (4)'!$A$7:$O$80,2)))</f>
        <v/>
      </c>
      <c r="G40" s="487" t="str">
        <f>IF($E40="","",VLOOKUP($E40,'1MD ELO (4)'!$A$7:$O$80,3))</f>
        <v/>
      </c>
      <c r="H40" s="487"/>
      <c r="I40" s="487" t="str">
        <f>IF($E40="","",VLOOKUP($E40,'1MD ELO (4)'!$A$7:$O$80,4))</f>
        <v/>
      </c>
      <c r="J40" s="255"/>
      <c r="K40" s="161"/>
      <c r="L40" s="176"/>
      <c r="M40" s="177" t="str">
        <f>UPPER(IF(OR(L40="a",L40="as"),K39,IF(OR(L40="b",L40="bs"),K41,)))</f>
        <v/>
      </c>
      <c r="N40" s="185"/>
      <c r="O40" s="263"/>
      <c r="P40" s="263"/>
      <c r="Q40" s="263"/>
      <c r="R40" s="263"/>
      <c r="S40" s="169"/>
    </row>
    <row r="41" spans="1:19" s="38" customFormat="1" ht="9.6" customHeight="1">
      <c r="A41" s="171" t="s">
        <v>41</v>
      </c>
      <c r="B41" s="390" t="str">
        <f>IF($E41="","",VLOOKUP($E41,'1MD ELO (4)'!$A$7:$O$80,14))</f>
        <v/>
      </c>
      <c r="C41" s="390" t="str">
        <f>IF($E41="","",VLOOKUP($E41,'1MD ELO (4)'!$A$7:$O$80,15))</f>
        <v/>
      </c>
      <c r="D41" s="446" t="str">
        <f>IF($E41="","",VLOOKUP($E41,'1MD ELO (4)'!$A$7:$O$80,5))</f>
        <v/>
      </c>
      <c r="E41" s="159"/>
      <c r="F41" s="487" t="str">
        <f>UPPER(IF($E41="","",VLOOKUP($E41,'1MD ELO (4)'!$A$7:$O$80,2)))</f>
        <v/>
      </c>
      <c r="G41" s="487" t="str">
        <f>IF($E41="","",VLOOKUP($E41,'1MD ELO (4)'!$A$7:$O$80,3))</f>
        <v/>
      </c>
      <c r="H41" s="487"/>
      <c r="I41" s="487" t="str">
        <f>IF($E41="","",VLOOKUP($E41,'1MD ELO (4)'!$A$7:$O$80,4))</f>
        <v/>
      </c>
      <c r="J41" s="253"/>
      <c r="K41" s="177" t="str">
        <f>UPPER(IF(OR(J42="a",J42="as"),F41,IF(OR(J42="b",J42="bs"),F42,)))</f>
        <v/>
      </c>
      <c r="L41" s="256"/>
      <c r="M41" s="161"/>
      <c r="N41" s="188"/>
      <c r="O41" s="263"/>
      <c r="P41" s="263"/>
      <c r="Q41" s="849" t="str">
        <f>IF(Y3="","",CONCATENATE(AB1," pont"))</f>
        <v/>
      </c>
      <c r="R41" s="849"/>
      <c r="S41" s="169"/>
    </row>
    <row r="42" spans="1:19" s="38" customFormat="1" ht="9.6" customHeight="1">
      <c r="A42" s="171" t="s">
        <v>42</v>
      </c>
      <c r="B42" s="390" t="str">
        <f>IF($E42="","",VLOOKUP($E42,'1MD ELO (4)'!$A$7:$O$80,14))</f>
        <v/>
      </c>
      <c r="C42" s="390" t="str">
        <f>IF($E42="","",VLOOKUP($E42,'1MD ELO (4)'!$A$7:$O$80,15))</f>
        <v/>
      </c>
      <c r="D42" s="446" t="str">
        <f>IF($E42="","",VLOOKUP($E42,'1MD ELO (4)'!$A$7:$O$80,5))</f>
        <v/>
      </c>
      <c r="E42" s="159"/>
      <c r="F42" s="487" t="str">
        <f>UPPER(IF($E42="","",VLOOKUP($E42,'1MD ELO (4)'!$A$7:$O$80,2)))</f>
        <v/>
      </c>
      <c r="G42" s="487" t="str">
        <f>IF($E42="","",VLOOKUP($E42,'1MD ELO (4)'!$A$7:$O$80,3))</f>
        <v/>
      </c>
      <c r="H42" s="487"/>
      <c r="I42" s="487" t="str">
        <f>IF($E42="","",VLOOKUP($E42,'1MD ELO (4)'!$A$7:$O$80,4))</f>
        <v/>
      </c>
      <c r="J42" s="255"/>
      <c r="K42" s="161"/>
      <c r="L42" s="186"/>
      <c r="M42" s="175" t="s">
        <v>0</v>
      </c>
      <c r="N42" s="184"/>
      <c r="O42" s="177" t="str">
        <f>UPPER(IF(OR(N42="a",N42="as"),M40,IF(OR(N42="b",N42="bs"),M44,)))</f>
        <v/>
      </c>
      <c r="P42" s="185"/>
      <c r="Q42" s="186"/>
      <c r="R42" s="186"/>
      <c r="S42" s="169"/>
    </row>
    <row r="43" spans="1:19" s="38" customFormat="1" ht="9.6" customHeight="1">
      <c r="A43" s="171" t="s">
        <v>43</v>
      </c>
      <c r="B43" s="390" t="str">
        <f>IF($E43="","",VLOOKUP($E43,'1MD ELO (4)'!$A$7:$O$80,14))</f>
        <v/>
      </c>
      <c r="C43" s="390" t="str">
        <f>IF($E43="","",VLOOKUP($E43,'1MD ELO (4)'!$A$7:$O$80,15))</f>
        <v/>
      </c>
      <c r="D43" s="446" t="str">
        <f>IF($E43="","",VLOOKUP($E43,'1MD ELO (4)'!$A$7:$O$80,5))</f>
        <v/>
      </c>
      <c r="E43" s="159"/>
      <c r="F43" s="487" t="str">
        <f>UPPER(IF($E43="","",VLOOKUP($E43,'1MD ELO (4)'!$A$7:$O$80,2)))</f>
        <v/>
      </c>
      <c r="G43" s="487" t="str">
        <f>IF($E43="","",VLOOKUP($E43,'1MD ELO (4)'!$A$7:$O$80,3))</f>
        <v/>
      </c>
      <c r="H43" s="487"/>
      <c r="I43" s="487" t="str">
        <f>IF($E43="","",VLOOKUP($E43,'1MD ELO (4)'!$A$7:$O$80,4))</f>
        <v/>
      </c>
      <c r="J43" s="253"/>
      <c r="K43" s="177" t="str">
        <f>UPPER(IF(OR(J44="a",J44="as"),F43,IF(OR(J44="b",J44="bs"),F44,)))</f>
        <v/>
      </c>
      <c r="L43" s="185"/>
      <c r="M43" s="257"/>
      <c r="N43" s="258"/>
      <c r="O43" s="161"/>
      <c r="P43" s="188"/>
      <c r="Q43" s="186"/>
      <c r="R43" s="186"/>
      <c r="S43" s="169"/>
    </row>
    <row r="44" spans="1:19" s="38" customFormat="1" ht="9.6" customHeight="1">
      <c r="A44" s="171" t="s">
        <v>44</v>
      </c>
      <c r="B44" s="390" t="str">
        <f>IF($E44="","",VLOOKUP($E44,'1MD ELO (4)'!$A$7:$O$80,14))</f>
        <v/>
      </c>
      <c r="C44" s="390" t="str">
        <f>IF($E44="","",VLOOKUP($E44,'1MD ELO (4)'!$A$7:$O$80,15))</f>
        <v/>
      </c>
      <c r="D44" s="446" t="str">
        <f>IF($E44="","",VLOOKUP($E44,'1MD ELO (4)'!$A$7:$O$80,5))</f>
        <v/>
      </c>
      <c r="E44" s="159"/>
      <c r="F44" s="487" t="str">
        <f>UPPER(IF($E44="","",VLOOKUP($E44,'1MD ELO (4)'!$A$7:$O$80,2)))</f>
        <v/>
      </c>
      <c r="G44" s="487" t="str">
        <f>IF($E44="","",VLOOKUP($E44,'1MD ELO (4)'!$A$7:$O$80,3))</f>
        <v/>
      </c>
      <c r="H44" s="487"/>
      <c r="I44" s="487" t="str">
        <f>IF($E44="","",VLOOKUP($E44,'1MD ELO (4)'!$A$7:$O$80,4))</f>
        <v/>
      </c>
      <c r="J44" s="255"/>
      <c r="K44" s="161"/>
      <c r="L44" s="176"/>
      <c r="M44" s="177" t="str">
        <f>UPPER(IF(OR(L44="a",L44="as"),K43,IF(OR(L44="b",L44="bs"),K45,)))</f>
        <v/>
      </c>
      <c r="N44" s="259"/>
      <c r="O44" s="186"/>
      <c r="P44" s="188"/>
      <c r="Q44" s="186"/>
      <c r="R44" s="186"/>
      <c r="S44" s="169"/>
    </row>
    <row r="45" spans="1:19" s="38" customFormat="1" ht="9.6" customHeight="1">
      <c r="A45" s="254" t="s">
        <v>45</v>
      </c>
      <c r="B45" s="390" t="str">
        <f>IF($E45="","",VLOOKUP($E45,'1MD ELO (4)'!$A$7:$O$80,14))</f>
        <v/>
      </c>
      <c r="C45" s="390" t="str">
        <f>IF($E45="","",VLOOKUP($E45,'1MD ELO (4)'!$A$7:$O$80,15))</f>
        <v/>
      </c>
      <c r="D45" s="446" t="str">
        <f>IF($E45="","",VLOOKUP($E45,'1MD ELO (4)'!$A$7:$O$80,5))</f>
        <v/>
      </c>
      <c r="E45" s="159"/>
      <c r="F45" s="487" t="str">
        <f>UPPER(IF($E45="","",VLOOKUP($E45,'1MD ELO (4)'!$A$7:$O$80,2)))</f>
        <v/>
      </c>
      <c r="G45" s="487" t="str">
        <f>IF($E45="","",VLOOKUP($E45,'1MD ELO (4)'!$A$7:$O$80,3))</f>
        <v/>
      </c>
      <c r="H45" s="487"/>
      <c r="I45" s="487" t="str">
        <f>IF($E45="","",VLOOKUP($E45,'1MD ELO (4)'!$A$7:$O$80,4))</f>
        <v/>
      </c>
      <c r="J45" s="253"/>
      <c r="K45" s="177" t="str">
        <f>UPPER(IF(OR(J46="a",J46="as"),F45,IF(OR(J46="b",J46="bs"),F46,)))</f>
        <v/>
      </c>
      <c r="L45" s="194"/>
      <c r="M45" s="161"/>
      <c r="N45" s="186"/>
      <c r="O45" s="186"/>
      <c r="P45" s="188"/>
      <c r="Q45" s="186"/>
      <c r="R45" s="186"/>
      <c r="S45" s="169"/>
    </row>
    <row r="46" spans="1:19" s="38" customFormat="1" ht="9.6" customHeight="1">
      <c r="A46" s="196" t="s">
        <v>46</v>
      </c>
      <c r="B46" s="390" t="str">
        <f>IF($E46="","",VLOOKUP($E46,'1MD ELO (4)'!$A$7:$O$80,14))</f>
        <v/>
      </c>
      <c r="C46" s="390" t="str">
        <f>IF($E46="","",VLOOKUP($E46,'1MD ELO (4)'!$A$7:$O$80,15))</f>
        <v/>
      </c>
      <c r="D46" s="446" t="str">
        <f>IF($E46="","",VLOOKUP($E46,'1MD ELO (4)'!$A$7:$O$80,5))</f>
        <v/>
      </c>
      <c r="E46" s="159"/>
      <c r="F46" s="160" t="str">
        <f>UPPER(IF($E46="","",VLOOKUP($E46,'1MD ELO (4)'!$A$7:$O$80,2)))</f>
        <v/>
      </c>
      <c r="G46" s="160" t="str">
        <f>IF($E46="","",VLOOKUP($E46,'1MD ELO (4)'!$A$7:$O$80,3))</f>
        <v/>
      </c>
      <c r="H46" s="160"/>
      <c r="I46" s="160" t="str">
        <f>IF($E46="","",VLOOKUP($E46,'1MD ELO (4)'!$A$7:$O$80,4))</f>
        <v/>
      </c>
      <c r="J46" s="255"/>
      <c r="K46" s="161"/>
      <c r="L46" s="186"/>
      <c r="M46" s="186"/>
      <c r="N46" s="260"/>
      <c r="O46" s="175" t="s">
        <v>0</v>
      </c>
      <c r="P46" s="184"/>
      <c r="Q46" s="177" t="str">
        <f>UPPER(IF(OR(P46="a",P46="as"),O42,IF(OR(P46="b",P46="bs"),O50,)))</f>
        <v/>
      </c>
      <c r="R46" s="185"/>
      <c r="S46" s="169"/>
    </row>
    <row r="47" spans="1:19" s="38" customFormat="1" ht="9.6" customHeight="1">
      <c r="A47" s="157" t="s">
        <v>47</v>
      </c>
      <c r="B47" s="390" t="str">
        <f>IF($E47="","",VLOOKUP($E47,'1MD ELO (4)'!$A$7:$O$80,14))</f>
        <v/>
      </c>
      <c r="C47" s="390" t="str">
        <f>IF($E47="","",VLOOKUP($E47,'1MD ELO (4)'!$A$7:$O$80,15))</f>
        <v/>
      </c>
      <c r="D47" s="446" t="str">
        <f>IF($E47="","",VLOOKUP($E47,'1MD ELO (4)'!$A$7:$O$80,5))</f>
        <v/>
      </c>
      <c r="E47" s="159"/>
      <c r="F47" s="160" t="str">
        <f>UPPER(IF($E47="","",VLOOKUP($E47,'1MD ELO (4)'!$A$7:$O$80,2)))</f>
        <v/>
      </c>
      <c r="G47" s="160" t="str">
        <f>IF($E47="","",VLOOKUP($E47,'1MD ELO (4)'!$A$7:$O$80,3))</f>
        <v/>
      </c>
      <c r="H47" s="160"/>
      <c r="I47" s="160" t="str">
        <f>IF($E47="","",VLOOKUP($E47,'1MD ELO (4)'!$A$7:$O$80,4))</f>
        <v/>
      </c>
      <c r="J47" s="253"/>
      <c r="K47" s="177" t="str">
        <f>UPPER(IF(OR(J48="a",J48="as"),F47,IF(OR(J48="b",J48="bs"),F48,)))</f>
        <v/>
      </c>
      <c r="L47" s="185"/>
      <c r="M47" s="186"/>
      <c r="N47" s="186"/>
      <c r="O47" s="186"/>
      <c r="P47" s="188"/>
      <c r="Q47" s="161"/>
      <c r="R47" s="188"/>
      <c r="S47" s="169"/>
    </row>
    <row r="48" spans="1:19" s="38" customFormat="1" ht="9.6" customHeight="1">
      <c r="A48" s="254" t="s">
        <v>48</v>
      </c>
      <c r="B48" s="390" t="str">
        <f>IF($E48="","",VLOOKUP($E48,'1MD ELO (4)'!$A$7:$O$80,14))</f>
        <v/>
      </c>
      <c r="C48" s="390" t="str">
        <f>IF($E48="","",VLOOKUP($E48,'1MD ELO (4)'!$A$7:$O$80,15))</f>
        <v/>
      </c>
      <c r="D48" s="446" t="str">
        <f>IF($E48="","",VLOOKUP($E48,'1MD ELO (4)'!$A$7:$O$80,5))</f>
        <v/>
      </c>
      <c r="E48" s="159"/>
      <c r="F48" s="487" t="str">
        <f>UPPER(IF($E48="","",VLOOKUP($E48,'1MD ELO (4)'!$A$7:$O$80,2)))</f>
        <v/>
      </c>
      <c r="G48" s="487" t="str">
        <f>IF($E48="","",VLOOKUP($E48,'1MD ELO (4)'!$A$7:$O$80,3))</f>
        <v/>
      </c>
      <c r="H48" s="487"/>
      <c r="I48" s="487" t="str">
        <f>IF($E48="","",VLOOKUP($E48,'1MD ELO (4)'!$A$7:$O$80,4))</f>
        <v/>
      </c>
      <c r="J48" s="255"/>
      <c r="K48" s="161"/>
      <c r="L48" s="176"/>
      <c r="M48" s="177" t="str">
        <f>UPPER(IF(OR(L48="a",L48="as"),K47,IF(OR(L48="b",L48="bs"),K49,)))</f>
        <v/>
      </c>
      <c r="N48" s="185"/>
      <c r="O48" s="186"/>
      <c r="P48" s="188"/>
      <c r="Q48" s="186"/>
      <c r="R48" s="188"/>
      <c r="S48" s="169"/>
    </row>
    <row r="49" spans="1:19" s="38" customFormat="1" ht="9.6" customHeight="1">
      <c r="A49" s="171" t="s">
        <v>49</v>
      </c>
      <c r="B49" s="390" t="str">
        <f>IF($E49="","",VLOOKUP($E49,'1MD ELO (4)'!$A$7:$O$80,14))</f>
        <v/>
      </c>
      <c r="C49" s="390" t="str">
        <f>IF($E49="","",VLOOKUP($E49,'1MD ELO (4)'!$A$7:$O$80,15))</f>
        <v/>
      </c>
      <c r="D49" s="446" t="str">
        <f>IF($E49="","",VLOOKUP($E49,'1MD ELO (4)'!$A$7:$O$80,5))</f>
        <v/>
      </c>
      <c r="E49" s="159"/>
      <c r="F49" s="487" t="str">
        <f>UPPER(IF($E49="","",VLOOKUP($E49,'1MD ELO (4)'!$A$7:$O$80,2)))</f>
        <v/>
      </c>
      <c r="G49" s="487" t="str">
        <f>IF($E49="","",VLOOKUP($E49,'1MD ELO (4)'!$A$7:$O$80,3))</f>
        <v/>
      </c>
      <c r="H49" s="487"/>
      <c r="I49" s="487" t="str">
        <f>IF($E49="","",VLOOKUP($E49,'1MD ELO (4)'!$A$7:$O$80,4))</f>
        <v/>
      </c>
      <c r="J49" s="253"/>
      <c r="K49" s="177" t="str">
        <f>UPPER(IF(OR(J50="a",J50="as"),F49,IF(OR(J50="b",J50="bs"),F50,)))</f>
        <v/>
      </c>
      <c r="L49" s="256"/>
      <c r="M49" s="161"/>
      <c r="N49" s="188"/>
      <c r="O49" s="186"/>
      <c r="P49" s="188"/>
      <c r="Q49" s="186"/>
      <c r="R49" s="188"/>
      <c r="S49" s="169"/>
    </row>
    <row r="50" spans="1:19" s="38" customFormat="1" ht="9.6" customHeight="1">
      <c r="A50" s="171" t="s">
        <v>50</v>
      </c>
      <c r="B50" s="390" t="str">
        <f>IF($E50="","",VLOOKUP($E50,'1MD ELO (4)'!$A$7:$O$80,14))</f>
        <v/>
      </c>
      <c r="C50" s="390" t="str">
        <f>IF($E50="","",VLOOKUP($E50,'1MD ELO (4)'!$A$7:$O$80,15))</f>
        <v/>
      </c>
      <c r="D50" s="446" t="str">
        <f>IF($E50="","",VLOOKUP($E50,'1MD ELO (4)'!$A$7:$O$80,5))</f>
        <v/>
      </c>
      <c r="E50" s="159"/>
      <c r="F50" s="487" t="str">
        <f>UPPER(IF($E50="","",VLOOKUP($E50,'1MD ELO (4)'!$A$7:$O$80,2)))</f>
        <v/>
      </c>
      <c r="G50" s="487" t="str">
        <f>IF($E50="","",VLOOKUP($E50,'1MD ELO (4)'!$A$7:$O$80,3))</f>
        <v/>
      </c>
      <c r="H50" s="487"/>
      <c r="I50" s="487" t="str">
        <f>IF($E50="","",VLOOKUP($E50,'1MD ELO (4)'!$A$7:$O$80,4))</f>
        <v/>
      </c>
      <c r="J50" s="255"/>
      <c r="K50" s="161"/>
      <c r="L50" s="186"/>
      <c r="M50" s="175" t="s">
        <v>0</v>
      </c>
      <c r="N50" s="184"/>
      <c r="O50" s="177" t="str">
        <f>UPPER(IF(OR(N50="a",N50="as"),M48,IF(OR(N50="b",N50="bs"),M52,)))</f>
        <v/>
      </c>
      <c r="P50" s="194"/>
      <c r="Q50" s="186"/>
      <c r="R50" s="188"/>
      <c r="S50" s="169"/>
    </row>
    <row r="51" spans="1:19" s="38" customFormat="1" ht="9.6" customHeight="1">
      <c r="A51" s="171" t="s">
        <v>51</v>
      </c>
      <c r="B51" s="390" t="str">
        <f>IF($E51="","",VLOOKUP($E51,'1MD ELO (4)'!$A$7:$O$80,14))</f>
        <v/>
      </c>
      <c r="C51" s="390" t="str">
        <f>IF($E51="","",VLOOKUP($E51,'1MD ELO (4)'!$A$7:$O$80,15))</f>
        <v/>
      </c>
      <c r="D51" s="446" t="str">
        <f>IF($E51="","",VLOOKUP($E51,'1MD ELO (4)'!$A$7:$O$80,5))</f>
        <v/>
      </c>
      <c r="E51" s="159"/>
      <c r="F51" s="487" t="str">
        <f>UPPER(IF($E51="","",VLOOKUP($E51,'1MD ELO (4)'!$A$7:$O$80,2)))</f>
        <v/>
      </c>
      <c r="G51" s="487" t="str">
        <f>IF($E51="","",VLOOKUP($E51,'1MD ELO (4)'!$A$7:$O$80,3))</f>
        <v/>
      </c>
      <c r="H51" s="487"/>
      <c r="I51" s="487" t="str">
        <f>IF($E51="","",VLOOKUP($E51,'1MD ELO (4)'!$A$7:$O$80,4))</f>
        <v/>
      </c>
      <c r="J51" s="253"/>
      <c r="K51" s="177" t="str">
        <f>UPPER(IF(OR(J52="a",J52="as"),F51,IF(OR(J52="b",J52="bs"),F52,)))</f>
        <v/>
      </c>
      <c r="L51" s="185"/>
      <c r="M51" s="257"/>
      <c r="N51" s="258"/>
      <c r="O51" s="161"/>
      <c r="P51" s="186"/>
      <c r="Q51" s="186"/>
      <c r="R51" s="188"/>
      <c r="S51" s="169"/>
    </row>
    <row r="52" spans="1:19" s="38" customFormat="1" ht="9.6" customHeight="1">
      <c r="A52" s="171" t="s">
        <v>52</v>
      </c>
      <c r="B52" s="390" t="str">
        <f>IF($E52="","",VLOOKUP($E52,'1MD ELO (4)'!$A$7:$O$80,14))</f>
        <v/>
      </c>
      <c r="C52" s="390" t="str">
        <f>IF($E52="","",VLOOKUP($E52,'1MD ELO (4)'!$A$7:$O$80,15))</f>
        <v/>
      </c>
      <c r="D52" s="446" t="str">
        <f>IF($E52="","",VLOOKUP($E52,'1MD ELO (4)'!$A$7:$O$80,5))</f>
        <v/>
      </c>
      <c r="E52" s="159"/>
      <c r="F52" s="487" t="str">
        <f>UPPER(IF($E52="","",VLOOKUP($E52,'1MD ELO (4)'!$A$7:$O$80,2)))</f>
        <v/>
      </c>
      <c r="G52" s="487" t="str">
        <f>IF($E52="","",VLOOKUP($E52,'1MD ELO (4)'!$A$7:$O$80,3))</f>
        <v/>
      </c>
      <c r="H52" s="487"/>
      <c r="I52" s="487" t="str">
        <f>IF($E52="","",VLOOKUP($E52,'1MD ELO (4)'!$A$7:$O$80,4))</f>
        <v/>
      </c>
      <c r="J52" s="255"/>
      <c r="K52" s="161"/>
      <c r="L52" s="176"/>
      <c r="M52" s="177" t="str">
        <f>UPPER(IF(OR(L52="a",L52="as"),K51,IF(OR(L52="b",L52="bs"),K53,)))</f>
        <v/>
      </c>
      <c r="N52" s="259"/>
      <c r="O52" s="186"/>
      <c r="P52" s="186"/>
      <c r="Q52" s="186"/>
      <c r="R52" s="188"/>
      <c r="S52" s="169"/>
    </row>
    <row r="53" spans="1:19" s="38" customFormat="1" ht="9.6" customHeight="1">
      <c r="A53" s="254" t="s">
        <v>53</v>
      </c>
      <c r="B53" s="390" t="str">
        <f>IF($E53="","",VLOOKUP($E53,'1MD ELO (4)'!$A$7:$O$80,14))</f>
        <v/>
      </c>
      <c r="C53" s="390" t="str">
        <f>IF($E53="","",VLOOKUP($E53,'1MD ELO (4)'!$A$7:$O$80,15))</f>
        <v/>
      </c>
      <c r="D53" s="446" t="str">
        <f>IF($E53="","",VLOOKUP($E53,'1MD ELO (4)'!$A$7:$O$80,5))</f>
        <v/>
      </c>
      <c r="E53" s="159"/>
      <c r="F53" s="487" t="str">
        <f>UPPER(IF($E53="","",VLOOKUP($E53,'1MD ELO (4)'!$A$7:$O$80,2)))</f>
        <v/>
      </c>
      <c r="G53" s="487" t="str">
        <f>IF($E53="","",VLOOKUP($E53,'1MD ELO (4)'!$A$7:$O$80,3))</f>
        <v/>
      </c>
      <c r="H53" s="487"/>
      <c r="I53" s="487" t="str">
        <f>IF($E53="","",VLOOKUP($E53,'1MD ELO (4)'!$A$7:$O$80,4))</f>
        <v/>
      </c>
      <c r="J53" s="253"/>
      <c r="K53" s="177" t="str">
        <f>UPPER(IF(OR(J54="a",J54="as"),F53,IF(OR(J54="b",J54="bs"),F54,)))</f>
        <v/>
      </c>
      <c r="L53" s="194"/>
      <c r="M53" s="161"/>
      <c r="N53" s="186"/>
      <c r="O53" s="186"/>
      <c r="P53" s="186"/>
      <c r="Q53" s="186"/>
      <c r="R53" s="188"/>
      <c r="S53" s="169"/>
    </row>
    <row r="54" spans="1:19" s="38" customFormat="1" ht="9.6" customHeight="1">
      <c r="A54" s="196" t="s">
        <v>54</v>
      </c>
      <c r="B54" s="390" t="str">
        <f>IF($E54="","",VLOOKUP($E54,'1MD ELO (4)'!$A$7:$O$80,14))</f>
        <v/>
      </c>
      <c r="C54" s="390" t="str">
        <f>IF($E54="","",VLOOKUP($E54,'1MD ELO (4)'!$A$7:$O$80,15))</f>
        <v/>
      </c>
      <c r="D54" s="446" t="str">
        <f>IF($E54="","",VLOOKUP($E54,'1MD ELO (4)'!$A$7:$O$80,5))</f>
        <v/>
      </c>
      <c r="E54" s="159"/>
      <c r="F54" s="160" t="str">
        <f>UPPER(IF($E54="","",VLOOKUP($E54,'1MD ELO (4)'!$A$7:$O$80,2)))</f>
        <v/>
      </c>
      <c r="G54" s="160" t="str">
        <f>IF($E54="","",VLOOKUP($E54,'1MD ELO (4)'!$A$7:$O$80,3))</f>
        <v/>
      </c>
      <c r="H54" s="160"/>
      <c r="I54" s="160" t="str">
        <f>IF($E54="","",VLOOKUP($E54,'1MD ELO (4)'!$A$7:$O$80,4))</f>
        <v/>
      </c>
      <c r="J54" s="255"/>
      <c r="K54" s="161"/>
      <c r="L54" s="186"/>
      <c r="M54" s="186"/>
      <c r="N54" s="260"/>
      <c r="O54" s="261" t="s">
        <v>136</v>
      </c>
      <c r="P54" s="250"/>
      <c r="Q54" s="177" t="str">
        <f>UPPER(IF(OR(P55="a",P55="as"),Q46,IF(OR(P55="b",P55="bs"),Q62,)))</f>
        <v/>
      </c>
      <c r="R54" s="251"/>
      <c r="S54" s="169"/>
    </row>
    <row r="55" spans="1:19" s="38" customFormat="1" ht="9.6" customHeight="1">
      <c r="A55" s="157" t="s">
        <v>55</v>
      </c>
      <c r="B55" s="390" t="str">
        <f>IF($E55="","",VLOOKUP($E55,'1MD ELO (4)'!$A$7:$O$80,14))</f>
        <v/>
      </c>
      <c r="C55" s="390" t="str">
        <f>IF($E55="","",VLOOKUP($E55,'1MD ELO (4)'!$A$7:$O$80,15))</f>
        <v/>
      </c>
      <c r="D55" s="446" t="str">
        <f>IF($E55="","",VLOOKUP($E55,'1MD ELO (4)'!$A$7:$O$80,5))</f>
        <v/>
      </c>
      <c r="E55" s="159"/>
      <c r="F55" s="160" t="str">
        <f>UPPER(IF($E55="","",VLOOKUP($E55,'1MD ELO (4)'!$A$7:$O$80,2)))</f>
        <v/>
      </c>
      <c r="G55" s="160" t="str">
        <f>IF($E55="","",VLOOKUP($E55,'1MD ELO (4)'!$A$7:$O$80,3))</f>
        <v/>
      </c>
      <c r="H55" s="160"/>
      <c r="I55" s="160" t="str">
        <f>IF($E55="","",VLOOKUP($E55,'1MD ELO (4)'!$A$7:$O$80,4))</f>
        <v/>
      </c>
      <c r="J55" s="253"/>
      <c r="K55" s="177" t="str">
        <f>UPPER(IF(OR(J56="a",J56="as"),F55,IF(OR(J56="b",J56="bs"),F56,)))</f>
        <v/>
      </c>
      <c r="L55" s="185"/>
      <c r="M55" s="186"/>
      <c r="N55" s="186"/>
      <c r="O55" s="175" t="s">
        <v>0</v>
      </c>
      <c r="P55" s="252"/>
      <c r="Q55" s="161"/>
      <c r="R55" s="246"/>
      <c r="S55" s="169"/>
    </row>
    <row r="56" spans="1:19" s="38" customFormat="1" ht="9.6" customHeight="1">
      <c r="A56" s="254" t="s">
        <v>56</v>
      </c>
      <c r="B56" s="390" t="str">
        <f>IF($E56="","",VLOOKUP($E56,'1MD ELO (4)'!$A$7:$O$80,14))</f>
        <v/>
      </c>
      <c r="C56" s="390" t="str">
        <f>IF($E56="","",VLOOKUP($E56,'1MD ELO (4)'!$A$7:$O$80,15))</f>
        <v/>
      </c>
      <c r="D56" s="446" t="str">
        <f>IF($E56="","",VLOOKUP($E56,'1MD ELO (4)'!$A$7:$O$80,5))</f>
        <v/>
      </c>
      <c r="E56" s="159"/>
      <c r="F56" s="487" t="str">
        <f>UPPER(IF($E56="","",VLOOKUP($E56,'1MD ELO (4)'!$A$7:$O$80,2)))</f>
        <v/>
      </c>
      <c r="G56" s="487" t="str">
        <f>IF($E56="","",VLOOKUP($E56,'1MD ELO (4)'!$A$7:$O$80,3))</f>
        <v/>
      </c>
      <c r="H56" s="487"/>
      <c r="I56" s="487" t="str">
        <f>IF($E56="","",VLOOKUP($E56,'1MD ELO (4)'!$A$7:$O$80,4))</f>
        <v/>
      </c>
      <c r="J56" s="255"/>
      <c r="K56" s="161"/>
      <c r="L56" s="176"/>
      <c r="M56" s="177" t="str">
        <f>UPPER(IF(OR(L56="a",L56="as"),K55,IF(OR(L56="b",L56="bs"),K57,)))</f>
        <v/>
      </c>
      <c r="N56" s="185"/>
      <c r="O56" s="186"/>
      <c r="P56" s="186"/>
      <c r="Q56" s="186"/>
      <c r="R56" s="188"/>
      <c r="S56" s="169"/>
    </row>
    <row r="57" spans="1:19" s="38" customFormat="1" ht="9.6" customHeight="1">
      <c r="A57" s="171" t="s">
        <v>57</v>
      </c>
      <c r="B57" s="390" t="str">
        <f>IF($E57="","",VLOOKUP($E57,'1MD ELO (4)'!$A$7:$O$80,14))</f>
        <v/>
      </c>
      <c r="C57" s="390" t="str">
        <f>IF($E57="","",VLOOKUP($E57,'1MD ELO (4)'!$A$7:$O$80,15))</f>
        <v/>
      </c>
      <c r="D57" s="446" t="str">
        <f>IF($E57="","",VLOOKUP($E57,'1MD ELO (4)'!$A$7:$O$80,5))</f>
        <v/>
      </c>
      <c r="E57" s="159"/>
      <c r="F57" s="487" t="str">
        <f>UPPER(IF($E57="","",VLOOKUP($E57,'1MD ELO (4)'!$A$7:$O$80,2)))</f>
        <v/>
      </c>
      <c r="G57" s="487" t="str">
        <f>IF($E57="","",VLOOKUP($E57,'1MD ELO (4)'!$A$7:$O$80,3))</f>
        <v/>
      </c>
      <c r="H57" s="487"/>
      <c r="I57" s="487" t="str">
        <f>IF($E57="","",VLOOKUP($E57,'1MD ELO (4)'!$A$7:$O$80,4))</f>
        <v/>
      </c>
      <c r="J57" s="253"/>
      <c r="K57" s="177" t="str">
        <f>UPPER(IF(OR(J58="a",J58="as"),F57,IF(OR(J58="b",J58="bs"),F58,)))</f>
        <v/>
      </c>
      <c r="L57" s="256"/>
      <c r="M57" s="161"/>
      <c r="N57" s="188"/>
      <c r="O57" s="186"/>
      <c r="P57" s="186"/>
      <c r="Q57" s="849" t="str">
        <f>IF(Y3="","",CONCATENATE(AC1," pont"))</f>
        <v/>
      </c>
      <c r="R57" s="850"/>
      <c r="S57" s="169"/>
    </row>
    <row r="58" spans="1:19" s="38" customFormat="1" ht="9.6" customHeight="1">
      <c r="A58" s="171" t="s">
        <v>58</v>
      </c>
      <c r="B58" s="390" t="str">
        <f>IF($E58="","",VLOOKUP($E58,'1MD ELO (4)'!$A$7:$O$80,14))</f>
        <v/>
      </c>
      <c r="C58" s="390" t="str">
        <f>IF($E58="","",VLOOKUP($E58,'1MD ELO (4)'!$A$7:$O$80,15))</f>
        <v/>
      </c>
      <c r="D58" s="446" t="str">
        <f>IF($E58="","",VLOOKUP($E58,'1MD ELO (4)'!$A$7:$O$80,5))</f>
        <v/>
      </c>
      <c r="E58" s="159"/>
      <c r="F58" s="487" t="str">
        <f>UPPER(IF($E58="","",VLOOKUP($E58,'1MD ELO (4)'!$A$7:$O$80,2)))</f>
        <v/>
      </c>
      <c r="G58" s="487" t="str">
        <f>IF($E58="","",VLOOKUP($E58,'1MD ELO (4)'!$A$7:$O$80,3))</f>
        <v/>
      </c>
      <c r="H58" s="487"/>
      <c r="I58" s="487" t="str">
        <f>IF($E58="","",VLOOKUP($E58,'1MD ELO (4)'!$A$7:$O$80,4))</f>
        <v/>
      </c>
      <c r="J58" s="255"/>
      <c r="K58" s="161"/>
      <c r="L58" s="186"/>
      <c r="M58" s="175" t="s">
        <v>0</v>
      </c>
      <c r="N58" s="184"/>
      <c r="O58" s="177" t="str">
        <f>UPPER(IF(OR(N58="a",N58="as"),M56,IF(OR(N58="b",N58="bs"),M60,)))</f>
        <v/>
      </c>
      <c r="P58" s="185"/>
      <c r="Q58" s="186"/>
      <c r="R58" s="188"/>
      <c r="S58" s="169"/>
    </row>
    <row r="59" spans="1:19" s="38" customFormat="1" ht="9.6" customHeight="1">
      <c r="A59" s="171" t="s">
        <v>59</v>
      </c>
      <c r="B59" s="390" t="str">
        <f>IF($E59="","",VLOOKUP($E59,'1MD ELO (4)'!$A$7:$O$80,14))</f>
        <v/>
      </c>
      <c r="C59" s="390" t="str">
        <f>IF($E59="","",VLOOKUP($E59,'1MD ELO (4)'!$A$7:$O$80,15))</f>
        <v/>
      </c>
      <c r="D59" s="446" t="str">
        <f>IF($E59="","",VLOOKUP($E59,'1MD ELO (4)'!$A$7:$O$80,5))</f>
        <v/>
      </c>
      <c r="E59" s="159"/>
      <c r="F59" s="487" t="str">
        <f>UPPER(IF($E59="","",VLOOKUP($E59,'1MD ELO (4)'!$A$7:$O$80,2)))</f>
        <v/>
      </c>
      <c r="G59" s="487" t="str">
        <f>IF($E59="","",VLOOKUP($E59,'1MD ELO (4)'!$A$7:$O$80,3))</f>
        <v/>
      </c>
      <c r="H59" s="487"/>
      <c r="I59" s="487" t="str">
        <f>IF($E59="","",VLOOKUP($E59,'1MD ELO (4)'!$A$7:$O$80,4))</f>
        <v/>
      </c>
      <c r="J59" s="253"/>
      <c r="K59" s="177" t="str">
        <f>UPPER(IF(OR(J60="a",J60="as"),F59,IF(OR(J60="b",J60="bs"),F60,)))</f>
        <v/>
      </c>
      <c r="L59" s="185"/>
      <c r="M59" s="257"/>
      <c r="N59" s="258"/>
      <c r="O59" s="161"/>
      <c r="P59" s="188"/>
      <c r="Q59" s="186"/>
      <c r="R59" s="188"/>
      <c r="S59" s="169"/>
    </row>
    <row r="60" spans="1:19" s="38" customFormat="1" ht="9.6" customHeight="1">
      <c r="A60" s="171" t="s">
        <v>60</v>
      </c>
      <c r="B60" s="390" t="str">
        <f>IF($E60="","",VLOOKUP($E60,'1MD ELO (4)'!$A$7:$O$80,14))</f>
        <v/>
      </c>
      <c r="C60" s="390" t="str">
        <f>IF($E60="","",VLOOKUP($E60,'1MD ELO (4)'!$A$7:$O$80,15))</f>
        <v/>
      </c>
      <c r="D60" s="446" t="str">
        <f>IF($E60="","",VLOOKUP($E60,'1MD ELO (4)'!$A$7:$O$80,5))</f>
        <v/>
      </c>
      <c r="E60" s="159"/>
      <c r="F60" s="487" t="str">
        <f>UPPER(IF($E60="","",VLOOKUP($E60,'1MD ELO (4)'!$A$7:$O$80,2)))</f>
        <v/>
      </c>
      <c r="G60" s="487" t="str">
        <f>IF($E60="","",VLOOKUP($E60,'1MD ELO (4)'!$A$7:$O$80,3))</f>
        <v/>
      </c>
      <c r="H60" s="487"/>
      <c r="I60" s="487" t="str">
        <f>IF($E60="","",VLOOKUP($E60,'1MD ELO (4)'!$A$7:$O$80,4))</f>
        <v/>
      </c>
      <c r="J60" s="255"/>
      <c r="K60" s="161"/>
      <c r="L60" s="176"/>
      <c r="M60" s="177" t="str">
        <f>UPPER(IF(OR(L60="a",L60="as"),K59,IF(OR(L60="b",L60="bs"),K61,)))</f>
        <v/>
      </c>
      <c r="N60" s="259"/>
      <c r="O60" s="186"/>
      <c r="P60" s="188"/>
      <c r="Q60" s="186"/>
      <c r="R60" s="188"/>
      <c r="S60" s="169"/>
    </row>
    <row r="61" spans="1:19" s="38" customFormat="1" ht="9.6" customHeight="1">
      <c r="A61" s="254" t="s">
        <v>61</v>
      </c>
      <c r="B61" s="390" t="str">
        <f>IF($E61="","",VLOOKUP($E61,'1MD ELO (4)'!$A$7:$O$80,14))</f>
        <v/>
      </c>
      <c r="C61" s="390" t="str">
        <f>IF($E61="","",VLOOKUP($E61,'1MD ELO (4)'!$A$7:$O$80,15))</f>
        <v/>
      </c>
      <c r="D61" s="446" t="str">
        <f>IF($E61="","",VLOOKUP($E61,'1MD ELO (4)'!$A$7:$O$80,5))</f>
        <v/>
      </c>
      <c r="E61" s="159"/>
      <c r="F61" s="487" t="str">
        <f>UPPER(IF($E61="","",VLOOKUP($E61,'1MD ELO (4)'!$A$7:$O$80,2)))</f>
        <v/>
      </c>
      <c r="G61" s="487" t="str">
        <f>IF($E61="","",VLOOKUP($E61,'1MD ELO (4)'!$A$7:$O$80,3))</f>
        <v/>
      </c>
      <c r="H61" s="487"/>
      <c r="I61" s="487" t="str">
        <f>IF($E61="","",VLOOKUP($E61,'1MD ELO (4)'!$A$7:$O$80,4))</f>
        <v/>
      </c>
      <c r="J61" s="253"/>
      <c r="K61" s="177" t="str">
        <f>UPPER(IF(OR(J62="a",J62="as"),F61,IF(OR(J62="b",J62="bs"),F62,)))</f>
        <v/>
      </c>
      <c r="L61" s="194"/>
      <c r="M61" s="161"/>
      <c r="N61" s="186"/>
      <c r="O61" s="186"/>
      <c r="P61" s="188"/>
      <c r="Q61" s="186"/>
      <c r="R61" s="188"/>
      <c r="S61" s="169"/>
    </row>
    <row r="62" spans="1:19" s="38" customFormat="1" ht="9.6" customHeight="1">
      <c r="A62" s="196" t="s">
        <v>62</v>
      </c>
      <c r="B62" s="390" t="str">
        <f>IF($E62="","",VLOOKUP($E62,'1MD ELO (4)'!$A$7:$O$80,14))</f>
        <v/>
      </c>
      <c r="C62" s="390" t="str">
        <f>IF($E62="","",VLOOKUP($E62,'1MD ELO (4)'!$A$7:$O$80,15))</f>
        <v/>
      </c>
      <c r="D62" s="446" t="str">
        <f>IF($E62="","",VLOOKUP($E62,'1MD ELO (4)'!$A$7:$O$80,5))</f>
        <v/>
      </c>
      <c r="E62" s="159"/>
      <c r="F62" s="160" t="str">
        <f>UPPER(IF($E62="","",VLOOKUP($E62,'1MD ELO (4)'!$A$7:$O$80,2)))</f>
        <v/>
      </c>
      <c r="G62" s="160" t="str">
        <f>IF($E62="","",VLOOKUP($E62,'1MD ELO (4)'!$A$7:$O$80,3))</f>
        <v/>
      </c>
      <c r="H62" s="160"/>
      <c r="I62" s="160" t="str">
        <f>IF($E62="","",VLOOKUP($E62,'1MD ELO (4)'!$A$7:$O$80,4))</f>
        <v/>
      </c>
      <c r="J62" s="255"/>
      <c r="K62" s="161"/>
      <c r="L62" s="186"/>
      <c r="M62" s="186"/>
      <c r="N62" s="260"/>
      <c r="O62" s="175" t="s">
        <v>0</v>
      </c>
      <c r="P62" s="184"/>
      <c r="Q62" s="177" t="str">
        <f>UPPER(IF(OR(P62="a",P62="as"),O58,IF(OR(P62="b",P62="bs"),O66,)))</f>
        <v/>
      </c>
      <c r="R62" s="194"/>
      <c r="S62" s="169"/>
    </row>
    <row r="63" spans="1:19" s="38" customFormat="1" ht="9.6" customHeight="1">
      <c r="A63" s="157" t="s">
        <v>63</v>
      </c>
      <c r="B63" s="390" t="str">
        <f>IF($E63="","",VLOOKUP($E63,'1MD ELO (4)'!$A$7:$O$80,14))</f>
        <v/>
      </c>
      <c r="C63" s="390" t="str">
        <f>IF($E63="","",VLOOKUP($E63,'1MD ELO (4)'!$A$7:$O$80,15))</f>
        <v/>
      </c>
      <c r="D63" s="446" t="str">
        <f>IF($E63="","",VLOOKUP($E63,'1MD ELO (4)'!$A$7:$O$80,5))</f>
        <v/>
      </c>
      <c r="E63" s="159"/>
      <c r="F63" s="160" t="str">
        <f>UPPER(IF($E63="","",VLOOKUP($E63,'1MD ELO (4)'!$A$7:$O$80,2)))</f>
        <v/>
      </c>
      <c r="G63" s="160" t="str">
        <f>IF($E63="","",VLOOKUP($E63,'1MD ELO (4)'!$A$7:$O$80,3))</f>
        <v/>
      </c>
      <c r="H63" s="160"/>
      <c r="I63" s="160" t="str">
        <f>IF($E63="","",VLOOKUP($E63,'1MD ELO (4)'!$A$7:$O$80,4))</f>
        <v/>
      </c>
      <c r="J63" s="253"/>
      <c r="K63" s="177" t="str">
        <f>UPPER(IF(OR(J64="a",J64="as"),F63,IF(OR(J64="b",J64="bs"),F64,)))</f>
        <v/>
      </c>
      <c r="L63" s="185"/>
      <c r="M63" s="186"/>
      <c r="N63" s="186"/>
      <c r="O63" s="186"/>
      <c r="P63" s="188"/>
      <c r="Q63" s="161"/>
      <c r="R63" s="186"/>
      <c r="S63" s="169"/>
    </row>
    <row r="64" spans="1:19" s="38" customFormat="1" ht="9.6" customHeight="1">
      <c r="A64" s="254" t="s">
        <v>64</v>
      </c>
      <c r="B64" s="390" t="str">
        <f>IF($E64="","",VLOOKUP($E64,'1MD ELO (4)'!$A$7:$O$80,14))</f>
        <v/>
      </c>
      <c r="C64" s="390" t="str">
        <f>IF($E64="","",VLOOKUP($E64,'1MD ELO (4)'!$A$7:$O$80,15))</f>
        <v/>
      </c>
      <c r="D64" s="446" t="str">
        <f>IF($E64="","",VLOOKUP($E64,'1MD ELO (4)'!$A$7:$O$80,5))</f>
        <v/>
      </c>
      <c r="E64" s="159"/>
      <c r="F64" s="487" t="str">
        <f>UPPER(IF($E64="","",VLOOKUP($E64,'1MD ELO (4)'!$A$7:$O$80,2)))</f>
        <v/>
      </c>
      <c r="G64" s="487" t="str">
        <f>IF($E64="","",VLOOKUP($E64,'1MD ELO (4)'!$A$7:$O$80,3))</f>
        <v/>
      </c>
      <c r="H64" s="487"/>
      <c r="I64" s="487" t="str">
        <f>IF($E64="","",VLOOKUP($E64,'1MD ELO (4)'!$A$7:$O$80,4))</f>
        <v/>
      </c>
      <c r="J64" s="255"/>
      <c r="K64" s="161"/>
      <c r="L64" s="176"/>
      <c r="M64" s="177" t="str">
        <f>UPPER(IF(OR(L64="a",L64="as"),K63,IF(OR(L64="b",L64="bs"),K65,)))</f>
        <v/>
      </c>
      <c r="N64" s="185"/>
      <c r="O64" s="186"/>
      <c r="P64" s="188"/>
      <c r="Q64" s="186"/>
      <c r="R64" s="186"/>
      <c r="S64" s="169"/>
    </row>
    <row r="65" spans="1:19" s="38" customFormat="1" ht="9.6" customHeight="1">
      <c r="A65" s="171" t="s">
        <v>65</v>
      </c>
      <c r="B65" s="390" t="str">
        <f>IF($E65="","",VLOOKUP($E65,'1MD ELO (4)'!$A$7:$O$80,14))</f>
        <v/>
      </c>
      <c r="C65" s="390" t="str">
        <f>IF($E65="","",VLOOKUP($E65,'1MD ELO (4)'!$A$7:$O$80,15))</f>
        <v/>
      </c>
      <c r="D65" s="446" t="str">
        <f>IF($E65="","",VLOOKUP($E65,'1MD ELO (4)'!$A$7:$O$80,5))</f>
        <v/>
      </c>
      <c r="E65" s="159"/>
      <c r="F65" s="487" t="str">
        <f>UPPER(IF($E65="","",VLOOKUP($E65,'1MD ELO (4)'!$A$7:$O$80,2)))</f>
        <v/>
      </c>
      <c r="G65" s="487" t="str">
        <f>IF($E65="","",VLOOKUP($E65,'1MD ELO (4)'!$A$7:$O$80,3))</f>
        <v/>
      </c>
      <c r="H65" s="487"/>
      <c r="I65" s="487" t="str">
        <f>IF($E65="","",VLOOKUP($E65,'1MD ELO (4)'!$A$7:$O$80,4))</f>
        <v/>
      </c>
      <c r="J65" s="253"/>
      <c r="K65" s="177" t="str">
        <f>UPPER(IF(OR(J66="a",J66="as"),F65,IF(OR(J66="b",J66="bs"),F66,)))</f>
        <v/>
      </c>
      <c r="L65" s="256"/>
      <c r="M65" s="161"/>
      <c r="N65" s="188"/>
      <c r="O65" s="186"/>
      <c r="P65" s="188"/>
      <c r="Q65" s="186"/>
      <c r="R65" s="186"/>
      <c r="S65" s="169"/>
    </row>
    <row r="66" spans="1:19" s="38" customFormat="1" ht="9.6" customHeight="1">
      <c r="A66" s="171" t="s">
        <v>66</v>
      </c>
      <c r="B66" s="390" t="str">
        <f>IF($E66="","",VLOOKUP($E66,'1MD ELO (4)'!$A$7:$O$80,14))</f>
        <v/>
      </c>
      <c r="C66" s="390" t="str">
        <f>IF($E66="","",VLOOKUP($E66,'1MD ELO (4)'!$A$7:$O$80,15))</f>
        <v/>
      </c>
      <c r="D66" s="446" t="str">
        <f>IF($E66="","",VLOOKUP($E66,'1MD ELO (4)'!$A$7:$O$80,5))</f>
        <v/>
      </c>
      <c r="E66" s="159"/>
      <c r="F66" s="487" t="str">
        <f>UPPER(IF($E66="","",VLOOKUP($E66,'1MD ELO (4)'!$A$7:$O$80,2)))</f>
        <v/>
      </c>
      <c r="G66" s="487" t="str">
        <f>IF($E66="","",VLOOKUP($E66,'1MD ELO (4)'!$A$7:$O$80,3))</f>
        <v/>
      </c>
      <c r="H66" s="487"/>
      <c r="I66" s="487" t="str">
        <f>IF($E66="","",VLOOKUP($E66,'1MD ELO (4)'!$A$7:$O$80,4))</f>
        <v/>
      </c>
      <c r="J66" s="255"/>
      <c r="K66" s="161"/>
      <c r="L66" s="186"/>
      <c r="M66" s="175" t="s">
        <v>0</v>
      </c>
      <c r="N66" s="184"/>
      <c r="O66" s="177" t="str">
        <f>UPPER(IF(OR(N66="a",N66="as"),M64,IF(OR(N66="b",N66="bs"),M68,)))</f>
        <v/>
      </c>
      <c r="P66" s="194"/>
      <c r="Q66" s="186"/>
      <c r="R66" s="186"/>
      <c r="S66" s="169"/>
    </row>
    <row r="67" spans="1:19" s="38" customFormat="1" ht="9.6" customHeight="1">
      <c r="A67" s="171" t="s">
        <v>67</v>
      </c>
      <c r="B67" s="390" t="str">
        <f>IF($E67="","",VLOOKUP($E67,'1MD ELO (4)'!$A$7:$O$80,14))</f>
        <v/>
      </c>
      <c r="C67" s="390" t="str">
        <f>IF($E67="","",VLOOKUP($E67,'1MD ELO (4)'!$A$7:$O$80,15))</f>
        <v/>
      </c>
      <c r="D67" s="446" t="str">
        <f>IF($E67="","",VLOOKUP($E67,'1MD ELO (4)'!$A$7:$O$80,5))</f>
        <v/>
      </c>
      <c r="E67" s="159"/>
      <c r="F67" s="487" t="str">
        <f>UPPER(IF($E67="","",VLOOKUP($E67,'1MD ELO (4)'!$A$7:$O$80,2)))</f>
        <v/>
      </c>
      <c r="G67" s="487" t="str">
        <f>IF($E67="","",VLOOKUP($E67,'1MD ELO (4)'!$A$7:$O$80,3))</f>
        <v/>
      </c>
      <c r="H67" s="487"/>
      <c r="I67" s="487" t="str">
        <f>IF($E67="","",VLOOKUP($E67,'1MD ELO (4)'!$A$7:$O$80,4))</f>
        <v/>
      </c>
      <c r="J67" s="253"/>
      <c r="K67" s="177" t="str">
        <f>UPPER(IF(OR(J68="a",J68="as"),F67,IF(OR(J68="b",J68="bs"),F68,)))</f>
        <v/>
      </c>
      <c r="L67" s="185"/>
      <c r="M67" s="257"/>
      <c r="N67" s="258"/>
      <c r="O67" s="161"/>
      <c r="P67" s="186"/>
      <c r="Q67" s="186"/>
      <c r="R67" s="186"/>
      <c r="S67" s="169"/>
    </row>
    <row r="68" spans="1:19" s="38" customFormat="1" ht="9.6" customHeight="1">
      <c r="A68" s="171" t="s">
        <v>68</v>
      </c>
      <c r="B68" s="390" t="str">
        <f>IF($E68="","",VLOOKUP($E68,'1MD ELO (4)'!$A$7:$O$80,14))</f>
        <v/>
      </c>
      <c r="C68" s="390" t="str">
        <f>IF($E68="","",VLOOKUP($E68,'1MD ELO (4)'!$A$7:$O$80,15))</f>
        <v/>
      </c>
      <c r="D68" s="446" t="str">
        <f>IF($E68="","",VLOOKUP($E68,'1MD ELO (4)'!$A$7:$O$80,5))</f>
        <v/>
      </c>
      <c r="E68" s="159"/>
      <c r="F68" s="487" t="str">
        <f>UPPER(IF($E68="","",VLOOKUP($E68,'1MD ELO (4)'!$A$7:$O$80,2)))</f>
        <v/>
      </c>
      <c r="G68" s="487" t="str">
        <f>IF($E68="","",VLOOKUP($E68,'1MD ELO (4)'!$A$7:$O$80,3))</f>
        <v/>
      </c>
      <c r="H68" s="487"/>
      <c r="I68" s="487" t="str">
        <f>IF($E68="","",VLOOKUP($E68,'1MD ELO (4)'!$A$7:$O$80,4))</f>
        <v/>
      </c>
      <c r="J68" s="255"/>
      <c r="K68" s="161"/>
      <c r="L68" s="176"/>
      <c r="M68" s="177" t="str">
        <f>UPPER(IF(OR(L68="a",L68="as"),K67,IF(OR(L68="b",L68="bs"),K69,)))</f>
        <v/>
      </c>
      <c r="N68" s="259"/>
      <c r="O68" s="186"/>
      <c r="P68" s="186"/>
      <c r="Q68" s="186"/>
      <c r="R68" s="186"/>
      <c r="S68" s="169"/>
    </row>
    <row r="69" spans="1:19" s="38" customFormat="1" ht="9.6" customHeight="1">
      <c r="A69" s="254" t="s">
        <v>69</v>
      </c>
      <c r="B69" s="390" t="str">
        <f>IF($E69="","",VLOOKUP($E69,'1MD ELO (4)'!$A$7:$O$80,14))</f>
        <v/>
      </c>
      <c r="C69" s="390" t="str">
        <f>IF($E69="","",VLOOKUP($E69,'1MD ELO (4)'!$A$7:$O$80,15))</f>
        <v/>
      </c>
      <c r="D69" s="446" t="str">
        <f>IF($E69="","",VLOOKUP($E69,'1MD ELO (4)'!$A$7:$O$80,5))</f>
        <v/>
      </c>
      <c r="E69" s="159"/>
      <c r="F69" s="487" t="str">
        <f>UPPER(IF($E69="","",VLOOKUP($E69,'1MD ELO (4)'!$A$7:$O$80,2)))</f>
        <v/>
      </c>
      <c r="G69" s="487" t="str">
        <f>IF($E69="","",VLOOKUP($E69,'1MD ELO (4)'!$A$7:$O$80,3))</f>
        <v/>
      </c>
      <c r="H69" s="487"/>
      <c r="I69" s="487" t="str">
        <f>IF($E69="","",VLOOKUP($E69,'1MD ELO (4)'!$A$7:$O$80,4))</f>
        <v/>
      </c>
      <c r="J69" s="253"/>
      <c r="K69" s="177" t="str">
        <f>UPPER(IF(OR(J70="a",J70="as"),F69,IF(OR(J70="b",J70="bs"),F70,)))</f>
        <v/>
      </c>
      <c r="L69" s="194"/>
      <c r="M69" s="161"/>
      <c r="N69" s="186"/>
      <c r="O69" s="186"/>
      <c r="P69" s="186"/>
      <c r="Q69" s="186"/>
      <c r="R69" s="186"/>
      <c r="S69" s="169"/>
    </row>
    <row r="70" spans="1:19" s="38" customFormat="1" ht="9.6" customHeight="1">
      <c r="A70" s="196" t="s">
        <v>70</v>
      </c>
      <c r="B70" s="390" t="str">
        <f>IF($E70="","",VLOOKUP($E70,'1MD ELO (4)'!$A$7:$O$80,14))</f>
        <v/>
      </c>
      <c r="C70" s="390" t="str">
        <f>IF($E70="","",VLOOKUP($E70,'1MD ELO (4)'!$A$7:$O$80,15))</f>
        <v/>
      </c>
      <c r="D70" s="446" t="str">
        <f>IF($E70="","",VLOOKUP($E70,'1MD ELO (4)'!$A$7:$O$80,5))</f>
        <v/>
      </c>
      <c r="E70" s="159"/>
      <c r="F70" s="160" t="str">
        <f>UPPER(IF($E70="","",VLOOKUP($E70,'1MD ELO (4)'!$A$7:$O$80,2)))</f>
        <v/>
      </c>
      <c r="G70" s="160" t="str">
        <f>IF($E70="","",VLOOKUP($E70,'1MD ELO (4)'!$A$7:$O$80,3))</f>
        <v/>
      </c>
      <c r="H70" s="160"/>
      <c r="I70" s="160" t="str">
        <f>IF($E70="","",VLOOKUP($E70,'1MD ELO (4)'!$A$7:$O$80,4))</f>
        <v/>
      </c>
      <c r="J70" s="255"/>
      <c r="K70" s="161"/>
      <c r="L70" s="186"/>
      <c r="M70" s="186"/>
      <c r="N70" s="260"/>
      <c r="O70" s="186"/>
      <c r="P70" s="186"/>
      <c r="Q70" s="186"/>
      <c r="R70" s="186"/>
      <c r="S70" s="169"/>
    </row>
    <row r="71" spans="1:19" s="38" customFormat="1" ht="6" customHeight="1">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c r="A73" s="452" t="s">
        <v>106</v>
      </c>
      <c r="B73" s="453"/>
      <c r="C73" s="454"/>
      <c r="D73" s="455"/>
      <c r="E73" s="224">
        <v>1</v>
      </c>
      <c r="F73" s="278" t="str">
        <f>IF(E73&gt;$R$80,,UPPER(VLOOKUP(E73,'1MD ELO (4)'!$A$7:$Q$134,2)))</f>
        <v/>
      </c>
      <c r="G73" s="224">
        <v>9</v>
      </c>
      <c r="H73" s="92" t="str">
        <f>IF(G73&gt;$R$80,,UPPER(VLOOKUP(G73,'1MD ELO (4)'!$A$7:$Q$134,2)))</f>
        <v/>
      </c>
      <c r="I73" s="91"/>
      <c r="J73" s="226" t="s">
        <v>7</v>
      </c>
      <c r="K73" s="221"/>
      <c r="L73" s="227"/>
      <c r="M73" s="221"/>
      <c r="N73" s="228"/>
      <c r="O73" s="229" t="s">
        <v>111</v>
      </c>
      <c r="P73" s="230"/>
      <c r="Q73" s="230"/>
      <c r="R73" s="231"/>
    </row>
    <row r="74" spans="1:19" s="18" customFormat="1" ht="9" customHeight="1">
      <c r="A74" s="236" t="s">
        <v>124</v>
      </c>
      <c r="B74" s="234"/>
      <c r="C74" s="448"/>
      <c r="D74" s="237"/>
      <c r="E74" s="224">
        <v>2</v>
      </c>
      <c r="F74" s="278" t="str">
        <f>IF(E74&gt;$R$80,,UPPER(VLOOKUP(E74,'1MD ELO (4)'!$A$7:$Q$134,2)))</f>
        <v/>
      </c>
      <c r="G74" s="224">
        <v>10</v>
      </c>
      <c r="H74" s="92" t="str">
        <f>IF(G74&gt;$R$80,,UPPER(VLOOKUP(G74,'1MD ELO (4)'!$A$7:$Q$134,2)))</f>
        <v/>
      </c>
      <c r="I74" s="91"/>
      <c r="J74" s="226" t="s">
        <v>8</v>
      </c>
      <c r="K74" s="221"/>
      <c r="L74" s="227"/>
      <c r="M74" s="221"/>
      <c r="N74" s="228"/>
      <c r="O74" s="232"/>
      <c r="P74" s="233"/>
      <c r="Q74" s="234"/>
      <c r="R74" s="235"/>
    </row>
    <row r="75" spans="1:19" s="18" customFormat="1" ht="9" customHeight="1">
      <c r="A75" s="379"/>
      <c r="B75" s="380"/>
      <c r="C75" s="449"/>
      <c r="D75" s="381"/>
      <c r="E75" s="224">
        <v>3</v>
      </c>
      <c r="F75" s="278" t="str">
        <f>IF(E75&gt;$R$80,,UPPER(VLOOKUP(E75,'1MD ELO (4)'!$A$7:$Q$134,2)))</f>
        <v/>
      </c>
      <c r="G75" s="224">
        <v>11</v>
      </c>
      <c r="H75" s="92" t="str">
        <f>IF(G75&gt;$R$80,,UPPER(VLOOKUP(G75,'1MD ELO (4)'!$A$7:$Q$134,2)))</f>
        <v/>
      </c>
      <c r="I75" s="91"/>
      <c r="J75" s="226" t="s">
        <v>9</v>
      </c>
      <c r="K75" s="221"/>
      <c r="L75" s="227"/>
      <c r="M75" s="221"/>
      <c r="N75" s="228"/>
      <c r="O75" s="229" t="s">
        <v>112</v>
      </c>
      <c r="P75" s="230"/>
      <c r="Q75" s="230"/>
      <c r="R75" s="231"/>
    </row>
    <row r="76" spans="1:19" s="18" customFormat="1" ht="9" customHeight="1">
      <c r="A76" s="238"/>
      <c r="B76" s="443"/>
      <c r="C76" s="443"/>
      <c r="D76" s="239"/>
      <c r="E76" s="224">
        <v>4</v>
      </c>
      <c r="F76" s="278" t="str">
        <f>IF(E76&gt;$R$80,,UPPER(VLOOKUP(E76,'1MD ELO (4)'!$A$7:$Q$134,2)))</f>
        <v/>
      </c>
      <c r="G76" s="224">
        <v>12</v>
      </c>
      <c r="H76" s="92" t="str">
        <f>IF(G76&gt;$R$80,,UPPER(VLOOKUP(G76,'1MD ELO (4)'!$A$7:$Q$134,2)))</f>
        <v/>
      </c>
      <c r="I76" s="91"/>
      <c r="J76" s="226" t="s">
        <v>10</v>
      </c>
      <c r="K76" s="221"/>
      <c r="L76" s="227"/>
      <c r="M76" s="221"/>
      <c r="N76" s="228"/>
      <c r="O76" s="221"/>
      <c r="P76" s="227"/>
      <c r="Q76" s="221"/>
      <c r="R76" s="228"/>
    </row>
    <row r="77" spans="1:19" s="18" customFormat="1" ht="9" customHeight="1">
      <c r="A77" s="366"/>
      <c r="B77" s="382"/>
      <c r="C77" s="382"/>
      <c r="D77" s="450"/>
      <c r="E77" s="224">
        <v>5</v>
      </c>
      <c r="F77" s="278" t="str">
        <f>IF(E77&gt;$R$80,,UPPER(VLOOKUP(E77,'1MD ELO (4)'!$A$7:$Q$134,2)))</f>
        <v/>
      </c>
      <c r="G77" s="224">
        <v>13</v>
      </c>
      <c r="H77" s="92" t="str">
        <f>IF(G77&gt;$R$80,,UPPER(VLOOKUP(G77,'1MD ELO (4)'!$A$7:$Q$134,2)))</f>
        <v/>
      </c>
      <c r="I77" s="91"/>
      <c r="J77" s="226" t="s">
        <v>11</v>
      </c>
      <c r="K77" s="221"/>
      <c r="L77" s="227"/>
      <c r="M77" s="221"/>
      <c r="N77" s="228"/>
      <c r="O77" s="234"/>
      <c r="P77" s="233"/>
      <c r="Q77" s="234"/>
      <c r="R77" s="235"/>
    </row>
    <row r="78" spans="1:19" s="18" customFormat="1" ht="9" customHeight="1">
      <c r="A78" s="367"/>
      <c r="B78" s="388"/>
      <c r="C78" s="443"/>
      <c r="D78" s="239"/>
      <c r="E78" s="224">
        <v>6</v>
      </c>
      <c r="F78" s="278" t="str">
        <f>IF(E78&gt;$R$80,,UPPER(VLOOKUP(E78,'1MD ELO (4)'!$A$7:$Q$134,2)))</f>
        <v/>
      </c>
      <c r="G78" s="224">
        <v>14</v>
      </c>
      <c r="H78" s="92" t="str">
        <f>IF(G78&gt;$R$80,,UPPER(VLOOKUP(G78,'1MD ELO (4)'!$A$7:$Q$134,2)))</f>
        <v/>
      </c>
      <c r="I78" s="91"/>
      <c r="J78" s="226" t="s">
        <v>12</v>
      </c>
      <c r="K78" s="221"/>
      <c r="L78" s="227"/>
      <c r="M78" s="221"/>
      <c r="N78" s="228"/>
      <c r="O78" s="229" t="s">
        <v>92</v>
      </c>
      <c r="P78" s="230"/>
      <c r="Q78" s="230"/>
      <c r="R78" s="231"/>
    </row>
    <row r="79" spans="1:19" s="18" customFormat="1" ht="9" customHeight="1">
      <c r="A79" s="367"/>
      <c r="B79" s="388"/>
      <c r="C79" s="444"/>
      <c r="D79" s="377"/>
      <c r="E79" s="224">
        <v>7</v>
      </c>
      <c r="F79" s="278" t="str">
        <f>IF(E79&gt;$R$80,,UPPER(VLOOKUP(E79,'1MD ELO (4)'!$A$7:$Q$134,2)))</f>
        <v/>
      </c>
      <c r="G79" s="224">
        <v>15</v>
      </c>
      <c r="H79" s="92" t="str">
        <f>IF(G79&gt;$R$80,,UPPER(VLOOKUP(G79,'1MD ELO (4)'!$A$7:$Q$134,2)))</f>
        <v/>
      </c>
      <c r="I79" s="91"/>
      <c r="J79" s="226" t="s">
        <v>13</v>
      </c>
      <c r="K79" s="221"/>
      <c r="L79" s="227"/>
      <c r="M79" s="221"/>
      <c r="N79" s="228"/>
      <c r="O79" s="221"/>
      <c r="P79" s="227"/>
      <c r="Q79" s="221"/>
      <c r="R79" s="228"/>
    </row>
    <row r="80" spans="1:19" s="18" customFormat="1" ht="9" customHeight="1">
      <c r="A80" s="368"/>
      <c r="B80" s="365"/>
      <c r="C80" s="445"/>
      <c r="D80" s="378"/>
      <c r="E80" s="240">
        <v>8</v>
      </c>
      <c r="F80" s="279" t="str">
        <f>IF(E80&gt;$R$80,,UPPER(VLOOKUP(E80,'1MD ELO (4)'!$A$7:$Q$134,2)))</f>
        <v/>
      </c>
      <c r="G80" s="240">
        <v>16</v>
      </c>
      <c r="H80" s="241" t="str">
        <f>IF(G80&gt;$R$80,,UPPER(VLOOKUP(G80,'1MD ELO (4)'!$A$7:$Q$134,2)))</f>
        <v/>
      </c>
      <c r="I80" s="243"/>
      <c r="J80" s="244" t="s">
        <v>14</v>
      </c>
      <c r="K80" s="234"/>
      <c r="L80" s="233"/>
      <c r="M80" s="234"/>
      <c r="N80" s="235"/>
      <c r="O80" s="234">
        <f>R4</f>
        <v>0</v>
      </c>
      <c r="P80" s="233"/>
      <c r="Q80" s="234"/>
      <c r="R80" s="245">
        <f>MIN(16,'1MD ELO (4)'!Q5)</f>
        <v>16</v>
      </c>
    </row>
    <row r="81" ht="15.75" customHeight="1"/>
    <row r="82" ht="9" customHeight="1"/>
  </sheetData>
  <mergeCells count="4">
    <mergeCell ref="A4:C4"/>
    <mergeCell ref="Q25:R25"/>
    <mergeCell ref="Q41:R41"/>
    <mergeCell ref="Q57:R57"/>
  </mergeCells>
  <conditionalFormatting sqref="H7:H70">
    <cfRule type="expression" dxfId="242" priority="15" stopIfTrue="1">
      <formula>AND($E7&lt;9,$C7&gt;0)</formula>
    </cfRule>
  </conditionalFormatting>
  <conditionalFormatting sqref="G7:G70 I7:I70">
    <cfRule type="expression" dxfId="241" priority="14" stopIfTrue="1">
      <formula>AND($E7&lt;17,$C7&gt;0)</formula>
    </cfRule>
  </conditionalFormatting>
  <conditionalFormatting sqref="M58 M42 M26 M10 M50 M34 M18 M66 O14 O30 O46 O62 O55 O23 O38">
    <cfRule type="expression" dxfId="240" priority="11" stopIfTrue="1">
      <formula>AND($O$1="CU",M10="Umpire")</formula>
    </cfRule>
    <cfRule type="expression" dxfId="239" priority="12" stopIfTrue="1">
      <formula>AND($O$1="CU",M10&lt;&gt;"Umpire",N10&lt;&gt;"")</formula>
    </cfRule>
    <cfRule type="expression" dxfId="238" priority="13" stopIfTrue="1">
      <formula>AND($O$1="CU",M10&lt;&gt;"Umpire")</formula>
    </cfRule>
  </conditionalFormatting>
  <conditionalFormatting sqref="M8 M12 M16 M20 M24 M28 M32 M36 M40 M44 M48 M52 M56 M60 M64 M68 O18 O26 O34 O42 O50 O58 O66 Q14 Q30 Q46 Q62 O10 Q38">
    <cfRule type="expression" dxfId="237" priority="9" stopIfTrue="1">
      <formula>L8="as"</formula>
    </cfRule>
    <cfRule type="expression" dxfId="236" priority="10" stopIfTrue="1">
      <formula>L8="bs"</formula>
    </cfRule>
  </conditionalFormatting>
  <conditionalFormatting sqref="K7 K9 K11 K13 K15 K17 K19 K21 K23 K25 K27 K29 K31 K33 K35 K37 K39 K41 K43 K45 K47 K49 K51 K53 K55 K57 K59 K61 K63 K65 K67 K69 Q22 Q54">
    <cfRule type="expression" dxfId="235" priority="7" stopIfTrue="1">
      <formula>J8="as"</formula>
    </cfRule>
    <cfRule type="expression" dxfId="234"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233" priority="6" stopIfTrue="1">
      <formula>$O$1="CU"</formula>
    </cfRule>
  </conditionalFormatting>
  <conditionalFormatting sqref="E7:E70">
    <cfRule type="expression" dxfId="232" priority="5" stopIfTrue="1">
      <formula>$E7&lt;17</formula>
    </cfRule>
  </conditionalFormatting>
  <conditionalFormatting sqref="O37">
    <cfRule type="expression" dxfId="231" priority="3" stopIfTrue="1">
      <formula>P23="as"</formula>
    </cfRule>
    <cfRule type="expression" dxfId="230" priority="4" stopIfTrue="1">
      <formula>P23="bs"</formula>
    </cfRule>
  </conditionalFormatting>
  <conditionalFormatting sqref="O39">
    <cfRule type="expression" dxfId="229" priority="1" stopIfTrue="1">
      <formula>P55="as"</formula>
    </cfRule>
    <cfRule type="expression" dxfId="228"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worksheet>
</file>

<file path=xl/worksheets/sheet8.xml><?xml version="1.0" encoding="utf-8"?>
<worksheet xmlns="http://schemas.openxmlformats.org/spreadsheetml/2006/main" xmlns:r="http://schemas.openxmlformats.org/officeDocument/2006/relationships">
  <sheetPr>
    <tabColor indexed="11"/>
    <pageSetUpPr fitToPage="1"/>
  </sheetPr>
  <dimension ref="A1:AO57"/>
  <sheetViews>
    <sheetView showGridLines="0" showZeros="0" tabSelected="1" workbookViewId="0">
      <selection activeCell="T27" sqref="T27"/>
    </sheetView>
  </sheetViews>
  <sheetFormatPr defaultRowHeight="13.2"/>
  <cols>
    <col min="1" max="2" width="3.33203125" customWidth="1"/>
    <col min="3" max="3" width="4.6640625" customWidth="1"/>
    <col min="4" max="4" width="7.44140625" customWidth="1"/>
    <col min="5" max="5" width="4.33203125" customWidth="1"/>
    <col min="6" max="6" width="12.6640625" customWidth="1"/>
    <col min="7" max="7" width="2.6640625" customWidth="1"/>
    <col min="8" max="8" width="9.88671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96">
        <f>Altalanos!$A$8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c r="A4" s="843">
        <f>Altalanos!$A$10</f>
        <v>45408</v>
      </c>
      <c r="B4" s="843"/>
      <c r="C4" s="843"/>
      <c r="D4" s="815"/>
      <c r="E4" s="146"/>
      <c r="F4" s="146"/>
      <c r="G4" s="146" t="str">
        <f>Altalanos!$C$10</f>
        <v>Baja</v>
      </c>
      <c r="H4" s="100"/>
      <c r="I4" s="146"/>
      <c r="J4" s="147"/>
      <c r="K4" s="148"/>
      <c r="L4" s="147"/>
      <c r="M4" s="149"/>
      <c r="N4" s="147"/>
      <c r="O4" s="146"/>
      <c r="P4" s="147"/>
      <c r="Q4" s="146"/>
      <c r="R4" s="89">
        <f>Altalanos!$E$10</f>
        <v>0</v>
      </c>
      <c r="Y4" s="656"/>
      <c r="Z4" s="656"/>
      <c r="AA4" s="672" t="s">
        <v>194</v>
      </c>
      <c r="AB4" s="673">
        <v>250</v>
      </c>
      <c r="AC4" s="673">
        <v>200</v>
      </c>
      <c r="AD4" s="673">
        <v>150</v>
      </c>
      <c r="AE4" s="673">
        <v>120</v>
      </c>
      <c r="AF4" s="673">
        <v>90</v>
      </c>
      <c r="AG4" s="673">
        <v>60</v>
      </c>
      <c r="AH4" s="673">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1.1" customHeight="1" thickBot="1">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 customHeight="1">
      <c r="A7" s="157">
        <v>1</v>
      </c>
      <c r="B7" s="390" t="str">
        <f>IF($E7="","",VLOOKUP($E7,'1MD ELO'!$A$7:$O$22,14))</f>
        <v/>
      </c>
      <c r="C7" s="446" t="str">
        <f>IF($E7="","",VLOOKUP($E7,'1MD ELO'!$A$7:$O$22,15))</f>
        <v/>
      </c>
      <c r="D7" s="446" t="str">
        <f>IF($E7="","",VLOOKUP($E7,'1MD ELO'!$A$7:$O$22,5))</f>
        <v/>
      </c>
      <c r="E7" s="159"/>
      <c r="F7" s="821" t="s">
        <v>299</v>
      </c>
      <c r="G7" s="160"/>
      <c r="H7" s="821"/>
      <c r="I7" s="821"/>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c r="A8" s="171"/>
      <c r="B8" s="460"/>
      <c r="C8" s="456"/>
      <c r="D8" s="456"/>
      <c r="E8" s="172"/>
      <c r="F8" s="173"/>
      <c r="G8" s="173"/>
      <c r="H8" s="174"/>
      <c r="I8" s="720"/>
      <c r="J8" s="176"/>
      <c r="K8" s="162" t="s">
        <v>289</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c r="A9" s="171">
        <v>2</v>
      </c>
      <c r="B9" s="390" t="str">
        <f>IF($E9="","",VLOOKUP($E9,'1MD ELO'!$A$7:$O$22,14))</f>
        <v/>
      </c>
      <c r="C9" s="446" t="str">
        <f>IF($E9="","",VLOOKUP($E9,'1MD ELO'!$A$7:$O$22,15))</f>
        <v/>
      </c>
      <c r="D9" s="446" t="str">
        <f>IF($E9="","",VLOOKUP($E9,'1MD ELO'!$A$7:$O$22,5))</f>
        <v/>
      </c>
      <c r="E9" s="159"/>
      <c r="F9" s="179" t="s">
        <v>289</v>
      </c>
      <c r="G9" s="179"/>
      <c r="H9" s="822" t="s">
        <v>290</v>
      </c>
      <c r="I9" s="821" t="s">
        <v>245</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c r="A10" s="171"/>
      <c r="B10" s="460"/>
      <c r="C10" s="456"/>
      <c r="D10" s="456"/>
      <c r="E10" s="182"/>
      <c r="F10" s="173"/>
      <c r="G10" s="173"/>
      <c r="H10" s="174"/>
      <c r="I10" s="161"/>
      <c r="J10" s="183"/>
      <c r="K10" s="175"/>
      <c r="L10" s="184"/>
      <c r="M10" s="162" t="s">
        <v>283</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c r="A11" s="171">
        <v>3</v>
      </c>
      <c r="B11" s="390" t="str">
        <f>IF($E11="","",VLOOKUP($E11,'1MD ELO'!$A$7:$O$22,14))</f>
        <v/>
      </c>
      <c r="C11" s="446" t="str">
        <f>IF($E11="","",VLOOKUP($E11,'1MD ELO'!$A$7:$O$22,15))</f>
        <v/>
      </c>
      <c r="D11" s="446" t="str">
        <f>IF($E11="","",VLOOKUP($E11,'1MD ELO'!$A$7:$O$22,5))</f>
        <v/>
      </c>
      <c r="E11" s="159"/>
      <c r="F11" s="179" t="s">
        <v>297</v>
      </c>
      <c r="G11" s="179"/>
      <c r="H11" s="179" t="s">
        <v>284</v>
      </c>
      <c r="I11" s="179" t="s">
        <v>242</v>
      </c>
      <c r="J11" s="162"/>
      <c r="K11" s="161"/>
      <c r="L11" s="187"/>
      <c r="M11" s="183" t="s">
        <v>300</v>
      </c>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c r="A12" s="171"/>
      <c r="B12" s="460"/>
      <c r="C12" s="456"/>
      <c r="D12" s="456"/>
      <c r="E12" s="182"/>
      <c r="F12" s="173"/>
      <c r="G12" s="173"/>
      <c r="H12" s="174"/>
      <c r="I12" s="720"/>
      <c r="J12" s="176"/>
      <c r="K12" s="162" t="s">
        <v>283</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c r="A13" s="171">
        <v>4</v>
      </c>
      <c r="B13" s="390" t="str">
        <f>IF($E13="","",VLOOKUP($E13,'1MD ELO'!$A$7:$O$22,14))</f>
        <v/>
      </c>
      <c r="C13" s="446" t="str">
        <f>IF($E13="","",VLOOKUP($E13,'1MD ELO'!$A$7:$O$22,15))</f>
        <v/>
      </c>
      <c r="D13" s="446" t="str">
        <f>IF($E13="","",VLOOKUP($E13,'1MD ELO'!$A$7:$O$22,5))</f>
        <v/>
      </c>
      <c r="E13" s="159"/>
      <c r="F13" s="179" t="s">
        <v>299</v>
      </c>
      <c r="G13" s="179"/>
      <c r="H13" s="179"/>
      <c r="I13" s="179"/>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c r="A14" s="171"/>
      <c r="B14" s="460"/>
      <c r="C14" s="456"/>
      <c r="D14" s="456"/>
      <c r="E14" s="182"/>
      <c r="F14" s="161"/>
      <c r="G14" s="161"/>
      <c r="H14" s="70"/>
      <c r="I14" s="191"/>
      <c r="J14" s="183"/>
      <c r="K14" s="161"/>
      <c r="L14" s="161"/>
      <c r="M14" s="175" t="s">
        <v>0</v>
      </c>
      <c r="N14" s="184"/>
      <c r="O14" s="162" t="s">
        <v>291</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c r="A15" s="157">
        <v>5</v>
      </c>
      <c r="B15" s="390" t="str">
        <f>IF($E15="","",VLOOKUP($E15,'1MD ELO'!$A$7:$O$22,14))</f>
        <v/>
      </c>
      <c r="C15" s="446" t="str">
        <f>IF($E15="","",VLOOKUP($E15,'1MD ELO'!$A$7:$O$22,15))</f>
        <v/>
      </c>
      <c r="D15" s="446" t="str">
        <f>IF($E15="","",VLOOKUP($E15,'1MD ELO'!$A$7:$O$22,5))</f>
        <v/>
      </c>
      <c r="E15" s="159"/>
      <c r="F15" s="821" t="s">
        <v>299</v>
      </c>
      <c r="G15" s="160"/>
      <c r="H15" s="821"/>
      <c r="I15" s="821"/>
      <c r="J15" s="192"/>
      <c r="K15" s="161"/>
      <c r="L15" s="161"/>
      <c r="M15" s="161"/>
      <c r="N15" s="188"/>
      <c r="O15" s="183" t="s">
        <v>300</v>
      </c>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c r="A16" s="171"/>
      <c r="B16" s="460"/>
      <c r="C16" s="456"/>
      <c r="D16" s="456"/>
      <c r="E16" s="182"/>
      <c r="F16" s="173"/>
      <c r="G16" s="173"/>
      <c r="H16" s="174"/>
      <c r="I16" s="720"/>
      <c r="J16" s="176"/>
      <c r="K16" s="162" t="s">
        <v>275</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c r="A17" s="171">
        <v>6</v>
      </c>
      <c r="B17" s="390" t="str">
        <f>IF($E17="","",VLOOKUP($E17,'1MD ELO'!$A$7:$O$22,14))</f>
        <v/>
      </c>
      <c r="C17" s="446" t="str">
        <f>IF($E17="","",VLOOKUP($E17,'1MD ELO'!$A$7:$O$22,15))</f>
        <v/>
      </c>
      <c r="D17" s="446" t="str">
        <f>IF($E17="","",VLOOKUP($E17,'1MD ELO'!$A$7:$O$22,5))</f>
        <v/>
      </c>
      <c r="E17" s="159"/>
      <c r="F17" s="179" t="s">
        <v>275</v>
      </c>
      <c r="G17" s="179"/>
      <c r="H17" s="179" t="s">
        <v>276</v>
      </c>
      <c r="I17" s="179" t="s">
        <v>233</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c r="A18" s="171"/>
      <c r="B18" s="460"/>
      <c r="C18" s="456"/>
      <c r="D18" s="456"/>
      <c r="E18" s="182"/>
      <c r="F18" s="173"/>
      <c r="G18" s="173"/>
      <c r="H18" s="174"/>
      <c r="I18" s="161"/>
      <c r="J18" s="183"/>
      <c r="K18" s="175"/>
      <c r="L18" s="184"/>
      <c r="M18" s="162" t="s">
        <v>291</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c r="A19" s="171">
        <v>7</v>
      </c>
      <c r="B19" s="390" t="str">
        <f>IF($E19="","",VLOOKUP($E19,'1MD ELO'!$A$7:$O$22,14))</f>
        <v/>
      </c>
      <c r="C19" s="446" t="str">
        <f>IF($E19="","",VLOOKUP($E19,'1MD ELO'!$A$7:$O$22,15))</f>
        <v/>
      </c>
      <c r="D19" s="446" t="str">
        <f>IF($E19="","",VLOOKUP($E19,'1MD ELO'!$A$7:$O$22,5))</f>
        <v/>
      </c>
      <c r="E19" s="159"/>
      <c r="F19" s="179" t="s">
        <v>298</v>
      </c>
      <c r="G19" s="179"/>
      <c r="H19" s="822" t="s">
        <v>286</v>
      </c>
      <c r="I19" s="179" t="s">
        <v>245</v>
      </c>
      <c r="J19" s="162"/>
      <c r="K19" s="161"/>
      <c r="L19" s="187"/>
      <c r="M19" s="183" t="s">
        <v>305</v>
      </c>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c r="A20" s="171"/>
      <c r="B20" s="460"/>
      <c r="C20" s="456"/>
      <c r="D20" s="456"/>
      <c r="E20" s="172"/>
      <c r="F20" s="173"/>
      <c r="G20" s="173"/>
      <c r="H20" s="174"/>
      <c r="I20" s="720"/>
      <c r="J20" s="176"/>
      <c r="K20" s="162" t="s">
        <v>291</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c r="A21" s="171">
        <v>8</v>
      </c>
      <c r="B21" s="390" t="str">
        <f>IF($E21="","",VLOOKUP($E21,'1MD ELO'!$A$7:$O$22,14))</f>
        <v/>
      </c>
      <c r="C21" s="446" t="str">
        <f>IF($E21="","",VLOOKUP($E21,'1MD ELO'!$A$7:$O$22,15))</f>
        <v/>
      </c>
      <c r="D21" s="446" t="str">
        <f>IF($E21="","",VLOOKUP($E21,'1MD ELO'!$A$7:$O$22,5))</f>
        <v/>
      </c>
      <c r="E21" s="159"/>
      <c r="F21" s="179" t="s">
        <v>299</v>
      </c>
      <c r="G21" s="179"/>
      <c r="H21" s="179"/>
      <c r="I21" s="179"/>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c r="A22" s="171"/>
      <c r="B22" s="460"/>
      <c r="C22" s="456"/>
      <c r="D22" s="456"/>
      <c r="E22" s="172"/>
      <c r="F22" s="191"/>
      <c r="G22" s="191"/>
      <c r="H22" s="195"/>
      <c r="I22" s="191"/>
      <c r="J22" s="183"/>
      <c r="K22" s="161"/>
      <c r="L22" s="161"/>
      <c r="M22" s="161"/>
      <c r="N22" s="186"/>
      <c r="O22" s="175" t="s">
        <v>0</v>
      </c>
      <c r="P22" s="184"/>
      <c r="Q22" s="162" t="s">
        <v>279</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c r="A23" s="171">
        <v>9</v>
      </c>
      <c r="B23" s="390" t="str">
        <f>IF($E23="","",VLOOKUP($E23,'1MD ELO'!$A$7:$O$22,14))</f>
        <v/>
      </c>
      <c r="C23" s="446" t="str">
        <f>IF($E23="","",VLOOKUP($E23,'1MD ELO'!$A$7:$O$22,15))</f>
        <v/>
      </c>
      <c r="D23" s="446" t="str">
        <f>IF($E23="","",VLOOKUP($E23,'1MD ELO'!$A$7:$O$22,5))</f>
        <v/>
      </c>
      <c r="E23" s="159"/>
      <c r="F23" s="179" t="s">
        <v>281</v>
      </c>
      <c r="G23" s="179"/>
      <c r="H23" s="822" t="s">
        <v>282</v>
      </c>
      <c r="I23" s="179" t="s">
        <v>242</v>
      </c>
      <c r="J23" s="162"/>
      <c r="K23" s="161"/>
      <c r="L23" s="161"/>
      <c r="M23" s="161"/>
      <c r="N23" s="186"/>
      <c r="O23" s="161"/>
      <c r="P23" s="188"/>
      <c r="Q23" s="183" t="s">
        <v>321</v>
      </c>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c r="A24" s="171"/>
      <c r="B24" s="460"/>
      <c r="C24" s="456"/>
      <c r="D24" s="456"/>
      <c r="E24" s="172"/>
      <c r="F24" s="173"/>
      <c r="G24" s="173"/>
      <c r="H24" s="174"/>
      <c r="I24" s="720"/>
      <c r="J24" s="176"/>
      <c r="K24" s="162" t="s">
        <v>281</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c r="A25" s="171">
        <v>10</v>
      </c>
      <c r="B25" s="390" t="str">
        <f>IF($E25="","",VLOOKUP($E25,'1MD ELO'!$A$7:$O$22,14))</f>
        <v/>
      </c>
      <c r="C25" s="446" t="str">
        <f>IF($E25="","",VLOOKUP($E25,'1MD ELO'!$A$7:$O$22,15))</f>
        <v/>
      </c>
      <c r="D25" s="446" t="str">
        <f>IF($E25="","",VLOOKUP($E25,'1MD ELO'!$A$7:$O$22,5))</f>
        <v/>
      </c>
      <c r="E25" s="159"/>
      <c r="F25" s="179" t="s">
        <v>299</v>
      </c>
      <c r="G25" s="179"/>
      <c r="H25" s="179"/>
      <c r="I25" s="179"/>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c r="A26" s="171"/>
      <c r="B26" s="460"/>
      <c r="C26" s="456"/>
      <c r="D26" s="456"/>
      <c r="E26" s="182"/>
      <c r="F26" s="173"/>
      <c r="G26" s="173"/>
      <c r="H26" s="174"/>
      <c r="I26" s="161"/>
      <c r="J26" s="183"/>
      <c r="K26" s="175"/>
      <c r="L26" s="184"/>
      <c r="M26" s="162" t="s">
        <v>281</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c r="A27" s="171">
        <v>11</v>
      </c>
      <c r="B27" s="390" t="str">
        <f>IF($E27="","",VLOOKUP($E27,'1MD ELO'!$A$7:$O$22,14))</f>
        <v/>
      </c>
      <c r="C27" s="446" t="str">
        <f>IF($E27="","",VLOOKUP($E27,'1MD ELO'!$A$7:$O$22,15))</f>
        <v/>
      </c>
      <c r="D27" s="446" t="str">
        <f>IF($E27="","",VLOOKUP($E27,'1MD ELO'!$A$7:$O$22,5))</f>
        <v/>
      </c>
      <c r="E27" s="159"/>
      <c r="F27" s="179" t="s">
        <v>271</v>
      </c>
      <c r="G27" s="179"/>
      <c r="H27" s="179" t="s">
        <v>272</v>
      </c>
      <c r="I27" s="179" t="s">
        <v>233</v>
      </c>
      <c r="J27" s="162"/>
      <c r="K27" s="161"/>
      <c r="L27" s="187"/>
      <c r="M27" s="183" t="s">
        <v>314</v>
      </c>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c r="A28" s="196"/>
      <c r="B28" s="460"/>
      <c r="C28" s="456"/>
      <c r="D28" s="456"/>
      <c r="E28" s="182"/>
      <c r="F28" s="173"/>
      <c r="G28" s="173"/>
      <c r="H28" s="174"/>
      <c r="I28" s="720"/>
      <c r="J28" s="176"/>
      <c r="K28" s="162" t="s">
        <v>271</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c r="A29" s="157">
        <v>12</v>
      </c>
      <c r="B29" s="390" t="str">
        <f>IF($E29="","",VLOOKUP($E29,'1MD ELO'!$A$7:$O$22,14))</f>
        <v/>
      </c>
      <c r="C29" s="446" t="str">
        <f>IF($E29="","",VLOOKUP($E29,'1MD ELO'!$A$7:$O$22,15))</f>
        <v/>
      </c>
      <c r="D29" s="446" t="str">
        <f>IF($E29="","",VLOOKUP($E29,'1MD ELO'!$A$7:$O$22,5))</f>
        <v/>
      </c>
      <c r="E29" s="159"/>
      <c r="F29" s="821" t="s">
        <v>299</v>
      </c>
      <c r="G29" s="160"/>
      <c r="H29" s="821"/>
      <c r="I29" s="821"/>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c r="A30" s="171"/>
      <c r="B30" s="460"/>
      <c r="C30" s="456"/>
      <c r="D30" s="456"/>
      <c r="E30" s="182"/>
      <c r="F30" s="161"/>
      <c r="G30" s="161"/>
      <c r="H30" s="70"/>
      <c r="I30" s="191"/>
      <c r="J30" s="183"/>
      <c r="K30" s="161"/>
      <c r="L30" s="161"/>
      <c r="M30" s="175" t="s">
        <v>0</v>
      </c>
      <c r="N30" s="184"/>
      <c r="O30" s="162" t="s">
        <v>279</v>
      </c>
      <c r="P30" s="194"/>
      <c r="Q30" s="167"/>
      <c r="R30" s="168"/>
      <c r="S30" s="169"/>
      <c r="AI30" s="668"/>
      <c r="AJ30" s="668"/>
      <c r="AK30" s="668"/>
    </row>
    <row r="31" spans="1:41" s="38" customFormat="1" ht="12.9" customHeight="1">
      <c r="A31" s="171">
        <v>13</v>
      </c>
      <c r="B31" s="390" t="str">
        <f>IF($E31="","",VLOOKUP($E31,'1MD ELO'!$A$7:$O$22,14))</f>
        <v/>
      </c>
      <c r="C31" s="446" t="str">
        <f>IF($E31="","",VLOOKUP($E31,'1MD ELO'!$A$7:$O$22,15))</f>
        <v/>
      </c>
      <c r="D31" s="446" t="str">
        <f>IF($E31="","",VLOOKUP($E31,'1MD ELO'!$A$7:$O$22,5))</f>
        <v/>
      </c>
      <c r="E31" s="159"/>
      <c r="F31" s="179" t="s">
        <v>299</v>
      </c>
      <c r="G31" s="179"/>
      <c r="H31" s="179"/>
      <c r="I31" s="179"/>
      <c r="J31" s="192"/>
      <c r="K31" s="161"/>
      <c r="L31" s="161"/>
      <c r="M31" s="161"/>
      <c r="N31" s="188"/>
      <c r="O31" s="183" t="s">
        <v>300</v>
      </c>
      <c r="P31" s="186"/>
      <c r="Q31" s="167"/>
      <c r="R31" s="168"/>
      <c r="S31" s="169"/>
      <c r="AI31" s="668"/>
      <c r="AJ31" s="668"/>
      <c r="AK31" s="668"/>
    </row>
    <row r="32" spans="1:41" s="38" customFormat="1" ht="12.9" customHeight="1">
      <c r="A32" s="171"/>
      <c r="B32" s="460"/>
      <c r="C32" s="456"/>
      <c r="D32" s="456"/>
      <c r="E32" s="182"/>
      <c r="F32" s="173"/>
      <c r="G32" s="173"/>
      <c r="H32" s="174"/>
      <c r="I32" s="175"/>
      <c r="J32" s="176"/>
      <c r="K32" s="162" t="s">
        <v>277</v>
      </c>
      <c r="L32" s="177"/>
      <c r="M32" s="161"/>
      <c r="N32" s="188"/>
      <c r="O32" s="186"/>
      <c r="P32" s="186"/>
      <c r="Q32" s="167"/>
      <c r="R32" s="168"/>
      <c r="S32" s="169"/>
      <c r="AI32" s="668"/>
      <c r="AJ32" s="668"/>
      <c r="AK32" s="668"/>
    </row>
    <row r="33" spans="1:37" s="38" customFormat="1" ht="12.9" customHeight="1">
      <c r="A33" s="171">
        <v>14</v>
      </c>
      <c r="B33" s="390" t="str">
        <f>IF($E33="","",VLOOKUP($E33,'1MD ELO'!$A$7:$O$22,14))</f>
        <v/>
      </c>
      <c r="C33" s="446" t="str">
        <f>IF($E33="","",VLOOKUP($E33,'1MD ELO'!$A$7:$O$22,15))</f>
        <v/>
      </c>
      <c r="D33" s="446" t="str">
        <f>IF($E33="","",VLOOKUP($E33,'1MD ELO'!$A$7:$O$22,5))</f>
        <v/>
      </c>
      <c r="E33" s="159"/>
      <c r="F33" s="179" t="s">
        <v>277</v>
      </c>
      <c r="G33" s="179"/>
      <c r="H33" s="179" t="s">
        <v>278</v>
      </c>
      <c r="I33" s="179" t="s">
        <v>245</v>
      </c>
      <c r="J33" s="180"/>
      <c r="K33" s="161"/>
      <c r="L33" s="181"/>
      <c r="M33" s="161"/>
      <c r="N33" s="188"/>
      <c r="O33" s="186"/>
      <c r="P33" s="186"/>
      <c r="Q33" s="167"/>
      <c r="R33" s="168"/>
      <c r="S33" s="169"/>
      <c r="AI33" s="668"/>
      <c r="AJ33" s="668"/>
      <c r="AK33" s="668"/>
    </row>
    <row r="34" spans="1:37" s="38" customFormat="1" ht="12.9" customHeight="1">
      <c r="A34" s="171"/>
      <c r="B34" s="460"/>
      <c r="C34" s="456"/>
      <c r="D34" s="456"/>
      <c r="E34" s="182"/>
      <c r="F34" s="173"/>
      <c r="G34" s="173"/>
      <c r="H34" s="174"/>
      <c r="I34" s="161"/>
      <c r="J34" s="183"/>
      <c r="K34" s="175"/>
      <c r="L34" s="184"/>
      <c r="M34" s="162" t="s">
        <v>279</v>
      </c>
      <c r="N34" s="194"/>
      <c r="O34" s="186"/>
      <c r="P34" s="186"/>
      <c r="Q34" s="167"/>
      <c r="R34" s="168"/>
      <c r="S34" s="169"/>
      <c r="AI34" s="668"/>
      <c r="AJ34" s="668"/>
      <c r="AK34" s="668"/>
    </row>
    <row r="35" spans="1:37" s="38" customFormat="1" ht="12.9" customHeight="1">
      <c r="A35" s="171">
        <v>15</v>
      </c>
      <c r="B35" s="390" t="str">
        <f>IF($E35="","",VLOOKUP($E35,'1MD ELO'!$A$7:$O$22,14))</f>
        <v/>
      </c>
      <c r="C35" s="446" t="str">
        <f>IF($E35="","",VLOOKUP($E35,'1MD ELO'!$A$7:$O$22,15))</f>
        <v/>
      </c>
      <c r="D35" s="446" t="str">
        <f>IF($E35="","",VLOOKUP($E35,'1MD ELO'!$A$7:$O$22,5))</f>
        <v/>
      </c>
      <c r="E35" s="159"/>
      <c r="F35" s="179" t="s">
        <v>279</v>
      </c>
      <c r="G35" s="179"/>
      <c r="H35" s="179" t="s">
        <v>280</v>
      </c>
      <c r="I35" s="179" t="s">
        <v>242</v>
      </c>
      <c r="J35" s="162"/>
      <c r="K35" s="161"/>
      <c r="L35" s="187"/>
      <c r="M35" s="183" t="s">
        <v>300</v>
      </c>
      <c r="N35" s="186"/>
      <c r="O35" s="186"/>
      <c r="P35" s="186"/>
      <c r="Q35" s="167"/>
      <c r="R35" s="168"/>
      <c r="S35" s="169"/>
      <c r="AI35" s="668"/>
      <c r="AJ35" s="668"/>
      <c r="AK35" s="668"/>
    </row>
    <row r="36" spans="1:37" s="38" customFormat="1" ht="12.9" customHeight="1">
      <c r="A36" s="171"/>
      <c r="B36" s="460"/>
      <c r="C36" s="456"/>
      <c r="D36" s="456"/>
      <c r="E36" s="172"/>
      <c r="F36" s="173"/>
      <c r="G36" s="173"/>
      <c r="H36" s="174"/>
      <c r="I36" s="175"/>
      <c r="J36" s="176"/>
      <c r="K36" s="162" t="s">
        <v>279</v>
      </c>
      <c r="L36" s="189"/>
      <c r="M36" s="161"/>
      <c r="N36" s="186"/>
      <c r="O36" s="186"/>
      <c r="P36" s="186"/>
      <c r="Q36" s="167"/>
      <c r="R36" s="168"/>
      <c r="S36" s="169"/>
      <c r="AI36" s="668"/>
      <c r="AJ36" s="668"/>
      <c r="AK36" s="668"/>
    </row>
    <row r="37" spans="1:37" s="38" customFormat="1" ht="12.9" customHeight="1">
      <c r="A37" s="157">
        <v>16</v>
      </c>
      <c r="B37" s="390" t="str">
        <f>IF($E37="","",VLOOKUP($E37,'1MD ELO'!$A$7:$O$22,14))</f>
        <v/>
      </c>
      <c r="C37" s="446" t="str">
        <f>IF($E37="","",VLOOKUP($E37,'1MD ELO'!$A$7:$O$22,15))</f>
        <v/>
      </c>
      <c r="D37" s="446" t="str">
        <f>IF($E37="","",VLOOKUP($E37,'1MD ELO'!$A$7:$O$22,5))</f>
        <v/>
      </c>
      <c r="E37" s="159"/>
      <c r="F37" s="821" t="s">
        <v>273</v>
      </c>
      <c r="G37" s="160"/>
      <c r="H37" s="179" t="s">
        <v>274</v>
      </c>
      <c r="I37" s="821" t="s">
        <v>233</v>
      </c>
      <c r="J37" s="190"/>
      <c r="K37" s="183" t="s">
        <v>300</v>
      </c>
      <c r="L37" s="161"/>
      <c r="M37" s="161"/>
      <c r="N37" s="186"/>
      <c r="O37" s="186"/>
      <c r="P37" s="186"/>
      <c r="Q37" s="167"/>
      <c r="R37" s="168"/>
      <c r="S37" s="169"/>
      <c r="AI37" s="668"/>
      <c r="AJ37" s="668"/>
      <c r="AK37" s="668"/>
    </row>
    <row r="38" spans="1:37" s="38" customFormat="1" ht="9.6" customHeight="1">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c r="A50" s="452" t="s">
        <v>106</v>
      </c>
      <c r="B50" s="453"/>
      <c r="C50" s="454"/>
      <c r="D50" s="455"/>
      <c r="E50" s="224">
        <v>1</v>
      </c>
      <c r="F50" s="92" t="str">
        <f>IF(E50&gt;$R$57,,UPPER(VLOOKUP(E50,'1MD ELO'!$A$7:$Q$134,2)))</f>
        <v/>
      </c>
      <c r="G50" s="225"/>
      <c r="H50" s="92"/>
      <c r="I50" s="91"/>
      <c r="J50" s="226" t="s">
        <v>7</v>
      </c>
      <c r="K50" s="221"/>
      <c r="L50" s="227"/>
      <c r="M50" s="221"/>
      <c r="N50" s="228"/>
      <c r="O50" s="229" t="s">
        <v>111</v>
      </c>
      <c r="P50" s="230"/>
      <c r="Q50" s="230"/>
      <c r="R50" s="231"/>
      <c r="AI50" s="670"/>
      <c r="AJ50" s="670"/>
      <c r="AK50" s="670"/>
    </row>
    <row r="51" spans="1:37" s="18" customFormat="1" ht="9" customHeight="1">
      <c r="A51" s="236" t="s">
        <v>124</v>
      </c>
      <c r="B51" s="234"/>
      <c r="C51" s="448"/>
      <c r="D51" s="237"/>
      <c r="E51" s="224">
        <v>2</v>
      </c>
      <c r="F51" s="92" t="str">
        <f>IF(E51&gt;$R$57,,UPPER(VLOOKUP(E51,'1MD ELO'!$A$7:$Q$134,2)))</f>
        <v/>
      </c>
      <c r="G51" s="225"/>
      <c r="H51" s="92"/>
      <c r="I51" s="91"/>
      <c r="J51" s="226" t="s">
        <v>8</v>
      </c>
      <c r="K51" s="221"/>
      <c r="L51" s="227"/>
      <c r="M51" s="221"/>
      <c r="N51" s="228"/>
      <c r="O51" s="232"/>
      <c r="P51" s="233"/>
      <c r="Q51" s="234"/>
      <c r="R51" s="235"/>
      <c r="AI51" s="670"/>
      <c r="AJ51" s="670"/>
      <c r="AK51" s="670"/>
    </row>
    <row r="52" spans="1:37" s="18" customFormat="1" ht="9" customHeight="1">
      <c r="A52" s="379"/>
      <c r="B52" s="380"/>
      <c r="C52" s="449"/>
      <c r="D52" s="381"/>
      <c r="E52" s="224">
        <v>3</v>
      </c>
      <c r="F52" s="92" t="str">
        <f>IF(E52&gt;$R$57,,UPPER(VLOOKUP(E52,'1MD ELO'!$A$7:$Q$134,2)))</f>
        <v/>
      </c>
      <c r="G52" s="225"/>
      <c r="H52" s="92"/>
      <c r="I52" s="91"/>
      <c r="J52" s="226" t="s">
        <v>9</v>
      </c>
      <c r="K52" s="221"/>
      <c r="L52" s="227"/>
      <c r="M52" s="221"/>
      <c r="N52" s="228"/>
      <c r="O52" s="229" t="s">
        <v>112</v>
      </c>
      <c r="P52" s="230"/>
      <c r="Q52" s="230"/>
      <c r="R52" s="231"/>
      <c r="AI52" s="670"/>
      <c r="AJ52" s="670"/>
      <c r="AK52" s="670"/>
    </row>
    <row r="53" spans="1:37" s="18" customFormat="1" ht="9" customHeight="1">
      <c r="A53" s="238"/>
      <c r="B53" s="443"/>
      <c r="C53" s="443"/>
      <c r="D53" s="239"/>
      <c r="E53" s="224">
        <v>4</v>
      </c>
      <c r="F53" s="92" t="str">
        <f>IF(E53&gt;$R$57,,UPPER(VLOOKUP(E53,'1MD ELO'!$A$7:$Q$134,2)))</f>
        <v/>
      </c>
      <c r="G53" s="225"/>
      <c r="H53" s="92"/>
      <c r="I53" s="91"/>
      <c r="J53" s="226" t="s">
        <v>10</v>
      </c>
      <c r="K53" s="221"/>
      <c r="L53" s="227"/>
      <c r="M53" s="221"/>
      <c r="N53" s="228"/>
      <c r="O53" s="221"/>
      <c r="P53" s="227"/>
      <c r="Q53" s="221"/>
      <c r="R53" s="228"/>
      <c r="AI53" s="670"/>
      <c r="AJ53" s="670"/>
      <c r="AK53" s="670"/>
    </row>
    <row r="54" spans="1:37" s="18" customFormat="1" ht="9" customHeight="1">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c r="A57" s="368"/>
      <c r="B57" s="365"/>
      <c r="C57" s="445"/>
      <c r="D57" s="378"/>
      <c r="E57" s="240"/>
      <c r="F57" s="241"/>
      <c r="G57" s="242"/>
      <c r="H57" s="241"/>
      <c r="I57" s="243"/>
      <c r="J57" s="244" t="s">
        <v>14</v>
      </c>
      <c r="K57" s="234"/>
      <c r="L57" s="233"/>
      <c r="M57" s="234"/>
      <c r="N57" s="235"/>
      <c r="O57" s="234">
        <f>R4</f>
        <v>0</v>
      </c>
      <c r="P57" s="233"/>
      <c r="Q57" s="234"/>
      <c r="R57" s="245">
        <f>MIN(4,'1MD ELO'!Q5)</f>
        <v>4</v>
      </c>
      <c r="AI57" s="670"/>
      <c r="AJ57" s="670"/>
      <c r="AK57" s="670"/>
    </row>
  </sheetData>
  <mergeCells count="1">
    <mergeCell ref="A4:C4"/>
  </mergeCells>
  <conditionalFormatting sqref="G45:I45 G39:I39 H23 H25 H27 H29 H31 H33 H35 H37 G47:I47 G41:I41 G43:I43 H7 H9 H11 H13 H15 H17 H19 H21">
    <cfRule type="expression" dxfId="893" priority="14" stopIfTrue="1">
      <formula>AND($E7&lt;9,$C7&gt;0)</formula>
    </cfRule>
  </conditionalFormatting>
  <conditionalFormatting sqref="I32 I46 I36 K44 I42 K10 M14 K18 K26 K34 M30 M40 O22 I8 I12 I16 I20 I24 I28">
    <cfRule type="expression" dxfId="892" priority="11" stopIfTrue="1">
      <formula>AND($O$1="CU",I8="Umpire")</formula>
    </cfRule>
    <cfRule type="expression" dxfId="891" priority="12" stopIfTrue="1">
      <formula>AND($O$1="CU",I8&lt;&gt;"Umpire",J8&lt;&gt;"")</formula>
    </cfRule>
    <cfRule type="expression" dxfId="890" priority="13" stopIfTrue="1">
      <formula>AND($O$1="CU",I8&lt;&gt;"Umpire")</formula>
    </cfRule>
  </conditionalFormatting>
  <conditionalFormatting sqref="E39 E47 E45 E43 E41">
    <cfRule type="expression" dxfId="889" priority="10" stopIfTrue="1">
      <formula>AND($E39&lt;9,$C39&gt;0)</formula>
    </cfRule>
  </conditionalFormatting>
  <conditionalFormatting sqref="F41 F43 F45 F47 F39">
    <cfRule type="cellIs" dxfId="888" priority="8" stopIfTrue="1" operator="equal">
      <formula>"Bye"</formula>
    </cfRule>
    <cfRule type="expression" dxfId="887" priority="9" stopIfTrue="1">
      <formula>AND($E39&lt;9,$C39&gt;0)</formula>
    </cfRule>
  </conditionalFormatting>
  <conditionalFormatting sqref="M10 M18 M26 M34 O30 O40 M44 O14 Q22 K8 K12 K16 K20 K24 K28 K32 K36 K42 K46">
    <cfRule type="expression" dxfId="886" priority="6" stopIfTrue="1">
      <formula>J8="as"</formula>
    </cfRule>
    <cfRule type="expression" dxfId="885" priority="7" stopIfTrue="1">
      <formula>J8="bs"</formula>
    </cfRule>
  </conditionalFormatting>
  <conditionalFormatting sqref="B41 B43 B45 B47 B39">
    <cfRule type="cellIs" dxfId="884" priority="4" stopIfTrue="1" operator="equal">
      <formula>"QA"</formula>
    </cfRule>
    <cfRule type="cellIs" dxfId="883" priority="5" stopIfTrue="1" operator="equal">
      <formula>"DA"</formula>
    </cfRule>
  </conditionalFormatting>
  <conditionalFormatting sqref="R57 J8 J12 J16 J20 J24 J28 J32 J36 N30 N14 L10 L34 L18 L26 P22">
    <cfRule type="expression" dxfId="882" priority="3" stopIfTrue="1">
      <formula>$O$1="CU"</formula>
    </cfRule>
  </conditionalFormatting>
  <conditionalFormatting sqref="E9 E7 E11 E13 E15 E17 E19 E21 E23 E25 E27 E29 E31 E33 E35 E37">
    <cfRule type="expression" dxfId="881" priority="2" stopIfTrue="1">
      <formula>$E7&lt;5</formula>
    </cfRule>
  </conditionalFormatting>
  <conditionalFormatting sqref="F35 F37 F25 F33 F31 F29 F27 F23 F19 F21 F9 F17 F15 F13 F11 F7">
    <cfRule type="cellIs" dxfId="880"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worksheet>
</file>

<file path=xl/worksheets/sheet80.xml><?xml version="1.0" encoding="utf-8"?>
<worksheet xmlns="http://schemas.openxmlformats.org/spreadsheetml/2006/main" xmlns:r="http://schemas.openxmlformats.org/officeDocument/2006/relationships">
  <sheetPr codeName="Sheet31">
    <tabColor indexed="42"/>
  </sheetPr>
  <dimension ref="A1:P87"/>
  <sheetViews>
    <sheetView showGridLines="0" showZeros="0" zoomScale="86" workbookViewId="0">
      <pane ySplit="7" topLeftCell="A8" activePane="bottomLeft" state="frozen"/>
      <selection activeCell="F2" sqref="F2"/>
      <selection pane="bottomLeft" activeCell="R12" sqref="R12"/>
    </sheetView>
  </sheetViews>
  <sheetFormatPr defaultRowHeight="13.2"/>
  <cols>
    <col min="1" max="1" width="4.33203125" customWidth="1"/>
    <col min="2" max="2" width="12.6640625" customWidth="1"/>
    <col min="3" max="3" width="11.88671875" customWidth="1"/>
    <col min="4" max="4" width="12.33203125" style="45" customWidth="1"/>
    <col min="5" max="5" width="11" style="45" customWidth="1"/>
    <col min="6" max="6" width="5.88671875" style="45" customWidth="1"/>
    <col min="7" max="7" width="3.109375" style="45" customWidth="1"/>
    <col min="8" max="8" width="14.109375" style="102" customWidth="1"/>
    <col min="9" max="10" width="13.44140625" style="45" customWidth="1"/>
    <col min="11" max="11" width="11.5546875" style="45" customWidth="1"/>
    <col min="12" max="12" width="5.88671875" style="45" customWidth="1"/>
    <col min="13" max="13" width="11.33203125" style="45" customWidth="1"/>
    <col min="14" max="16" width="5.88671875" style="45" customWidth="1"/>
  </cols>
  <sheetData>
    <row r="1" spans="1:16" ht="24.6">
      <c r="A1" s="93" t="str">
        <f>Altalanos!$A$6</f>
        <v>Diákolimpia Bács-Kiskun</v>
      </c>
      <c r="B1" s="93"/>
      <c r="C1" s="93"/>
      <c r="D1" s="94"/>
      <c r="E1" s="94"/>
      <c r="F1" s="385"/>
      <c r="G1" s="385"/>
      <c r="H1" s="438" t="s">
        <v>137</v>
      </c>
      <c r="I1" s="94"/>
      <c r="J1" s="95"/>
      <c r="K1" s="95"/>
      <c r="L1" s="95"/>
      <c r="M1" s="95"/>
      <c r="N1" s="95"/>
      <c r="O1" s="286"/>
      <c r="P1" s="109"/>
    </row>
    <row r="2" spans="1:16" ht="13.8" thickBot="1">
      <c r="A2" s="96">
        <f>Altalanos!$A$8</f>
        <v>0</v>
      </c>
      <c r="B2" s="96" t="s">
        <v>122</v>
      </c>
      <c r="C2" s="464">
        <f>Altalanos!$D$8</f>
        <v>0</v>
      </c>
      <c r="D2" s="287"/>
      <c r="E2" s="287"/>
      <c r="F2" s="287"/>
      <c r="G2" s="287"/>
      <c r="H2" s="438" t="s">
        <v>138</v>
      </c>
      <c r="I2" s="103"/>
      <c r="J2" s="103"/>
      <c r="K2" s="86"/>
      <c r="L2" s="86"/>
      <c r="M2" s="86"/>
      <c r="N2" s="86"/>
      <c r="O2" s="288"/>
      <c r="P2" s="111"/>
    </row>
    <row r="3" spans="1:16" s="2" customFormat="1">
      <c r="A3" s="477" t="s">
        <v>144</v>
      </c>
      <c r="B3" s="478"/>
      <c r="C3" s="479"/>
      <c r="D3" s="480"/>
      <c r="E3" s="481"/>
      <c r="F3" s="23"/>
      <c r="G3" s="23"/>
      <c r="H3" s="121"/>
      <c r="I3" s="23"/>
      <c r="J3" s="30"/>
      <c r="K3" s="30"/>
      <c r="L3" s="30"/>
      <c r="M3" s="289" t="s">
        <v>92</v>
      </c>
      <c r="N3" s="124"/>
      <c r="O3" s="124"/>
      <c r="P3" s="290"/>
    </row>
    <row r="4" spans="1:16" s="2" customFormat="1">
      <c r="A4" s="55" t="s">
        <v>82</v>
      </c>
      <c r="B4" s="55"/>
      <c r="C4" s="53" t="s">
        <v>79</v>
      </c>
      <c r="D4" s="53"/>
      <c r="E4" s="53"/>
      <c r="F4" s="53"/>
      <c r="G4" s="53"/>
      <c r="H4" s="53" t="s">
        <v>87</v>
      </c>
      <c r="I4" s="55"/>
      <c r="J4" s="56"/>
      <c r="K4" s="56"/>
      <c r="L4" s="56" t="s">
        <v>88</v>
      </c>
      <c r="M4" s="283"/>
      <c r="N4" s="291"/>
      <c r="O4" s="291"/>
      <c r="P4" s="128"/>
    </row>
    <row r="5" spans="1:16" s="2" customFormat="1" ht="13.8" thickBot="1">
      <c r="A5" s="843">
        <f>Altalanos!$A$10</f>
        <v>45408</v>
      </c>
      <c r="B5" s="843"/>
      <c r="C5" s="146" t="str">
        <f>Altalanos!$C$10</f>
        <v>Baja</v>
      </c>
      <c r="D5" s="98"/>
      <c r="E5" s="98"/>
      <c r="F5" s="98"/>
      <c r="G5" s="98"/>
      <c r="H5" s="148"/>
      <c r="I5" s="104"/>
      <c r="J5" s="89"/>
      <c r="K5" s="89"/>
      <c r="L5" s="89">
        <f>Altalanos!$E$10</f>
        <v>0</v>
      </c>
      <c r="M5" s="129"/>
      <c r="N5" s="104"/>
      <c r="O5" s="104"/>
      <c r="P5" s="130">
        <f>COUNTA(P8:P87)</f>
        <v>0</v>
      </c>
    </row>
    <row r="6" spans="1:16" s="292" customFormat="1" ht="12" customHeight="1">
      <c r="A6" s="293"/>
      <c r="B6" s="851" t="s">
        <v>139</v>
      </c>
      <c r="C6" s="852"/>
      <c r="D6" s="852"/>
      <c r="E6" s="852"/>
      <c r="F6" s="852"/>
      <c r="G6" s="685"/>
      <c r="H6" s="853" t="s">
        <v>140</v>
      </c>
      <c r="I6" s="852"/>
      <c r="J6" s="852"/>
      <c r="K6" s="852"/>
      <c r="L6" s="854"/>
      <c r="M6" s="853" t="s">
        <v>141</v>
      </c>
      <c r="N6" s="852"/>
      <c r="O6" s="852"/>
      <c r="P6" s="854"/>
    </row>
    <row r="7" spans="1:16" ht="47.25" customHeight="1" thickBot="1">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c r="A8" s="752">
        <v>1</v>
      </c>
      <c r="B8" s="496"/>
      <c r="C8" s="105"/>
      <c r="D8" s="106"/>
      <c r="E8" s="106"/>
      <c r="F8" s="119"/>
      <c r="G8" s="743"/>
      <c r="H8" s="493"/>
      <c r="I8" s="295"/>
      <c r="J8" s="106"/>
      <c r="K8" s="106"/>
      <c r="L8" s="107"/>
      <c r="M8" s="106"/>
      <c r="N8" s="107"/>
      <c r="O8" s="491">
        <f t="shared" ref="O8:O26" si="0">SUM(F8,L8)</f>
        <v>0</v>
      </c>
      <c r="P8" s="107"/>
    </row>
    <row r="9" spans="1:16" s="11" customFormat="1" ht="18.899999999999999" customHeight="1">
      <c r="A9" s="753">
        <v>2</v>
      </c>
      <c r="B9" s="496"/>
      <c r="C9" s="105"/>
      <c r="D9" s="106"/>
      <c r="E9" s="106"/>
      <c r="F9" s="119"/>
      <c r="G9" s="743"/>
      <c r="H9" s="493"/>
      <c r="I9" s="295"/>
      <c r="J9" s="106"/>
      <c r="K9" s="106"/>
      <c r="L9" s="119"/>
      <c r="M9" s="106"/>
      <c r="N9" s="107"/>
      <c r="O9" s="491">
        <f t="shared" si="0"/>
        <v>0</v>
      </c>
      <c r="P9" s="107"/>
    </row>
    <row r="10" spans="1:16" s="11" customFormat="1" ht="18.899999999999999" customHeight="1">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c r="A28" s="495">
        <v>21</v>
      </c>
      <c r="B28" s="496"/>
      <c r="C28" s="105"/>
      <c r="D28" s="106"/>
      <c r="E28" s="106"/>
      <c r="F28" s="119"/>
      <c r="G28" s="743"/>
      <c r="H28" s="493"/>
      <c r="I28" s="295"/>
      <c r="J28" s="106"/>
      <c r="K28" s="106"/>
      <c r="L28" s="119"/>
      <c r="M28" s="106"/>
      <c r="N28" s="107"/>
      <c r="O28" s="491"/>
      <c r="P28" s="107"/>
    </row>
    <row r="29" spans="1:16" s="35" customFormat="1" ht="18.899999999999999" customHeight="1">
      <c r="A29" s="752">
        <v>22</v>
      </c>
      <c r="B29" s="496"/>
      <c r="C29" s="105"/>
      <c r="D29" s="106"/>
      <c r="E29" s="106"/>
      <c r="F29" s="119"/>
      <c r="G29" s="743"/>
      <c r="H29" s="493"/>
      <c r="I29" s="295"/>
      <c r="J29" s="106"/>
      <c r="K29" s="106"/>
      <c r="L29" s="119"/>
      <c r="M29" s="106"/>
      <c r="N29" s="107"/>
      <c r="O29" s="491"/>
      <c r="P29" s="107"/>
    </row>
    <row r="30" spans="1:16" s="35" customFormat="1" ht="18.899999999999999" customHeight="1">
      <c r="A30" s="753">
        <v>23</v>
      </c>
      <c r="B30" s="496"/>
      <c r="C30" s="105"/>
      <c r="D30" s="106"/>
      <c r="E30" s="106"/>
      <c r="F30" s="119"/>
      <c r="G30" s="743"/>
      <c r="H30" s="493"/>
      <c r="I30" s="295"/>
      <c r="J30" s="106"/>
      <c r="K30" s="106"/>
      <c r="L30" s="119"/>
      <c r="M30" s="106"/>
      <c r="N30" s="107"/>
      <c r="O30" s="491"/>
      <c r="P30" s="107"/>
    </row>
    <row r="31" spans="1:16" s="35" customFormat="1" ht="18.899999999999999" customHeight="1">
      <c r="A31" s="753">
        <v>24</v>
      </c>
      <c r="B31" s="496"/>
      <c r="C31" s="105"/>
      <c r="D31" s="106"/>
      <c r="E31" s="106"/>
      <c r="F31" s="119"/>
      <c r="G31" s="743"/>
      <c r="H31" s="493"/>
      <c r="I31" s="295"/>
      <c r="J31" s="106"/>
      <c r="K31" s="106"/>
      <c r="L31" s="119"/>
      <c r="M31" s="106"/>
      <c r="N31" s="107"/>
      <c r="O31" s="491"/>
      <c r="P31" s="107"/>
    </row>
    <row r="32" spans="1:16" ht="18.899999999999999" customHeight="1" thickBot="1">
      <c r="A32" s="753">
        <v>25</v>
      </c>
      <c r="B32" s="496"/>
      <c r="C32" s="105"/>
      <c r="D32" s="106"/>
      <c r="E32" s="106"/>
      <c r="F32" s="119"/>
      <c r="G32" s="743"/>
      <c r="H32" s="493"/>
      <c r="I32" s="295"/>
      <c r="J32" s="106"/>
      <c r="K32" s="106"/>
      <c r="L32" s="119"/>
      <c r="M32" s="106"/>
      <c r="N32" s="107"/>
      <c r="O32" s="491"/>
      <c r="P32" s="107"/>
    </row>
    <row r="33" spans="1:16" ht="18.899999999999999" customHeight="1">
      <c r="A33" s="752">
        <v>26</v>
      </c>
      <c r="B33" s="496"/>
      <c r="C33" s="105"/>
      <c r="D33" s="106"/>
      <c r="E33" s="106"/>
      <c r="F33" s="119"/>
      <c r="G33" s="743"/>
      <c r="H33" s="493"/>
      <c r="I33" s="295"/>
      <c r="J33" s="106"/>
      <c r="K33" s="106"/>
      <c r="L33" s="119"/>
      <c r="M33" s="106"/>
      <c r="N33" s="107"/>
      <c r="O33" s="491"/>
      <c r="P33" s="107"/>
    </row>
    <row r="34" spans="1:16" ht="18.899999999999999" customHeight="1">
      <c r="A34" s="753">
        <v>27</v>
      </c>
      <c r="B34" s="496"/>
      <c r="C34" s="105"/>
      <c r="D34" s="106"/>
      <c r="E34" s="106"/>
      <c r="F34" s="119"/>
      <c r="G34" s="743"/>
      <c r="H34" s="493"/>
      <c r="I34" s="295"/>
      <c r="J34" s="106"/>
      <c r="K34" s="106"/>
      <c r="L34" s="119"/>
      <c r="M34" s="106"/>
      <c r="N34" s="107"/>
      <c r="O34" s="491"/>
      <c r="P34" s="107"/>
    </row>
    <row r="35" spans="1:16" ht="18.899999999999999" customHeight="1">
      <c r="A35" s="753">
        <v>28</v>
      </c>
      <c r="B35" s="496"/>
      <c r="C35" s="105"/>
      <c r="D35" s="106"/>
      <c r="E35" s="106"/>
      <c r="F35" s="119"/>
      <c r="G35" s="743"/>
      <c r="H35" s="493"/>
      <c r="I35" s="295"/>
      <c r="J35" s="106"/>
      <c r="K35" s="106"/>
      <c r="L35" s="119"/>
      <c r="M35" s="106"/>
      <c r="N35" s="107"/>
      <c r="O35" s="491"/>
      <c r="P35" s="107"/>
    </row>
    <row r="36" spans="1:16" ht="18.899999999999999" customHeight="1">
      <c r="A36" s="753">
        <v>29</v>
      </c>
      <c r="B36" s="496"/>
      <c r="C36" s="105"/>
      <c r="D36" s="106"/>
      <c r="E36" s="106"/>
      <c r="F36" s="119"/>
      <c r="G36" s="743"/>
      <c r="H36" s="493"/>
      <c r="I36" s="295"/>
      <c r="J36" s="106"/>
      <c r="K36" s="106"/>
      <c r="L36" s="119"/>
      <c r="M36" s="106"/>
      <c r="N36" s="107"/>
      <c r="O36" s="491"/>
      <c r="P36" s="107"/>
    </row>
    <row r="37" spans="1:16" ht="18.899999999999999" customHeight="1">
      <c r="A37" s="753">
        <v>30</v>
      </c>
      <c r="B37" s="496"/>
      <c r="C37" s="105"/>
      <c r="D37" s="106"/>
      <c r="E37" s="106"/>
      <c r="F37" s="119"/>
      <c r="G37" s="743"/>
      <c r="H37" s="493"/>
      <c r="I37" s="295"/>
      <c r="J37" s="106"/>
      <c r="K37" s="106"/>
      <c r="L37" s="119"/>
      <c r="M37" s="106"/>
      <c r="N37" s="107"/>
      <c r="O37" s="491"/>
      <c r="P37" s="107"/>
    </row>
    <row r="38" spans="1:16" ht="18.899999999999999" customHeight="1">
      <c r="A38" s="753">
        <v>31</v>
      </c>
      <c r="B38" s="496"/>
      <c r="C38" s="105"/>
      <c r="D38" s="106"/>
      <c r="E38" s="106"/>
      <c r="F38" s="119"/>
      <c r="G38" s="743"/>
      <c r="H38" s="493"/>
      <c r="I38" s="295"/>
      <c r="J38" s="106"/>
      <c r="K38" s="106"/>
      <c r="L38" s="119"/>
      <c r="M38" s="106"/>
      <c r="N38" s="107"/>
      <c r="O38" s="491"/>
      <c r="P38" s="107"/>
    </row>
    <row r="39" spans="1:16" ht="18.899999999999999" customHeight="1">
      <c r="A39" s="753">
        <v>32</v>
      </c>
      <c r="B39" s="496"/>
      <c r="C39" s="105"/>
      <c r="D39" s="106"/>
      <c r="E39" s="106"/>
      <c r="F39" s="119"/>
      <c r="G39" s="743"/>
      <c r="H39" s="493"/>
      <c r="I39" s="295"/>
      <c r="J39" s="106"/>
      <c r="K39" s="106"/>
      <c r="L39" s="119"/>
      <c r="M39" s="106"/>
      <c r="N39" s="107"/>
      <c r="O39" s="491"/>
      <c r="P39" s="107"/>
    </row>
    <row r="40" spans="1:16" ht="18.899999999999999" customHeight="1">
      <c r="A40" s="495"/>
      <c r="B40" s="496"/>
      <c r="C40" s="105"/>
      <c r="D40" s="106"/>
      <c r="E40" s="106"/>
      <c r="F40" s="119"/>
      <c r="G40" s="743"/>
      <c r="H40" s="493"/>
      <c r="I40" s="295"/>
      <c r="J40" s="106"/>
      <c r="K40" s="106"/>
      <c r="L40" s="119"/>
      <c r="M40" s="106"/>
      <c r="N40" s="107"/>
      <c r="O40" s="491"/>
      <c r="P40" s="107"/>
    </row>
    <row r="41" spans="1:16" ht="18.899999999999999" customHeight="1">
      <c r="A41" s="495"/>
      <c r="B41" s="496"/>
      <c r="C41" s="105"/>
      <c r="D41" s="106"/>
      <c r="E41" s="106"/>
      <c r="F41" s="119"/>
      <c r="G41" s="743"/>
      <c r="H41" s="493"/>
      <c r="I41" s="295"/>
      <c r="J41" s="106"/>
      <c r="K41" s="106"/>
      <c r="L41" s="119"/>
      <c r="M41" s="106"/>
      <c r="N41" s="107"/>
      <c r="O41" s="491"/>
      <c r="P41" s="107"/>
    </row>
    <row r="42" spans="1:16" ht="18.899999999999999" customHeight="1">
      <c r="A42" s="495"/>
      <c r="B42" s="496"/>
      <c r="C42" s="105"/>
      <c r="D42" s="106"/>
      <c r="E42" s="106"/>
      <c r="F42" s="119"/>
      <c r="G42" s="743"/>
      <c r="H42" s="493"/>
      <c r="I42" s="295"/>
      <c r="J42" s="106"/>
      <c r="K42" s="106"/>
      <c r="L42" s="119"/>
      <c r="M42" s="106"/>
      <c r="N42" s="107"/>
      <c r="O42" s="491"/>
      <c r="P42" s="107"/>
    </row>
    <row r="43" spans="1:16" ht="18.899999999999999" customHeight="1">
      <c r="A43" s="495"/>
      <c r="B43" s="496"/>
      <c r="C43" s="105"/>
      <c r="D43" s="106"/>
      <c r="E43" s="106"/>
      <c r="F43" s="119"/>
      <c r="G43" s="743"/>
      <c r="H43" s="493"/>
      <c r="I43" s="295"/>
      <c r="J43" s="106"/>
      <c r="K43" s="106"/>
      <c r="L43" s="119"/>
      <c r="M43" s="106"/>
      <c r="N43" s="107"/>
      <c r="O43" s="491"/>
      <c r="P43" s="107"/>
    </row>
    <row r="44" spans="1:16" ht="18.899999999999999" customHeight="1">
      <c r="A44" s="495"/>
      <c r="B44" s="496"/>
      <c r="C44" s="105"/>
      <c r="D44" s="106"/>
      <c r="E44" s="106"/>
      <c r="F44" s="119"/>
      <c r="G44" s="743"/>
      <c r="H44" s="493"/>
      <c r="I44" s="295"/>
      <c r="J44" s="106"/>
      <c r="K44" s="106"/>
      <c r="L44" s="119"/>
      <c r="M44" s="106"/>
      <c r="N44" s="107"/>
      <c r="O44" s="491"/>
      <c r="P44" s="107"/>
    </row>
    <row r="45" spans="1:16" ht="18.899999999999999" customHeight="1">
      <c r="A45" s="495"/>
      <c r="B45" s="496"/>
      <c r="C45" s="105"/>
      <c r="D45" s="106"/>
      <c r="E45" s="106"/>
      <c r="F45" s="119"/>
      <c r="G45" s="743"/>
      <c r="H45" s="493"/>
      <c r="I45" s="295"/>
      <c r="J45" s="106"/>
      <c r="K45" s="106"/>
      <c r="L45" s="119"/>
      <c r="M45" s="106"/>
      <c r="N45" s="107"/>
      <c r="O45" s="491"/>
      <c r="P45" s="107"/>
    </row>
    <row r="46" spans="1:16" ht="18.899999999999999" customHeight="1">
      <c r="A46" s="495"/>
      <c r="B46" s="496"/>
      <c r="C46" s="105"/>
      <c r="D46" s="106"/>
      <c r="E46" s="106"/>
      <c r="F46" s="119"/>
      <c r="G46" s="743"/>
      <c r="H46" s="493"/>
      <c r="I46" s="295"/>
      <c r="J46" s="106"/>
      <c r="K46" s="106"/>
      <c r="L46" s="119"/>
      <c r="M46" s="106"/>
      <c r="N46" s="107"/>
      <c r="O46" s="491"/>
      <c r="P46" s="107"/>
    </row>
    <row r="47" spans="1:16" ht="18.899999999999999" customHeight="1">
      <c r="A47" s="495"/>
      <c r="B47" s="496"/>
      <c r="C47" s="105"/>
      <c r="D47" s="106"/>
      <c r="E47" s="106"/>
      <c r="F47" s="119"/>
      <c r="G47" s="743"/>
      <c r="H47" s="493"/>
      <c r="I47" s="295"/>
      <c r="J47" s="106"/>
      <c r="K47" s="106"/>
      <c r="L47" s="119"/>
      <c r="M47" s="106"/>
      <c r="N47" s="107"/>
      <c r="O47" s="491"/>
      <c r="P47" s="107"/>
    </row>
    <row r="48" spans="1:16" ht="18.899999999999999" customHeight="1">
      <c r="A48" s="495"/>
      <c r="B48" s="496"/>
      <c r="C48" s="105"/>
      <c r="D48" s="106"/>
      <c r="E48" s="106"/>
      <c r="F48" s="119"/>
      <c r="G48" s="743"/>
      <c r="H48" s="493"/>
      <c r="I48" s="295"/>
      <c r="J48" s="106"/>
      <c r="K48" s="106"/>
      <c r="L48" s="119"/>
      <c r="M48" s="106"/>
      <c r="N48" s="107"/>
      <c r="O48" s="491"/>
      <c r="P48" s="107"/>
    </row>
    <row r="49" spans="1:16" ht="18.899999999999999" customHeight="1">
      <c r="A49" s="495"/>
      <c r="B49" s="496"/>
      <c r="C49" s="105"/>
      <c r="D49" s="106"/>
      <c r="E49" s="106"/>
      <c r="F49" s="119"/>
      <c r="G49" s="743"/>
      <c r="H49" s="493"/>
      <c r="I49" s="295"/>
      <c r="J49" s="106"/>
      <c r="K49" s="106"/>
      <c r="L49" s="119"/>
      <c r="M49" s="106"/>
      <c r="N49" s="107"/>
      <c r="O49" s="491"/>
      <c r="P49" s="107"/>
    </row>
    <row r="50" spans="1:16" ht="18.899999999999999" customHeight="1">
      <c r="A50" s="495"/>
      <c r="B50" s="496"/>
      <c r="C50" s="105"/>
      <c r="D50" s="106"/>
      <c r="E50" s="106"/>
      <c r="F50" s="119"/>
      <c r="G50" s="743"/>
      <c r="H50" s="493"/>
      <c r="I50" s="295"/>
      <c r="J50" s="106"/>
      <c r="K50" s="106"/>
      <c r="L50" s="119"/>
      <c r="M50" s="106"/>
      <c r="N50" s="107"/>
      <c r="O50" s="491"/>
      <c r="P50" s="107"/>
    </row>
    <row r="51" spans="1:16" ht="18.899999999999999" customHeight="1">
      <c r="A51" s="495"/>
      <c r="B51" s="496"/>
      <c r="C51" s="105"/>
      <c r="D51" s="106"/>
      <c r="E51" s="106"/>
      <c r="F51" s="119"/>
      <c r="G51" s="743"/>
      <c r="H51" s="493"/>
      <c r="I51" s="295"/>
      <c r="J51" s="106"/>
      <c r="K51" s="106"/>
      <c r="L51" s="119"/>
      <c r="M51" s="106"/>
      <c r="N51" s="107"/>
      <c r="O51" s="491"/>
      <c r="P51" s="107"/>
    </row>
    <row r="52" spans="1:16" ht="18.899999999999999" customHeight="1">
      <c r="A52" s="495"/>
      <c r="B52" s="496"/>
      <c r="C52" s="105"/>
      <c r="D52" s="106"/>
      <c r="E52" s="106"/>
      <c r="F52" s="119"/>
      <c r="G52" s="743"/>
      <c r="H52" s="493"/>
      <c r="I52" s="295"/>
      <c r="J52" s="106"/>
      <c r="K52" s="106"/>
      <c r="L52" s="119"/>
      <c r="M52" s="106"/>
      <c r="N52" s="107"/>
      <c r="O52" s="491"/>
      <c r="P52" s="107"/>
    </row>
    <row r="53" spans="1:16" ht="18.899999999999999" customHeight="1">
      <c r="A53" s="495"/>
      <c r="B53" s="496"/>
      <c r="C53" s="105"/>
      <c r="D53" s="106"/>
      <c r="E53" s="106"/>
      <c r="F53" s="119"/>
      <c r="G53" s="743"/>
      <c r="H53" s="493"/>
      <c r="I53" s="295"/>
      <c r="J53" s="106"/>
      <c r="K53" s="106"/>
      <c r="L53" s="119"/>
      <c r="M53" s="106"/>
      <c r="N53" s="107"/>
      <c r="O53" s="491"/>
      <c r="P53" s="107"/>
    </row>
    <row r="54" spans="1:16" ht="18.899999999999999" customHeight="1">
      <c r="A54" s="495"/>
      <c r="B54" s="496"/>
      <c r="C54" s="105"/>
      <c r="D54" s="106"/>
      <c r="E54" s="106"/>
      <c r="F54" s="119"/>
      <c r="G54" s="743"/>
      <c r="H54" s="493"/>
      <c r="I54" s="295"/>
      <c r="J54" s="106"/>
      <c r="K54" s="106"/>
      <c r="L54" s="119"/>
      <c r="M54" s="106"/>
      <c r="N54" s="107"/>
      <c r="O54" s="491"/>
      <c r="P54" s="107"/>
    </row>
    <row r="55" spans="1:16" ht="18.899999999999999" customHeight="1">
      <c r="A55" s="495"/>
      <c r="B55" s="496"/>
      <c r="C55" s="105"/>
      <c r="D55" s="106"/>
      <c r="E55" s="106"/>
      <c r="F55" s="119"/>
      <c r="G55" s="743"/>
      <c r="H55" s="493"/>
      <c r="I55" s="295"/>
      <c r="J55" s="106"/>
      <c r="K55" s="106"/>
      <c r="L55" s="107"/>
      <c r="M55" s="106"/>
      <c r="N55" s="107"/>
      <c r="O55" s="491"/>
      <c r="P55" s="107"/>
    </row>
    <row r="56" spans="1:16" ht="18.899999999999999" customHeight="1">
      <c r="A56" s="495"/>
      <c r="B56" s="496"/>
      <c r="C56" s="105"/>
      <c r="D56" s="106"/>
      <c r="E56" s="769"/>
      <c r="F56" s="107"/>
      <c r="G56" s="743"/>
      <c r="H56" s="496"/>
      <c r="I56" s="105"/>
      <c r="J56" s="106"/>
      <c r="K56" s="769"/>
      <c r="L56" s="107"/>
      <c r="M56" s="106"/>
      <c r="N56" s="107"/>
      <c r="O56" s="491"/>
      <c r="P56" s="107"/>
    </row>
    <row r="57" spans="1:16" ht="18.899999999999999" customHeight="1">
      <c r="A57" s="495"/>
      <c r="B57" s="496"/>
      <c r="C57" s="105"/>
      <c r="D57" s="106"/>
      <c r="E57" s="106"/>
      <c r="F57" s="119"/>
      <c r="G57" s="743"/>
      <c r="H57" s="493"/>
      <c r="I57" s="295"/>
      <c r="J57" s="106"/>
      <c r="K57" s="106"/>
      <c r="L57" s="119"/>
      <c r="M57" s="106"/>
      <c r="N57" s="107"/>
      <c r="O57" s="491"/>
      <c r="P57" s="107"/>
    </row>
    <row r="58" spans="1:16" ht="18.899999999999999" customHeight="1">
      <c r="A58" s="495"/>
      <c r="B58" s="496"/>
      <c r="C58" s="105"/>
      <c r="D58" s="106"/>
      <c r="E58" s="769"/>
      <c r="F58" s="107"/>
      <c r="G58" s="743"/>
      <c r="H58" s="496"/>
      <c r="I58" s="105"/>
      <c r="J58" s="106"/>
      <c r="K58" s="769"/>
      <c r="L58" s="107"/>
      <c r="M58" s="106"/>
      <c r="N58" s="107"/>
      <c r="O58" s="491"/>
      <c r="P58" s="107"/>
    </row>
    <row r="59" spans="1:16" ht="18.899999999999999" customHeight="1">
      <c r="A59" s="495"/>
      <c r="B59" s="496"/>
      <c r="C59" s="105"/>
      <c r="D59" s="106"/>
      <c r="E59" s="769"/>
      <c r="F59" s="107"/>
      <c r="G59" s="743"/>
      <c r="H59" s="496"/>
      <c r="I59" s="105"/>
      <c r="J59" s="106"/>
      <c r="K59" s="769"/>
      <c r="L59" s="107"/>
      <c r="M59" s="106"/>
      <c r="N59" s="107"/>
      <c r="O59" s="491"/>
      <c r="P59" s="107"/>
    </row>
    <row r="60" spans="1:16" ht="18.899999999999999" customHeight="1">
      <c r="A60" s="495"/>
      <c r="B60" s="496"/>
      <c r="C60" s="105"/>
      <c r="D60" s="106"/>
      <c r="E60" s="769"/>
      <c r="F60" s="107"/>
      <c r="G60" s="743"/>
      <c r="H60" s="496"/>
      <c r="I60" s="105"/>
      <c r="J60" s="106"/>
      <c r="K60" s="769"/>
      <c r="L60" s="107"/>
      <c r="M60" s="106"/>
      <c r="N60" s="107"/>
      <c r="O60" s="491"/>
      <c r="P60" s="107"/>
    </row>
    <row r="61" spans="1:16" ht="18.899999999999999" customHeight="1">
      <c r="A61" s="495"/>
      <c r="B61" s="496"/>
      <c r="C61" s="105"/>
      <c r="D61" s="106"/>
      <c r="E61" s="769"/>
      <c r="F61" s="107"/>
      <c r="G61" s="743"/>
      <c r="H61" s="496"/>
      <c r="I61" s="105"/>
      <c r="J61" s="106"/>
      <c r="K61" s="769"/>
      <c r="L61" s="107"/>
      <c r="M61" s="106"/>
      <c r="N61" s="296"/>
      <c r="O61" s="491"/>
      <c r="P61" s="107"/>
    </row>
    <row r="62" spans="1:16" ht="18.899999999999999" customHeight="1">
      <c r="A62" s="495"/>
      <c r="B62" s="496"/>
      <c r="C62" s="105"/>
      <c r="D62" s="106"/>
      <c r="E62" s="769"/>
      <c r="F62" s="107"/>
      <c r="G62" s="743"/>
      <c r="H62" s="496"/>
      <c r="I62" s="105"/>
      <c r="J62" s="106"/>
      <c r="K62" s="769"/>
      <c r="L62" s="107"/>
      <c r="M62" s="106"/>
      <c r="N62" s="107"/>
      <c r="O62" s="491"/>
      <c r="P62" s="107"/>
    </row>
    <row r="63" spans="1:16" ht="18.75" customHeight="1">
      <c r="A63" s="495"/>
      <c r="B63" s="496"/>
      <c r="C63" s="105"/>
      <c r="D63" s="106"/>
      <c r="E63" s="769"/>
      <c r="F63" s="107"/>
      <c r="G63" s="743"/>
      <c r="H63" s="496"/>
      <c r="I63" s="105"/>
      <c r="J63" s="106"/>
      <c r="K63" s="770"/>
      <c r="L63" s="107"/>
      <c r="M63" s="106"/>
      <c r="N63" s="107"/>
      <c r="O63" s="491"/>
      <c r="P63" s="107"/>
    </row>
    <row r="64" spans="1:16" ht="18.899999999999999" customHeight="1">
      <c r="A64" s="495"/>
      <c r="B64" s="496"/>
      <c r="C64" s="105"/>
      <c r="D64" s="106"/>
      <c r="E64" s="769"/>
      <c r="F64" s="107"/>
      <c r="G64" s="743"/>
      <c r="H64" s="496"/>
      <c r="I64" s="105"/>
      <c r="J64" s="106"/>
      <c r="K64" s="769"/>
      <c r="L64" s="107"/>
      <c r="M64" s="106"/>
      <c r="N64" s="107"/>
      <c r="O64" s="491"/>
      <c r="P64" s="107"/>
    </row>
    <row r="65" spans="1:16" ht="18.899999999999999" customHeight="1">
      <c r="A65" s="495"/>
      <c r="B65" s="496"/>
      <c r="C65" s="105"/>
      <c r="D65" s="106"/>
      <c r="E65" s="769"/>
      <c r="F65" s="107"/>
      <c r="G65" s="743"/>
      <c r="H65" s="496"/>
      <c r="I65" s="105"/>
      <c r="J65" s="106"/>
      <c r="K65" s="769"/>
      <c r="L65" s="107"/>
      <c r="M65" s="106"/>
      <c r="N65" s="107"/>
      <c r="O65" s="491"/>
      <c r="P65" s="107"/>
    </row>
    <row r="66" spans="1:16" ht="18.899999999999999" customHeight="1">
      <c r="A66" s="495"/>
      <c r="B66" s="496"/>
      <c r="C66" s="105"/>
      <c r="D66" s="106"/>
      <c r="E66" s="769"/>
      <c r="F66" s="107"/>
      <c r="G66" s="743"/>
      <c r="H66" s="496"/>
      <c r="I66" s="105"/>
      <c r="J66" s="106"/>
      <c r="K66" s="771"/>
      <c r="L66" s="107"/>
      <c r="M66" s="106"/>
      <c r="N66" s="107"/>
      <c r="O66" s="491"/>
      <c r="P66" s="107"/>
    </row>
    <row r="67" spans="1:16" ht="18.899999999999999" customHeight="1">
      <c r="A67" s="495"/>
      <c r="B67" s="496"/>
      <c r="C67" s="105"/>
      <c r="D67" s="106"/>
      <c r="E67" s="769"/>
      <c r="F67" s="107"/>
      <c r="G67" s="743"/>
      <c r="H67" s="496"/>
      <c r="I67" s="105"/>
      <c r="J67" s="106"/>
      <c r="K67" s="769"/>
      <c r="L67" s="107"/>
      <c r="M67" s="106"/>
      <c r="N67" s="107"/>
      <c r="O67" s="491"/>
      <c r="P67" s="107"/>
    </row>
    <row r="68" spans="1:16" ht="19.5" customHeight="1">
      <c r="A68" s="495"/>
      <c r="B68" s="496"/>
      <c r="C68" s="105"/>
      <c r="D68" s="106"/>
      <c r="E68" s="769"/>
      <c r="F68" s="107"/>
      <c r="G68" s="743"/>
      <c r="H68" s="496"/>
      <c r="I68" s="105"/>
      <c r="J68" s="106"/>
      <c r="K68" s="769"/>
      <c r="L68" s="107"/>
      <c r="M68" s="106"/>
      <c r="N68" s="107"/>
      <c r="O68" s="491"/>
      <c r="P68" s="107"/>
    </row>
    <row r="69" spans="1:16" ht="19.5" customHeight="1">
      <c r="A69" s="495"/>
      <c r="B69" s="496"/>
      <c r="C69" s="105"/>
      <c r="D69" s="106"/>
      <c r="E69" s="769"/>
      <c r="F69" s="107"/>
      <c r="G69" s="743"/>
      <c r="H69" s="496"/>
      <c r="I69" s="105"/>
      <c r="J69" s="106"/>
      <c r="K69" s="769"/>
      <c r="L69" s="107"/>
      <c r="M69" s="106"/>
      <c r="N69" s="107"/>
      <c r="O69" s="491"/>
      <c r="P69" s="107"/>
    </row>
    <row r="70" spans="1:16" ht="19.5" customHeight="1">
      <c r="A70" s="495"/>
      <c r="B70" s="496"/>
      <c r="C70" s="105"/>
      <c r="D70" s="106"/>
      <c r="E70" s="769"/>
      <c r="F70" s="107"/>
      <c r="G70" s="743"/>
      <c r="H70" s="496"/>
      <c r="I70" s="105"/>
      <c r="J70" s="106"/>
      <c r="K70" s="769"/>
      <c r="L70" s="107"/>
      <c r="M70" s="106"/>
      <c r="N70" s="107"/>
      <c r="O70" s="491"/>
      <c r="P70" s="107"/>
    </row>
    <row r="71" spans="1:16" ht="19.5" customHeight="1">
      <c r="A71" s="495"/>
      <c r="B71" s="496"/>
      <c r="C71" s="105"/>
      <c r="D71" s="106"/>
      <c r="E71" s="769"/>
      <c r="F71" s="107"/>
      <c r="G71" s="743"/>
      <c r="H71" s="496"/>
      <c r="I71" s="105"/>
      <c r="J71" s="106"/>
      <c r="K71" s="769"/>
      <c r="L71" s="107"/>
      <c r="M71" s="106"/>
      <c r="N71" s="107"/>
      <c r="O71" s="491"/>
      <c r="P71" s="107"/>
    </row>
    <row r="72" spans="1:16" ht="19.5" customHeight="1">
      <c r="A72" s="495"/>
      <c r="B72" s="496"/>
      <c r="C72" s="105"/>
      <c r="D72" s="106"/>
      <c r="E72" s="106"/>
      <c r="F72" s="119"/>
      <c r="G72" s="743"/>
      <c r="H72" s="493"/>
      <c r="I72" s="295"/>
      <c r="J72" s="106"/>
      <c r="K72" s="106"/>
      <c r="L72" s="107"/>
      <c r="M72" s="106"/>
      <c r="N72" s="107"/>
      <c r="O72" s="491"/>
      <c r="P72" s="107"/>
    </row>
    <row r="73" spans="1:16" ht="19.5" customHeight="1">
      <c r="A73" s="495"/>
      <c r="B73" s="496"/>
      <c r="C73" s="105"/>
      <c r="D73" s="106"/>
      <c r="E73" s="769"/>
      <c r="F73" s="107"/>
      <c r="G73" s="743"/>
      <c r="H73" s="496"/>
      <c r="I73" s="105"/>
      <c r="J73" s="106"/>
      <c r="K73" s="769"/>
      <c r="L73" s="107"/>
      <c r="M73" s="106"/>
      <c r="N73" s="107"/>
      <c r="O73" s="491"/>
      <c r="P73" s="107"/>
    </row>
    <row r="74" spans="1:16" ht="19.5" customHeight="1">
      <c r="A74" s="495"/>
      <c r="B74" s="496"/>
      <c r="C74" s="105"/>
      <c r="D74" s="106"/>
      <c r="E74" s="769"/>
      <c r="F74" s="107"/>
      <c r="G74" s="743"/>
      <c r="H74" s="496"/>
      <c r="I74" s="105"/>
      <c r="J74" s="106"/>
      <c r="K74" s="769"/>
      <c r="L74" s="107"/>
      <c r="M74" s="106"/>
      <c r="N74" s="107"/>
      <c r="O74" s="491"/>
      <c r="P74" s="107"/>
    </row>
    <row r="75" spans="1:16" ht="19.5" customHeight="1">
      <c r="A75" s="495"/>
      <c r="B75" s="496"/>
      <c r="C75" s="105"/>
      <c r="D75" s="106"/>
      <c r="E75" s="769"/>
      <c r="F75" s="107"/>
      <c r="G75" s="743"/>
      <c r="H75" s="496"/>
      <c r="I75" s="105"/>
      <c r="J75" s="106"/>
      <c r="K75" s="769"/>
      <c r="L75" s="107"/>
      <c r="M75" s="106"/>
      <c r="N75" s="107"/>
      <c r="O75" s="491"/>
      <c r="P75" s="107"/>
    </row>
    <row r="76" spans="1:16" ht="19.5" customHeight="1">
      <c r="A76" s="495"/>
      <c r="B76" s="496"/>
      <c r="C76" s="105"/>
      <c r="D76" s="106"/>
      <c r="E76" s="769"/>
      <c r="F76" s="107"/>
      <c r="G76" s="743"/>
      <c r="H76" s="496"/>
      <c r="I76" s="105"/>
      <c r="J76" s="106"/>
      <c r="K76" s="769"/>
      <c r="L76" s="107"/>
      <c r="M76" s="106"/>
      <c r="N76" s="107"/>
      <c r="O76" s="491"/>
      <c r="P76" s="107"/>
    </row>
    <row r="77" spans="1:16" ht="19.5" customHeight="1">
      <c r="A77" s="495"/>
      <c r="B77" s="496"/>
      <c r="C77" s="105"/>
      <c r="D77" s="106"/>
      <c r="E77" s="769"/>
      <c r="F77" s="107"/>
      <c r="G77" s="743"/>
      <c r="H77" s="496"/>
      <c r="I77" s="105"/>
      <c r="J77" s="106"/>
      <c r="K77" s="769"/>
      <c r="L77" s="107"/>
      <c r="M77" s="106"/>
      <c r="N77" s="296"/>
      <c r="O77" s="491"/>
      <c r="P77" s="107"/>
    </row>
    <row r="78" spans="1:16" ht="19.5" customHeight="1">
      <c r="A78" s="495"/>
      <c r="B78" s="496"/>
      <c r="C78" s="105"/>
      <c r="D78" s="106"/>
      <c r="E78" s="769"/>
      <c r="F78" s="107"/>
      <c r="G78" s="743"/>
      <c r="H78" s="496"/>
      <c r="I78" s="105"/>
      <c r="J78" s="106"/>
      <c r="K78" s="769"/>
      <c r="L78" s="107"/>
      <c r="M78" s="106"/>
      <c r="N78" s="107"/>
      <c r="O78" s="491"/>
      <c r="P78" s="107"/>
    </row>
    <row r="79" spans="1:16" ht="19.5" customHeight="1">
      <c r="A79" s="495"/>
      <c r="B79" s="496"/>
      <c r="C79" s="105"/>
      <c r="D79" s="106"/>
      <c r="E79" s="769"/>
      <c r="F79" s="107"/>
      <c r="G79" s="743"/>
      <c r="H79" s="496"/>
      <c r="I79" s="105"/>
      <c r="J79" s="106"/>
      <c r="K79" s="770"/>
      <c r="L79" s="107"/>
      <c r="M79" s="106"/>
      <c r="N79" s="107"/>
      <c r="O79" s="491"/>
      <c r="P79" s="107"/>
    </row>
    <row r="80" spans="1:16" ht="19.5" customHeight="1">
      <c r="A80" s="495"/>
      <c r="B80" s="496"/>
      <c r="C80" s="105"/>
      <c r="D80" s="106"/>
      <c r="E80" s="769"/>
      <c r="F80" s="107"/>
      <c r="G80" s="743"/>
      <c r="H80" s="496"/>
      <c r="I80" s="105"/>
      <c r="J80" s="106"/>
      <c r="K80" s="769"/>
      <c r="L80" s="107"/>
      <c r="M80" s="106"/>
      <c r="N80" s="107"/>
      <c r="O80" s="491"/>
      <c r="P80" s="107"/>
    </row>
    <row r="81" spans="1:16" ht="19.5" customHeight="1">
      <c r="A81" s="495"/>
      <c r="B81" s="496"/>
      <c r="C81" s="105"/>
      <c r="D81" s="106"/>
      <c r="E81" s="769"/>
      <c r="F81" s="107"/>
      <c r="G81" s="743"/>
      <c r="H81" s="496"/>
      <c r="I81" s="105"/>
      <c r="J81" s="106"/>
      <c r="K81" s="769"/>
      <c r="L81" s="107"/>
      <c r="M81" s="106"/>
      <c r="N81" s="107"/>
      <c r="O81" s="491"/>
      <c r="P81" s="107"/>
    </row>
    <row r="82" spans="1:16" ht="19.5" customHeight="1">
      <c r="A82" s="495"/>
      <c r="B82" s="496"/>
      <c r="C82" s="105"/>
      <c r="D82" s="106"/>
      <c r="E82" s="769"/>
      <c r="F82" s="107"/>
      <c r="G82" s="743"/>
      <c r="H82" s="496"/>
      <c r="I82" s="105"/>
      <c r="J82" s="106"/>
      <c r="K82" s="771"/>
      <c r="L82" s="107"/>
      <c r="M82" s="106"/>
      <c r="N82" s="107"/>
      <c r="O82" s="491"/>
      <c r="P82" s="107"/>
    </row>
    <row r="83" spans="1:16" ht="19.5" customHeight="1">
      <c r="A83" s="495"/>
      <c r="B83" s="496"/>
      <c r="C83" s="105"/>
      <c r="D83" s="106"/>
      <c r="E83" s="769"/>
      <c r="F83" s="107"/>
      <c r="G83" s="743"/>
      <c r="H83" s="496"/>
      <c r="I83" s="105"/>
      <c r="J83" s="106"/>
      <c r="K83" s="769"/>
      <c r="L83" s="107"/>
      <c r="M83" s="106"/>
      <c r="N83" s="107"/>
      <c r="O83" s="491"/>
      <c r="P83" s="107"/>
    </row>
    <row r="84" spans="1:16" ht="19.5" customHeight="1">
      <c r="A84" s="495"/>
      <c r="B84" s="496"/>
      <c r="C84" s="105"/>
      <c r="D84" s="106"/>
      <c r="E84" s="769"/>
      <c r="F84" s="107"/>
      <c r="G84" s="743"/>
      <c r="H84" s="496"/>
      <c r="I84" s="105"/>
      <c r="J84" s="106"/>
      <c r="K84" s="769"/>
      <c r="L84" s="107"/>
      <c r="M84" s="106"/>
      <c r="N84" s="107"/>
      <c r="O84" s="491"/>
      <c r="P84" s="107"/>
    </row>
    <row r="85" spans="1:16" ht="19.5" customHeight="1">
      <c r="A85" s="495"/>
      <c r="B85" s="496"/>
      <c r="C85" s="105"/>
      <c r="D85" s="106"/>
      <c r="E85" s="769"/>
      <c r="F85" s="107"/>
      <c r="G85" s="743"/>
      <c r="H85" s="496"/>
      <c r="I85" s="105"/>
      <c r="J85" s="106"/>
      <c r="K85" s="769"/>
      <c r="L85" s="107"/>
      <c r="M85" s="106"/>
      <c r="N85" s="107"/>
      <c r="O85" s="491"/>
      <c r="P85" s="107"/>
    </row>
    <row r="86" spans="1:16" ht="19.5" customHeight="1">
      <c r="A86" s="495"/>
      <c r="B86" s="496"/>
      <c r="C86" s="105"/>
      <c r="D86" s="106"/>
      <c r="E86" s="769"/>
      <c r="F86" s="107"/>
      <c r="G86" s="743"/>
      <c r="H86" s="496"/>
      <c r="I86" s="105"/>
      <c r="J86" s="106"/>
      <c r="K86" s="769"/>
      <c r="L86" s="107"/>
      <c r="M86" s="106"/>
      <c r="N86" s="107"/>
      <c r="O86" s="491"/>
      <c r="P86" s="107"/>
    </row>
    <row r="87" spans="1:16" ht="19.5" customHeight="1" thickBot="1">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worksheet>
</file>

<file path=xl/worksheets/sheet81.xml><?xml version="1.0" encoding="utf-8"?>
<worksheet xmlns="http://schemas.openxmlformats.org/spreadsheetml/2006/main" xmlns:r="http://schemas.openxmlformats.org/officeDocument/2006/relationships">
  <sheetPr codeName="Sheet44">
    <tabColor indexed="17"/>
    <pageSetUpPr fitToPage="1"/>
  </sheetPr>
  <dimension ref="A1:U81"/>
  <sheetViews>
    <sheetView showGridLines="0" showZeros="0" workbookViewId="0">
      <selection activeCell="A6" sqref="A6:IV6"/>
    </sheetView>
  </sheetViews>
  <sheetFormatPr defaultRowHeight="13.2"/>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I1" s="384"/>
      <c r="J1" s="137"/>
      <c r="K1" s="297" t="s">
        <v>145</v>
      </c>
      <c r="L1" s="297"/>
      <c r="M1" s="298"/>
      <c r="N1" s="137"/>
      <c r="O1" s="137"/>
      <c r="P1" s="137"/>
      <c r="R1" s="137"/>
    </row>
    <row r="2" spans="1:21" s="108" customFormat="1">
      <c r="A2" s="473" t="s">
        <v>122</v>
      </c>
      <c r="B2" s="96"/>
      <c r="C2" s="96"/>
      <c r="D2" s="96"/>
      <c r="E2" s="96"/>
      <c r="F2" s="464">
        <f>Altalanos!$D$8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432"/>
      <c r="F4" s="145"/>
      <c r="G4" s="146" t="str">
        <f>Altalanos!$C$10</f>
        <v>Baja</v>
      </c>
      <c r="H4" s="301"/>
      <c r="I4" s="145"/>
      <c r="J4" s="302"/>
      <c r="K4" s="148"/>
      <c r="L4" s="147"/>
      <c r="M4" s="104"/>
      <c r="N4" s="302"/>
      <c r="O4" s="145"/>
      <c r="P4" s="302"/>
      <c r="Q4" s="145"/>
      <c r="R4" s="89">
        <f>Altalanos!$E$10</f>
        <v>0</v>
      </c>
    </row>
    <row r="5" spans="1:21" s="19" customFormat="1" ht="9.6">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2" customFormat="1" ht="11.25"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 (4)'!$A$7:$P$23,14))</f>
        <v/>
      </c>
      <c r="C7" s="390" t="str">
        <f>IF($D7="","",VLOOKUP($D7,'1D ELO (4)'!$A$7:$P$23,15))</f>
        <v/>
      </c>
      <c r="D7" s="159"/>
      <c r="E7" s="680" t="str">
        <f>UPPER(IF($D7="","",VLOOKUP($D7,'1D ELO (4)'!$A$7:$P$23,5)))</f>
        <v/>
      </c>
      <c r="F7" s="681" t="str">
        <f>UPPER(IF($D7="","",VLOOKUP($D7,'1D ELO (4)'!$A$7:$P$23,2)))</f>
        <v/>
      </c>
      <c r="G7" s="681" t="str">
        <f>IF($D7="","",VLOOKUP($D7,'1D ELO (4)'!$A$7:$P$23,3))</f>
        <v/>
      </c>
      <c r="H7" s="682"/>
      <c r="I7" s="681" t="str">
        <f>IF($D7="","",VLOOKUP($D7,'1D ELO (4)'!$A$7:$P$23,4))</f>
        <v/>
      </c>
      <c r="J7" s="309"/>
      <c r="K7" s="163"/>
      <c r="L7" s="165"/>
      <c r="M7" s="163"/>
      <c r="N7" s="165"/>
      <c r="O7" s="163"/>
      <c r="P7" s="165"/>
      <c r="Q7" s="163"/>
      <c r="R7" s="166"/>
      <c r="S7" s="169"/>
      <c r="U7" s="170" t="str">
        <f>Birók!P21</f>
        <v>Bíró</v>
      </c>
    </row>
    <row r="8" spans="1:21" s="38" customFormat="1" ht="9.6" customHeight="1">
      <c r="A8" s="281"/>
      <c r="B8" s="310"/>
      <c r="C8" s="310"/>
      <c r="D8" s="310"/>
      <c r="E8" s="680" t="str">
        <f>UPPER(IF($D7="","",VLOOKUP($D7,'1D ELO (4)'!$A$7:$P$23,11)))</f>
        <v/>
      </c>
      <c r="F8" s="681" t="str">
        <f>UPPER(IF($D7="","",VLOOKUP($D7,'1D ELO (4)'!$A$7:$P$23,8)))</f>
        <v/>
      </c>
      <c r="G8" s="681" t="str">
        <f>IF($D7="","",VLOOKUP($D7,'1D ELO (4)'!$A$7:$P$23,9))</f>
        <v/>
      </c>
      <c r="H8" s="682"/>
      <c r="I8" s="681" t="str">
        <f>IF($D7="","",VLOOKUP($D7,'1D ELO (4)'!$A$7:$P$23,10))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(4)'!$A$7:$P$23,14))</f>
        <v/>
      </c>
      <c r="C11" s="390" t="str">
        <f>IF($D11="","",VLOOKUP($D11,'1D ELO (4)'!$A$7:$P$23,15))</f>
        <v/>
      </c>
      <c r="D11" s="159"/>
      <c r="E11" s="498" t="str">
        <f>UPPER(IF($D11="","",VLOOKUP($D11,'1D ELO (4)'!$A$7:$P$23,5)))</f>
        <v/>
      </c>
      <c r="F11" s="487" t="str">
        <f>UPPER(IF($D11="","",VLOOKUP($D11,'1D ELO (4)'!$A$7:$P$23,2)))</f>
        <v/>
      </c>
      <c r="G11" s="487" t="str">
        <f>IF($D11="","",VLOOKUP($D11,'1D ELO (4)'!$A$7:$P$23,3))</f>
        <v/>
      </c>
      <c r="H11" s="499"/>
      <c r="I11" s="487" t="str">
        <f>IF($D11="","",VLOOKUP($D11,'1D ELO (4)'!$A$7:$P$23,4))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(4)'!$A$7:$P$23,11)))</f>
        <v/>
      </c>
      <c r="F12" s="487" t="str">
        <f>UPPER(IF($D11="","",VLOOKUP($D11,'1D ELO (4)'!$A$7:$P$23,8)))</f>
        <v/>
      </c>
      <c r="G12" s="487" t="str">
        <f>IF($D11="","",VLOOKUP($D11,'1D ELO (4)'!$A$7:$P$23,9))</f>
        <v/>
      </c>
      <c r="H12" s="499"/>
      <c r="I12" s="487" t="str">
        <f>IF($D11="","",VLOOKUP($D11,'1D ELO (4)'!$A$7:$P$23,10))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(4)'!$A$7:$P$23,14))</f>
        <v/>
      </c>
      <c r="C15" s="390" t="str">
        <f>IF($D15="","",VLOOKUP($D15,'1D ELO (4)'!$A$7:$P$23,15))</f>
        <v/>
      </c>
      <c r="D15" s="159"/>
      <c r="E15" s="498" t="str">
        <f>UPPER(IF($D15="","",VLOOKUP($D15,'1D ELO (4)'!$A$7:$P$23,5)))</f>
        <v/>
      </c>
      <c r="F15" s="487" t="str">
        <f>UPPER(IF($D15="","",VLOOKUP($D15,'1D ELO (4)'!$A$7:$P$23,2)))</f>
        <v/>
      </c>
      <c r="G15" s="487" t="str">
        <f>IF($D15="","",VLOOKUP($D15,'1D ELO (4)'!$A$7:$P$23,3))</f>
        <v/>
      </c>
      <c r="H15" s="499"/>
      <c r="I15" s="487" t="str">
        <f>IF($D15="","",VLOOKUP($D15,'1D ELO (4)'!$A$7:$P$23,4))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(4)'!$A$7:$P$23,11)))</f>
        <v/>
      </c>
      <c r="F16" s="487" t="str">
        <f>UPPER(IF($D15="","",VLOOKUP($D15,'1D ELO (4)'!$A$7:$P$23,8)))</f>
        <v/>
      </c>
      <c r="G16" s="487" t="str">
        <f>IF($D15="","",VLOOKUP($D15,'1D ELO (4)'!$A$7:$P$23,9))</f>
        <v/>
      </c>
      <c r="H16" s="499"/>
      <c r="I16" s="487" t="str">
        <f>IF($D15="","",VLOOKUP($D15,'1D ELO (4)'!$A$7:$P$23,10))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(4)'!$A$7:$P$23,14))</f>
        <v/>
      </c>
      <c r="C19" s="390" t="str">
        <f>IF($D19="","",VLOOKUP($D19,'1D ELO (4)'!$A$7:$P$23,15))</f>
        <v/>
      </c>
      <c r="D19" s="159"/>
      <c r="E19" s="498" t="str">
        <f>UPPER(IF($D19="","",VLOOKUP($D19,'1D ELO (4)'!$A$7:$P$23,5)))</f>
        <v/>
      </c>
      <c r="F19" s="487" t="str">
        <f>UPPER(IF($D19="","",VLOOKUP($D19,'1D ELO (4)'!$A$7:$P$23,2)))</f>
        <v/>
      </c>
      <c r="G19" s="487" t="str">
        <f>IF($D19="","",VLOOKUP($D19,'1D ELO (4)'!$A$7:$P$23,3))</f>
        <v/>
      </c>
      <c r="H19" s="499"/>
      <c r="I19" s="487" t="str">
        <f>IF($D19="","",VLOOKUP($D19,'1D ELO (4)'!$A$7:$P$23,4))</f>
        <v/>
      </c>
      <c r="J19" s="317"/>
      <c r="K19" s="163"/>
      <c r="L19" s="165"/>
      <c r="M19" s="201"/>
      <c r="N19" s="322"/>
      <c r="O19" s="163"/>
      <c r="P19" s="165"/>
      <c r="Q19" s="163"/>
      <c r="R19" s="166"/>
      <c r="S19" s="169"/>
    </row>
    <row r="20" spans="1:19" s="38" customFormat="1" ht="9.6" customHeight="1">
      <c r="A20" s="281"/>
      <c r="B20" s="310"/>
      <c r="C20" s="310"/>
      <c r="D20" s="310"/>
      <c r="E20" s="498" t="str">
        <f>UPPER(IF($D19="","",VLOOKUP($D19,'1D ELO (4)'!$A$7:$P$23,11)))</f>
        <v/>
      </c>
      <c r="F20" s="487" t="str">
        <f>UPPER(IF($D19="","",VLOOKUP($D19,'1D ELO (4)'!$A$7:$P$23,8)))</f>
        <v/>
      </c>
      <c r="G20" s="487" t="str">
        <f>IF($D19="","",VLOOKUP($D19,'1D ELO (4)'!$A$7:$P$23,9))</f>
        <v/>
      </c>
      <c r="H20" s="499"/>
      <c r="I20" s="487" t="str">
        <f>IF($D19="","",VLOOKUP($D19,'1D ELO (4)'!$A$7:$P$23,10))</f>
        <v/>
      </c>
      <c r="J20" s="311"/>
      <c r="K20" s="163"/>
      <c r="L20" s="165"/>
      <c r="M20" s="285"/>
      <c r="N20" s="323"/>
      <c r="O20" s="163"/>
      <c r="P20" s="165"/>
      <c r="Q20" s="163"/>
      <c r="R20" s="166"/>
      <c r="S20" s="169"/>
    </row>
    <row r="21" spans="1:19" s="38" customFormat="1" ht="9.6" customHeight="1">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c r="A23" s="281">
        <v>5</v>
      </c>
      <c r="B23" s="390" t="str">
        <f>IF($D23="","",VLOOKUP($D23,'1D ELO (4)'!$A$7:$P$23,14))</f>
        <v/>
      </c>
      <c r="C23" s="390" t="str">
        <f>IF($D23="","",VLOOKUP($D23,'1D ELO (4)'!$A$7:$P$23,15))</f>
        <v/>
      </c>
      <c r="D23" s="159"/>
      <c r="E23" s="498" t="str">
        <f>UPPER(IF($D23="","",VLOOKUP($D23,'1D ELO (4)'!$A$7:$P$23,5)))</f>
        <v/>
      </c>
      <c r="F23" s="487" t="str">
        <f>UPPER(IF($D23="","",VLOOKUP($D23,'1D ELO (4)'!$A$7:$P$23,2)))</f>
        <v/>
      </c>
      <c r="G23" s="487" t="str">
        <f>IF($D23="","",VLOOKUP($D23,'1D ELO (4)'!$A$7:$P$23,3))</f>
        <v/>
      </c>
      <c r="H23" s="499"/>
      <c r="I23" s="487" t="str">
        <f>IF($D23="","",VLOOKUP($D23,'1D ELO (4)'!$A$7:$P$23,4))</f>
        <v/>
      </c>
      <c r="J23" s="309"/>
      <c r="K23" s="163"/>
      <c r="L23" s="165"/>
      <c r="M23" s="163"/>
      <c r="N23" s="318"/>
      <c r="O23" s="163"/>
      <c r="P23" s="415"/>
      <c r="Q23" s="163"/>
      <c r="R23" s="166"/>
      <c r="S23" s="169"/>
    </row>
    <row r="24" spans="1:19" s="38" customFormat="1" ht="9.6" customHeight="1">
      <c r="A24" s="281"/>
      <c r="B24" s="310"/>
      <c r="C24" s="310"/>
      <c r="D24" s="310"/>
      <c r="E24" s="498" t="str">
        <f>UPPER(IF($D23="","",VLOOKUP($D23,'1D ELO (4)'!$A$7:$P$23,11)))</f>
        <v/>
      </c>
      <c r="F24" s="487" t="str">
        <f>UPPER(IF($D23="","",VLOOKUP($D23,'1D ELO (4)'!$A$7:$P$23,8)))</f>
        <v/>
      </c>
      <c r="G24" s="487" t="str">
        <f>IF($D23="","",VLOOKUP($D23,'1D ELO (4)'!$A$7:$P$23,9))</f>
        <v/>
      </c>
      <c r="H24" s="499"/>
      <c r="I24" s="487" t="str">
        <f>IF($D23="","",VLOOKUP($D23,'1D ELO (4)'!$A$7:$P$23,10))</f>
        <v/>
      </c>
      <c r="J24" s="311"/>
      <c r="K24" s="156" t="str">
        <f>IF(J24="a",F23,IF(J24="b",F25,""))</f>
        <v/>
      </c>
      <c r="L24" s="165"/>
      <c r="M24" s="163"/>
      <c r="N24" s="318"/>
      <c r="O24" s="163"/>
      <c r="P24" s="403"/>
      <c r="Q24" s="163"/>
      <c r="R24" s="166"/>
      <c r="S24" s="169"/>
    </row>
    <row r="25" spans="1:19" s="38" customFormat="1" ht="9.6" customHeight="1">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c r="A27" s="281">
        <v>6</v>
      </c>
      <c r="B27" s="390" t="str">
        <f>IF($D27="","",VLOOKUP($D27,'1D ELO (4)'!$A$7:$P$23,14))</f>
        <v/>
      </c>
      <c r="C27" s="390" t="str">
        <f>IF($D27="","",VLOOKUP($D27,'1D ELO (4)'!$A$7:$P$23,15))</f>
        <v/>
      </c>
      <c r="D27" s="159"/>
      <c r="E27" s="498" t="str">
        <f>UPPER(IF($D27="","",VLOOKUP($D27,'1D ELO (4)'!$A$7:$P$23,5)))</f>
        <v/>
      </c>
      <c r="F27" s="487" t="str">
        <f>UPPER(IF($D27="","",VLOOKUP($D27,'1D ELO (4)'!$A$7:$P$23,2)))</f>
        <v/>
      </c>
      <c r="G27" s="487" t="str">
        <f>IF($D27="","",VLOOKUP($D27,'1D ELO (4)'!$A$7:$P$23,3))</f>
        <v/>
      </c>
      <c r="H27" s="499"/>
      <c r="I27" s="487" t="str">
        <f>IF($D27="","",VLOOKUP($D27,'1D ELO (4)'!$A$7:$P$23,4))</f>
        <v/>
      </c>
      <c r="J27" s="317"/>
      <c r="K27" s="163"/>
      <c r="L27" s="318"/>
      <c r="M27" s="201"/>
      <c r="N27" s="322"/>
      <c r="O27" s="163"/>
      <c r="P27" s="403"/>
      <c r="Q27" s="163"/>
      <c r="R27" s="166"/>
      <c r="S27" s="169"/>
    </row>
    <row r="28" spans="1:19" s="38" customFormat="1" ht="9.6" customHeight="1">
      <c r="A28" s="281"/>
      <c r="B28" s="310"/>
      <c r="C28" s="310"/>
      <c r="D28" s="310"/>
      <c r="E28" s="498" t="str">
        <f>UPPER(IF($D27="","",VLOOKUP($D27,'1D ELO (4)'!$A$7:$P$23,11)))</f>
        <v/>
      </c>
      <c r="F28" s="487" t="str">
        <f>UPPER(IF($D27="","",VLOOKUP($D27,'1D ELO (4)'!$A$7:$P$23,8)))</f>
        <v/>
      </c>
      <c r="G28" s="487" t="str">
        <f>IF($D27="","",VLOOKUP($D27,'1D ELO (4)'!$A$7:$P$23,9))</f>
        <v/>
      </c>
      <c r="H28" s="499"/>
      <c r="I28" s="487" t="str">
        <f>IF($D27="","",VLOOKUP($D27,'1D ELO (4)'!$A$7:$P$23,10))</f>
        <v/>
      </c>
      <c r="J28" s="311"/>
      <c r="K28" s="163"/>
      <c r="L28" s="318"/>
      <c r="M28" s="285"/>
      <c r="N28" s="323"/>
      <c r="O28" s="163"/>
      <c r="P28" s="403"/>
      <c r="Q28" s="163"/>
      <c r="R28" s="166"/>
      <c r="S28" s="169"/>
    </row>
    <row r="29" spans="1:19" s="38" customFormat="1" ht="9.6" customHeight="1">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c r="A31" s="321">
        <v>7</v>
      </c>
      <c r="B31" s="390" t="str">
        <f>IF($D31="","",VLOOKUP($D31,'1D ELO (4)'!$A$7:$P$23,14))</f>
        <v/>
      </c>
      <c r="C31" s="390" t="str">
        <f>IF($D31="","",VLOOKUP($D31,'1D ELO (4)'!$A$7:$P$23,15))</f>
        <v/>
      </c>
      <c r="D31" s="159"/>
      <c r="E31" s="498" t="str">
        <f>UPPER(IF($D31="","",VLOOKUP($D31,'1D ELO (4)'!$A$7:$P$23,5)))</f>
        <v/>
      </c>
      <c r="F31" s="487" t="str">
        <f>UPPER(IF($D31="","",VLOOKUP($D31,'1D ELO (4)'!$A$7:$P$23,2)))</f>
        <v/>
      </c>
      <c r="G31" s="487" t="str">
        <f>IF($D31="","",VLOOKUP($D31,'1D ELO (4)'!$A$7:$P$23,3))</f>
        <v/>
      </c>
      <c r="H31" s="499"/>
      <c r="I31" s="487" t="str">
        <f>IF($D31="","",VLOOKUP($D31,'1D ELO (4)'!$A$7:$P$23,4))</f>
        <v/>
      </c>
      <c r="J31" s="309"/>
      <c r="K31" s="163"/>
      <c r="L31" s="318"/>
      <c r="M31" s="163"/>
      <c r="N31" s="165"/>
      <c r="O31" s="201"/>
      <c r="P31" s="403"/>
      <c r="Q31" s="163"/>
      <c r="R31" s="166"/>
      <c r="S31" s="169"/>
    </row>
    <row r="32" spans="1:19" s="38" customFormat="1" ht="9.6" customHeight="1">
      <c r="A32" s="281"/>
      <c r="B32" s="310"/>
      <c r="C32" s="310"/>
      <c r="D32" s="310"/>
      <c r="E32" s="498" t="str">
        <f>UPPER(IF($D31="","",VLOOKUP($D31,'1D ELO (4)'!$A$7:$P$23,11)))</f>
        <v/>
      </c>
      <c r="F32" s="487" t="str">
        <f>UPPER(IF($D31="","",VLOOKUP($D31,'1D ELO (4)'!$A$7:$P$23,8)))</f>
        <v/>
      </c>
      <c r="G32" s="487" t="str">
        <f>IF($D31="","",VLOOKUP($D31,'1D ELO (4)'!$A$7:$P$23,9))</f>
        <v/>
      </c>
      <c r="H32" s="499"/>
      <c r="I32" s="487" t="str">
        <f>IF($D31="","",VLOOKUP($D31,'1D ELO (4)'!$A$7:$P$23,10))</f>
        <v/>
      </c>
      <c r="J32" s="311"/>
      <c r="K32" s="156" t="str">
        <f>IF(J32="a",F31,IF(J32="b",F33,""))</f>
        <v/>
      </c>
      <c r="L32" s="318"/>
      <c r="M32" s="163"/>
      <c r="N32" s="165"/>
      <c r="O32" s="163"/>
      <c r="P32" s="403"/>
      <c r="Q32" s="163"/>
      <c r="R32" s="166"/>
      <c r="S32" s="169"/>
    </row>
    <row r="33" spans="1:19" s="38" customFormat="1" ht="9.6" customHeight="1">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c r="A35" s="307">
        <v>8</v>
      </c>
      <c r="B35" s="390" t="str">
        <f>IF($D35="","",VLOOKUP($D35,'1D ELO (4)'!$A$7:$P$23,14))</f>
        <v/>
      </c>
      <c r="C35" s="390" t="str">
        <f>IF($D35="","",VLOOKUP($D35,'1D ELO (4)'!$A$7:$P$23,15))</f>
        <v/>
      </c>
      <c r="D35" s="159"/>
      <c r="E35" s="498" t="str">
        <f>UPPER(IF($D35="","",VLOOKUP($D35,'1D ELO (4)'!$A$7:$P$23,5)))</f>
        <v/>
      </c>
      <c r="F35" s="160" t="str">
        <f>UPPER(IF($D35="","",VLOOKUP($D35,'1D ELO (4)'!$A$7:$P$23,2)))</f>
        <v/>
      </c>
      <c r="G35" s="160" t="str">
        <f>IF($D35="","",VLOOKUP($D35,'1D ELO (4)'!$A$7:$P$23,3))</f>
        <v/>
      </c>
      <c r="H35" s="308"/>
      <c r="I35" s="160" t="str">
        <f>IF($D35="","",VLOOKUP($D35,'1D ELO (4)'!$A$7:$P$23,4))</f>
        <v/>
      </c>
      <c r="J35" s="317"/>
      <c r="K35" s="163"/>
      <c r="L35" s="165"/>
      <c r="M35" s="201"/>
      <c r="N35" s="314"/>
      <c r="O35" s="163"/>
      <c r="P35" s="403"/>
      <c r="Q35" s="163"/>
      <c r="R35" s="166"/>
      <c r="S35" s="169"/>
    </row>
    <row r="36" spans="1:19" s="38" customFormat="1" ht="9.6" customHeight="1">
      <c r="A36" s="281"/>
      <c r="B36" s="310"/>
      <c r="C36" s="310"/>
      <c r="D36" s="310"/>
      <c r="E36" s="680" t="str">
        <f>UPPER(IF($D35="","",VLOOKUP($D35,'1D ELO (4)'!$A$7:$P$23,11)))</f>
        <v/>
      </c>
      <c r="F36" s="681" t="str">
        <f>UPPER(IF($D35="","",VLOOKUP($D35,'1D ELO (4)'!$A$7:$P$23,8)))</f>
        <v/>
      </c>
      <c r="G36" s="681" t="str">
        <f>IF($D35="","",VLOOKUP($D35,'1D ELO (4)'!$A$7:$P$23,9))</f>
        <v/>
      </c>
      <c r="H36" s="682"/>
      <c r="I36" s="681" t="str">
        <f>IF($D35="","",VLOOKUP($D35,'1D ELO (4)'!$A$7:$P$23,10))</f>
        <v/>
      </c>
      <c r="J36" s="311"/>
      <c r="K36" s="163"/>
      <c r="L36" s="165"/>
      <c r="M36" s="285"/>
      <c r="N36" s="319"/>
      <c r="O36" s="163"/>
      <c r="P36" s="403"/>
      <c r="Q36" s="163"/>
      <c r="R36" s="166"/>
      <c r="S36" s="169"/>
    </row>
    <row r="37" spans="1:19" s="38" customFormat="1" ht="9.6" customHeight="1">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c r="A72" s="222" t="s">
        <v>158</v>
      </c>
      <c r="B72" s="221"/>
      <c r="C72" s="223"/>
      <c r="D72" s="224">
        <v>1</v>
      </c>
      <c r="E72" s="442"/>
      <c r="F72" s="92">
        <f>IF(D72&gt;$R$79,,UPPER(VLOOKUP(D72,'1D ELO (4)'!$A$7:$L$23,2)))</f>
        <v>0</v>
      </c>
      <c r="G72" s="90"/>
      <c r="H72" s="90"/>
      <c r="I72" s="333"/>
      <c r="J72" s="334" t="s">
        <v>7</v>
      </c>
      <c r="K72" s="221"/>
      <c r="L72" s="227"/>
      <c r="M72" s="221"/>
      <c r="N72" s="228"/>
      <c r="O72" s="229" t="s">
        <v>157</v>
      </c>
      <c r="P72" s="230"/>
      <c r="Q72" s="230"/>
      <c r="R72" s="231"/>
    </row>
    <row r="73" spans="1:19" s="18" customFormat="1" ht="9" customHeight="1">
      <c r="A73" s="236" t="s">
        <v>159</v>
      </c>
      <c r="B73" s="234"/>
      <c r="C73" s="237"/>
      <c r="D73" s="224"/>
      <c r="E73" s="442"/>
      <c r="F73" s="92">
        <f>IF(D72&gt;$R$79,,UPPER(VLOOKUP(D72,'1D ELO (4)'!$A$7:$L$23,8)))</f>
        <v>0</v>
      </c>
      <c r="G73" s="90"/>
      <c r="H73" s="90"/>
      <c r="I73" s="333"/>
      <c r="J73" s="334"/>
      <c r="K73" s="221"/>
      <c r="L73" s="227"/>
      <c r="M73" s="221"/>
      <c r="N73" s="228"/>
      <c r="O73" s="234"/>
      <c r="P73" s="233"/>
      <c r="Q73" s="234"/>
      <c r="R73" s="235"/>
    </row>
    <row r="74" spans="1:19" s="18" customFormat="1" ht="9" customHeight="1">
      <c r="A74" s="379"/>
      <c r="B74" s="380"/>
      <c r="C74" s="381"/>
      <c r="D74" s="224">
        <v>2</v>
      </c>
      <c r="E74" s="443"/>
      <c r="F74" s="92">
        <f>IF(D74&gt;$R$79,,UPPER(VLOOKUP(D74,'1D ELO (4)'!$A$7:$L$23,2)))</f>
        <v>0</v>
      </c>
      <c r="G74" s="90"/>
      <c r="H74" s="90"/>
      <c r="I74" s="333"/>
      <c r="J74" s="334" t="s">
        <v>8</v>
      </c>
      <c r="K74" s="221"/>
      <c r="L74" s="227"/>
      <c r="M74" s="221"/>
      <c r="N74" s="228"/>
      <c r="O74" s="229" t="s">
        <v>112</v>
      </c>
      <c r="P74" s="230"/>
      <c r="Q74" s="230"/>
      <c r="R74" s="231"/>
    </row>
    <row r="75" spans="1:19" s="18" customFormat="1" ht="9" customHeight="1">
      <c r="A75" s="238"/>
      <c r="B75" s="150"/>
      <c r="C75" s="239"/>
      <c r="D75" s="418"/>
      <c r="E75" s="443"/>
      <c r="F75" s="241">
        <f>IF(D74&gt;$R$79,,UPPER(VLOOKUP(D74,'1D ELO (4)'!$A$7:$L$23,8)))</f>
        <v>0</v>
      </c>
      <c r="G75" s="335"/>
      <c r="H75" s="335"/>
      <c r="I75" s="336"/>
      <c r="J75" s="334"/>
      <c r="K75" s="221"/>
      <c r="L75" s="227"/>
      <c r="M75" s="221"/>
      <c r="N75" s="228"/>
      <c r="O75" s="221"/>
      <c r="P75" s="227"/>
      <c r="Q75" s="221"/>
      <c r="R75" s="228"/>
    </row>
    <row r="76" spans="1:19" s="18" customFormat="1" ht="9" customHeight="1">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c r="A79" s="368"/>
      <c r="B79" s="365"/>
      <c r="C79" s="378"/>
      <c r="D79" s="391"/>
      <c r="E79" s="445"/>
      <c r="F79" s="389"/>
      <c r="G79" s="365"/>
      <c r="H79" s="365"/>
      <c r="I79" s="420"/>
      <c r="J79" s="337"/>
      <c r="K79" s="234"/>
      <c r="L79" s="233"/>
      <c r="M79" s="234"/>
      <c r="N79" s="235"/>
      <c r="O79" s="234">
        <f>R4</f>
        <v>0</v>
      </c>
      <c r="P79" s="233"/>
      <c r="Q79" s="234"/>
      <c r="R79" s="338">
        <f>MIN(4,'1D ELO (4)'!$P$5)</f>
        <v>0</v>
      </c>
    </row>
    <row r="80" spans="1:19" ht="15.75" customHeight="1"/>
    <row r="81" ht="9" customHeight="1"/>
  </sheetData>
  <mergeCells count="1">
    <mergeCell ref="A4:C4"/>
  </mergeCells>
  <conditionalFormatting sqref="I10 K30 M22 I34 I26 I18 K14 O38:O68">
    <cfRule type="expression" dxfId="227" priority="8" stopIfTrue="1">
      <formula>AND($O$1="CU",I10="Umpire")</formula>
    </cfRule>
    <cfRule type="expression" dxfId="226" priority="9" stopIfTrue="1">
      <formula>AND($O$1="CU",I10&lt;&gt;"Umpire",J10&lt;&gt;"")</formula>
    </cfRule>
    <cfRule type="expression" dxfId="225" priority="10" stopIfTrue="1">
      <formula>AND($O$1="CU",I10&lt;&gt;"Umpire")</formula>
    </cfRule>
  </conditionalFormatting>
  <conditionalFormatting sqref="M13 M29 K17 K25 O21 K33 Q37 K9">
    <cfRule type="expression" dxfId="224" priority="6" stopIfTrue="1">
      <formula>J10="as"</formula>
    </cfRule>
    <cfRule type="expression" dxfId="223" priority="7" stopIfTrue="1">
      <formula>J10="bs"</formula>
    </cfRule>
  </conditionalFormatting>
  <conditionalFormatting sqref="M14 M30 K18 K26 O22 K34 K10 Q38:Q68">
    <cfRule type="expression" dxfId="222" priority="4" stopIfTrue="1">
      <formula>J10="as"</formula>
    </cfRule>
    <cfRule type="expression" dxfId="221" priority="5" stopIfTrue="1">
      <formula>J10="bs"</formula>
    </cfRule>
  </conditionalFormatting>
  <conditionalFormatting sqref="J10 J18 J26 J34 L30 L14 N22">
    <cfRule type="expression" dxfId="220" priority="3" stopIfTrue="1">
      <formula>$O$1="CU"</formula>
    </cfRule>
  </conditionalFormatting>
  <conditionalFormatting sqref="E7:F7 E31:F31 E11:F11 E15:F15 E19:F19 E23:F23 E27:F27 E35:F35">
    <cfRule type="cellIs" dxfId="219" priority="2" stopIfTrue="1" operator="equal">
      <formula>"Bye"</formula>
    </cfRule>
  </conditionalFormatting>
  <conditionalFormatting sqref="D7 D11 D15 D19 D23 D27 D31 D35">
    <cfRule type="cellIs" dxfId="218"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worksheet>
</file>

<file path=xl/worksheets/sheet82.xml><?xml version="1.0" encoding="utf-8"?>
<worksheet xmlns="http://schemas.openxmlformats.org/spreadsheetml/2006/main" xmlns:r="http://schemas.openxmlformats.org/officeDocument/2006/relationships">
  <sheetPr codeName="Sheet39">
    <tabColor indexed="17"/>
    <pageSetUpPr fitToPage="1"/>
  </sheetPr>
  <dimension ref="A1:U81"/>
  <sheetViews>
    <sheetView showGridLines="0" showZeros="0" workbookViewId="0">
      <selection activeCell="A6" sqref="A6:IV6"/>
    </sheetView>
  </sheetViews>
  <sheetFormatPr defaultRowHeight="13.2"/>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I1" s="384"/>
      <c r="J1" s="137"/>
      <c r="K1" s="297" t="s">
        <v>145</v>
      </c>
      <c r="L1" s="297"/>
      <c r="M1" s="298"/>
      <c r="N1" s="137"/>
      <c r="O1" s="137"/>
      <c r="P1" s="137" t="s">
        <v>3</v>
      </c>
      <c r="R1" s="137"/>
    </row>
    <row r="2" spans="1:21" s="108" customFormat="1">
      <c r="A2" s="486" t="s">
        <v>122</v>
      </c>
      <c r="B2" s="96"/>
      <c r="C2" s="96"/>
      <c r="D2" s="96"/>
      <c r="E2" s="96"/>
      <c r="F2" s="464">
        <f>Altalanos!$D$8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145"/>
      <c r="F4" s="145"/>
      <c r="G4" s="146" t="str">
        <f>Altalanos!$C$10</f>
        <v>Baja</v>
      </c>
      <c r="H4" s="301"/>
      <c r="I4" s="145"/>
      <c r="J4" s="302"/>
      <c r="K4" s="148"/>
      <c r="L4" s="147"/>
      <c r="M4" s="104"/>
      <c r="N4" s="302"/>
      <c r="O4" s="145"/>
      <c r="P4" s="302"/>
      <c r="Q4" s="145"/>
      <c r="R4" s="89">
        <f>Altalanos!$E$10</f>
        <v>0</v>
      </c>
    </row>
    <row r="5" spans="1:21" s="19" customFormat="1" ht="9.6">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84" customFormat="1" ht="11.25" customHeight="1" thickBot="1">
      <c r="A6" s="811"/>
      <c r="B6" s="783"/>
      <c r="C6" s="783"/>
      <c r="D6" s="783"/>
      <c r="E6" s="783"/>
      <c r="F6" s="812"/>
      <c r="G6" s="812"/>
      <c r="I6" s="812"/>
      <c r="J6" s="813"/>
      <c r="K6" s="783"/>
      <c r="L6" s="813"/>
      <c r="M6" s="783"/>
      <c r="N6" s="813"/>
      <c r="O6" s="783"/>
      <c r="P6" s="813"/>
      <c r="Q6" s="783"/>
      <c r="R6" s="814"/>
    </row>
    <row r="7" spans="1:21" s="38" customFormat="1" ht="10.5" customHeight="1">
      <c r="A7" s="307">
        <v>1</v>
      </c>
      <c r="B7" s="390" t="str">
        <f>IF($D7="","",VLOOKUP($D7,'1D ELO (4)'!$A$7:$P$23,14))</f>
        <v/>
      </c>
      <c r="C7" s="390" t="str">
        <f>IF($D7="","",VLOOKUP($D7,'1D ELO (4)'!$A$7:$P$33,15))</f>
        <v/>
      </c>
      <c r="D7" s="159"/>
      <c r="E7" s="503" t="str">
        <f>UPPER(IF($D7="","",VLOOKUP($D7,'1D ELO (4)'!$A$7:$P$33,5)))</f>
        <v/>
      </c>
      <c r="F7" s="160" t="str">
        <f>UPPER(IF($D7="","",VLOOKUP($D7,'1D ELO (4)'!$A$7:$P$33,2)))</f>
        <v/>
      </c>
      <c r="G7" s="160" t="str">
        <f>IF($D7="","",VLOOKUP($D7,'1D ELO (4)'!$A$7:$P$33,3))</f>
        <v/>
      </c>
      <c r="H7" s="308"/>
      <c r="I7" s="160" t="str">
        <f>IF($D7="","",VLOOKUP($D7,'1D ELO (4)'!$A$7:$P$33,4))</f>
        <v/>
      </c>
      <c r="J7" s="309"/>
      <c r="K7" s="163"/>
      <c r="L7" s="165"/>
      <c r="M7" s="163"/>
      <c r="N7" s="165"/>
      <c r="O7" s="163"/>
      <c r="P7" s="165"/>
      <c r="Q7" s="163"/>
      <c r="R7" s="166"/>
      <c r="S7" s="169"/>
      <c r="T7" s="780"/>
      <c r="U7" s="170" t="str">
        <f>Birók!P21</f>
        <v>Bíró</v>
      </c>
    </row>
    <row r="8" spans="1:21" s="38" customFormat="1" ht="9.6" customHeight="1">
      <c r="A8" s="281"/>
      <c r="B8" s="310"/>
      <c r="C8" s="310"/>
      <c r="D8" s="310"/>
      <c r="E8" s="503" t="str">
        <f>UPPER(IF($D7="","",VLOOKUP($D7,'1D ELO (4)'!$A$7:$P$33,11)))</f>
        <v/>
      </c>
      <c r="F8" s="160" t="str">
        <f>UPPER(IF($D7="","",VLOOKUP($D7,'1D ELO (4)'!$A$7:$P$33,8)))</f>
        <v/>
      </c>
      <c r="G8" s="160" t="str">
        <f>IF($D7="","",VLOOKUP($D7,'1D ELO (4)'!$A$7:$P$33,9))</f>
        <v/>
      </c>
      <c r="H8" s="308"/>
      <c r="I8" s="160" t="str">
        <f>IF($D7="","",VLOOKUP($D7,'1D ELO (4)'!$A$7:$P$33,10))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(4)'!$A$7:$P$23,14))</f>
        <v/>
      </c>
      <c r="C11" s="390" t="str">
        <f>IF($D11="","",VLOOKUP($D11,'1D ELO (4)'!$A$7:$P$33,15))</f>
        <v/>
      </c>
      <c r="D11" s="159"/>
      <c r="E11" s="498" t="str">
        <f>UPPER(IF($D11="","",VLOOKUP($D11,'1D ELO (4)'!$A$7:$P$33,5)))</f>
        <v/>
      </c>
      <c r="F11" s="487" t="str">
        <f>UPPER(IF($D11="","",VLOOKUP($D11,'1D ELO (4)'!$A$7:$P$33,2)))</f>
        <v/>
      </c>
      <c r="G11" s="487" t="str">
        <f>IF($D11="","",VLOOKUP($D11,'1D ELO (4)'!$A$7:$P$33,3))</f>
        <v/>
      </c>
      <c r="H11" s="499"/>
      <c r="I11" s="487" t="str">
        <f>IF($D11="","",VLOOKUP($D11,'1D ELO (4)'!$A$7:$P$33,4))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(4)'!$A$7:$P$33,11)))</f>
        <v/>
      </c>
      <c r="F12" s="487" t="str">
        <f>UPPER(IF($D11="","",VLOOKUP($D11,'1D ELO (4)'!$A$7:$P$33,8)))</f>
        <v/>
      </c>
      <c r="G12" s="487" t="str">
        <f>IF($D11="","",VLOOKUP($D11,'1D ELO (4)'!$A$7:$P$33,9))</f>
        <v/>
      </c>
      <c r="H12" s="499"/>
      <c r="I12" s="487" t="str">
        <f>IF($D11="","",VLOOKUP($D11,'1D ELO (4)'!$A$7:$P$33,10))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(4)'!$A$7:$P$23,14))</f>
        <v/>
      </c>
      <c r="C15" s="390" t="str">
        <f>IF($D15="","",VLOOKUP($D15,'1D ELO (4)'!$A$7:$P$33,15))</f>
        <v/>
      </c>
      <c r="D15" s="159"/>
      <c r="E15" s="498" t="str">
        <f>UPPER(IF($D15="","",VLOOKUP($D15,'1D ELO (4)'!$A$7:$P$33,5)))</f>
        <v/>
      </c>
      <c r="F15" s="487" t="str">
        <f>UPPER(IF($D15="","",VLOOKUP($D15,'1D ELO (4)'!$A$7:$P$33,2)))</f>
        <v/>
      </c>
      <c r="G15" s="487" t="str">
        <f>IF($D15="","",VLOOKUP($D15,'1D ELO (4)'!$A$7:$P$33,3))</f>
        <v/>
      </c>
      <c r="H15" s="499"/>
      <c r="I15" s="487" t="str">
        <f>IF($D15="","",VLOOKUP($D15,'1D ELO (4)'!$A$7:$P$33,4))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(4)'!$A$7:$P$33,11)))</f>
        <v/>
      </c>
      <c r="F16" s="487" t="str">
        <f>UPPER(IF($D15="","",VLOOKUP($D15,'1D ELO (4)'!$A$7:$P$33,8)))</f>
        <v/>
      </c>
      <c r="G16" s="487" t="str">
        <f>IF($D15="","",VLOOKUP($D15,'1D ELO (4)'!$A$7:$P$33,9))</f>
        <v/>
      </c>
      <c r="H16" s="499"/>
      <c r="I16" s="487" t="str">
        <f>IF($D15="","",VLOOKUP($D15,'1D ELO (4)'!$A$7:$P$33,10))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(4)'!$A$7:$P$23,14))</f>
        <v/>
      </c>
      <c r="C19" s="390" t="str">
        <f>IF($D19="","",VLOOKUP($D19,'1D ELO (4)'!$A$7:$P$33,15))</f>
        <v/>
      </c>
      <c r="D19" s="159"/>
      <c r="E19" s="498" t="str">
        <f>UPPER(IF($D19="","",VLOOKUP($D19,'1D ELO (4)'!$A$7:$P$33,5)))</f>
        <v/>
      </c>
      <c r="F19" s="487" t="str">
        <f>UPPER(IF($D19="","",VLOOKUP($D19,'1D ELO (4)'!$A$7:$P$33,2)))</f>
        <v/>
      </c>
      <c r="G19" s="487" t="str">
        <f>IF($D19="","",VLOOKUP($D19,'1D ELO (4)'!$A$7:$P$33,3))</f>
        <v/>
      </c>
      <c r="H19" s="499"/>
      <c r="I19" s="487" t="str">
        <f>IF($D19="","",VLOOKUP($D19,'1D ELO (4)'!$A$7:$P$33,4))</f>
        <v/>
      </c>
      <c r="J19" s="317"/>
      <c r="K19" s="163"/>
      <c r="L19" s="165"/>
      <c r="M19" s="201"/>
      <c r="N19" s="322"/>
      <c r="O19" s="163"/>
      <c r="P19" s="165"/>
      <c r="Q19" s="163"/>
      <c r="R19" s="166"/>
      <c r="S19" s="169"/>
    </row>
    <row r="20" spans="1:19" s="38" customFormat="1" ht="9.6" customHeight="1">
      <c r="A20" s="281"/>
      <c r="B20" s="310"/>
      <c r="C20" s="310"/>
      <c r="D20" s="310"/>
      <c r="E20" s="498" t="str">
        <f>UPPER(IF($D19="","",VLOOKUP($D19,'1D ELO (4)'!$A$7:$P$33,11)))</f>
        <v/>
      </c>
      <c r="F20" s="487" t="str">
        <f>UPPER(IF($D19="","",VLOOKUP($D19,'1D ELO (4)'!$A$7:$P$33,8)))</f>
        <v/>
      </c>
      <c r="G20" s="487" t="str">
        <f>IF($D19="","",VLOOKUP($D19,'1D ELO (4)'!$A$7:$P$33,9))</f>
        <v/>
      </c>
      <c r="H20" s="499"/>
      <c r="I20" s="487" t="str">
        <f>IF($D19="","",VLOOKUP($D19,'1D ELO (4)'!$A$7:$P$33,10))</f>
        <v/>
      </c>
      <c r="J20" s="311"/>
      <c r="K20" s="163"/>
      <c r="L20" s="165"/>
      <c r="M20" s="285"/>
      <c r="N20" s="323"/>
      <c r="O20" s="163"/>
      <c r="P20" s="165"/>
      <c r="Q20" s="163"/>
      <c r="R20" s="166"/>
      <c r="S20" s="169"/>
    </row>
    <row r="21" spans="1:19" s="38" customFormat="1" ht="9.6" customHeight="1">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c r="A23" s="307">
        <v>5</v>
      </c>
      <c r="B23" s="390" t="str">
        <f>IF($D23="","",VLOOKUP($D23,'1D ELO (4)'!$A$7:$P$23,14))</f>
        <v/>
      </c>
      <c r="C23" s="390" t="str">
        <f>IF($D23="","",VLOOKUP($D23,'1D ELO (4)'!$A$7:$P$33,15))</f>
        <v/>
      </c>
      <c r="D23" s="159"/>
      <c r="E23" s="503" t="str">
        <f>UPPER(IF($D23="","",VLOOKUP($D23,'1D ELO (4)'!$A$7:$P$33,5)))</f>
        <v/>
      </c>
      <c r="F23" s="160" t="str">
        <f>UPPER(IF($D23="","",VLOOKUP($D23,'1D ELO (4)'!$A$7:$P$33,2)))</f>
        <v/>
      </c>
      <c r="G23" s="160" t="str">
        <f>IF($D23="","",VLOOKUP($D23,'1D ELO (4)'!$A$7:$P$33,3))</f>
        <v/>
      </c>
      <c r="H23" s="308"/>
      <c r="I23" s="160" t="str">
        <f>IF($D23="","",VLOOKUP($D23,'1D ELO (4)'!$A$7:$P$33,4))</f>
        <v/>
      </c>
      <c r="J23" s="309"/>
      <c r="K23" s="163"/>
      <c r="L23" s="165"/>
      <c r="M23" s="163"/>
      <c r="N23" s="318"/>
      <c r="O23" s="163"/>
      <c r="P23" s="318"/>
      <c r="Q23" s="163"/>
      <c r="R23" s="166"/>
      <c r="S23" s="169"/>
    </row>
    <row r="24" spans="1:19" s="38" customFormat="1" ht="9.6" customHeight="1">
      <c r="A24" s="281"/>
      <c r="B24" s="310"/>
      <c r="C24" s="310"/>
      <c r="D24" s="310"/>
      <c r="E24" s="680" t="str">
        <f>UPPER(IF($D23="","",VLOOKUP($D23,'1D ELO (4)'!$A$7:$P$33,11)))</f>
        <v/>
      </c>
      <c r="F24" s="681" t="str">
        <f>UPPER(IF($D23="","",VLOOKUP($D23,'1D ELO (4)'!$A$7:$P$33,8)))</f>
        <v/>
      </c>
      <c r="G24" s="681" t="str">
        <f>IF($D23="","",VLOOKUP($D23,'1D ELO (4)'!$A$7:$P$33,9))</f>
        <v/>
      </c>
      <c r="H24" s="682"/>
      <c r="I24" s="681" t="str">
        <f>IF($D23="","",VLOOKUP($D23,'1D ELO (4)'!$A$7:$P$33,10))</f>
        <v/>
      </c>
      <c r="J24" s="311"/>
      <c r="K24" s="156" t="str">
        <f>IF(J24="a",F23,IF(J24="b",F25,""))</f>
        <v/>
      </c>
      <c r="L24" s="165"/>
      <c r="M24" s="163"/>
      <c r="N24" s="318"/>
      <c r="O24" s="163"/>
      <c r="P24" s="318"/>
      <c r="Q24" s="163"/>
      <c r="R24" s="166"/>
      <c r="S24" s="169"/>
    </row>
    <row r="25" spans="1:19" s="38" customFormat="1" ht="9.6" customHeight="1">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c r="A27" s="281">
        <v>6</v>
      </c>
      <c r="B27" s="390" t="str">
        <f>IF($D27="","",VLOOKUP($D27,'1D ELO (4)'!$A$7:$P$23,14))</f>
        <v/>
      </c>
      <c r="C27" s="390" t="str">
        <f>IF($D27="","",VLOOKUP($D27,'1D ELO (4)'!$A$7:$P$33,15))</f>
        <v/>
      </c>
      <c r="D27" s="159"/>
      <c r="E27" s="498" t="str">
        <f>UPPER(IF($D27="","",VLOOKUP($D27,'1D ELO (4)'!$A$7:$P$33,5)))</f>
        <v/>
      </c>
      <c r="F27" s="487" t="str">
        <f>UPPER(IF($D27="","",VLOOKUP($D27,'1D ELO (4)'!$A$7:$P$33,2)))</f>
        <v/>
      </c>
      <c r="G27" s="487" t="str">
        <f>IF($D27="","",VLOOKUP($D27,'1D ELO (4)'!$A$7:$P$33,3))</f>
        <v/>
      </c>
      <c r="H27" s="499"/>
      <c r="I27" s="487" t="str">
        <f>IF($D27="","",VLOOKUP($D27,'1D ELO (4)'!$A$7:$P$33,4))</f>
        <v/>
      </c>
      <c r="J27" s="317"/>
      <c r="K27" s="163"/>
      <c r="L27" s="318"/>
      <c r="M27" s="201"/>
      <c r="N27" s="322"/>
      <c r="O27" s="163"/>
      <c r="P27" s="318"/>
      <c r="Q27" s="163"/>
      <c r="R27" s="166"/>
      <c r="S27" s="169"/>
    </row>
    <row r="28" spans="1:19" s="38" customFormat="1" ht="9.6" customHeight="1">
      <c r="A28" s="281"/>
      <c r="B28" s="310"/>
      <c r="C28" s="310"/>
      <c r="D28" s="310"/>
      <c r="E28" s="498" t="str">
        <f>UPPER(IF($D27="","",VLOOKUP($D27,'1D ELO (4)'!$A$7:$P$33,11)))</f>
        <v/>
      </c>
      <c r="F28" s="487" t="str">
        <f>UPPER(IF($D27="","",VLOOKUP($D27,'1D ELO (4)'!$A$7:$P$33,8)))</f>
        <v/>
      </c>
      <c r="G28" s="487" t="str">
        <f>IF($D27="","",VLOOKUP($D27,'1D ELO (4)'!$A$7:$P$33,9))</f>
        <v/>
      </c>
      <c r="H28" s="499"/>
      <c r="I28" s="487" t="str">
        <f>IF($D27="","",VLOOKUP($D27,'1D ELO (4)'!$A$7:$P$33,10))</f>
        <v/>
      </c>
      <c r="J28" s="311"/>
      <c r="K28" s="163"/>
      <c r="L28" s="318"/>
      <c r="M28" s="285"/>
      <c r="N28" s="323"/>
      <c r="O28" s="163"/>
      <c r="P28" s="318"/>
      <c r="Q28" s="163"/>
      <c r="R28" s="166"/>
      <c r="S28" s="169"/>
    </row>
    <row r="29" spans="1:19" s="38" customFormat="1" ht="9.6" customHeight="1">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c r="A31" s="321">
        <v>7</v>
      </c>
      <c r="B31" s="390" t="str">
        <f>IF($D31="","",VLOOKUP($D31,'1D ELO (4)'!$A$7:$P$23,14))</f>
        <v/>
      </c>
      <c r="C31" s="390" t="str">
        <f>IF($D31="","",VLOOKUP($D31,'1D ELO (4)'!$A$7:$P$33,15))</f>
        <v/>
      </c>
      <c r="D31" s="159"/>
      <c r="E31" s="498" t="str">
        <f>UPPER(IF($D31="","",VLOOKUP($D31,'1D ELO (4)'!$A$7:$P$33,5)))</f>
        <v/>
      </c>
      <c r="F31" s="487" t="str">
        <f>UPPER(IF($D31="","",VLOOKUP($D31,'1D ELO (4)'!$A$7:$P$33,2)))</f>
        <v/>
      </c>
      <c r="G31" s="487" t="str">
        <f>IF($D31="","",VLOOKUP($D31,'1D ELO (4)'!$A$7:$P$33,3))</f>
        <v/>
      </c>
      <c r="H31" s="499"/>
      <c r="I31" s="487" t="str">
        <f>IF($D31="","",VLOOKUP($D31,'1D ELO (4)'!$A$7:$P$33,4))</f>
        <v/>
      </c>
      <c r="J31" s="309"/>
      <c r="K31" s="163"/>
      <c r="L31" s="318"/>
      <c r="M31" s="163"/>
      <c r="N31" s="165"/>
      <c r="O31" s="201"/>
      <c r="P31" s="318"/>
      <c r="Q31" s="163"/>
      <c r="R31" s="166"/>
      <c r="S31" s="169"/>
    </row>
    <row r="32" spans="1:19" s="38" customFormat="1" ht="9.6" customHeight="1">
      <c r="A32" s="281"/>
      <c r="B32" s="310"/>
      <c r="C32" s="310"/>
      <c r="D32" s="310"/>
      <c r="E32" s="498" t="str">
        <f>UPPER(IF($D31="","",VLOOKUP($D31,'1D ELO (4)'!$A$7:$P$33,11)))</f>
        <v/>
      </c>
      <c r="F32" s="487" t="str">
        <f>UPPER(IF($D31="","",VLOOKUP($D31,'1D ELO (4)'!$A$7:$P$33,8)))</f>
        <v/>
      </c>
      <c r="G32" s="487" t="str">
        <f>IF($D31="","",VLOOKUP($D31,'1D ELO (4)'!$A$7:$P$33,9))</f>
        <v/>
      </c>
      <c r="H32" s="499"/>
      <c r="I32" s="487" t="str">
        <f>IF($D31="","",VLOOKUP($D31,'1D ELO (4)'!$A$7:$P$33,10))</f>
        <v/>
      </c>
      <c r="J32" s="311"/>
      <c r="K32" s="156" t="str">
        <f>IF(J32="a",F31,IF(J32="b",F33,""))</f>
        <v/>
      </c>
      <c r="L32" s="318"/>
      <c r="M32" s="163"/>
      <c r="N32" s="165"/>
      <c r="O32" s="163"/>
      <c r="P32" s="318"/>
      <c r="Q32" s="163"/>
      <c r="R32" s="166"/>
      <c r="S32" s="169"/>
    </row>
    <row r="33" spans="1:19" s="38" customFormat="1" ht="9.6" customHeight="1">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c r="A35" s="281">
        <v>8</v>
      </c>
      <c r="B35" s="390" t="str">
        <f>IF($D35="","",VLOOKUP($D35,'1D ELO (4)'!$A$7:$P$23,14))</f>
        <v/>
      </c>
      <c r="C35" s="390" t="str">
        <f>IF($D35="","",VLOOKUP($D35,'1D ELO (4)'!$A$7:$P$33,15))</f>
        <v/>
      </c>
      <c r="D35" s="159"/>
      <c r="E35" s="498" t="str">
        <f>UPPER(IF($D35="","",VLOOKUP($D35,'1D ELO (4)'!$A$7:$P$33,5)))</f>
        <v/>
      </c>
      <c r="F35" s="487" t="str">
        <f>UPPER(IF($D35="","",VLOOKUP($D35,'1D ELO (4)'!$A$7:$P$33,2)))</f>
        <v/>
      </c>
      <c r="G35" s="487" t="str">
        <f>IF($D35="","",VLOOKUP($D35,'1D ELO (4)'!$A$7:$P$33,3))</f>
        <v/>
      </c>
      <c r="H35" s="499"/>
      <c r="I35" s="487" t="str">
        <f>IF($D35="","",VLOOKUP($D35,'1D ELO (4)'!$A$7:$P$33,4))</f>
        <v/>
      </c>
      <c r="J35" s="317"/>
      <c r="K35" s="163"/>
      <c r="L35" s="165"/>
      <c r="M35" s="201"/>
      <c r="N35" s="314"/>
      <c r="O35" s="163"/>
      <c r="P35" s="318"/>
      <c r="Q35" s="163"/>
      <c r="R35" s="166"/>
      <c r="S35" s="169"/>
    </row>
    <row r="36" spans="1:19" s="38" customFormat="1" ht="9.6" customHeight="1">
      <c r="A36" s="281"/>
      <c r="B36" s="310"/>
      <c r="C36" s="310"/>
      <c r="D36" s="310"/>
      <c r="E36" s="498" t="str">
        <f>UPPER(IF($D35="","",VLOOKUP($D35,'1D ELO (4)'!$A$7:$P$33,11)))</f>
        <v/>
      </c>
      <c r="F36" s="487" t="str">
        <f>UPPER(IF($D35="","",VLOOKUP($D35,'1D ELO (4)'!$A$7:$P$33,8)))</f>
        <v/>
      </c>
      <c r="G36" s="487" t="str">
        <f>IF($D35="","",VLOOKUP($D35,'1D ELO (4)'!$A$7:$P$33,9))</f>
        <v/>
      </c>
      <c r="H36" s="499"/>
      <c r="I36" s="487" t="str">
        <f>IF($D35="","",VLOOKUP($D35,'1D ELO (4)'!$A$7:$P$33,10))</f>
        <v/>
      </c>
      <c r="J36" s="311"/>
      <c r="K36" s="163"/>
      <c r="L36" s="165"/>
      <c r="M36" s="285"/>
      <c r="N36" s="319"/>
      <c r="O36" s="163"/>
      <c r="P36" s="318"/>
      <c r="Q36" s="163"/>
      <c r="R36" s="166"/>
      <c r="S36" s="169"/>
    </row>
    <row r="37" spans="1:19" s="38" customFormat="1" ht="9.6" customHeight="1">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c r="A39" s="321">
        <v>9</v>
      </c>
      <c r="B39" s="390" t="str">
        <f>IF($D39="","",VLOOKUP($D39,'1D ELO (4)'!$A$7:$P$23,14))</f>
        <v/>
      </c>
      <c r="C39" s="390" t="str">
        <f>IF($D39="","",VLOOKUP($D39,'1D ELO (4)'!$A$7:$P$33,15))</f>
        <v/>
      </c>
      <c r="D39" s="159"/>
      <c r="E39" s="498" t="str">
        <f>UPPER(IF($D39="","",VLOOKUP($D39,'1D ELO (4)'!$A$7:$P$33,5)))</f>
        <v/>
      </c>
      <c r="F39" s="487" t="str">
        <f>UPPER(IF($D39="","",VLOOKUP($D39,'1D ELO (4)'!$A$7:$P$33,2)))</f>
        <v/>
      </c>
      <c r="G39" s="487" t="str">
        <f>IF($D39="","",VLOOKUP($D39,'1D ELO (4)'!$A$7:$P$33,3))</f>
        <v/>
      </c>
      <c r="H39" s="499"/>
      <c r="I39" s="487" t="str">
        <f>IF($D39="","",VLOOKUP($D39,'1D ELO (4)'!$A$7:$P$33,4))</f>
        <v/>
      </c>
      <c r="J39" s="309"/>
      <c r="K39" s="163"/>
      <c r="L39" s="165"/>
      <c r="M39" s="163"/>
      <c r="N39" s="165"/>
      <c r="O39" s="163"/>
      <c r="P39" s="318"/>
      <c r="Q39" s="201"/>
      <c r="R39" s="166"/>
      <c r="S39" s="169"/>
    </row>
    <row r="40" spans="1:19" s="38" customFormat="1" ht="9.6" customHeight="1">
      <c r="A40" s="281"/>
      <c r="B40" s="310"/>
      <c r="C40" s="310"/>
      <c r="D40" s="310"/>
      <c r="E40" s="498" t="str">
        <f>UPPER(IF($D39="","",VLOOKUP($D39,'1D ELO (4)'!$A$7:$P$33,11)))</f>
        <v/>
      </c>
      <c r="F40" s="487" t="str">
        <f>UPPER(IF($D39="","",VLOOKUP($D39,'1D ELO (4)'!$A$7:$P$33,8)))</f>
        <v/>
      </c>
      <c r="G40" s="487" t="str">
        <f>IF($D39="","",VLOOKUP($D39,'1D ELO (4)'!$A$7:$P$33,9))</f>
        <v/>
      </c>
      <c r="H40" s="499"/>
      <c r="I40" s="487" t="str">
        <f>IF($D39="","",VLOOKUP($D39,'1D ELO (4)'!$A$7:$P$33,10))</f>
        <v/>
      </c>
      <c r="J40" s="311"/>
      <c r="K40" s="156" t="str">
        <f>IF(J40="a",F39,IF(J40="b",F41,""))</f>
        <v/>
      </c>
      <c r="L40" s="165"/>
      <c r="M40" s="163"/>
      <c r="N40" s="165"/>
      <c r="O40" s="163"/>
      <c r="P40" s="318"/>
      <c r="Q40" s="285"/>
      <c r="R40" s="326"/>
      <c r="S40" s="169"/>
    </row>
    <row r="41" spans="1:19" s="38" customFormat="1" ht="9.6" customHeight="1">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c r="A43" s="281">
        <v>10</v>
      </c>
      <c r="B43" s="390" t="str">
        <f>IF($D43="","",VLOOKUP($D43,'1D ELO (4)'!$A$7:$P$23,14))</f>
        <v/>
      </c>
      <c r="C43" s="390" t="str">
        <f>IF($D43="","",VLOOKUP($D43,'1D ELO (4)'!$A$7:$P$33,15))</f>
        <v/>
      </c>
      <c r="D43" s="159"/>
      <c r="E43" s="498" t="str">
        <f>UPPER(IF($D43="","",VLOOKUP($D43,'1D ELO (4)'!$A$7:$P$33,5)))</f>
        <v/>
      </c>
      <c r="F43" s="487" t="str">
        <f>UPPER(IF($D43="","",VLOOKUP($D43,'1D ELO (4)'!$A$7:$P$33,2)))</f>
        <v/>
      </c>
      <c r="G43" s="487" t="str">
        <f>IF($D43="","",VLOOKUP($D43,'1D ELO (4)'!$A$7:$P$33,3))</f>
        <v/>
      </c>
      <c r="H43" s="499"/>
      <c r="I43" s="487" t="str">
        <f>IF($D43="","",VLOOKUP($D43,'1D ELO (4)'!$A$7:$P$33,4))</f>
        <v/>
      </c>
      <c r="J43" s="317"/>
      <c r="K43" s="163"/>
      <c r="L43" s="318"/>
      <c r="M43" s="201"/>
      <c r="N43" s="314"/>
      <c r="O43" s="163"/>
      <c r="P43" s="318"/>
      <c r="Q43" s="163"/>
      <c r="R43" s="166"/>
      <c r="S43" s="169"/>
    </row>
    <row r="44" spans="1:19" s="38" customFormat="1" ht="9.6" customHeight="1">
      <c r="A44" s="281"/>
      <c r="B44" s="310"/>
      <c r="C44" s="310"/>
      <c r="D44" s="310"/>
      <c r="E44" s="498" t="str">
        <f>UPPER(IF($D43="","",VLOOKUP($D43,'1D ELO (4)'!$A$7:$P$33,11)))</f>
        <v/>
      </c>
      <c r="F44" s="487" t="str">
        <f>UPPER(IF($D43="","",VLOOKUP($D43,'1D ELO (4)'!$A$7:$P$33,8)))</f>
        <v/>
      </c>
      <c r="G44" s="487" t="str">
        <f>IF($D43="","",VLOOKUP($D43,'1D ELO (4)'!$A$7:$P$33,9))</f>
        <v/>
      </c>
      <c r="H44" s="499"/>
      <c r="I44" s="487" t="str">
        <f>IF($D43="","",VLOOKUP($D43,'1D ELO (4)'!$A$7:$P$33,10))</f>
        <v/>
      </c>
      <c r="J44" s="311"/>
      <c r="K44" s="163"/>
      <c r="L44" s="318"/>
      <c r="M44" s="285"/>
      <c r="N44" s="319"/>
      <c r="O44" s="163"/>
      <c r="P44" s="318"/>
      <c r="Q44" s="163"/>
      <c r="R44" s="166"/>
      <c r="S44" s="169"/>
    </row>
    <row r="45" spans="1:19" s="38" customFormat="1" ht="9.6" customHeight="1">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c r="A47" s="321">
        <v>11</v>
      </c>
      <c r="B47" s="390" t="str">
        <f>IF($D47="","",VLOOKUP($D47,'1D ELO (4)'!$A$7:$P$23,14))</f>
        <v/>
      </c>
      <c r="C47" s="390" t="str">
        <f>IF($D47="","",VLOOKUP($D47,'1D ELO (4)'!$A$7:$P$33,15))</f>
        <v/>
      </c>
      <c r="D47" s="159"/>
      <c r="E47" s="498" t="str">
        <f>UPPER(IF($D47="","",VLOOKUP($D47,'1D ELO (4)'!$A$7:$P$33,5)))</f>
        <v/>
      </c>
      <c r="F47" s="487" t="str">
        <f>UPPER(IF($D47="","",VLOOKUP($D47,'1D ELO (4)'!$A$7:$P$33,2)))</f>
        <v/>
      </c>
      <c r="G47" s="487" t="str">
        <f>IF($D47="","",VLOOKUP($D47,'1D ELO (4)'!$A$7:$P$33,3))</f>
        <v/>
      </c>
      <c r="H47" s="499"/>
      <c r="I47" s="487" t="str">
        <f>IF($D47="","",VLOOKUP($D47,'1D ELO (4)'!$A$7:$P$33,4))</f>
        <v/>
      </c>
      <c r="J47" s="309"/>
      <c r="K47" s="163"/>
      <c r="L47" s="318"/>
      <c r="M47" s="163"/>
      <c r="N47" s="318"/>
      <c r="O47" s="201"/>
      <c r="P47" s="318"/>
      <c r="Q47" s="163"/>
      <c r="R47" s="166"/>
      <c r="S47" s="169"/>
    </row>
    <row r="48" spans="1:19" s="38" customFormat="1" ht="9.6" customHeight="1">
      <c r="A48" s="281"/>
      <c r="B48" s="310"/>
      <c r="C48" s="310"/>
      <c r="D48" s="310"/>
      <c r="E48" s="498" t="str">
        <f>UPPER(IF($D47="","",VLOOKUP($D47,'1D ELO (4)'!$A$7:$P$33,11)))</f>
        <v/>
      </c>
      <c r="F48" s="487" t="str">
        <f>UPPER(IF($D47="","",VLOOKUP($D47,'1D ELO (4)'!$A$7:$P$33,8)))</f>
        <v/>
      </c>
      <c r="G48" s="487" t="str">
        <f>IF($D47="","",VLOOKUP($D47,'1D ELO (4)'!$A$7:$P$33,9))</f>
        <v/>
      </c>
      <c r="H48" s="499"/>
      <c r="I48" s="487" t="str">
        <f>IF($D47="","",VLOOKUP($D47,'1D ELO (4)'!$A$7:$P$33,10))</f>
        <v/>
      </c>
      <c r="J48" s="311"/>
      <c r="K48" s="156" t="str">
        <f>IF(J48="a",F47,IF(J48="b",F49,""))</f>
        <v/>
      </c>
      <c r="L48" s="318"/>
      <c r="M48" s="163"/>
      <c r="N48" s="318"/>
      <c r="O48" s="163"/>
      <c r="P48" s="318"/>
      <c r="Q48" s="163"/>
      <c r="R48" s="166"/>
      <c r="S48" s="169"/>
    </row>
    <row r="49" spans="1:19" s="38" customFormat="1" ht="9.6" customHeight="1">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c r="A51" s="327">
        <v>12</v>
      </c>
      <c r="B51" s="390" t="str">
        <f>IF($D51="","",VLOOKUP($D51,'1D ELO (4)'!$A$7:$P$23,14))</f>
        <v/>
      </c>
      <c r="C51" s="390" t="str">
        <f>IF($D51="","",VLOOKUP($D51,'1D ELO (4)'!$A$7:$P$33,15))</f>
        <v/>
      </c>
      <c r="D51" s="159"/>
      <c r="E51" s="503" t="str">
        <f>UPPER(IF($D51="","",VLOOKUP($D51,'1D ELO (4)'!$A$7:$P$33,5)))</f>
        <v/>
      </c>
      <c r="F51" s="160" t="str">
        <f>UPPER(IF($D51="","",VLOOKUP($D51,'1D ELO (4)'!$A$7:$P$33,2)))</f>
        <v/>
      </c>
      <c r="G51" s="160" t="str">
        <f>IF($D51="","",VLOOKUP($D51,'1D ELO (4)'!$A$7:$P$33,3))</f>
        <v/>
      </c>
      <c r="H51" s="308"/>
      <c r="I51" s="160" t="str">
        <f>IF($D51="","",VLOOKUP($D51,'1D ELO (4)'!$A$7:$P$33,4))</f>
        <v/>
      </c>
      <c r="J51" s="317"/>
      <c r="K51" s="163"/>
      <c r="L51" s="165"/>
      <c r="M51" s="201"/>
      <c r="N51" s="322"/>
      <c r="O51" s="163"/>
      <c r="P51" s="318"/>
      <c r="Q51" s="163"/>
      <c r="R51" s="166"/>
      <c r="S51" s="169"/>
    </row>
    <row r="52" spans="1:19" s="38" customFormat="1" ht="9.6" customHeight="1">
      <c r="A52" s="281"/>
      <c r="B52" s="310"/>
      <c r="C52" s="310"/>
      <c r="D52" s="310"/>
      <c r="E52" s="680" t="str">
        <f>UPPER(IF($D51="","",VLOOKUP($D51,'1D ELO (4)'!$A$7:$P$33,11)))</f>
        <v/>
      </c>
      <c r="F52" s="681" t="str">
        <f>UPPER(IF($D51="","",VLOOKUP($D51,'1D ELO (4)'!$A$7:$P$33,8)))</f>
        <v/>
      </c>
      <c r="G52" s="681" t="str">
        <f>IF($D51="","",VLOOKUP($D51,'1D ELO (4)'!$A$7:$P$33,9))</f>
        <v/>
      </c>
      <c r="H52" s="682"/>
      <c r="I52" s="681" t="str">
        <f>IF($D51="","",VLOOKUP($D51,'1D ELO (4)'!$A$7:$P$33,10))</f>
        <v/>
      </c>
      <c r="J52" s="311"/>
      <c r="K52" s="163"/>
      <c r="L52" s="165"/>
      <c r="M52" s="285"/>
      <c r="N52" s="323"/>
      <c r="O52" s="163"/>
      <c r="P52" s="318"/>
      <c r="Q52" s="163"/>
      <c r="R52" s="166"/>
      <c r="S52" s="169"/>
    </row>
    <row r="53" spans="1:19" s="38" customFormat="1" ht="9.6" customHeight="1">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c r="A55" s="321">
        <v>13</v>
      </c>
      <c r="B55" s="390" t="str">
        <f>IF($D55="","",VLOOKUP($D55,'1D ELO (4)'!$A$7:$P$23,14))</f>
        <v/>
      </c>
      <c r="C55" s="390" t="str">
        <f>IF($D55="","",VLOOKUP($D55,'1D ELO (4)'!$A$7:$P$33,15))</f>
        <v/>
      </c>
      <c r="D55" s="159"/>
      <c r="E55" s="498" t="str">
        <f>UPPER(IF($D55="","",VLOOKUP($D55,'1D ELO (4)'!$A$7:$P$33,5)))</f>
        <v/>
      </c>
      <c r="F55" s="487" t="str">
        <f>UPPER(IF($D55="","",VLOOKUP($D55,'1D ELO (4)'!$A$7:$P$33,2)))</f>
        <v/>
      </c>
      <c r="G55" s="487" t="str">
        <f>IF($D55="","",VLOOKUP($D55,'1D ELO (4)'!$A$7:$P$33,3))</f>
        <v/>
      </c>
      <c r="H55" s="499"/>
      <c r="I55" s="487" t="str">
        <f>IF($D55="","",VLOOKUP($D55,'1D ELO (4)'!$A$7:$P$33,4))</f>
        <v/>
      </c>
      <c r="J55" s="309"/>
      <c r="K55" s="163"/>
      <c r="L55" s="165"/>
      <c r="M55" s="163"/>
      <c r="N55" s="318"/>
      <c r="O55" s="163"/>
      <c r="P55" s="165"/>
      <c r="Q55" s="163"/>
      <c r="R55" s="166"/>
      <c r="S55" s="169"/>
    </row>
    <row r="56" spans="1:19" s="38" customFormat="1" ht="9.6" customHeight="1">
      <c r="A56" s="281"/>
      <c r="B56" s="310"/>
      <c r="C56" s="310"/>
      <c r="D56" s="310"/>
      <c r="E56" s="498" t="str">
        <f>UPPER(IF($D55="","",VLOOKUP($D55,'1D ELO (4)'!$A$7:$P$33,11)))</f>
        <v/>
      </c>
      <c r="F56" s="487" t="str">
        <f>UPPER(IF($D55="","",VLOOKUP($D55,'1D ELO (4)'!$A$7:$P$33,8)))</f>
        <v/>
      </c>
      <c r="G56" s="487" t="str">
        <f>IF($D55="","",VLOOKUP($D55,'1D ELO (4)'!$A$7:$P$33,9))</f>
        <v/>
      </c>
      <c r="H56" s="499"/>
      <c r="I56" s="487" t="str">
        <f>IF($D55="","",VLOOKUP($D55,'1D ELO (4)'!$A$7:$P$33,10))</f>
        <v/>
      </c>
      <c r="J56" s="311"/>
      <c r="K56" s="156" t="str">
        <f>IF(J56="a",F55,IF(J56="b",F57,""))</f>
        <v/>
      </c>
      <c r="L56" s="165"/>
      <c r="M56" s="163"/>
      <c r="N56" s="318"/>
      <c r="O56" s="163"/>
      <c r="P56" s="165"/>
      <c r="Q56" s="163"/>
      <c r="R56" s="166"/>
      <c r="S56" s="169"/>
    </row>
    <row r="57" spans="1:19" s="38" customFormat="1" ht="9.6" customHeight="1">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c r="A59" s="281">
        <v>14</v>
      </c>
      <c r="B59" s="390" t="str">
        <f>IF($D59="","",VLOOKUP($D59,'1D ELO (4)'!$A$7:$P$23,14))</f>
        <v/>
      </c>
      <c r="C59" s="390" t="str">
        <f>IF($D59="","",VLOOKUP($D59,'1D ELO (4)'!$A$7:$P$33,15))</f>
        <v/>
      </c>
      <c r="D59" s="159"/>
      <c r="E59" s="498" t="str">
        <f>UPPER(IF($D59="","",VLOOKUP($D59,'1D ELO (4)'!$A$7:$P$33,5)))</f>
        <v/>
      </c>
      <c r="F59" s="487" t="str">
        <f>UPPER(IF($D59="","",VLOOKUP($D59,'1D ELO (4)'!$A$7:$P$33,2)))</f>
        <v/>
      </c>
      <c r="G59" s="487" t="str">
        <f>IF($D59="","",VLOOKUP($D59,'1D ELO (4)'!$A$7:$P$33,3))</f>
        <v/>
      </c>
      <c r="H59" s="499"/>
      <c r="I59" s="487" t="str">
        <f>IF($D59="","",VLOOKUP($D59,'1D ELO (4)'!$A$7:$P$33,4))</f>
        <v/>
      </c>
      <c r="J59" s="317"/>
      <c r="K59" s="163"/>
      <c r="L59" s="318"/>
      <c r="M59" s="201"/>
      <c r="N59" s="322"/>
      <c r="O59" s="163"/>
      <c r="P59" s="165"/>
      <c r="Q59" s="163"/>
      <c r="R59" s="166"/>
      <c r="S59" s="169"/>
    </row>
    <row r="60" spans="1:19" s="38" customFormat="1" ht="9.6" customHeight="1">
      <c r="A60" s="281"/>
      <c r="B60" s="310"/>
      <c r="C60" s="310"/>
      <c r="D60" s="310"/>
      <c r="E60" s="498" t="str">
        <f>UPPER(IF($D59="","",VLOOKUP($D59,'1D ELO (4)'!$A$7:$P$33,11)))</f>
        <v/>
      </c>
      <c r="F60" s="487" t="str">
        <f>UPPER(IF($D59="","",VLOOKUP($D59,'1D ELO (4)'!$A$7:$P$33,8)))</f>
        <v/>
      </c>
      <c r="G60" s="487" t="str">
        <f>IF($D59="","",VLOOKUP($D59,'1D ELO (4)'!$A$7:$P$33,9))</f>
        <v/>
      </c>
      <c r="H60" s="499"/>
      <c r="I60" s="487" t="str">
        <f>IF($D59="","",VLOOKUP($D59,'1D ELO (4)'!$A$7:$P$33,10))</f>
        <v/>
      </c>
      <c r="J60" s="311"/>
      <c r="K60" s="163"/>
      <c r="L60" s="318"/>
      <c r="M60" s="285"/>
      <c r="N60" s="323"/>
      <c r="O60" s="163"/>
      <c r="P60" s="165"/>
      <c r="Q60" s="163"/>
      <c r="R60" s="166"/>
      <c r="S60" s="169"/>
    </row>
    <row r="61" spans="1:19" s="38" customFormat="1" ht="9.6" customHeight="1">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c r="A63" s="321">
        <v>15</v>
      </c>
      <c r="B63" s="390" t="str">
        <f>IF($D63="","",VLOOKUP($D63,'1D ELO (4)'!$A$7:$P$23,14))</f>
        <v/>
      </c>
      <c r="C63" s="390" t="str">
        <f>IF($D63="","",VLOOKUP($D63,'1D ELO (4)'!$A$7:$P$33,15))</f>
        <v/>
      </c>
      <c r="D63" s="159"/>
      <c r="E63" s="498" t="str">
        <f>UPPER(IF($D63="","",VLOOKUP($D63,'1D ELO (4)'!$A$7:$P$33,5)))</f>
        <v/>
      </c>
      <c r="F63" s="487" t="str">
        <f>UPPER(IF($D63="","",VLOOKUP($D63,'1D ELO (4)'!$A$7:$P$33,2)))</f>
        <v/>
      </c>
      <c r="G63" s="487" t="str">
        <f>IF($D63="","",VLOOKUP($D63,'1D ELO (4)'!$A$7:$P$33,3))</f>
        <v/>
      </c>
      <c r="H63" s="499"/>
      <c r="I63" s="487" t="str">
        <f>IF($D63="","",VLOOKUP($D63,'1D ELO (4)'!$A$7:$P$33,4))</f>
        <v/>
      </c>
      <c r="J63" s="309"/>
      <c r="K63" s="163"/>
      <c r="L63" s="318"/>
      <c r="M63" s="163"/>
      <c r="N63" s="165"/>
      <c r="O63" s="201"/>
      <c r="P63" s="165"/>
      <c r="Q63" s="163"/>
      <c r="R63" s="166"/>
      <c r="S63" s="169"/>
    </row>
    <row r="64" spans="1:19" s="38" customFormat="1" ht="9.6" customHeight="1">
      <c r="A64" s="281"/>
      <c r="B64" s="310"/>
      <c r="C64" s="310"/>
      <c r="D64" s="310"/>
      <c r="E64" s="498" t="str">
        <f>UPPER(IF($D63="","",VLOOKUP($D63,'1D ELO (4)'!$A$7:$P$33,11)))</f>
        <v/>
      </c>
      <c r="F64" s="487" t="str">
        <f>UPPER(IF($D63="","",VLOOKUP($D63,'1D ELO (4)'!$A$7:$P$33,8)))</f>
        <v/>
      </c>
      <c r="G64" s="487" t="str">
        <f>IF($D63="","",VLOOKUP($D63,'1D ELO (4)'!$A$7:$P$33,9))</f>
        <v/>
      </c>
      <c r="H64" s="499"/>
      <c r="I64" s="487" t="str">
        <f>IF($D63="","",VLOOKUP($D63,'1D ELO (4)'!$A$7:$P$33,10))</f>
        <v/>
      </c>
      <c r="J64" s="311"/>
      <c r="K64" s="156" t="str">
        <f>IF(J64="a",F63,IF(J64="b",F65,""))</f>
        <v/>
      </c>
      <c r="L64" s="318"/>
      <c r="M64" s="163"/>
      <c r="N64" s="165"/>
      <c r="O64" s="163"/>
      <c r="P64" s="165"/>
      <c r="Q64" s="163"/>
      <c r="R64" s="166"/>
      <c r="S64" s="169"/>
    </row>
    <row r="65" spans="1:19" s="38" customFormat="1" ht="9.6" customHeight="1">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c r="A67" s="327">
        <v>16</v>
      </c>
      <c r="B67" s="390" t="str">
        <f>IF($D67="","",VLOOKUP($D67,'1D ELO (4)'!$A$7:$P$23,14))</f>
        <v/>
      </c>
      <c r="C67" s="390" t="str">
        <f>IF($D67="","",VLOOKUP($D67,'1D ELO (4)'!$A$7:$P$33,15))</f>
        <v/>
      </c>
      <c r="D67" s="159"/>
      <c r="E67" s="503" t="str">
        <f>UPPER(IF($D67="","",VLOOKUP($D67,'1D ELO (4)'!$A$7:$P$33,5)))</f>
        <v/>
      </c>
      <c r="F67" s="160" t="str">
        <f>UPPER(IF($D67="","",VLOOKUP($D67,'1D ELO (4)'!$A$7:$P$33,2)))</f>
        <v/>
      </c>
      <c r="G67" s="160" t="str">
        <f>IF($D67="","",VLOOKUP($D67,'1D ELO (4)'!$A$7:$P$33,3))</f>
        <v/>
      </c>
      <c r="H67" s="308"/>
      <c r="I67" s="160" t="str">
        <f>IF($D67="","",VLOOKUP($D67,'1D ELO (4)'!$A$7:$P$33,4))</f>
        <v/>
      </c>
      <c r="J67" s="317"/>
      <c r="K67" s="163"/>
      <c r="L67" s="165"/>
      <c r="M67" s="201"/>
      <c r="N67" s="314"/>
      <c r="O67" s="163"/>
      <c r="P67" s="165"/>
      <c r="Q67" s="163"/>
      <c r="R67" s="166"/>
      <c r="S67" s="169"/>
    </row>
    <row r="68" spans="1:19" s="38" customFormat="1" ht="9.6" customHeight="1">
      <c r="A68" s="281"/>
      <c r="B68" s="310"/>
      <c r="C68" s="310"/>
      <c r="D68" s="310"/>
      <c r="E68" s="680" t="str">
        <f>UPPER(IF($D67="","",VLOOKUP($D67,'1D ELO (4)'!$A$7:$P$33,11)))</f>
        <v/>
      </c>
      <c r="F68" s="681" t="str">
        <f>UPPER(IF($D67="","",VLOOKUP($D67,'1D ELO (4)'!$A$7:$P$33,8)))</f>
        <v/>
      </c>
      <c r="G68" s="681" t="str">
        <f>IF($D67="","",VLOOKUP($D67,'1D ELO (4)'!$A$7:$P$33,9))</f>
        <v/>
      </c>
      <c r="H68" s="682"/>
      <c r="I68" s="681" t="str">
        <f>IF($D67="","",VLOOKUP($D67,'1D ELO (4)'!$A$7:$P$33,10))</f>
        <v/>
      </c>
      <c r="J68" s="311"/>
      <c r="K68" s="163"/>
      <c r="L68" s="165"/>
      <c r="M68" s="285"/>
      <c r="N68" s="319"/>
      <c r="O68" s="163"/>
      <c r="P68" s="165"/>
      <c r="Q68" s="163"/>
      <c r="R68" s="166"/>
      <c r="S68" s="169"/>
    </row>
    <row r="69" spans="1:19" s="38" customFormat="1" ht="9.6" customHeight="1">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c r="A72" s="222" t="s">
        <v>158</v>
      </c>
      <c r="B72" s="221"/>
      <c r="C72" s="223"/>
      <c r="D72" s="224">
        <v>1</v>
      </c>
      <c r="E72" s="224"/>
      <c r="F72" s="92">
        <f>IF(D72&gt;$R$79,,UPPER(VLOOKUP(D72,'1D ELO (4)'!$A$7:$L$23,2)))</f>
        <v>0</v>
      </c>
      <c r="G72" s="90"/>
      <c r="H72" s="90"/>
      <c r="I72" s="333"/>
      <c r="J72" s="334" t="s">
        <v>7</v>
      </c>
      <c r="K72" s="221"/>
      <c r="L72" s="227"/>
      <c r="M72" s="221"/>
      <c r="N72" s="228"/>
      <c r="O72" s="229" t="s">
        <v>157</v>
      </c>
      <c r="P72" s="230"/>
      <c r="Q72" s="230"/>
      <c r="R72" s="231"/>
    </row>
    <row r="73" spans="1:19" s="18" customFormat="1" ht="9" customHeight="1">
      <c r="A73" s="236" t="s">
        <v>124</v>
      </c>
      <c r="B73" s="234"/>
      <c r="C73" s="237"/>
      <c r="D73" s="224"/>
      <c r="E73" s="224"/>
      <c r="F73" s="92">
        <f>IF(D72&gt;$R$79,,UPPER(VLOOKUP(D72,'1D ELO (4)'!$A$7:$L$23,8)))</f>
        <v>0</v>
      </c>
      <c r="G73" s="90"/>
      <c r="H73" s="90"/>
      <c r="I73" s="333"/>
      <c r="J73" s="334"/>
      <c r="K73" s="221"/>
      <c r="L73" s="227"/>
      <c r="M73" s="221"/>
      <c r="N73" s="228"/>
      <c r="O73" s="234"/>
      <c r="P73" s="233"/>
      <c r="Q73" s="234"/>
      <c r="R73" s="235"/>
    </row>
    <row r="74" spans="1:19" s="18" customFormat="1" ht="9" customHeight="1">
      <c r="A74" s="379"/>
      <c r="B74" s="380"/>
      <c r="C74" s="381"/>
      <c r="D74" s="224">
        <v>2</v>
      </c>
      <c r="E74" s="224"/>
      <c r="F74" s="92">
        <f>IF(D74&gt;$R$79,,UPPER(VLOOKUP(D74,'1D ELO (4)'!$A$7:$L$23,2)))</f>
        <v>0</v>
      </c>
      <c r="G74" s="90"/>
      <c r="H74" s="90"/>
      <c r="I74" s="333"/>
      <c r="J74" s="334" t="s">
        <v>8</v>
      </c>
      <c r="K74" s="221"/>
      <c r="L74" s="227"/>
      <c r="M74" s="221"/>
      <c r="N74" s="228"/>
      <c r="O74" s="229" t="s">
        <v>112</v>
      </c>
      <c r="P74" s="230"/>
      <c r="Q74" s="230"/>
      <c r="R74" s="231"/>
    </row>
    <row r="75" spans="1:19" s="18" customFormat="1" ht="9" customHeight="1">
      <c r="A75" s="238"/>
      <c r="B75" s="150"/>
      <c r="C75" s="239"/>
      <c r="D75" s="224"/>
      <c r="E75" s="224"/>
      <c r="F75" s="92">
        <f>IF(D74&gt;$R$79,,UPPER(VLOOKUP(D74,'1D ELO (4)'!$A$7:$L$23,8)))</f>
        <v>0</v>
      </c>
      <c r="G75" s="90"/>
      <c r="H75" s="90"/>
      <c r="I75" s="333"/>
      <c r="J75" s="334"/>
      <c r="K75" s="221"/>
      <c r="L75" s="227"/>
      <c r="M75" s="221"/>
      <c r="N75" s="228"/>
      <c r="O75" s="221"/>
      <c r="P75" s="227"/>
      <c r="Q75" s="221"/>
      <c r="R75" s="228"/>
    </row>
    <row r="76" spans="1:19" s="18" customFormat="1" ht="9" customHeight="1">
      <c r="A76" s="366"/>
      <c r="B76" s="382"/>
      <c r="C76" s="383"/>
      <c r="D76" s="224">
        <v>3</v>
      </c>
      <c r="E76" s="224"/>
      <c r="F76" s="92">
        <f>IF(D76&gt;$R$79,,UPPER(VLOOKUP(D76,'1D ELO (4)'!$A$7:$L$23,2)))</f>
        <v>0</v>
      </c>
      <c r="G76" s="90"/>
      <c r="H76" s="90"/>
      <c r="I76" s="333"/>
      <c r="J76" s="334" t="s">
        <v>9</v>
      </c>
      <c r="K76" s="221"/>
      <c r="L76" s="227"/>
      <c r="M76" s="221"/>
      <c r="N76" s="228"/>
      <c r="O76" s="234"/>
      <c r="P76" s="233"/>
      <c r="Q76" s="234"/>
      <c r="R76" s="235"/>
    </row>
    <row r="77" spans="1:19" s="18" customFormat="1" ht="9" customHeight="1">
      <c r="A77" s="367"/>
      <c r="B77" s="24"/>
      <c r="C77" s="239"/>
      <c r="D77" s="224"/>
      <c r="E77" s="224"/>
      <c r="F77" s="92">
        <f>IF(D76&gt;$R$79,,UPPER(VLOOKUP(D76,'1D ELO (4)'!$A$7:$L$23,8)))</f>
        <v>0</v>
      </c>
      <c r="G77" s="90"/>
      <c r="H77" s="90"/>
      <c r="I77" s="333"/>
      <c r="J77" s="334"/>
      <c r="K77" s="221"/>
      <c r="L77" s="227"/>
      <c r="M77" s="221"/>
      <c r="N77" s="228"/>
      <c r="O77" s="229" t="s">
        <v>92</v>
      </c>
      <c r="P77" s="230"/>
      <c r="Q77" s="230"/>
      <c r="R77" s="231"/>
    </row>
    <row r="78" spans="1:19" s="18" customFormat="1" ht="9" customHeight="1">
      <c r="A78" s="367"/>
      <c r="B78" s="24"/>
      <c r="C78" s="377"/>
      <c r="D78" s="224">
        <v>4</v>
      </c>
      <c r="E78" s="224"/>
      <c r="F78" s="92">
        <f>IF(D78&gt;$R$79,,UPPER(VLOOKUP(D78,'1D ELO (4)'!$A$7:$L$23,2)))</f>
        <v>0</v>
      </c>
      <c r="G78" s="90"/>
      <c r="H78" s="90"/>
      <c r="I78" s="333"/>
      <c r="J78" s="334" t="s">
        <v>10</v>
      </c>
      <c r="K78" s="221"/>
      <c r="L78" s="227"/>
      <c r="M78" s="221"/>
      <c r="N78" s="228"/>
      <c r="O78" s="221"/>
      <c r="P78" s="227"/>
      <c r="Q78" s="221"/>
      <c r="R78" s="228"/>
    </row>
    <row r="79" spans="1:19" s="18" customFormat="1" ht="9" customHeight="1">
      <c r="A79" s="368"/>
      <c r="B79" s="365"/>
      <c r="C79" s="378"/>
      <c r="D79" s="240"/>
      <c r="E79" s="240"/>
      <c r="F79" s="92">
        <f>IF(D78&gt;$R$79,,UPPER(VLOOKUP(D78,'1D ELO (4)'!$A$7:$L$23,8)))</f>
        <v>0</v>
      </c>
      <c r="G79" s="335"/>
      <c r="H79" s="335"/>
      <c r="I79" s="336"/>
      <c r="J79" s="337"/>
      <c r="K79" s="234"/>
      <c r="L79" s="233"/>
      <c r="M79" s="234"/>
      <c r="N79" s="235"/>
      <c r="O79" s="234">
        <f>R4</f>
        <v>0</v>
      </c>
      <c r="P79" s="233"/>
      <c r="Q79" s="234"/>
      <c r="R79" s="338">
        <f>MIN(4,'1D ELO (4)'!$P$5)</f>
        <v>0</v>
      </c>
    </row>
    <row r="80" spans="1:19" ht="15.75" customHeight="1"/>
    <row r="81" ht="9" customHeight="1"/>
  </sheetData>
  <mergeCells count="1">
    <mergeCell ref="A4:C4"/>
  </mergeCells>
  <conditionalFormatting sqref="I10 I58 I42 I50 I34 I26 I18 I66 K30 M22 O38 K62 K46 M54 K14">
    <cfRule type="expression" dxfId="217" priority="8" stopIfTrue="1">
      <formula>AND($O$1="CU",I10="Umpire")</formula>
    </cfRule>
    <cfRule type="expression" dxfId="216" priority="9" stopIfTrue="1">
      <formula>AND($O$1="CU",I10&lt;&gt;"Umpire",J10&lt;&gt;"")</formula>
    </cfRule>
    <cfRule type="expression" dxfId="215" priority="10" stopIfTrue="1">
      <formula>AND($O$1="CU",I10&lt;&gt;"Umpire")</formula>
    </cfRule>
  </conditionalFormatting>
  <conditionalFormatting sqref="M13 M29 M45 M61 O21 O53 Q37 K9 K17 K25 K33 K41 K49 K57 K65">
    <cfRule type="expression" dxfId="214" priority="6" stopIfTrue="1">
      <formula>J10="as"</formula>
    </cfRule>
    <cfRule type="expression" dxfId="213" priority="7" stopIfTrue="1">
      <formula>J10="bs"</formula>
    </cfRule>
  </conditionalFormatting>
  <conditionalFormatting sqref="M14 M30 M46 M62 O22 O54 Q38 K10 K18 K26 K34 K42 K50 K58 K66">
    <cfRule type="expression" dxfId="212" priority="4" stopIfTrue="1">
      <formula>J10="as"</formula>
    </cfRule>
    <cfRule type="expression" dxfId="211" priority="5" stopIfTrue="1">
      <formula>J10="bs"</formula>
    </cfRule>
  </conditionalFormatting>
  <conditionalFormatting sqref="J10 J18 J26 J34 J42 J50 J58 J66 L62 L46 L30 L14 N22 N54 P38">
    <cfRule type="expression" dxfId="210" priority="3" stopIfTrue="1">
      <formula>$O$1="CU"</formula>
    </cfRule>
  </conditionalFormatting>
  <conditionalFormatting sqref="E7:F7 E63:F63 E11:F11 E15:F15 E19:F19 E23:F23 E27:F27 E31:F31 E35:F35 E39:F39 E43:F43 E47:F47 E51:F51 E55:F55 E59:F59 E67:F67">
    <cfRule type="cellIs" dxfId="209" priority="2" stopIfTrue="1" operator="equal">
      <formula>"Bye"</formula>
    </cfRule>
  </conditionalFormatting>
  <conditionalFormatting sqref="D63 D7 D11 D15 D19 D23 D27 D31 D35 D39 D43 D47 D51 D55 D59 D67">
    <cfRule type="cellIs" dxfId="208"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worksheet>
</file>

<file path=xl/worksheets/sheet83.xml><?xml version="1.0" encoding="utf-8"?>
<worksheet xmlns="http://schemas.openxmlformats.org/spreadsheetml/2006/main" xmlns:r="http://schemas.openxmlformats.org/officeDocument/2006/relationships">
  <sheetPr codeName="Sheet40">
    <tabColor indexed="17"/>
  </sheetPr>
  <dimension ref="A1:U154"/>
  <sheetViews>
    <sheetView showGridLines="0" showZeros="0" workbookViewId="0">
      <selection activeCell="A6" sqref="A6:IV6"/>
    </sheetView>
  </sheetViews>
  <sheetFormatPr defaultRowHeight="13.2"/>
  <cols>
    <col min="1" max="2" width="3.33203125" customWidth="1"/>
    <col min="3" max="3" width="4.6640625" customWidth="1"/>
    <col min="4" max="4" width="4.33203125" customWidth="1"/>
    <col min="5" max="5" width="7.3320312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c r="A1" s="93" t="str">
        <f>Altalanos!$A$6</f>
        <v>Diákolimpia Bács-Kiskun</v>
      </c>
      <c r="B1" s="138"/>
      <c r="E1" s="6"/>
      <c r="I1" s="384"/>
      <c r="J1" s="137"/>
      <c r="K1" s="297" t="s">
        <v>145</v>
      </c>
      <c r="L1" s="297"/>
      <c r="M1" s="298"/>
      <c r="N1" s="137"/>
      <c r="O1" s="137"/>
      <c r="P1" s="137"/>
      <c r="R1" s="137"/>
    </row>
    <row r="2" spans="1:21" s="108" customFormat="1">
      <c r="A2" s="486" t="s">
        <v>122</v>
      </c>
      <c r="B2" s="96"/>
      <c r="C2" s="96"/>
      <c r="D2" s="96"/>
      <c r="E2" s="87"/>
      <c r="F2" s="464">
        <f>Altalanos!$D$8</f>
        <v>0</v>
      </c>
      <c r="G2" s="141"/>
      <c r="J2" s="135"/>
      <c r="K2" s="297"/>
      <c r="L2" s="297"/>
      <c r="M2" s="297"/>
      <c r="N2" s="135"/>
      <c r="P2" s="135"/>
      <c r="R2" s="135"/>
    </row>
    <row r="3" spans="1:21" s="19" customFormat="1" ht="10.5" customHeight="1">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c r="A4" s="843">
        <f>Altalanos!$A$10</f>
        <v>45408</v>
      </c>
      <c r="B4" s="843"/>
      <c r="C4" s="843"/>
      <c r="D4" s="145"/>
      <c r="E4" s="145"/>
      <c r="F4" s="145"/>
      <c r="G4" s="146" t="str">
        <f>Altalanos!$C$10</f>
        <v>Baja</v>
      </c>
      <c r="H4" s="301"/>
      <c r="I4" s="145"/>
      <c r="J4" s="302"/>
      <c r="K4" s="148"/>
      <c r="L4" s="147"/>
      <c r="M4" s="104"/>
      <c r="N4" s="302"/>
      <c r="O4" s="145"/>
      <c r="P4" s="302"/>
      <c r="Q4" s="145"/>
      <c r="R4" s="89">
        <f>Altalanos!$E$10</f>
        <v>0</v>
      </c>
    </row>
    <row r="5" spans="1:21" s="19" customFormat="1" ht="9.6">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2" customFormat="1" ht="11.25" customHeight="1" thickBot="1">
      <c r="A6" s="807"/>
      <c r="B6" s="787"/>
      <c r="C6" s="787"/>
      <c r="D6" s="787"/>
      <c r="E6" s="787"/>
      <c r="F6" s="808"/>
      <c r="G6" s="808"/>
      <c r="I6" s="808"/>
      <c r="J6" s="809"/>
      <c r="K6" s="787"/>
      <c r="L6" s="809"/>
      <c r="M6" s="787"/>
      <c r="N6" s="809"/>
      <c r="O6" s="787"/>
      <c r="P6" s="809"/>
      <c r="Q6" s="787"/>
      <c r="R6" s="810"/>
    </row>
    <row r="7" spans="1:21" s="38" customFormat="1" ht="10.5" customHeight="1">
      <c r="A7" s="307">
        <v>1</v>
      </c>
      <c r="B7" s="390" t="str">
        <f>IF($D7="","",VLOOKUP($D7,'1D ELO (4)'!$A$7:$P$39,14))</f>
        <v/>
      </c>
      <c r="C7" s="390" t="str">
        <f>IF($D7="","",VLOOKUP($D7,'1D ELO (4)'!$A$7:$P$39,15))</f>
        <v/>
      </c>
      <c r="D7" s="159"/>
      <c r="E7" s="503" t="str">
        <f>UPPER(IF($D7="","",VLOOKUP($D7,'1D ELO (4)'!$A$7:$P$33,5)))</f>
        <v/>
      </c>
      <c r="F7" s="160" t="str">
        <f>UPPER(IF($D7="","",VLOOKUP($D7,'1D ELO (4)'!$A$7:$P$33,2)))</f>
        <v/>
      </c>
      <c r="G7" s="160" t="str">
        <f>IF($D7="","",VLOOKUP($D7,'1D ELO (4)'!$A$7:$P$33,3))</f>
        <v/>
      </c>
      <c r="H7" s="308"/>
      <c r="I7" s="160" t="str">
        <f>IF($D7="","",VLOOKUP($D7,'1D ELO (4)'!$A$7:$P$33,4))</f>
        <v/>
      </c>
      <c r="J7" s="309"/>
      <c r="K7" s="163"/>
      <c r="L7" s="165"/>
      <c r="M7" s="163"/>
      <c r="N7" s="165"/>
      <c r="O7" s="163"/>
      <c r="P7" s="165"/>
      <c r="Q7" s="163"/>
      <c r="R7" s="280" t="s">
        <v>153</v>
      </c>
      <c r="S7" s="169"/>
      <c r="U7" s="170" t="str">
        <f>Birók!P21</f>
        <v>Bíró</v>
      </c>
    </row>
    <row r="8" spans="1:21" s="38" customFormat="1" ht="9.6" customHeight="1">
      <c r="A8" s="281"/>
      <c r="B8" s="310"/>
      <c r="C8" s="310"/>
      <c r="D8" s="310"/>
      <c r="E8" s="503" t="str">
        <f>UPPER(IF($D7="","",VLOOKUP($D7,'1D ELO (4)'!$A$7:$P$33,11)))</f>
        <v/>
      </c>
      <c r="F8" s="160" t="str">
        <f>UPPER(IF($D7="","",VLOOKUP($D7,'1D ELO (4)'!$A$7:$P$33,8)))</f>
        <v/>
      </c>
      <c r="G8" s="160" t="str">
        <f>IF($D7="","",VLOOKUP($D7,'1D ELO (4)'!$A$7:$P$33,9))</f>
        <v/>
      </c>
      <c r="H8" s="308"/>
      <c r="I8" s="160" t="str">
        <f>IF($D7="","",VLOOKUP($D7,'1D ELO (4)'!$A$7:$P$33,10))</f>
        <v/>
      </c>
      <c r="J8" s="311"/>
      <c r="K8" s="156" t="str">
        <f>IF(J8="a",F7,IF(J8="b",F9,""))</f>
        <v/>
      </c>
      <c r="L8" s="165"/>
      <c r="M8" s="163"/>
      <c r="N8" s="165"/>
      <c r="O8" s="163"/>
      <c r="P8" s="165"/>
      <c r="Q8" s="163"/>
      <c r="R8" s="166"/>
      <c r="S8" s="169"/>
      <c r="U8" s="178" t="str">
        <f>Birók!P22</f>
        <v xml:space="preserve"> </v>
      </c>
    </row>
    <row r="9" spans="1:21" s="38" customFormat="1" ht="9.6" customHeight="1">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c r="A11" s="281">
        <v>2</v>
      </c>
      <c r="B11" s="390" t="str">
        <f>IF($D11="","",VLOOKUP($D11,'1D ELO (4)'!$A$7:$P$39,14))</f>
        <v/>
      </c>
      <c r="C11" s="390" t="str">
        <f>IF($D11="","",VLOOKUP($D11,'1D ELO (4)'!$A$7:$P$39,15))</f>
        <v/>
      </c>
      <c r="D11" s="159"/>
      <c r="E11" s="498" t="str">
        <f>UPPER(IF($D11="","",VLOOKUP($D11,'1D ELO (4)'!$A$7:$P$39,5)))</f>
        <v/>
      </c>
      <c r="F11" s="487" t="str">
        <f>UPPER(IF($D11="","",VLOOKUP($D11,'1D ELO (4)'!$A$7:$P$39,2)))</f>
        <v/>
      </c>
      <c r="G11" s="487" t="str">
        <f>IF($D11="","",VLOOKUP($D11,'1D ELO (4)'!$A$7:$P$39,3))</f>
        <v/>
      </c>
      <c r="H11" s="499"/>
      <c r="I11" s="487" t="str">
        <f>IF($D11="","",VLOOKUP($D11,'1D ELO (4)'!$A$7:$P$39,4))</f>
        <v/>
      </c>
      <c r="J11" s="317"/>
      <c r="K11" s="163"/>
      <c r="L11" s="318"/>
      <c r="M11" s="201"/>
      <c r="N11" s="314"/>
      <c r="O11" s="163"/>
      <c r="P11" s="165"/>
      <c r="Q11" s="163"/>
      <c r="R11" s="166"/>
      <c r="S11" s="169"/>
      <c r="U11" s="178" t="str">
        <f>Birók!P25</f>
        <v xml:space="preserve"> </v>
      </c>
    </row>
    <row r="12" spans="1:21" s="38" customFormat="1" ht="9.6" customHeight="1">
      <c r="A12" s="281"/>
      <c r="B12" s="310"/>
      <c r="C12" s="310"/>
      <c r="D12" s="310"/>
      <c r="E12" s="498" t="str">
        <f>UPPER(IF($D11="","",VLOOKUP($D11,'1D ELO (4)'!$A$7:$P$33,11)))</f>
        <v/>
      </c>
      <c r="F12" s="487" t="str">
        <f>UPPER(IF($D11="","",VLOOKUP($D11,'1D ELO (4)'!$A$7:$P$33,8)))</f>
        <v/>
      </c>
      <c r="G12" s="487" t="str">
        <f>IF($D11="","",VLOOKUP($D11,'1D ELO (4)'!$A$7:$P$33,9))</f>
        <v/>
      </c>
      <c r="H12" s="499"/>
      <c r="I12" s="487" t="str">
        <f>IF($D11="","",VLOOKUP($D11,'1D ELO (4)'!$A$7:$P$33,10))</f>
        <v/>
      </c>
      <c r="J12" s="311"/>
      <c r="K12" s="163"/>
      <c r="L12" s="318"/>
      <c r="M12" s="285"/>
      <c r="N12" s="319"/>
      <c r="O12" s="163"/>
      <c r="P12" s="165"/>
      <c r="Q12" s="163"/>
      <c r="R12" s="166"/>
      <c r="S12" s="169"/>
      <c r="U12" s="178" t="str">
        <f>Birók!P26</f>
        <v xml:space="preserve"> </v>
      </c>
    </row>
    <row r="13" spans="1:21" s="38" customFormat="1" ht="9.6" customHeight="1">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c r="A15" s="321">
        <v>3</v>
      </c>
      <c r="B15" s="390" t="str">
        <f>IF($D15="","",VLOOKUP($D15,'1D ELO (4)'!$A$7:$P$39,14))</f>
        <v/>
      </c>
      <c r="C15" s="390" t="str">
        <f>IF($D15="","",VLOOKUP($D15,'1D ELO (4)'!$A$7:$P$39,15))</f>
        <v/>
      </c>
      <c r="D15" s="159"/>
      <c r="E15" s="498" t="str">
        <f>UPPER(IF($D15="","",VLOOKUP($D15,'1D ELO (4)'!$A$7:$P$39,5)))</f>
        <v/>
      </c>
      <c r="F15" s="487" t="str">
        <f>UPPER(IF($D15="","",VLOOKUP($D15,'1D ELO (4)'!$A$7:$P$39,2)))</f>
        <v/>
      </c>
      <c r="G15" s="487" t="str">
        <f>IF($D15="","",VLOOKUP($D15,'1D ELO (4)'!$A$7:$P$39,3))</f>
        <v/>
      </c>
      <c r="H15" s="499"/>
      <c r="I15" s="487" t="str">
        <f>IF($D15="","",VLOOKUP($D15,'1D ELO (4)'!$A$7:$P$39,4))</f>
        <v/>
      </c>
      <c r="J15" s="309"/>
      <c r="K15" s="163"/>
      <c r="L15" s="318"/>
      <c r="M15" s="163"/>
      <c r="N15" s="318"/>
      <c r="O15" s="201"/>
      <c r="P15" s="165"/>
      <c r="Q15" s="163"/>
      <c r="R15" s="166"/>
      <c r="S15" s="169"/>
      <c r="U15" s="178" t="str">
        <f>Birók!P29</f>
        <v xml:space="preserve"> </v>
      </c>
    </row>
    <row r="16" spans="1:21" s="38" customFormat="1" ht="9.6" customHeight="1" thickBot="1">
      <c r="A16" s="281"/>
      <c r="B16" s="310"/>
      <c r="C16" s="310"/>
      <c r="D16" s="310"/>
      <c r="E16" s="498" t="str">
        <f>UPPER(IF($D15="","",VLOOKUP($D15,'1D ELO (4)'!$A$7:$P$33,11)))</f>
        <v/>
      </c>
      <c r="F16" s="487" t="str">
        <f>UPPER(IF($D15="","",VLOOKUP($D15,'1D ELO (4)'!$A$7:$P$33,8)))</f>
        <v/>
      </c>
      <c r="G16" s="487" t="str">
        <f>IF($D15="","",VLOOKUP($D15,'1D ELO (4)'!$A$7:$P$33,9))</f>
        <v/>
      </c>
      <c r="H16" s="499"/>
      <c r="I16" s="487" t="str">
        <f>IF($D15="","",VLOOKUP($D15,'1D ELO (4)'!$A$7:$P$33,10))</f>
        <v/>
      </c>
      <c r="J16" s="311"/>
      <c r="K16" s="156" t="str">
        <f>IF(J16="a",F15,IF(J16="b",F17,""))</f>
        <v/>
      </c>
      <c r="L16" s="318"/>
      <c r="M16" s="163"/>
      <c r="N16" s="318"/>
      <c r="O16" s="163"/>
      <c r="P16" s="165"/>
      <c r="Q16" s="163"/>
      <c r="R16" s="166"/>
      <c r="S16" s="169"/>
      <c r="U16" s="193" t="str">
        <f>Birók!P30</f>
        <v>Egyik sem</v>
      </c>
    </row>
    <row r="17" spans="1:19" s="38" customFormat="1" ht="9.6" customHeight="1">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c r="A19" s="281">
        <v>4</v>
      </c>
      <c r="B19" s="390" t="str">
        <f>IF($D19="","",VLOOKUP($D19,'1D ELO (4)'!$A$7:$P$39,14))</f>
        <v/>
      </c>
      <c r="C19" s="390" t="str">
        <f>IF($D19="","",VLOOKUP($D19,'1D ELO (4)'!$A$7:$P$39,15))</f>
        <v/>
      </c>
      <c r="D19" s="159"/>
      <c r="E19" s="498" t="str">
        <f>UPPER(IF($D19="","",VLOOKUP($D19,'1D ELO (4)'!$A$7:$P$39,5)))</f>
        <v/>
      </c>
      <c r="F19" s="487" t="str">
        <f>UPPER(IF($D19="","",VLOOKUP($D19,'1D ELO (4)'!$A$7:$P$39,2)))</f>
        <v/>
      </c>
      <c r="G19" s="487" t="str">
        <f>IF($D19="","",VLOOKUP($D19,'1D ELO (4)'!$A$7:$P$39,3))</f>
        <v/>
      </c>
      <c r="H19" s="499"/>
      <c r="I19" s="487" t="str">
        <f>IF($D19="","",VLOOKUP($D19,'1D ELO (4)'!$A$7:$P$39,4))</f>
        <v/>
      </c>
      <c r="J19" s="317"/>
      <c r="K19" s="163"/>
      <c r="L19" s="165"/>
      <c r="M19" s="201"/>
      <c r="N19" s="322"/>
      <c r="O19" s="163"/>
      <c r="P19" s="165"/>
      <c r="Q19" s="163"/>
      <c r="R19" s="166"/>
      <c r="S19" s="169"/>
    </row>
    <row r="20" spans="1:19" s="38" customFormat="1" ht="9.6" customHeight="1">
      <c r="A20" s="281"/>
      <c r="B20" s="310"/>
      <c r="C20" s="310"/>
      <c r="D20" s="310"/>
      <c r="E20" s="498" t="str">
        <f>UPPER(IF($D19="","",VLOOKUP($D19,'1D ELO (4)'!$A$7:$P$33,11)))</f>
        <v/>
      </c>
      <c r="F20" s="487" t="str">
        <f>UPPER(IF($D19="","",VLOOKUP($D19,'1D ELO (4)'!$A$7:$P$33,8)))</f>
        <v/>
      </c>
      <c r="G20" s="487" t="str">
        <f>IF($D19="","",VLOOKUP($D19,'1D ELO (4)'!$A$7:$P$33,9))</f>
        <v/>
      </c>
      <c r="H20" s="499"/>
      <c r="I20" s="487" t="str">
        <f>IF($D19="","",VLOOKUP($D19,'1D ELO (4)'!$A$7:$P$33,10))</f>
        <v/>
      </c>
      <c r="J20" s="311"/>
      <c r="K20" s="163"/>
      <c r="L20" s="165"/>
      <c r="M20" s="285"/>
      <c r="N20" s="323"/>
      <c r="O20" s="163"/>
      <c r="P20" s="165"/>
      <c r="Q20" s="163"/>
      <c r="R20" s="166"/>
      <c r="S20" s="169"/>
    </row>
    <row r="21" spans="1:19" s="38" customFormat="1" ht="9.6" customHeight="1">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c r="A23" s="281">
        <v>5</v>
      </c>
      <c r="B23" s="390" t="str">
        <f>IF($D23="","",VLOOKUP($D23,'1D ELO (4)'!$A$7:$P$39,14))</f>
        <v/>
      </c>
      <c r="C23" s="390" t="str">
        <f>IF($D23="","",VLOOKUP($D23,'1D ELO (4)'!$A$7:$P$39,15))</f>
        <v/>
      </c>
      <c r="D23" s="159"/>
      <c r="E23" s="498" t="str">
        <f>UPPER(IF($D23="","",VLOOKUP($D23,'1D ELO (4)'!$A$7:$P$39,5)))</f>
        <v/>
      </c>
      <c r="F23" s="487" t="str">
        <f>UPPER(IF($D23="","",VLOOKUP($D23,'1D ELO (4)'!$A$7:$P$39,2)))</f>
        <v/>
      </c>
      <c r="G23" s="487" t="str">
        <f>IF($D23="","",VLOOKUP($D23,'1D ELO (4)'!$A$7:$P$39,3))</f>
        <v/>
      </c>
      <c r="H23" s="499"/>
      <c r="I23" s="487" t="str">
        <f>IF($D23="","",VLOOKUP($D23,'1D ELO (4)'!$A$7:$P$39,4))</f>
        <v/>
      </c>
      <c r="J23" s="309"/>
      <c r="K23" s="163"/>
      <c r="L23" s="165"/>
      <c r="M23" s="163"/>
      <c r="N23" s="318"/>
      <c r="O23" s="163"/>
      <c r="P23" s="318"/>
      <c r="Q23" s="163"/>
      <c r="R23" s="166"/>
      <c r="S23" s="169"/>
    </row>
    <row r="24" spans="1:19" s="38" customFormat="1" ht="9.6" customHeight="1">
      <c r="A24" s="281"/>
      <c r="B24" s="310"/>
      <c r="C24" s="310"/>
      <c r="D24" s="310"/>
      <c r="E24" s="498" t="str">
        <f>UPPER(IF($D23="","",VLOOKUP($D23,'1D ELO (4)'!$A$7:$P$33,11)))</f>
        <v/>
      </c>
      <c r="F24" s="487" t="str">
        <f>UPPER(IF($D23="","",VLOOKUP($D23,'1D ELO (4)'!$A$7:$P$33,8)))</f>
        <v/>
      </c>
      <c r="G24" s="487" t="str">
        <f>IF($D23="","",VLOOKUP($D23,'1D ELO (4)'!$A$7:$P$33,9))</f>
        <v/>
      </c>
      <c r="H24" s="499"/>
      <c r="I24" s="487" t="str">
        <f>IF($D23="","",VLOOKUP($D23,'1D ELO (4)'!$A$7:$P$33,10))</f>
        <v/>
      </c>
      <c r="J24" s="311"/>
      <c r="K24" s="156" t="str">
        <f>IF(J24="a",F23,IF(J24="b",F25,""))</f>
        <v/>
      </c>
      <c r="L24" s="165"/>
      <c r="M24" s="163"/>
      <c r="N24" s="318"/>
      <c r="O24" s="163"/>
      <c r="P24" s="318"/>
      <c r="Q24" s="163"/>
      <c r="R24" s="166"/>
      <c r="S24" s="169"/>
    </row>
    <row r="25" spans="1:19" s="38" customFormat="1" ht="9.6" customHeight="1">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c r="A27" s="281">
        <v>6</v>
      </c>
      <c r="B27" s="390" t="str">
        <f>IF($D27="","",VLOOKUP($D27,'1D ELO (4)'!$A$7:$P$39,14))</f>
        <v/>
      </c>
      <c r="C27" s="390" t="str">
        <f>IF($D27="","",VLOOKUP($D27,'1D ELO (4)'!$A$7:$P$39,15))</f>
        <v/>
      </c>
      <c r="D27" s="159"/>
      <c r="E27" s="498" t="str">
        <f>UPPER(IF($D27="","",VLOOKUP($D27,'1D ELO (4)'!$A$7:$P$39,5)))</f>
        <v/>
      </c>
      <c r="F27" s="487" t="str">
        <f>UPPER(IF($D27="","",VLOOKUP($D27,'1D ELO (4)'!$A$7:$P$39,2)))</f>
        <v/>
      </c>
      <c r="G27" s="487" t="str">
        <f>IF($D27="","",VLOOKUP($D27,'1D ELO (4)'!$A$7:$P$39,3))</f>
        <v/>
      </c>
      <c r="H27" s="499"/>
      <c r="I27" s="487" t="str">
        <f>IF($D27="","",VLOOKUP($D27,'1D ELO (4)'!$A$7:$P$39,4))</f>
        <v/>
      </c>
      <c r="J27" s="317"/>
      <c r="K27" s="163"/>
      <c r="L27" s="318"/>
      <c r="M27" s="201"/>
      <c r="N27" s="322"/>
      <c r="O27" s="163"/>
      <c r="P27" s="318"/>
      <c r="Q27" s="163"/>
      <c r="R27" s="166"/>
      <c r="S27" s="169"/>
    </row>
    <row r="28" spans="1:19" s="38" customFormat="1" ht="9.6" customHeight="1">
      <c r="A28" s="281"/>
      <c r="B28" s="310"/>
      <c r="C28" s="310"/>
      <c r="D28" s="310"/>
      <c r="E28" s="498" t="str">
        <f>UPPER(IF($D27="","",VLOOKUP($D27,'1D ELO (4)'!$A$7:$P$33,11)))</f>
        <v/>
      </c>
      <c r="F28" s="487" t="str">
        <f>UPPER(IF($D27="","",VLOOKUP($D27,'1D ELO (4)'!$A$7:$P$33,8)))</f>
        <v/>
      </c>
      <c r="G28" s="487" t="str">
        <f>IF($D27="","",VLOOKUP($D27,'1D ELO (4)'!$A$7:$P$33,9))</f>
        <v/>
      </c>
      <c r="H28" s="499"/>
      <c r="I28" s="487" t="str">
        <f>IF($D27="","",VLOOKUP($D27,'1D ELO (4)'!$A$7:$P$33,10))</f>
        <v/>
      </c>
      <c r="J28" s="311"/>
      <c r="K28" s="163"/>
      <c r="L28" s="318"/>
      <c r="M28" s="285"/>
      <c r="N28" s="323"/>
      <c r="O28" s="163"/>
      <c r="P28" s="318"/>
      <c r="Q28" s="163"/>
      <c r="R28" s="166"/>
      <c r="S28" s="169"/>
    </row>
    <row r="29" spans="1:19" s="38" customFormat="1" ht="9.6" customHeight="1">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c r="A31" s="321">
        <v>7</v>
      </c>
      <c r="B31" s="390" t="str">
        <f>IF($D31="","",VLOOKUP($D31,'1D ELO (4)'!$A$7:$P$39,14))</f>
        <v/>
      </c>
      <c r="C31" s="390" t="str">
        <f>IF($D31="","",VLOOKUP($D31,'1D ELO (4)'!$A$7:$P$39,15))</f>
        <v/>
      </c>
      <c r="D31" s="159"/>
      <c r="E31" s="498" t="str">
        <f>UPPER(IF($D31="","",VLOOKUP($D31,'1D ELO (4)'!$A$7:$P$39,5)))</f>
        <v/>
      </c>
      <c r="F31" s="487" t="str">
        <f>UPPER(IF($D31="","",VLOOKUP($D31,'1D ELO (4)'!$A$7:$P$39,2)))</f>
        <v/>
      </c>
      <c r="G31" s="487" t="str">
        <f>IF($D31="","",VLOOKUP($D31,'1D ELO (4)'!$A$7:$P$39,3))</f>
        <v/>
      </c>
      <c r="H31" s="499"/>
      <c r="I31" s="487" t="str">
        <f>IF($D31="","",VLOOKUP($D31,'1D ELO (4)'!$A$7:$P$39,4))</f>
        <v/>
      </c>
      <c r="J31" s="309"/>
      <c r="K31" s="163"/>
      <c r="L31" s="318"/>
      <c r="M31" s="163"/>
      <c r="N31" s="165"/>
      <c r="O31" s="201"/>
      <c r="P31" s="318"/>
      <c r="Q31" s="163"/>
      <c r="R31" s="166"/>
      <c r="S31" s="169"/>
    </row>
    <row r="32" spans="1:19" s="38" customFormat="1" ht="9.6" customHeight="1">
      <c r="A32" s="281"/>
      <c r="B32" s="310"/>
      <c r="C32" s="310"/>
      <c r="D32" s="310"/>
      <c r="E32" s="498" t="str">
        <f>UPPER(IF($D31="","",VLOOKUP($D31,'1D ELO (4)'!$A$7:$P$33,11)))</f>
        <v/>
      </c>
      <c r="F32" s="487" t="str">
        <f>UPPER(IF($D31="","",VLOOKUP($D31,'1D ELO (4)'!$A$7:$P$33,8)))</f>
        <v/>
      </c>
      <c r="G32" s="487" t="str">
        <f>IF($D31="","",VLOOKUP($D31,'1D ELO (4)'!$A$7:$P$33,9))</f>
        <v/>
      </c>
      <c r="H32" s="499"/>
      <c r="I32" s="487" t="str">
        <f>IF($D31="","",VLOOKUP($D31,'1D ELO (4)'!$A$7:$P$33,10))</f>
        <v/>
      </c>
      <c r="J32" s="311"/>
      <c r="K32" s="156" t="str">
        <f>IF(J32="a",F31,IF(J32="b",F33,""))</f>
        <v/>
      </c>
      <c r="L32" s="318"/>
      <c r="M32" s="163"/>
      <c r="N32" s="165"/>
      <c r="O32" s="163"/>
      <c r="P32" s="318"/>
      <c r="Q32" s="163"/>
      <c r="R32" s="166"/>
      <c r="S32" s="169"/>
    </row>
    <row r="33" spans="1:19" s="38" customFormat="1" ht="9.6" customHeight="1">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c r="A35" s="307">
        <v>8</v>
      </c>
      <c r="B35" s="390" t="str">
        <f>IF($D35="","",VLOOKUP($D35,'1D ELO (4)'!$A$7:$P$39,14))</f>
        <v/>
      </c>
      <c r="C35" s="390" t="str">
        <f>IF($D35="","",VLOOKUP($D35,'1D ELO (4)'!$A$7:$P$39,15))</f>
        <v/>
      </c>
      <c r="D35" s="159"/>
      <c r="E35" s="680" t="str">
        <f>UPPER(IF($D35="","",VLOOKUP($D35,'1D ELO (4)'!$A$7:$P$39,5)))</f>
        <v/>
      </c>
      <c r="F35" s="681" t="str">
        <f>UPPER(IF($D35="","",VLOOKUP($D35,'1D ELO (4)'!$A$7:$P$39,2)))</f>
        <v/>
      </c>
      <c r="G35" s="681" t="str">
        <f>IF($D35="","",VLOOKUP($D35,'1D ELO (4)'!$A$7:$P$39,3))</f>
        <v/>
      </c>
      <c r="H35" s="682"/>
      <c r="I35" s="681" t="str">
        <f>IF($D35="","",VLOOKUP($D35,'1D ELO (4)'!$A$7:$P$39,4))</f>
        <v/>
      </c>
      <c r="J35" s="317"/>
      <c r="K35" s="163"/>
      <c r="L35" s="165"/>
      <c r="M35" s="201"/>
      <c r="N35" s="314"/>
      <c r="O35" s="163"/>
      <c r="P35" s="318"/>
      <c r="Q35" s="163"/>
      <c r="R35" s="166"/>
      <c r="S35" s="169"/>
    </row>
    <row r="36" spans="1:19" s="38" customFormat="1" ht="9.6" customHeight="1">
      <c r="A36" s="281"/>
      <c r="B36" s="310"/>
      <c r="C36" s="310"/>
      <c r="D36" s="310"/>
      <c r="E36" s="680" t="str">
        <f>UPPER(IF($D35="","",VLOOKUP($D35,'1D ELO (4)'!$A$7:$P$33,11)))</f>
        <v/>
      </c>
      <c r="F36" s="681" t="str">
        <f>UPPER(IF($D35="","",VLOOKUP($D35,'1D ELO (4)'!$A$7:$P$33,8)))</f>
        <v/>
      </c>
      <c r="G36" s="681" t="str">
        <f>IF($D35="","",VLOOKUP($D35,'1D ELO (4)'!$A$7:$P$33,9))</f>
        <v/>
      </c>
      <c r="H36" s="682"/>
      <c r="I36" s="681" t="str">
        <f>IF($D35="","",VLOOKUP($D35,'1D ELO (4)'!$A$7:$P$33,10))</f>
        <v/>
      </c>
      <c r="J36" s="311"/>
      <c r="K36" s="163"/>
      <c r="L36" s="165"/>
      <c r="M36" s="285"/>
      <c r="N36" s="319"/>
      <c r="O36" s="163"/>
      <c r="P36" s="318"/>
      <c r="Q36" s="163"/>
      <c r="R36" s="166"/>
      <c r="S36" s="169"/>
    </row>
    <row r="37" spans="1:19" s="38" customFormat="1" ht="9.6" customHeight="1">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c r="A39" s="307">
        <v>9</v>
      </c>
      <c r="B39" s="390" t="str">
        <f>IF($D39="","",VLOOKUP($D39,'1D ELO (4)'!$A$7:$P$39,14))</f>
        <v/>
      </c>
      <c r="C39" s="390" t="str">
        <f>IF($D39="","",VLOOKUP($D39,'1D ELO (4)'!$A$7:$P$39,15))</f>
        <v/>
      </c>
      <c r="D39" s="159"/>
      <c r="E39" s="503" t="str">
        <f>UPPER(IF($D39="","",VLOOKUP($D39,'1D ELO (4)'!$A$7:$P$39,5)))</f>
        <v/>
      </c>
      <c r="F39" s="681" t="str">
        <f>UPPER(IF($D39="","",VLOOKUP($D39,'1D ELO (4)'!$A$7:$P$39,2)))</f>
        <v/>
      </c>
      <c r="G39" s="681" t="str">
        <f>IF($D39="","",VLOOKUP($D39,'1D ELO (4)'!$A$7:$P$39,3))</f>
        <v/>
      </c>
      <c r="H39" s="682"/>
      <c r="I39" s="681" t="str">
        <f>IF($D39="","",VLOOKUP($D39,'1D ELO (4)'!$A$7:$P$39,4))</f>
        <v/>
      </c>
      <c r="J39" s="309"/>
      <c r="K39" s="163"/>
      <c r="L39" s="165"/>
      <c r="M39" s="163"/>
      <c r="N39" s="165"/>
      <c r="O39" s="163"/>
      <c r="P39" s="318"/>
      <c r="Q39" s="201"/>
      <c r="R39" s="166"/>
      <c r="S39" s="169"/>
    </row>
    <row r="40" spans="1:19" s="38" customFormat="1" ht="9.6" customHeight="1">
      <c r="A40" s="281"/>
      <c r="B40" s="310"/>
      <c r="C40" s="310"/>
      <c r="D40" s="310"/>
      <c r="E40" s="503" t="str">
        <f>UPPER(IF($D39="","",VLOOKUP($D39,'1D ELO (4)'!$A$7:$P$33,11)))</f>
        <v/>
      </c>
      <c r="F40" s="160" t="str">
        <f>UPPER(IF($D39="","",VLOOKUP($D39,'1D ELO (4)'!$A$7:$P$33,8)))</f>
        <v/>
      </c>
      <c r="G40" s="160" t="str">
        <f>IF($D39="","",VLOOKUP($D39,'1D ELO (4)'!$A$7:$P$33,9))</f>
        <v/>
      </c>
      <c r="H40" s="308"/>
      <c r="I40" s="160" t="str">
        <f>IF($D39="","",VLOOKUP($D39,'1D ELO (4)'!$A$7:$P$33,10))</f>
        <v/>
      </c>
      <c r="J40" s="311"/>
      <c r="K40" s="156" t="str">
        <f>IF(J40="a",F39,IF(J40="b",F41,""))</f>
        <v/>
      </c>
      <c r="L40" s="165"/>
      <c r="M40" s="163"/>
      <c r="N40" s="165"/>
      <c r="O40" s="163"/>
      <c r="P40" s="318"/>
      <c r="Q40" s="285"/>
      <c r="R40" s="326"/>
      <c r="S40" s="169"/>
    </row>
    <row r="41" spans="1:19" s="38" customFormat="1" ht="9.6" customHeight="1">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c r="A43" s="281">
        <v>10</v>
      </c>
      <c r="B43" s="390" t="str">
        <f>IF($D43="","",VLOOKUP($D43,'1D ELO (4)'!$A$7:$P$39,13))</f>
        <v/>
      </c>
      <c r="C43" s="390" t="str">
        <f>IF($D43="","",VLOOKUP($D43,'1D ELO (4)'!$A$7:$P$39,15))</f>
        <v/>
      </c>
      <c r="D43" s="159"/>
      <c r="E43" s="498" t="str">
        <f>UPPER(IF($D43="","",VLOOKUP($D43,'1D ELO (4)'!$A$7:$P$39,5)))</f>
        <v/>
      </c>
      <c r="F43" s="487" t="str">
        <f>UPPER(IF($D43="","",VLOOKUP($D43,'1D ELO (4)'!$A$7:$P$39,2)))</f>
        <v/>
      </c>
      <c r="G43" s="487" t="str">
        <f>IF($D43="","",VLOOKUP($D43,'1D ELO (4)'!$A$7:$P$39,3))</f>
        <v/>
      </c>
      <c r="H43" s="499"/>
      <c r="I43" s="487" t="str">
        <f>IF($D43="","",VLOOKUP($D43,'1D ELO (4)'!$A$7:$P$39,4))</f>
        <v/>
      </c>
      <c r="J43" s="317"/>
      <c r="K43" s="163"/>
      <c r="L43" s="318"/>
      <c r="M43" s="201"/>
      <c r="N43" s="314"/>
      <c r="O43" s="163"/>
      <c r="P43" s="318"/>
      <c r="Q43" s="163"/>
      <c r="R43" s="166"/>
      <c r="S43" s="169"/>
    </row>
    <row r="44" spans="1:19" s="38" customFormat="1" ht="9.6" customHeight="1">
      <c r="A44" s="281"/>
      <c r="B44" s="310"/>
      <c r="C44" s="310"/>
      <c r="D44" s="310"/>
      <c r="E44" s="498" t="str">
        <f>UPPER(IF($D43="","",VLOOKUP($D43,'1D ELO (4)'!$A$7:$P$33,11)))</f>
        <v/>
      </c>
      <c r="F44" s="487" t="str">
        <f>UPPER(IF($D43="","",VLOOKUP($D43,'1D ELO (4)'!$A$7:$P$33,8)))</f>
        <v/>
      </c>
      <c r="G44" s="487" t="str">
        <f>IF($D43="","",VLOOKUP($D43,'1D ELO (4)'!$A$7:$P$33,9))</f>
        <v/>
      </c>
      <c r="H44" s="499"/>
      <c r="I44" s="487" t="str">
        <f>IF($D43="","",VLOOKUP($D43,'1D ELO (4)'!$A$7:$P$33,10))</f>
        <v/>
      </c>
      <c r="J44" s="311"/>
      <c r="K44" s="163"/>
      <c r="L44" s="318"/>
      <c r="M44" s="285"/>
      <c r="N44" s="319"/>
      <c r="O44" s="163"/>
      <c r="P44" s="318"/>
      <c r="Q44" s="163"/>
      <c r="R44" s="166"/>
      <c r="S44" s="169"/>
    </row>
    <row r="45" spans="1:19" s="38" customFormat="1" ht="9.6" customHeight="1">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c r="A47" s="321">
        <v>11</v>
      </c>
      <c r="B47" s="390" t="str">
        <f>IF($D47="","",VLOOKUP($D47,'1D ELO (4)'!$A$7:$P$39,14))</f>
        <v/>
      </c>
      <c r="C47" s="390" t="str">
        <f>IF($D47="","",VLOOKUP($D47,'1D ELO (4)'!$A$7:$P$39,15))</f>
        <v/>
      </c>
      <c r="D47" s="159"/>
      <c r="E47" s="498" t="str">
        <f>UPPER(IF($D47="","",VLOOKUP($D47,'1D ELO (4)'!$A$7:$P$39,5)))</f>
        <v/>
      </c>
      <c r="F47" s="487" t="str">
        <f>UPPER(IF($D47="","",VLOOKUP($D47,'1D ELO (4)'!$A$7:$P$39,2)))</f>
        <v/>
      </c>
      <c r="G47" s="487" t="str">
        <f>IF($D47="","",VLOOKUP($D47,'1D ELO (4)'!$A$7:$P$39,3))</f>
        <v/>
      </c>
      <c r="H47" s="499"/>
      <c r="I47" s="487" t="str">
        <f>IF($D47="","",VLOOKUP($D47,'1D ELO (4)'!$A$7:$P$39,4))</f>
        <v/>
      </c>
      <c r="J47" s="309"/>
      <c r="K47" s="163"/>
      <c r="L47" s="318"/>
      <c r="M47" s="163"/>
      <c r="N47" s="318"/>
      <c r="O47" s="201"/>
      <c r="P47" s="318"/>
      <c r="Q47" s="163"/>
      <c r="R47" s="166"/>
      <c r="S47" s="169"/>
    </row>
    <row r="48" spans="1:19" s="38" customFormat="1" ht="9.6" customHeight="1">
      <c r="A48" s="281"/>
      <c r="B48" s="310"/>
      <c r="C48" s="310"/>
      <c r="D48" s="310"/>
      <c r="E48" s="498" t="str">
        <f>UPPER(IF($D47="","",VLOOKUP($D47,'1D ELO (4)'!$A$7:$P$33,11)))</f>
        <v/>
      </c>
      <c r="F48" s="487" t="str">
        <f>UPPER(IF($D47="","",VLOOKUP($D47,'1D ELO (4)'!$A$7:$P$33,8)))</f>
        <v/>
      </c>
      <c r="G48" s="487" t="str">
        <f>IF($D47="","",VLOOKUP($D47,'1D ELO (4)'!$A$7:$P$33,9))</f>
        <v/>
      </c>
      <c r="H48" s="499"/>
      <c r="I48" s="487" t="str">
        <f>IF($D47="","",VLOOKUP($D47,'1D ELO (4)'!$A$7:$P$33,10))</f>
        <v/>
      </c>
      <c r="J48" s="311"/>
      <c r="K48" s="156" t="str">
        <f>IF(J48="a",F47,IF(J48="b",F49,""))</f>
        <v/>
      </c>
      <c r="L48" s="318"/>
      <c r="M48" s="163"/>
      <c r="N48" s="318"/>
      <c r="O48" s="163"/>
      <c r="P48" s="318"/>
      <c r="Q48" s="163"/>
      <c r="R48" s="166"/>
      <c r="S48" s="169"/>
    </row>
    <row r="49" spans="1:19" s="38" customFormat="1" ht="9.6" customHeight="1">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c r="A51" s="281">
        <v>12</v>
      </c>
      <c r="B51" s="390" t="str">
        <f>IF($D51="","",VLOOKUP($D51,'1D ELO (4)'!$A$7:$P$39,14))</f>
        <v/>
      </c>
      <c r="C51" s="390" t="str">
        <f>IF($D51="","",VLOOKUP($D51,'1D ELO (4)'!$A$7:$P$39,15))</f>
        <v/>
      </c>
      <c r="D51" s="159"/>
      <c r="E51" s="498" t="str">
        <f>UPPER(IF($D51="","",VLOOKUP($D51,'1D ELO (4)'!$A$7:$P$39,5)))</f>
        <v/>
      </c>
      <c r="F51" s="487" t="str">
        <f>UPPER(IF($D51="","",VLOOKUP($D51,'1D ELO (4)'!$A$7:$P$39,2)))</f>
        <v/>
      </c>
      <c r="G51" s="487" t="str">
        <f>IF($D51="","",VLOOKUP($D51,'1D ELO (4)'!$A$7:$P$39,3))</f>
        <v/>
      </c>
      <c r="H51" s="499"/>
      <c r="I51" s="487" t="str">
        <f>IF($D51="","",VLOOKUP($D51,'1D ELO (4)'!$A$7:$P$39,4))</f>
        <v/>
      </c>
      <c r="J51" s="317"/>
      <c r="K51" s="163"/>
      <c r="L51" s="165"/>
      <c r="M51" s="201"/>
      <c r="N51" s="322"/>
      <c r="O51" s="163"/>
      <c r="P51" s="318"/>
      <c r="Q51" s="163"/>
      <c r="R51" s="166"/>
      <c r="S51" s="169"/>
    </row>
    <row r="52" spans="1:19" s="38" customFormat="1" ht="9.6" customHeight="1">
      <c r="A52" s="281"/>
      <c r="B52" s="310"/>
      <c r="C52" s="310"/>
      <c r="D52" s="310"/>
      <c r="E52" s="498" t="str">
        <f>UPPER(IF($D51="","",VLOOKUP($D51,'1D ELO (4)'!$A$7:$P$33,11)))</f>
        <v/>
      </c>
      <c r="F52" s="487" t="str">
        <f>UPPER(IF($D51="","",VLOOKUP($D51,'1D ELO (4)'!$A$7:$P$33,8)))</f>
        <v/>
      </c>
      <c r="G52" s="487" t="str">
        <f>IF($D51="","",VLOOKUP($D51,'1D ELO (4)'!$A$7:$P$33,9))</f>
        <v/>
      </c>
      <c r="H52" s="499"/>
      <c r="I52" s="487" t="str">
        <f>IF($D51="","",VLOOKUP($D51,'1D ELO (4)'!$A$7:$P$33,10))</f>
        <v/>
      </c>
      <c r="J52" s="311"/>
      <c r="K52" s="163"/>
      <c r="L52" s="165"/>
      <c r="M52" s="285"/>
      <c r="N52" s="323"/>
      <c r="O52" s="163"/>
      <c r="P52" s="318"/>
      <c r="Q52" s="163"/>
      <c r="R52" s="166"/>
      <c r="S52" s="169"/>
    </row>
    <row r="53" spans="1:19" s="38" customFormat="1" ht="9.6" customHeight="1">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c r="A55" s="321">
        <v>13</v>
      </c>
      <c r="B55" s="390" t="str">
        <f>IF($D55="","",VLOOKUP($D55,'1D ELO (4)'!$A$7:$P$39,14))</f>
        <v/>
      </c>
      <c r="C55" s="390" t="str">
        <f>IF($D55="","",VLOOKUP($D55,'1D ELO (4)'!$A$7:$P$39,15))</f>
        <v/>
      </c>
      <c r="D55" s="159"/>
      <c r="E55" s="498" t="str">
        <f>UPPER(IF($D55="","",VLOOKUP($D55,'1D ELO (4)'!$A$7:$P$39,5)))</f>
        <v/>
      </c>
      <c r="F55" s="487" t="str">
        <f>UPPER(IF($D55="","",VLOOKUP($D55,'1D ELO (4)'!$A$7:$P$39,2)))</f>
        <v/>
      </c>
      <c r="G55" s="487" t="str">
        <f>IF($D55="","",VLOOKUP($D55,'1D ELO (4)'!$A$7:$P$39,3))</f>
        <v/>
      </c>
      <c r="H55" s="499"/>
      <c r="I55" s="487" t="str">
        <f>IF($D55="","",VLOOKUP($D55,'1D ELO (4)'!$A$7:$P$39,4))</f>
        <v/>
      </c>
      <c r="J55" s="309"/>
      <c r="K55" s="163"/>
      <c r="L55" s="165"/>
      <c r="M55" s="163"/>
      <c r="N55" s="318"/>
      <c r="O55" s="163"/>
      <c r="P55" s="165"/>
      <c r="Q55" s="163"/>
      <c r="R55" s="166"/>
      <c r="S55" s="169"/>
    </row>
    <row r="56" spans="1:19" s="38" customFormat="1" ht="9.6" customHeight="1">
      <c r="A56" s="281"/>
      <c r="B56" s="310"/>
      <c r="C56" s="310"/>
      <c r="D56" s="310"/>
      <c r="E56" s="498" t="str">
        <f>UPPER(IF($D55="","",VLOOKUP($D55,'1D ELO (4)'!$A$7:$P$33,11)))</f>
        <v/>
      </c>
      <c r="F56" s="487" t="str">
        <f>UPPER(IF($D55="","",VLOOKUP($D55,'1D ELO (4)'!$A$7:$P$33,8)))</f>
        <v/>
      </c>
      <c r="G56" s="487" t="str">
        <f>IF($D55="","",VLOOKUP($D55,'1D ELO (4)'!$A$7:$P$33,9))</f>
        <v/>
      </c>
      <c r="H56" s="499"/>
      <c r="I56" s="487" t="str">
        <f>IF($D55="","",VLOOKUP($D55,'1D ELO (4)'!$A$7:$P$33,10))</f>
        <v/>
      </c>
      <c r="J56" s="311"/>
      <c r="K56" s="156" t="str">
        <f>IF(J56="a",F55,IF(J56="b",F57,""))</f>
        <v/>
      </c>
      <c r="L56" s="165"/>
      <c r="M56" s="163"/>
      <c r="N56" s="318"/>
      <c r="O56" s="163"/>
      <c r="P56" s="165"/>
      <c r="Q56" s="163"/>
      <c r="R56" s="166"/>
      <c r="S56" s="169"/>
    </row>
    <row r="57" spans="1:19" s="38" customFormat="1" ht="9.6" customHeight="1">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c r="A59" s="281">
        <v>14</v>
      </c>
      <c r="B59" s="390" t="str">
        <f>IF($D59="","",VLOOKUP($D59,'1D ELO (4)'!$A$7:$P$39,14))</f>
        <v/>
      </c>
      <c r="C59" s="390" t="str">
        <f>IF($D59="","",VLOOKUP($D59,'1D ELO (4)'!$A$7:$P$39,15))</f>
        <v/>
      </c>
      <c r="D59" s="159"/>
      <c r="E59" s="498" t="str">
        <f>UPPER(IF($D59="","",VLOOKUP($D59,'1D ELO (4)'!$A$7:$P$39,5)))</f>
        <v/>
      </c>
      <c r="F59" s="487" t="str">
        <f>UPPER(IF($D59="","",VLOOKUP($D59,'1D ELO (4)'!$A$7:$P$39,2)))</f>
        <v/>
      </c>
      <c r="G59" s="487" t="str">
        <f>IF($D59="","",VLOOKUP($D59,'1D ELO (4)'!$A$7:$P$39,3))</f>
        <v/>
      </c>
      <c r="H59" s="499"/>
      <c r="I59" s="487" t="str">
        <f>IF($D59="","",VLOOKUP($D59,'1D ELO (4)'!$A$7:$P$39,4))</f>
        <v/>
      </c>
      <c r="J59" s="317"/>
      <c r="K59" s="163"/>
      <c r="L59" s="318"/>
      <c r="M59" s="201"/>
      <c r="N59" s="322"/>
      <c r="O59" s="163"/>
      <c r="P59" s="165"/>
      <c r="Q59" s="163"/>
      <c r="R59" s="166"/>
      <c r="S59" s="169"/>
    </row>
    <row r="60" spans="1:19" s="38" customFormat="1" ht="9.6" customHeight="1">
      <c r="A60" s="281"/>
      <c r="B60" s="310"/>
      <c r="C60" s="310"/>
      <c r="D60" s="310"/>
      <c r="E60" s="498" t="str">
        <f>UPPER(IF($D59="","",VLOOKUP($D59,'1D ELO (4)'!$A$7:$P$33,11)))</f>
        <v/>
      </c>
      <c r="F60" s="487" t="str">
        <f>UPPER(IF($D59="","",VLOOKUP($D59,'1D ELO (4)'!$A$7:$P$33,8)))</f>
        <v/>
      </c>
      <c r="G60" s="487" t="str">
        <f>IF($D59="","",VLOOKUP($D59,'1D ELO (4)'!$A$7:$P$33,9))</f>
        <v/>
      </c>
      <c r="H60" s="499"/>
      <c r="I60" s="487" t="str">
        <f>IF($D59="","",VLOOKUP($D59,'1D ELO (4)'!$A$7:$P$33,10))</f>
        <v/>
      </c>
      <c r="J60" s="311"/>
      <c r="K60" s="163"/>
      <c r="L60" s="318"/>
      <c r="M60" s="285"/>
      <c r="N60" s="323"/>
      <c r="O60" s="163"/>
      <c r="P60" s="165"/>
      <c r="Q60" s="163"/>
      <c r="R60" s="166"/>
      <c r="S60" s="169"/>
    </row>
    <row r="61" spans="1:19" s="38" customFormat="1" ht="9.6" customHeight="1">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c r="A63" s="321">
        <v>15</v>
      </c>
      <c r="B63" s="390" t="str">
        <f>IF($D63="","",VLOOKUP($D63,'1D ELO (4)'!$A$7:$P$39,14))</f>
        <v/>
      </c>
      <c r="C63" s="390" t="str">
        <f>IF($D63="","",VLOOKUP($D63,'1D ELO (4)'!$A$7:$P$39,15))</f>
        <v/>
      </c>
      <c r="D63" s="159"/>
      <c r="E63" s="498" t="str">
        <f>UPPER(IF($D63="","",VLOOKUP($D63,'1D ELO (4)'!$A$7:$P$39,5)))</f>
        <v/>
      </c>
      <c r="F63" s="487" t="str">
        <f>UPPER(IF($D63="","",VLOOKUP($D63,'1D ELO (4)'!$A$7:$P$39,2)))</f>
        <v/>
      </c>
      <c r="G63" s="487" t="str">
        <f>IF($D63="","",VLOOKUP($D63,'1D ELO (4)'!$A$7:$P$39,3))</f>
        <v/>
      </c>
      <c r="H63" s="499"/>
      <c r="I63" s="487" t="str">
        <f>IF($D63="","",VLOOKUP($D63,'1D ELO (4)'!$A$7:$P$39,4))</f>
        <v/>
      </c>
      <c r="J63" s="309"/>
      <c r="K63" s="163"/>
      <c r="L63" s="318"/>
      <c r="M63" s="163"/>
      <c r="N63" s="165"/>
      <c r="O63" s="339" t="s">
        <v>129</v>
      </c>
      <c r="P63" s="340"/>
      <c r="Q63" s="339" t="s">
        <v>149</v>
      </c>
      <c r="R63" s="340"/>
      <c r="S63" s="169"/>
    </row>
    <row r="64" spans="1:19" s="38" customFormat="1" ht="9.6" customHeight="1">
      <c r="A64" s="281"/>
      <c r="B64" s="310"/>
      <c r="C64" s="310"/>
      <c r="D64" s="310"/>
      <c r="E64" s="498" t="str">
        <f>UPPER(IF($D63="","",VLOOKUP($D63,'1D ELO (4)'!$A$7:$P$33,11)))</f>
        <v/>
      </c>
      <c r="F64" s="487" t="str">
        <f>UPPER(IF($D63="","",VLOOKUP($D63,'1D ELO (4)'!$A$7:$P$33,8)))</f>
        <v/>
      </c>
      <c r="G64" s="487" t="str">
        <f>IF($D63="","",VLOOKUP($D63,'1D ELO (4)'!$A$7:$P$33,9))</f>
        <v/>
      </c>
      <c r="H64" s="499"/>
      <c r="I64" s="487" t="str">
        <f>IF($D63="","",VLOOKUP($D63,'1D ELO (4)'!$A$7:$P$33,10))</f>
        <v/>
      </c>
      <c r="J64" s="311"/>
      <c r="K64" s="156" t="str">
        <f>IF(J64="a",F63,IF(J64="b",F65,""))</f>
        <v/>
      </c>
      <c r="L64" s="318"/>
      <c r="M64" s="163"/>
      <c r="N64" s="165"/>
      <c r="O64" s="395" t="str">
        <f>UPPER(IF(OR(P38="a",P38="as"),O21,IF(OR(P38="b",P38="bs"),O53,)))</f>
        <v/>
      </c>
      <c r="P64" s="342"/>
      <c r="Q64" s="343"/>
      <c r="R64" s="340"/>
      <c r="S64" s="169"/>
    </row>
    <row r="65" spans="1:19" s="38" customFormat="1" ht="9.6" customHeight="1">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c r="A67" s="327">
        <v>16</v>
      </c>
      <c r="B67" s="390" t="str">
        <f>IF($D67="","",VLOOKUP($D67,'1D ELO (4)'!$A$7:$P$39,14))</f>
        <v/>
      </c>
      <c r="C67" s="390" t="str">
        <f>IF($D67="","",VLOOKUP($D67,'1D ELO (4)'!$A$7:$P$39,15))</f>
        <v/>
      </c>
      <c r="D67" s="159"/>
      <c r="E67" s="503" t="str">
        <f>UPPER(IF($D67="","",VLOOKUP($D67,'1D ELO (4)'!$A$7:$P$39,5)))</f>
        <v/>
      </c>
      <c r="F67" s="681" t="str">
        <f>UPPER(IF($D67="","",VLOOKUP($D67,'1D ELO (4)'!$A$7:$P$39,2)))</f>
        <v/>
      </c>
      <c r="G67" s="681" t="str">
        <f>IF($D67="","",VLOOKUP($D67,'1D ELO (4)'!$A$7:$P$39,3))</f>
        <v/>
      </c>
      <c r="H67" s="682"/>
      <c r="I67" s="681" t="str">
        <f>IF($D67="","",VLOOKUP($D67,'1D ELO (4)'!$A$7:$P$39,4))</f>
        <v/>
      </c>
      <c r="J67" s="317"/>
      <c r="K67" s="163"/>
      <c r="L67" s="165"/>
      <c r="M67" s="201"/>
      <c r="N67" s="314"/>
      <c r="O67" s="267" t="s">
        <v>0</v>
      </c>
      <c r="P67" s="348"/>
      <c r="Q67" s="344" t="str">
        <f>UPPER(IF(OR(P67="a",P67="as"),O65,IF(OR(P67="b",P67="bs"),O69,)))</f>
        <v/>
      </c>
      <c r="R67" s="349"/>
      <c r="S67" s="169"/>
    </row>
    <row r="68" spans="1:19" s="38" customFormat="1" ht="9.6" customHeight="1">
      <c r="A68" s="281"/>
      <c r="B68" s="310"/>
      <c r="C68" s="310"/>
      <c r="D68" s="310"/>
      <c r="E68" s="503" t="str">
        <f>UPPER(IF($D67="","",VLOOKUP($D67,'1D ELO (4)'!$A$7:$P$33,11)))</f>
        <v/>
      </c>
      <c r="F68" s="160" t="str">
        <f>UPPER(IF($D67="","",VLOOKUP($D67,'1D ELO (4)'!$A$7:$P$33,8)))</f>
        <v/>
      </c>
      <c r="G68" s="160" t="str">
        <f>IF($D67="","",VLOOKUP($D67,'1D ELO (4)'!$A$7:$P$33,9))</f>
        <v/>
      </c>
      <c r="H68" s="308"/>
      <c r="I68" s="160" t="str">
        <f>IF($D67="","",VLOOKUP($D67,'1D ELO (4)'!$A$7:$P$33,10))</f>
        <v/>
      </c>
      <c r="J68" s="311"/>
      <c r="K68" s="163"/>
      <c r="L68" s="165"/>
      <c r="M68" s="285"/>
      <c r="N68" s="319"/>
      <c r="O68" s="395" t="str">
        <f>UPPER(IF(OR(P113="a",P113="as"),O96,IF(OR(P113="b",P113="bs"),O128,)))</f>
        <v/>
      </c>
      <c r="P68" s="350"/>
      <c r="Q68" s="343"/>
      <c r="R68" s="340"/>
      <c r="S68" s="169"/>
    </row>
    <row r="69" spans="1:19" s="38" customFormat="1" ht="9.6" customHeight="1">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c r="A72" s="222" t="s">
        <v>160</v>
      </c>
      <c r="B72" s="221"/>
      <c r="C72" s="223"/>
      <c r="D72" s="224">
        <v>1</v>
      </c>
      <c r="E72" s="224"/>
      <c r="F72" s="92">
        <f>IF(D72&gt;$R$79,,UPPER(VLOOKUP(D72,'1D ELO (4)'!$A$7:$L$23,2)))</f>
        <v>0</v>
      </c>
      <c r="G72" s="355">
        <v>5</v>
      </c>
      <c r="H72" s="92">
        <f>IF(G72&gt;$R$79,,UPPER(VLOOKUP(G72,'1D ELO (4)'!$A$7:$L$23,2)))</f>
        <v>0</v>
      </c>
      <c r="I72" s="333"/>
      <c r="J72" s="334" t="s">
        <v>7</v>
      </c>
      <c r="K72" s="221"/>
      <c r="L72" s="227"/>
      <c r="M72" s="221"/>
      <c r="N72" s="228"/>
      <c r="O72" s="229" t="s">
        <v>161</v>
      </c>
      <c r="P72" s="230"/>
      <c r="Q72" s="230"/>
      <c r="R72" s="231"/>
    </row>
    <row r="73" spans="1:19" s="18" customFormat="1" ht="9" customHeight="1">
      <c r="A73" s="236" t="s">
        <v>124</v>
      </c>
      <c r="B73" s="234"/>
      <c r="C73" s="237"/>
      <c r="D73" s="224"/>
      <c r="E73" s="224"/>
      <c r="F73" s="92">
        <f>IF(D72&gt;$R$79,,UPPER(VLOOKUP(D72,'1D ELO (4)'!$A$7:$L$23,8)))</f>
        <v>0</v>
      </c>
      <c r="G73" s="355"/>
      <c r="H73" s="92">
        <f>IF(G72&gt;$R$79,,UPPER(VLOOKUP(G72,'1D ELO (4)'!$A$7:$L$23,8)))</f>
        <v>0</v>
      </c>
      <c r="I73" s="333"/>
      <c r="J73" s="334"/>
      <c r="K73" s="92">
        <f>IF(J72&gt;$R$79,,UPPER(VLOOKUP(J72,'1D ELO (4)'!$A$7:$L$23,8)))</f>
        <v>0</v>
      </c>
      <c r="L73" s="227"/>
      <c r="M73" s="221"/>
      <c r="N73" s="228"/>
      <c r="O73" s="234"/>
      <c r="P73" s="233"/>
      <c r="Q73" s="234"/>
      <c r="R73" s="235"/>
    </row>
    <row r="74" spans="1:19" s="18" customFormat="1" ht="9" customHeight="1">
      <c r="A74" s="379"/>
      <c r="B74" s="380"/>
      <c r="C74" s="381"/>
      <c r="D74" s="224">
        <v>2</v>
      </c>
      <c r="E74" s="224"/>
      <c r="F74" s="92">
        <f>IF(D74&gt;$R$79,,UPPER(VLOOKUP(D74,'1D ELO (4)'!$A$7:$L$23,2)))</f>
        <v>0</v>
      </c>
      <c r="G74" s="355">
        <v>6</v>
      </c>
      <c r="H74" s="92">
        <f>IF(G74&gt;$R$79,,UPPER(VLOOKUP(G74,'1D ELO (4)'!$A$7:$L$23,2)))</f>
        <v>0</v>
      </c>
      <c r="I74" s="333"/>
      <c r="J74" s="334" t="s">
        <v>8</v>
      </c>
      <c r="K74" s="221"/>
      <c r="L74" s="227"/>
      <c r="M74" s="221"/>
      <c r="N74" s="228"/>
      <c r="O74" s="229" t="s">
        <v>112</v>
      </c>
      <c r="P74" s="230"/>
      <c r="Q74" s="230"/>
      <c r="R74" s="231"/>
    </row>
    <row r="75" spans="1:19" s="18" customFormat="1" ht="9" customHeight="1">
      <c r="A75" s="238"/>
      <c r="B75" s="150"/>
      <c r="C75" s="239"/>
      <c r="D75" s="224"/>
      <c r="E75" s="224"/>
      <c r="F75" s="92">
        <f>IF(D74&gt;$R$79,,UPPER(VLOOKUP(D74,'1D ELO (4)'!$A$7:$L$23,8)))</f>
        <v>0</v>
      </c>
      <c r="G75" s="355"/>
      <c r="H75" s="92">
        <f>IF(G74&gt;$R$79,,UPPER(VLOOKUP(G74,'1D ELO (4)'!$A$7:$L$23,8)))</f>
        <v>0</v>
      </c>
      <c r="I75" s="333"/>
      <c r="J75" s="334"/>
      <c r="K75" s="221"/>
      <c r="L75" s="227"/>
      <c r="M75" s="221"/>
      <c r="N75" s="228"/>
      <c r="O75" s="221"/>
      <c r="P75" s="227"/>
      <c r="Q75" s="221"/>
      <c r="R75" s="228"/>
    </row>
    <row r="76" spans="1:19" s="18" customFormat="1" ht="9" customHeight="1">
      <c r="A76" s="366"/>
      <c r="B76" s="382"/>
      <c r="C76" s="383"/>
      <c r="D76" s="224">
        <v>3</v>
      </c>
      <c r="E76" s="224"/>
      <c r="F76" s="92">
        <f>IF(D76&gt;$R$79,,UPPER(VLOOKUP(D76,'1D ELO (4)'!$A$7:$L$23,2)))</f>
        <v>0</v>
      </c>
      <c r="G76" s="355">
        <v>7</v>
      </c>
      <c r="H76" s="92">
        <f>IF(G76&gt;$R$79,,UPPER(VLOOKUP(G76,'1D ELO (4)'!$A$7:$L$23,2)))</f>
        <v>0</v>
      </c>
      <c r="I76" s="333"/>
      <c r="J76" s="334" t="s">
        <v>9</v>
      </c>
      <c r="K76" s="221"/>
      <c r="L76" s="227"/>
      <c r="M76" s="221"/>
      <c r="N76" s="228"/>
      <c r="O76" s="234"/>
      <c r="P76" s="233"/>
      <c r="Q76" s="234"/>
      <c r="R76" s="235"/>
    </row>
    <row r="77" spans="1:19" s="18" customFormat="1" ht="9" customHeight="1">
      <c r="A77" s="367"/>
      <c r="B77" s="24"/>
      <c r="C77" s="239"/>
      <c r="D77" s="224"/>
      <c r="E77" s="224"/>
      <c r="F77" s="92">
        <f>IF(D76&gt;$R$79,,UPPER(VLOOKUP(D76,'1D ELO (4)'!$A$7:$L$23,8)))</f>
        <v>0</v>
      </c>
      <c r="G77" s="355"/>
      <c r="H77" s="92">
        <f>IF(G76&gt;$R$79,,UPPER(VLOOKUP(G76,'1D ELO (4)'!$A$7:$L$23,8)))</f>
        <v>0</v>
      </c>
      <c r="I77" s="333"/>
      <c r="J77" s="334"/>
      <c r="K77" s="221"/>
      <c r="L77" s="227"/>
      <c r="M77" s="221"/>
      <c r="N77" s="228"/>
      <c r="O77" s="229" t="s">
        <v>92</v>
      </c>
      <c r="P77" s="230"/>
      <c r="Q77" s="230"/>
      <c r="R77" s="231"/>
    </row>
    <row r="78" spans="1:19" s="18" customFormat="1" ht="9" customHeight="1">
      <c r="A78" s="367"/>
      <c r="B78" s="24"/>
      <c r="C78" s="377"/>
      <c r="D78" s="224">
        <v>4</v>
      </c>
      <c r="E78" s="224"/>
      <c r="F78" s="92">
        <f>IF(D78&gt;$R$79,,UPPER(VLOOKUP(D78,'1D ELO (4)'!$A$7:$L$23,2)))</f>
        <v>0</v>
      </c>
      <c r="G78" s="355">
        <v>8</v>
      </c>
      <c r="H78" s="92">
        <f>IF(G78&gt;$R$79,,UPPER(VLOOKUP(G78,'1D ELO (4)'!$A$7:$L$23,2)))</f>
        <v>0</v>
      </c>
      <c r="I78" s="333"/>
      <c r="J78" s="334" t="s">
        <v>10</v>
      </c>
      <c r="K78" s="221"/>
      <c r="L78" s="227"/>
      <c r="M78" s="221"/>
      <c r="N78" s="228"/>
      <c r="O78" s="221"/>
      <c r="P78" s="227"/>
      <c r="Q78" s="221"/>
      <c r="R78" s="228"/>
    </row>
    <row r="79" spans="1:19" s="18" customFormat="1" ht="9" customHeight="1">
      <c r="A79" s="368"/>
      <c r="B79" s="365"/>
      <c r="C79" s="378"/>
      <c r="D79" s="240"/>
      <c r="E79" s="240"/>
      <c r="F79" s="92">
        <f>IF(D78&gt;$R$79,,UPPER(VLOOKUP(D78,'1D ELO (4)'!$A$7:$L$23,8)))</f>
        <v>0</v>
      </c>
      <c r="G79" s="356"/>
      <c r="H79" s="241">
        <f>IF(G78&gt;$R$79,,UPPER(VLOOKUP(G78,'1D ELO (4)'!$A$7:$L$23,8)))</f>
        <v>0</v>
      </c>
      <c r="I79" s="336"/>
      <c r="J79" s="337"/>
      <c r="K79" s="234"/>
      <c r="L79" s="233"/>
      <c r="M79" s="234"/>
      <c r="N79" s="235"/>
      <c r="O79" s="234">
        <f>R4</f>
        <v>0</v>
      </c>
      <c r="P79" s="233"/>
      <c r="Q79" s="234"/>
      <c r="R79" s="357">
        <f>'1D ELO (4)'!$P$5</f>
        <v>0</v>
      </c>
    </row>
    <row r="80" spans="1:19" s="19" customFormat="1" ht="9.6">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c r="A81" s="306"/>
      <c r="B81" s="99"/>
      <c r="C81" s="99"/>
      <c r="D81" s="99"/>
      <c r="E81" s="99"/>
      <c r="F81" s="22"/>
      <c r="G81" s="22"/>
      <c r="H81" s="101"/>
      <c r="I81" s="22"/>
      <c r="J81" s="122"/>
      <c r="K81" s="99"/>
      <c r="L81" s="122"/>
      <c r="M81" s="99"/>
      <c r="N81" s="122"/>
      <c r="O81" s="99"/>
      <c r="P81" s="122"/>
      <c r="Q81" s="99"/>
      <c r="R81" s="143"/>
    </row>
    <row r="82" spans="1:21" s="38" customFormat="1" ht="10.5" customHeight="1">
      <c r="A82" s="307">
        <v>17</v>
      </c>
      <c r="B82" s="390" t="str">
        <f>IF($D82="","",VLOOKUP($D82,'1D ELO (4)'!$A$7:$P$39,14))</f>
        <v/>
      </c>
      <c r="C82" s="390" t="str">
        <f>IF($D82="","",VLOOKUP($D82,'1D ELO (4)'!$A$7:$P$39,15))</f>
        <v/>
      </c>
      <c r="D82" s="159"/>
      <c r="E82" s="680" t="str">
        <f>UPPER(IF($D82="","",VLOOKUP($D82,'1D ELO (4)'!$A$7:$P$39,5)))</f>
        <v/>
      </c>
      <c r="F82" s="681" t="str">
        <f>UPPER(IF($D82="","",VLOOKUP($D82,'1D ELO (4)'!$A$7:$P$39,2)))</f>
        <v/>
      </c>
      <c r="G82" s="681" t="str">
        <f>IF($D82="","",VLOOKUP($D82,'1D ELO (4)'!$A$7:$P$39,3))</f>
        <v/>
      </c>
      <c r="H82" s="682"/>
      <c r="I82" s="681" t="str">
        <f>IF($D82="","",VLOOKUP($D82,'1D ELO (4)'!$A$7:$P$39,4))</f>
        <v/>
      </c>
      <c r="J82" s="309"/>
      <c r="K82" s="163"/>
      <c r="L82" s="165"/>
      <c r="M82" s="163"/>
      <c r="N82" s="165"/>
      <c r="O82" s="163"/>
      <c r="P82" s="165"/>
      <c r="Q82" s="163"/>
      <c r="R82" s="280" t="s">
        <v>154</v>
      </c>
      <c r="S82" s="169"/>
      <c r="U82" s="170">
        <f>Birók!P60</f>
        <v>0</v>
      </c>
    </row>
    <row r="83" spans="1:21" s="38" customFormat="1" ht="9.6" customHeight="1">
      <c r="A83" s="281"/>
      <c r="B83" s="310"/>
      <c r="C83" s="310"/>
      <c r="D83" s="310"/>
      <c r="E83" s="680" t="str">
        <f>UPPER(IF($D82="","",VLOOKUP($D82,'1D ELO (4)'!$A$7:$P$33,11)))</f>
        <v/>
      </c>
      <c r="F83" s="681" t="str">
        <f>UPPER(IF($D82="","",VLOOKUP($D82,'1D ELO (4)'!$A$7:$P$33,8)))</f>
        <v/>
      </c>
      <c r="G83" s="681" t="str">
        <f>IF($D82="","",VLOOKUP($D82,'1D ELO (4)'!$A$7:$P$33,9))</f>
        <v/>
      </c>
      <c r="H83" s="682"/>
      <c r="I83" s="681" t="str">
        <f>IF($D82="","",VLOOKUP($D82,'1D ELO (4)'!$A$7:$P$33,10))</f>
        <v/>
      </c>
      <c r="J83" s="311"/>
      <c r="K83" s="156" t="str">
        <f>IF(J83="a",F82,IF(J83="b",F84,""))</f>
        <v/>
      </c>
      <c r="L83" s="165"/>
      <c r="M83" s="163"/>
      <c r="N83" s="165"/>
      <c r="O83" s="163"/>
      <c r="P83" s="165"/>
      <c r="Q83" s="163"/>
      <c r="R83" s="166"/>
      <c r="S83" s="169"/>
      <c r="U83" s="178">
        <f>Birók!P61</f>
        <v>0</v>
      </c>
    </row>
    <row r="84" spans="1:21" s="38" customFormat="1" ht="9.6" customHeight="1">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c r="A86" s="281">
        <v>18</v>
      </c>
      <c r="B86" s="390" t="str">
        <f>IF($D86="","",VLOOKUP($D86,'1D ELO (4)'!$A$7:$P$39,14))</f>
        <v/>
      </c>
      <c r="C86" s="390" t="str">
        <f>IF($D86="","",VLOOKUP($D86,'1D ELO (4)'!$A$7:$P$39,15))</f>
        <v/>
      </c>
      <c r="D86" s="159"/>
      <c r="E86" s="498" t="str">
        <f>UPPER(IF($D86="","",VLOOKUP($D86,'1D ELO (4)'!$A$7:$P$39,5)))</f>
        <v/>
      </c>
      <c r="F86" s="487" t="str">
        <f>UPPER(IF($D86="","",VLOOKUP($D86,'1D ELO (4)'!$A$7:$P$39,2)))</f>
        <v/>
      </c>
      <c r="G86" s="487" t="str">
        <f>IF($D86="","",VLOOKUP($D86,'1D ELO (4)'!$A$7:$P$39,3))</f>
        <v/>
      </c>
      <c r="H86" s="499"/>
      <c r="I86" s="487" t="str">
        <f>IF($D86="","",VLOOKUP($D86,'1D ELO (4)'!$A$7:$P$39,4))</f>
        <v/>
      </c>
      <c r="J86" s="317"/>
      <c r="K86" s="163"/>
      <c r="L86" s="318"/>
      <c r="M86" s="201"/>
      <c r="N86" s="314"/>
      <c r="O86" s="163"/>
      <c r="P86" s="165"/>
      <c r="Q86" s="163"/>
      <c r="R86" s="166"/>
      <c r="S86" s="169"/>
      <c r="U86" s="178">
        <f>Birók!P64</f>
        <v>0</v>
      </c>
    </row>
    <row r="87" spans="1:21" s="38" customFormat="1" ht="9.6" customHeight="1">
      <c r="A87" s="281"/>
      <c r="B87" s="310"/>
      <c r="C87" s="310"/>
      <c r="D87" s="310"/>
      <c r="E87" s="498" t="str">
        <f>UPPER(IF($D86="","",VLOOKUP($D86,'1D ELO (4)'!$A$7:$P$33,11)))</f>
        <v/>
      </c>
      <c r="F87" s="487" t="str">
        <f>UPPER(IF($D86="","",VLOOKUP($D86,'1D ELO (4)'!$A$7:$P$33,8)))</f>
        <v/>
      </c>
      <c r="G87" s="487" t="str">
        <f>IF($D86="","",VLOOKUP($D86,'1D ELO (4)'!$A$7:$P$33,9))</f>
        <v/>
      </c>
      <c r="H87" s="499"/>
      <c r="I87" s="487" t="str">
        <f>IF($D86="","",VLOOKUP($D86,'1D ELO (4)'!$A$7:$P$33,10))</f>
        <v/>
      </c>
      <c r="J87" s="311"/>
      <c r="K87" s="163"/>
      <c r="L87" s="318"/>
      <c r="M87" s="285"/>
      <c r="N87" s="319"/>
      <c r="O87" s="163"/>
      <c r="P87" s="165"/>
      <c r="Q87" s="163"/>
      <c r="R87" s="166"/>
      <c r="S87" s="169"/>
      <c r="U87" s="178">
        <f>Birók!P65</f>
        <v>0</v>
      </c>
    </row>
    <row r="88" spans="1:21" s="38" customFormat="1" ht="9.6" customHeight="1">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c r="A90" s="321">
        <v>19</v>
      </c>
      <c r="B90" s="390" t="str">
        <f>IF($D90="","",VLOOKUP($D90,'1D ELO (4)'!$A$7:$P$39,14))</f>
        <v/>
      </c>
      <c r="C90" s="390" t="str">
        <f>IF($D90="","",VLOOKUP($D90,'1D ELO (4)'!$A$7:$P$39,15))</f>
        <v/>
      </c>
      <c r="D90" s="159"/>
      <c r="E90" s="498" t="str">
        <f>UPPER(IF($D90="","",VLOOKUP($D90,'1D ELO (4)'!$A$7:$P$39,5)))</f>
        <v/>
      </c>
      <c r="F90" s="487" t="str">
        <f>UPPER(IF($D90="","",VLOOKUP($D90,'1D ELO (4)'!$A$7:$P$39,2)))</f>
        <v/>
      </c>
      <c r="G90" s="487" t="str">
        <f>IF($D90="","",VLOOKUP($D90,'1D ELO (4)'!$A$7:$P$39,3))</f>
        <v/>
      </c>
      <c r="H90" s="499"/>
      <c r="I90" s="487" t="str">
        <f>IF($D90="","",VLOOKUP($D90,'1D ELO (4)'!$A$7:$P$39,4))</f>
        <v/>
      </c>
      <c r="J90" s="309"/>
      <c r="K90" s="163"/>
      <c r="L90" s="318"/>
      <c r="M90" s="163"/>
      <c r="N90" s="318"/>
      <c r="O90" s="201"/>
      <c r="P90" s="165"/>
      <c r="Q90" s="163"/>
      <c r="R90" s="166"/>
      <c r="S90" s="169"/>
      <c r="U90" s="178">
        <f>Birók!P68</f>
        <v>0</v>
      </c>
    </row>
    <row r="91" spans="1:21" s="38" customFormat="1" ht="9.6" customHeight="1" thickBot="1">
      <c r="A91" s="281"/>
      <c r="B91" s="310"/>
      <c r="C91" s="310"/>
      <c r="D91" s="310"/>
      <c r="E91" s="498" t="str">
        <f>UPPER(IF($D90="","",VLOOKUP($D90,'1D ELO (4)'!$A$7:$P$33,11)))</f>
        <v/>
      </c>
      <c r="F91" s="487" t="str">
        <f>UPPER(IF($D90="","",VLOOKUP($D90,'1D ELO (4)'!$A$7:$P$33,8)))</f>
        <v/>
      </c>
      <c r="G91" s="487" t="str">
        <f>IF($D90="","",VLOOKUP($D90,'1D ELO (4)'!$A$7:$P$33,9))</f>
        <v/>
      </c>
      <c r="H91" s="499"/>
      <c r="I91" s="487" t="str">
        <f>IF($D90="","",VLOOKUP($D90,'1D ELO (4)'!$A$7:$P$33,10))</f>
        <v/>
      </c>
      <c r="J91" s="311"/>
      <c r="K91" s="156" t="str">
        <f>IF(J91="a",F90,IF(J91="b",F92,""))</f>
        <v/>
      </c>
      <c r="L91" s="318"/>
      <c r="M91" s="163"/>
      <c r="N91" s="318"/>
      <c r="O91" s="163"/>
      <c r="P91" s="165"/>
      <c r="Q91" s="163"/>
      <c r="R91" s="166"/>
      <c r="S91" s="169"/>
      <c r="U91" s="193">
        <f>Birók!P69</f>
        <v>0</v>
      </c>
    </row>
    <row r="92" spans="1:21" s="38" customFormat="1" ht="9.6" customHeight="1">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c r="A94" s="281">
        <v>20</v>
      </c>
      <c r="B94" s="390" t="str">
        <f>IF($D94="","",VLOOKUP($D94,'1D ELO (4)'!$A$7:$P$39,14))</f>
        <v/>
      </c>
      <c r="C94" s="390" t="str">
        <f>IF($D94="","",VLOOKUP($D94,'1D ELO (4)'!$A$7:$P$39,15))</f>
        <v/>
      </c>
      <c r="D94" s="159"/>
      <c r="E94" s="498" t="str">
        <f>UPPER(IF($D94="","",VLOOKUP($D94,'1D ELO (4)'!$A$7:$P$39,5)))</f>
        <v/>
      </c>
      <c r="F94" s="487" t="str">
        <f>UPPER(IF($D94="","",VLOOKUP($D94,'1D ELO (4)'!$A$7:$P$39,2)))</f>
        <v/>
      </c>
      <c r="G94" s="487" t="str">
        <f>IF($D94="","",VLOOKUP($D94,'1D ELO (4)'!$A$7:$P$39,3))</f>
        <v/>
      </c>
      <c r="H94" s="499"/>
      <c r="I94" s="487" t="str">
        <f>IF($D94="","",VLOOKUP($D94,'1D ELO (4)'!$A$7:$P$39,4))</f>
        <v/>
      </c>
      <c r="J94" s="317"/>
      <c r="K94" s="163"/>
      <c r="L94" s="165"/>
      <c r="M94" s="201"/>
      <c r="N94" s="322"/>
      <c r="O94" s="163"/>
      <c r="P94" s="165"/>
      <c r="Q94" s="163"/>
      <c r="R94" s="166"/>
      <c r="S94" s="169"/>
    </row>
    <row r="95" spans="1:21" s="38" customFormat="1" ht="9.6" customHeight="1">
      <c r="A95" s="281"/>
      <c r="B95" s="310"/>
      <c r="C95" s="310"/>
      <c r="D95" s="310"/>
      <c r="E95" s="498" t="str">
        <f>UPPER(IF($D94="","",VLOOKUP($D94,'1D ELO (4)'!$A$7:$P$33,11)))</f>
        <v/>
      </c>
      <c r="F95" s="487" t="str">
        <f>UPPER(IF($D94="","",VLOOKUP($D94,'1D ELO (4)'!$A$7:$P$33,8)))</f>
        <v/>
      </c>
      <c r="G95" s="487" t="str">
        <f>IF($D94="","",VLOOKUP($D94,'1D ELO (4)'!$A$7:$P$33,9))</f>
        <v/>
      </c>
      <c r="H95" s="499"/>
      <c r="I95" s="487" t="str">
        <f>IF($D94="","",VLOOKUP($D94,'1D ELO (4)'!$A$7:$P$33,10))</f>
        <v/>
      </c>
      <c r="J95" s="311"/>
      <c r="K95" s="163"/>
      <c r="L95" s="165"/>
      <c r="M95" s="285"/>
      <c r="N95" s="323"/>
      <c r="O95" s="163"/>
      <c r="P95" s="165"/>
      <c r="Q95" s="163"/>
      <c r="R95" s="166"/>
      <c r="S95" s="169"/>
    </row>
    <row r="96" spans="1:21" s="38" customFormat="1" ht="9.6" customHeight="1">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c r="A98" s="281">
        <v>21</v>
      </c>
      <c r="B98" s="390" t="str">
        <f>IF($D98="","",VLOOKUP($D98,'1D ELO (4)'!$A$7:$P$39,14))</f>
        <v/>
      </c>
      <c r="C98" s="390" t="str">
        <f>IF($D98="","",VLOOKUP($D98,'1D ELO (4)'!$A$7:$P$39,15))</f>
        <v/>
      </c>
      <c r="D98" s="159"/>
      <c r="E98" s="498" t="str">
        <f>UPPER(IF($D98="","",VLOOKUP($D98,'1D ELO (4)'!$A$7:$P$39,5)))</f>
        <v/>
      </c>
      <c r="F98" s="487" t="str">
        <f>UPPER(IF($D98="","",VLOOKUP($D98,'1D ELO (4)'!$A$7:$P$39,2)))</f>
        <v/>
      </c>
      <c r="G98" s="487" t="str">
        <f>IF($D98="","",VLOOKUP($D98,'1D ELO (4)'!$A$7:$P$39,3))</f>
        <v/>
      </c>
      <c r="H98" s="499"/>
      <c r="I98" s="487" t="str">
        <f>IF($D98="","",VLOOKUP($D98,'1D ELO (4)'!$A$7:$P$39,4))</f>
        <v/>
      </c>
      <c r="J98" s="309"/>
      <c r="K98" s="163"/>
      <c r="L98" s="165"/>
      <c r="M98" s="163"/>
      <c r="N98" s="318"/>
      <c r="O98" s="163"/>
      <c r="P98" s="318"/>
      <c r="Q98" s="163"/>
      <c r="R98" s="166"/>
      <c r="S98" s="169"/>
    </row>
    <row r="99" spans="1:19" s="38" customFormat="1" ht="9.6" customHeight="1">
      <c r="A99" s="281"/>
      <c r="B99" s="310"/>
      <c r="C99" s="310"/>
      <c r="D99" s="310"/>
      <c r="E99" s="498" t="str">
        <f>UPPER(IF($D98="","",VLOOKUP($D98,'1D ELO (4)'!$A$7:$P$33,11)))</f>
        <v/>
      </c>
      <c r="F99" s="487" t="str">
        <f>UPPER(IF($D98="","",VLOOKUP($D98,'1D ELO (4)'!$A$7:$P$33,8)))</f>
        <v/>
      </c>
      <c r="G99" s="487" t="str">
        <f>IF($D98="","",VLOOKUP($D98,'1D ELO (4)'!$A$7:$P$33,9))</f>
        <v/>
      </c>
      <c r="H99" s="499"/>
      <c r="I99" s="487" t="str">
        <f>IF($D98="","",VLOOKUP($D98,'1D ELO (4)'!$A$7:$P$33,10))</f>
        <v/>
      </c>
      <c r="J99" s="311"/>
      <c r="K99" s="156" t="str">
        <f>IF(J99="a",F98,IF(J99="b",F100,""))</f>
        <v/>
      </c>
      <c r="L99" s="165"/>
      <c r="M99" s="163"/>
      <c r="N99" s="318"/>
      <c r="O99" s="163"/>
      <c r="P99" s="318"/>
      <c r="Q99" s="163"/>
      <c r="R99" s="166"/>
      <c r="S99" s="169"/>
    </row>
    <row r="100" spans="1:19" s="38" customFormat="1" ht="9.6" customHeight="1">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c r="A102" s="281">
        <v>22</v>
      </c>
      <c r="B102" s="390" t="str">
        <f>IF($D102="","",VLOOKUP($D102,'1D ELO (4)'!$A$7:$P$39,14))</f>
        <v/>
      </c>
      <c r="C102" s="390" t="str">
        <f>IF($D102="","",VLOOKUP($D102,'1D ELO (4)'!$A$7:$P$39,15))</f>
        <v/>
      </c>
      <c r="D102" s="159"/>
      <c r="E102" s="498" t="str">
        <f>UPPER(IF($D102="","",VLOOKUP($D102,'1D ELO (4)'!$A$7:$P$39,5)))</f>
        <v/>
      </c>
      <c r="F102" s="487" t="str">
        <f>UPPER(IF($D102="","",VLOOKUP($D102,'1D ELO (4)'!$A$7:$P$39,2)))</f>
        <v/>
      </c>
      <c r="G102" s="487" t="str">
        <f>IF($D102="","",VLOOKUP($D102,'1D ELO (4)'!$A$7:$P$39,3))</f>
        <v/>
      </c>
      <c r="H102" s="499"/>
      <c r="I102" s="487" t="str">
        <f>IF($D102="","",VLOOKUP($D102,'1D ELO (4)'!$A$7:$P$39,4))</f>
        <v/>
      </c>
      <c r="J102" s="317"/>
      <c r="K102" s="163"/>
      <c r="L102" s="318"/>
      <c r="M102" s="201"/>
      <c r="N102" s="322"/>
      <c r="O102" s="163"/>
      <c r="P102" s="318"/>
      <c r="Q102" s="163"/>
      <c r="R102" s="166"/>
      <c r="S102" s="169"/>
    </row>
    <row r="103" spans="1:19" s="38" customFormat="1" ht="9.6" customHeight="1">
      <c r="A103" s="281"/>
      <c r="B103" s="310"/>
      <c r="C103" s="310"/>
      <c r="D103" s="310"/>
      <c r="E103" s="498" t="str">
        <f>UPPER(IF($D102="","",VLOOKUP($D102,'1D ELO (4)'!$A$7:$P$33,11)))</f>
        <v/>
      </c>
      <c r="F103" s="487" t="str">
        <f>UPPER(IF($D102="","",VLOOKUP($D102,'1D ELO (4)'!$A$7:$P$33,8)))</f>
        <v/>
      </c>
      <c r="G103" s="487" t="str">
        <f>IF($D102="","",VLOOKUP($D102,'1D ELO (4)'!$A$7:$P$33,9))</f>
        <v/>
      </c>
      <c r="H103" s="499"/>
      <c r="I103" s="487" t="str">
        <f>IF($D102="","",VLOOKUP($D102,'1D ELO (4)'!$A$7:$P$33,10))</f>
        <v/>
      </c>
      <c r="J103" s="311"/>
      <c r="K103" s="163"/>
      <c r="L103" s="318"/>
      <c r="M103" s="285"/>
      <c r="N103" s="323"/>
      <c r="O103" s="163"/>
      <c r="P103" s="318"/>
      <c r="Q103" s="163"/>
      <c r="R103" s="166"/>
      <c r="S103" s="169"/>
    </row>
    <row r="104" spans="1:19" s="38" customFormat="1" ht="9.6" customHeight="1">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c r="A106" s="321">
        <v>23</v>
      </c>
      <c r="B106" s="390" t="str">
        <f>IF($D106="","",VLOOKUP($D106,'1D ELO (4)'!$A$7:$P$39,14))</f>
        <v/>
      </c>
      <c r="C106" s="390" t="str">
        <f>IF($D106="","",VLOOKUP($D106,'1D ELO (4)'!$A$7:$P$39,15))</f>
        <v/>
      </c>
      <c r="D106" s="159"/>
      <c r="E106" s="498" t="str">
        <f>UPPER(IF($D106="","",VLOOKUP($D106,'1D ELO (4)'!$A$7:$P$39,5)))</f>
        <v/>
      </c>
      <c r="F106" s="487" t="str">
        <f>UPPER(IF($D106="","",VLOOKUP($D106,'1D ELO (4)'!$A$7:$P$39,2)))</f>
        <v/>
      </c>
      <c r="G106" s="487" t="str">
        <f>IF($D106="","",VLOOKUP($D106,'1D ELO (4)'!$A$7:$P$39,3))</f>
        <v/>
      </c>
      <c r="H106" s="499"/>
      <c r="I106" s="487" t="str">
        <f>IF($D106="","",VLOOKUP($D106,'1D ELO (4)'!$A$7:$P$39,4))</f>
        <v/>
      </c>
      <c r="J106" s="309"/>
      <c r="K106" s="163"/>
      <c r="L106" s="318"/>
      <c r="M106" s="163"/>
      <c r="N106" s="165"/>
      <c r="O106" s="201"/>
      <c r="P106" s="318"/>
      <c r="Q106" s="163"/>
      <c r="R106" s="166"/>
      <c r="S106" s="169"/>
    </row>
    <row r="107" spans="1:19" s="38" customFormat="1" ht="9.6" customHeight="1">
      <c r="A107" s="281"/>
      <c r="B107" s="310"/>
      <c r="C107" s="310"/>
      <c r="D107" s="310"/>
      <c r="E107" s="498" t="str">
        <f>UPPER(IF($D106="","",VLOOKUP($D106,'1D ELO (4)'!$A$7:$P$33,11)))</f>
        <v/>
      </c>
      <c r="F107" s="487" t="str">
        <f>UPPER(IF($D106="","",VLOOKUP($D106,'1D ELO (4)'!$A$7:$P$33,8)))</f>
        <v/>
      </c>
      <c r="G107" s="487" t="str">
        <f>IF($D106="","",VLOOKUP($D106,'1D ELO (4)'!$A$7:$P$33,9))</f>
        <v/>
      </c>
      <c r="H107" s="499"/>
      <c r="I107" s="487" t="str">
        <f>IF($D106="","",VLOOKUP($D106,'1D ELO (4)'!$A$7:$P$33,10))</f>
        <v/>
      </c>
      <c r="J107" s="311"/>
      <c r="K107" s="156" t="str">
        <f>IF(J107="a",F106,IF(J107="b",F108,""))</f>
        <v/>
      </c>
      <c r="L107" s="318"/>
      <c r="M107" s="163"/>
      <c r="N107" s="165"/>
      <c r="O107" s="163"/>
      <c r="P107" s="318"/>
      <c r="Q107" s="163"/>
      <c r="R107" s="166"/>
      <c r="S107" s="169"/>
    </row>
    <row r="108" spans="1:19" s="38" customFormat="1" ht="9.6" customHeight="1">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c r="A110" s="307">
        <v>24</v>
      </c>
      <c r="B110" s="390" t="str">
        <f>IF($D110="","",VLOOKUP($D110,'1D ELO (4)'!$A$7:$P$39,14))</f>
        <v/>
      </c>
      <c r="C110" s="390" t="str">
        <f>IF($D110="","",VLOOKUP($D110,'1D ELO (4)'!$A$7:$P$39,15))</f>
        <v/>
      </c>
      <c r="D110" s="159"/>
      <c r="E110" s="680" t="str">
        <f>UPPER(IF($D110="","",VLOOKUP($D110,'1D ELO (4)'!$A$7:$P$39,5)))</f>
        <v/>
      </c>
      <c r="F110" s="681" t="str">
        <f>UPPER(IF($D110="","",VLOOKUP($D110,'1D ELO (4)'!$A$7:$P$39,2)))</f>
        <v/>
      </c>
      <c r="G110" s="681" t="str">
        <f>IF($D110="","",VLOOKUP($D110,'1D ELO (4)'!$A$7:$P$39,3))</f>
        <v/>
      </c>
      <c r="H110" s="682"/>
      <c r="I110" s="681" t="str">
        <f>IF($D110="","",VLOOKUP($D110,'1D ELO (4)'!$A$7:$P$39,4))</f>
        <v/>
      </c>
      <c r="J110" s="317"/>
      <c r="K110" s="163"/>
      <c r="L110" s="165"/>
      <c r="M110" s="201"/>
      <c r="N110" s="314"/>
      <c r="O110" s="163"/>
      <c r="P110" s="318"/>
      <c r="Q110" s="163"/>
      <c r="R110" s="166"/>
      <c r="S110" s="169"/>
    </row>
    <row r="111" spans="1:19" s="38" customFormat="1" ht="9.6" customHeight="1">
      <c r="A111" s="281"/>
      <c r="B111" s="310"/>
      <c r="C111" s="310"/>
      <c r="D111" s="310"/>
      <c r="E111" s="680" t="str">
        <f>UPPER(IF($D110="","",VLOOKUP($D110,'1D ELO (4)'!$A$7:$P$33,11)))</f>
        <v/>
      </c>
      <c r="F111" s="681" t="str">
        <f>UPPER(IF($D110="","",VLOOKUP($D110,'1D ELO (4)'!$A$7:$P$33,8)))</f>
        <v/>
      </c>
      <c r="G111" s="681" t="str">
        <f>IF($D110="","",VLOOKUP($D110,'1D ELO (4)'!$A$7:$P$33,9))</f>
        <v/>
      </c>
      <c r="H111" s="682"/>
      <c r="I111" s="681" t="str">
        <f>IF($D110="","",VLOOKUP($D110,'1D ELO (4)'!$A$7:$P$33,10))</f>
        <v/>
      </c>
      <c r="J111" s="311"/>
      <c r="K111" s="163"/>
      <c r="L111" s="165"/>
      <c r="M111" s="285"/>
      <c r="N111" s="319"/>
      <c r="O111" s="163"/>
      <c r="P111" s="318"/>
      <c r="Q111" s="163"/>
      <c r="R111" s="166"/>
      <c r="S111" s="169"/>
    </row>
    <row r="112" spans="1:19" s="38" customFormat="1" ht="9.6" customHeight="1">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c r="A114" s="307">
        <v>25</v>
      </c>
      <c r="B114" s="390" t="str">
        <f>IF($D114="","",VLOOKUP($D114,'1D ELO (4)'!$A$7:$P$39,14))</f>
        <v/>
      </c>
      <c r="C114" s="390" t="str">
        <f>IF($D114="","",VLOOKUP($D114,'1D ELO (4)'!$A$7:$P$39,15))</f>
        <v/>
      </c>
      <c r="D114" s="159"/>
      <c r="E114" s="680" t="str">
        <f>UPPER(IF($D114="","",VLOOKUP($D114,'1D ELO (4)'!$A$7:$P$39,5)))</f>
        <v/>
      </c>
      <c r="F114" s="681" t="str">
        <f>UPPER(IF($D114="","",VLOOKUP($D114,'1D ELO (4)'!$A$7:$P$39,2)))</f>
        <v/>
      </c>
      <c r="G114" s="681" t="str">
        <f>IF($D114="","",VLOOKUP($D114,'1D ELO (4)'!$A$7:$P$39,3))</f>
        <v/>
      </c>
      <c r="H114" s="682"/>
      <c r="I114" s="681" t="str">
        <f>IF($D114="","",VLOOKUP($D114,'1D ELO (4)'!$A$7:$P$39,4))</f>
        <v/>
      </c>
      <c r="J114" s="309"/>
      <c r="K114" s="163"/>
      <c r="L114" s="165"/>
      <c r="M114" s="163"/>
      <c r="N114" s="165"/>
      <c r="O114" s="163"/>
      <c r="P114" s="318"/>
      <c r="Q114" s="201"/>
      <c r="R114" s="166"/>
      <c r="S114" s="169"/>
    </row>
    <row r="115" spans="1:19" s="38" customFormat="1" ht="9.6" customHeight="1">
      <c r="A115" s="281"/>
      <c r="B115" s="310"/>
      <c r="C115" s="310"/>
      <c r="D115" s="310"/>
      <c r="E115" s="680" t="str">
        <f>UPPER(IF($D114="","",VLOOKUP($D114,'1D ELO (4)'!$A$7:$P$33,11)))</f>
        <v/>
      </c>
      <c r="F115" s="681" t="str">
        <f>UPPER(IF($D114="","",VLOOKUP($D114,'1D ELO (4)'!$A$7:$P$33,8)))</f>
        <v/>
      </c>
      <c r="G115" s="681" t="str">
        <f>IF($D114="","",VLOOKUP($D114,'1D ELO (4)'!$A$7:$P$33,9))</f>
        <v/>
      </c>
      <c r="H115" s="682"/>
      <c r="I115" s="681" t="str">
        <f>IF($D114="","",VLOOKUP($D114,'1D ELO (4)'!$A$7:$P$33,10))</f>
        <v/>
      </c>
      <c r="J115" s="311"/>
      <c r="K115" s="156" t="str">
        <f>IF(J115="a",F114,IF(J115="b",F116,""))</f>
        <v/>
      </c>
      <c r="L115" s="165"/>
      <c r="M115" s="163"/>
      <c r="N115" s="165"/>
      <c r="O115" s="163"/>
      <c r="P115" s="318"/>
      <c r="Q115" s="285"/>
      <c r="R115" s="326"/>
      <c r="S115" s="169"/>
    </row>
    <row r="116" spans="1:19" s="38" customFormat="1" ht="9.6" customHeight="1">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c r="A118" s="281">
        <v>26</v>
      </c>
      <c r="B118" s="390" t="str">
        <f>IF($D118="","",VLOOKUP($D118,'1D ELO (4)'!$A$7:$P$39,14))</f>
        <v/>
      </c>
      <c r="C118" s="390" t="str">
        <f>IF($D118="","",VLOOKUP($D118,'1D ELO (4)'!$A$7:$P$39,15))</f>
        <v/>
      </c>
      <c r="D118" s="159"/>
      <c r="E118" s="498" t="str">
        <f>UPPER(IF($D118="","",VLOOKUP($D118,'1D ELO (4)'!$A$7:$P$39,5)))</f>
        <v/>
      </c>
      <c r="F118" s="487" t="str">
        <f>UPPER(IF($D118="","",VLOOKUP($D118,'1D ELO (4)'!$A$7:$P$39,2)))</f>
        <v/>
      </c>
      <c r="G118" s="487" t="str">
        <f>IF($D118="","",VLOOKUP($D118,'1D ELO (4)'!$A$7:$P$39,3))</f>
        <v/>
      </c>
      <c r="H118" s="499"/>
      <c r="I118" s="487" t="str">
        <f>IF($D118="","",VLOOKUP($D118,'1D ELO (4)'!$A$7:$P$39,4))</f>
        <v/>
      </c>
      <c r="J118" s="317"/>
      <c r="K118" s="163"/>
      <c r="L118" s="318"/>
      <c r="M118" s="201"/>
      <c r="N118" s="314"/>
      <c r="O118" s="163"/>
      <c r="P118" s="318"/>
      <c r="Q118" s="163"/>
      <c r="R118" s="166"/>
      <c r="S118" s="169"/>
    </row>
    <row r="119" spans="1:19" s="38" customFormat="1" ht="9.6" customHeight="1">
      <c r="A119" s="281"/>
      <c r="B119" s="310"/>
      <c r="C119" s="310"/>
      <c r="D119" s="310"/>
      <c r="E119" s="498" t="str">
        <f>UPPER(IF($D118="","",VLOOKUP($D118,'1D ELO (4)'!$A$7:$P$33,11)))</f>
        <v/>
      </c>
      <c r="F119" s="487" t="str">
        <f>UPPER(IF($D118="","",VLOOKUP($D118,'1D ELO (4)'!$A$7:$P$33,8)))</f>
        <v/>
      </c>
      <c r="G119" s="487" t="str">
        <f>IF($D118="","",VLOOKUP($D118,'1D ELO (4)'!$A$7:$P$33,9))</f>
        <v/>
      </c>
      <c r="H119" s="499"/>
      <c r="I119" s="487" t="str">
        <f>IF($D118="","",VLOOKUP($D118,'1D ELO (4)'!$A$7:$P$33,10))</f>
        <v/>
      </c>
      <c r="J119" s="311"/>
      <c r="K119" s="163"/>
      <c r="L119" s="318"/>
      <c r="M119" s="285"/>
      <c r="N119" s="319"/>
      <c r="O119" s="163"/>
      <c r="P119" s="318"/>
      <c r="Q119" s="163"/>
      <c r="R119" s="166"/>
      <c r="S119" s="169"/>
    </row>
    <row r="120" spans="1:19" s="38" customFormat="1" ht="9.6" customHeight="1">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c r="A122" s="321">
        <v>27</v>
      </c>
      <c r="B122" s="390" t="str">
        <f>IF($D122="","",VLOOKUP($D122,'1D ELO (4)'!$A$7:$P$39,14))</f>
        <v/>
      </c>
      <c r="C122" s="390" t="str">
        <f>IF($D122="","",VLOOKUP($D122,'1D ELO (4)'!$A$7:$P$39,15))</f>
        <v/>
      </c>
      <c r="D122" s="159"/>
      <c r="E122" s="498" t="str">
        <f>UPPER(IF($D122="","",VLOOKUP($D122,'1D ELO (4)'!$A$7:$P$39,5)))</f>
        <v/>
      </c>
      <c r="F122" s="487" t="str">
        <f>UPPER(IF($D122="","",VLOOKUP($D122,'1D ELO (4)'!$A$7:$P$39,2)))</f>
        <v/>
      </c>
      <c r="G122" s="487" t="str">
        <f>IF($D122="","",VLOOKUP($D122,'1D ELO (4)'!$A$7:$P$39,3))</f>
        <v/>
      </c>
      <c r="H122" s="499"/>
      <c r="I122" s="487" t="str">
        <f>IF($D122="","",VLOOKUP($D122,'1D ELO (4)'!$A$7:$P$39,4))</f>
        <v/>
      </c>
      <c r="J122" s="309"/>
      <c r="K122" s="163"/>
      <c r="L122" s="318"/>
      <c r="M122" s="163"/>
      <c r="N122" s="318"/>
      <c r="O122" s="201"/>
      <c r="P122" s="318"/>
      <c r="Q122" s="163"/>
      <c r="R122" s="166"/>
      <c r="S122" s="169"/>
    </row>
    <row r="123" spans="1:19" s="38" customFormat="1" ht="9.6" customHeight="1">
      <c r="A123" s="281"/>
      <c r="B123" s="310"/>
      <c r="C123" s="310"/>
      <c r="D123" s="310"/>
      <c r="E123" s="498" t="str">
        <f>UPPER(IF($D122="","",VLOOKUP($D122,'1D ELO (4)'!$A$7:$P$33,11)))</f>
        <v/>
      </c>
      <c r="F123" s="487" t="str">
        <f>UPPER(IF($D122="","",VLOOKUP($D122,'1D ELO (4)'!$A$7:$P$33,8)))</f>
        <v/>
      </c>
      <c r="G123" s="487" t="str">
        <f>IF($D122="","",VLOOKUP($D122,'1D ELO (4)'!$A$7:$P$33,9))</f>
        <v/>
      </c>
      <c r="H123" s="499"/>
      <c r="I123" s="487" t="str">
        <f>IF($D122="","",VLOOKUP($D122,'1D ELO (4)'!$A$7:$P$33,10))</f>
        <v/>
      </c>
      <c r="J123" s="311"/>
      <c r="K123" s="156" t="str">
        <f>IF(J123="a",F122,IF(J123="b",F124,""))</f>
        <v/>
      </c>
      <c r="L123" s="318"/>
      <c r="M123" s="163"/>
      <c r="N123" s="318"/>
      <c r="O123" s="163"/>
      <c r="P123" s="318"/>
      <c r="Q123" s="163"/>
      <c r="R123" s="166"/>
      <c r="S123" s="169"/>
    </row>
    <row r="124" spans="1:19" s="38" customFormat="1" ht="9.6" customHeight="1">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c r="A126" s="281">
        <v>28</v>
      </c>
      <c r="B126" s="390" t="str">
        <f>IF($D126="","",VLOOKUP($D126,'1D ELO (4)'!$A$7:$P$39,14))</f>
        <v/>
      </c>
      <c r="C126" s="390" t="str">
        <f>IF($D126="","",VLOOKUP($D126,'1D ELO (4)'!$A$7:$P$39,15))</f>
        <v/>
      </c>
      <c r="D126" s="159"/>
      <c r="E126" s="498" t="str">
        <f>UPPER(IF($D126="","",VLOOKUP($D126,'1D ELO (4)'!$A$7:$P$39,5)))</f>
        <v/>
      </c>
      <c r="F126" s="487" t="str">
        <f>UPPER(IF($D126="","",VLOOKUP($D126,'1D ELO (4)'!$A$7:$P$39,2)))</f>
        <v/>
      </c>
      <c r="G126" s="487" t="str">
        <f>IF($D126="","",VLOOKUP($D126,'1D ELO (4)'!$A$7:$P$39,3))</f>
        <v/>
      </c>
      <c r="H126" s="499"/>
      <c r="I126" s="487" t="str">
        <f>IF($D126="","",VLOOKUP($D126,'1D ELO (4)'!$A$7:$P$39,4))</f>
        <v/>
      </c>
      <c r="J126" s="317"/>
      <c r="K126" s="163"/>
      <c r="L126" s="165"/>
      <c r="M126" s="201"/>
      <c r="N126" s="322"/>
      <c r="O126" s="163"/>
      <c r="P126" s="318"/>
      <c r="Q126" s="163"/>
      <c r="R126" s="166"/>
      <c r="S126" s="169"/>
    </row>
    <row r="127" spans="1:19" s="38" customFormat="1" ht="9.6" customHeight="1">
      <c r="A127" s="281"/>
      <c r="B127" s="310"/>
      <c r="C127" s="310"/>
      <c r="D127" s="310"/>
      <c r="E127" s="498" t="str">
        <f>UPPER(IF($D126="","",VLOOKUP($D126,'1D ELO (4)'!$A$7:$P$33,11)))</f>
        <v/>
      </c>
      <c r="F127" s="487" t="str">
        <f>UPPER(IF($D126="","",VLOOKUP($D126,'1D ELO (4)'!$A$7:$P$33,8)))</f>
        <v/>
      </c>
      <c r="G127" s="487" t="str">
        <f>IF($D126="","",VLOOKUP($D126,'1D ELO (4)'!$A$7:$P$33,9))</f>
        <v/>
      </c>
      <c r="H127" s="499"/>
      <c r="I127" s="487" t="str">
        <f>IF($D126="","",VLOOKUP($D126,'1D ELO (4)'!$A$7:$P$33,10))</f>
        <v/>
      </c>
      <c r="J127" s="311"/>
      <c r="K127" s="163"/>
      <c r="L127" s="165"/>
      <c r="M127" s="285"/>
      <c r="N127" s="323"/>
      <c r="O127" s="163"/>
      <c r="P127" s="318"/>
      <c r="Q127" s="163"/>
      <c r="R127" s="166"/>
      <c r="S127" s="169"/>
    </row>
    <row r="128" spans="1:19" s="38" customFormat="1" ht="9.6" customHeight="1">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c r="A130" s="321">
        <v>29</v>
      </c>
      <c r="B130" s="390" t="str">
        <f>IF($D130="","",VLOOKUP($D130,'1D ELO (4)'!$A$7:$P$39,14))</f>
        <v/>
      </c>
      <c r="C130" s="390" t="str">
        <f>IF($D130="","",VLOOKUP($D130,'1D ELO (4)'!$A$7:$P$39,15))</f>
        <v/>
      </c>
      <c r="D130" s="159"/>
      <c r="E130" s="498" t="str">
        <f>UPPER(IF($D130="","",VLOOKUP($D130,'1D ELO (4)'!$A$7:$P$39,5)))</f>
        <v/>
      </c>
      <c r="F130" s="487" t="str">
        <f>UPPER(IF($D130="","",VLOOKUP($D130,'1D ELO (4)'!$A$7:$P$39,2)))</f>
        <v/>
      </c>
      <c r="G130" s="487" t="str">
        <f>IF($D130="","",VLOOKUP($D130,'1D ELO (4)'!$A$7:$P$39,3))</f>
        <v/>
      </c>
      <c r="H130" s="499"/>
      <c r="I130" s="487" t="str">
        <f>IF($D130="","",VLOOKUP($D130,'1D ELO (4)'!$A$7:$P$39,4))</f>
        <v/>
      </c>
      <c r="J130" s="309"/>
      <c r="K130" s="163"/>
      <c r="L130" s="165"/>
      <c r="M130" s="163"/>
      <c r="N130" s="318"/>
      <c r="O130" s="163"/>
      <c r="P130" s="165"/>
      <c r="Q130" s="163"/>
      <c r="R130" s="166"/>
      <c r="S130" s="169"/>
    </row>
    <row r="131" spans="1:19" s="38" customFormat="1" ht="9.6" customHeight="1">
      <c r="A131" s="281"/>
      <c r="B131" s="310"/>
      <c r="C131" s="310"/>
      <c r="D131" s="310"/>
      <c r="E131" s="498" t="str">
        <f>UPPER(IF($D130="","",VLOOKUP($D130,'1D ELO (4)'!$A$7:$P$33,11)))</f>
        <v/>
      </c>
      <c r="F131" s="487" t="str">
        <f>UPPER(IF($D130="","",VLOOKUP($D130,'1D ELO (4)'!$A$7:$P$33,8)))</f>
        <v/>
      </c>
      <c r="G131" s="487" t="str">
        <f>IF($D130="","",VLOOKUP($D130,'1D ELO (4)'!$A$7:$P$33,9))</f>
        <v/>
      </c>
      <c r="H131" s="499"/>
      <c r="I131" s="487" t="str">
        <f>IF($D130="","",VLOOKUP($D130,'1D ELO (4)'!$A$7:$P$33,10))</f>
        <v/>
      </c>
      <c r="J131" s="311"/>
      <c r="K131" s="156" t="str">
        <f>IF(J131="a",F130,IF(J131="b",F132,""))</f>
        <v/>
      </c>
      <c r="L131" s="165"/>
      <c r="M131" s="163"/>
      <c r="N131" s="318"/>
      <c r="O131" s="163"/>
      <c r="P131" s="165"/>
      <c r="Q131" s="163"/>
      <c r="R131" s="166"/>
      <c r="S131" s="169"/>
    </row>
    <row r="132" spans="1:19" s="38" customFormat="1" ht="9.6" customHeight="1">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c r="A134" s="281">
        <v>30</v>
      </c>
      <c r="B134" s="390" t="str">
        <f>IF($D134="","",VLOOKUP($D134,'1D ELO (4)'!$A$7:$P$39,14))</f>
        <v/>
      </c>
      <c r="C134" s="390" t="str">
        <f>IF($D134="","",VLOOKUP($D134,'1D ELO (4)'!$A$7:$P$39,15))</f>
        <v/>
      </c>
      <c r="D134" s="159"/>
      <c r="E134" s="498" t="str">
        <f>UPPER(IF($D134="","",VLOOKUP($D134,'1D ELO (4)'!$A$7:$P$39,5)))</f>
        <v/>
      </c>
      <c r="F134" s="487" t="str">
        <f>UPPER(IF($D134="","",VLOOKUP($D134,'1D ELO (4)'!$A$7:$P$39,2)))</f>
        <v/>
      </c>
      <c r="G134" s="487" t="str">
        <f>IF($D134="","",VLOOKUP($D134,'1D ELO (4)'!$A$7:$P$39,3))</f>
        <v/>
      </c>
      <c r="H134" s="499"/>
      <c r="I134" s="487" t="str">
        <f>IF($D134="","",VLOOKUP($D134,'1D ELO (4)'!$A$7:$P$39,4))</f>
        <v/>
      </c>
      <c r="J134" s="317"/>
      <c r="K134" s="163"/>
      <c r="L134" s="318"/>
      <c r="M134" s="201"/>
      <c r="N134" s="322"/>
      <c r="O134" s="163"/>
      <c r="P134" s="165"/>
      <c r="Q134" s="163"/>
      <c r="R134" s="166"/>
      <c r="S134" s="169"/>
    </row>
    <row r="135" spans="1:19" s="38" customFormat="1" ht="9.6" customHeight="1">
      <c r="A135" s="281"/>
      <c r="B135" s="310"/>
      <c r="C135" s="310"/>
      <c r="D135" s="310"/>
      <c r="E135" s="498" t="str">
        <f>UPPER(IF($D134="","",VLOOKUP($D134,'1D ELO (4)'!$A$7:$P$33,11)))</f>
        <v/>
      </c>
      <c r="F135" s="487" t="str">
        <f>UPPER(IF($D134="","",VLOOKUP($D134,'1D ELO (4)'!$A$7:$P$33,8)))</f>
        <v/>
      </c>
      <c r="G135" s="487" t="str">
        <f>IF($D134="","",VLOOKUP($D134,'1D ELO (4)'!$A$7:$P$33,9))</f>
        <v/>
      </c>
      <c r="H135" s="499"/>
      <c r="I135" s="487" t="str">
        <f>IF($D134="","",VLOOKUP($D134,'1D ELO (4)'!$A$7:$P$33,10))</f>
        <v/>
      </c>
      <c r="J135" s="311"/>
      <c r="K135" s="163"/>
      <c r="L135" s="318"/>
      <c r="M135" s="285"/>
      <c r="N135" s="323"/>
      <c r="O135" s="163"/>
      <c r="P135" s="165"/>
      <c r="Q135" s="163"/>
      <c r="R135" s="166"/>
      <c r="S135" s="169"/>
    </row>
    <row r="136" spans="1:19" s="38" customFormat="1" ht="9.6" customHeight="1">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c r="A138" s="321">
        <v>31</v>
      </c>
      <c r="B138" s="390" t="str">
        <f>IF($D138="","",VLOOKUP($D138,'1D ELO (4)'!$A$7:$P$39,14))</f>
        <v/>
      </c>
      <c r="C138" s="390" t="str">
        <f>IF($D138="","",VLOOKUP($D138,'1D ELO (4)'!$A$7:$P$39,15))</f>
        <v/>
      </c>
      <c r="D138" s="159"/>
      <c r="E138" s="498" t="str">
        <f>UPPER(IF($D138="","",VLOOKUP($D138,'1D ELO (4)'!$A$7:$P$39,5)))</f>
        <v/>
      </c>
      <c r="F138" s="487" t="str">
        <f>UPPER(IF($D138="","",VLOOKUP($D138,'1D ELO (4)'!$A$7:$P$39,2)))</f>
        <v/>
      </c>
      <c r="G138" s="487" t="str">
        <f>IF($D138="","",VLOOKUP($D138,'1D ELO (4)'!$A$7:$P$39,3))</f>
        <v/>
      </c>
      <c r="H138" s="499"/>
      <c r="I138" s="487" t="str">
        <f>IF($D138="","",VLOOKUP($D138,'1D ELO (4)'!$A$7:$P$39,4))</f>
        <v/>
      </c>
      <c r="J138" s="309"/>
      <c r="K138" s="163"/>
      <c r="L138" s="318"/>
      <c r="M138" s="163"/>
      <c r="N138" s="165"/>
      <c r="O138" s="339" t="str">
        <f>O63</f>
        <v>Döntő</v>
      </c>
      <c r="P138" s="340"/>
      <c r="Q138" s="339" t="str">
        <f>Q63</f>
        <v>Nyertes</v>
      </c>
      <c r="R138" s="340"/>
      <c r="S138" s="169"/>
    </row>
    <row r="139" spans="1:19" s="38" customFormat="1" ht="9.6" customHeight="1">
      <c r="A139" s="281"/>
      <c r="B139" s="310"/>
      <c r="C139" s="310"/>
      <c r="D139" s="310"/>
      <c r="E139" s="498" t="str">
        <f>UPPER(IF($D138="","",VLOOKUP($D138,'1D ELO (4)'!$A$7:$P$33,11)))</f>
        <v/>
      </c>
      <c r="F139" s="487" t="str">
        <f>UPPER(IF($D138="","",VLOOKUP($D138,'1D ELO (4)'!$A$7:$P$33,8)))</f>
        <v/>
      </c>
      <c r="G139" s="487" t="str">
        <f>IF($D138="","",VLOOKUP($D138,'1D ELO (4)'!$A$7:$P$33,9))</f>
        <v/>
      </c>
      <c r="H139" s="499"/>
      <c r="I139" s="487" t="str">
        <f>IF($D138="","",VLOOKUP($D138,'1D ELO (4)'!$A$7:$P$33,10))</f>
        <v/>
      </c>
      <c r="J139" s="311"/>
      <c r="K139" s="156" t="str">
        <f>IF(J139="a",F138,IF(J139="b",F140,""))</f>
        <v/>
      </c>
      <c r="L139" s="318"/>
      <c r="M139" s="163"/>
      <c r="N139" s="165"/>
      <c r="O139" s="395" t="str">
        <f>O64</f>
        <v/>
      </c>
      <c r="P139" s="340"/>
      <c r="Q139" s="343"/>
      <c r="R139" s="340"/>
      <c r="S139" s="169"/>
    </row>
    <row r="140" spans="1:19" s="38" customFormat="1" ht="9.6" customHeight="1">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c r="A142" s="327">
        <v>32</v>
      </c>
      <c r="B142" s="390" t="str">
        <f>IF($D142="","",VLOOKUP($D142,'1D ELO (4)'!$A$7:$P$39,14))</f>
        <v/>
      </c>
      <c r="C142" s="390" t="str">
        <f>IF($D142="","",VLOOKUP($D142,'1D ELO (4)'!$A$7:$P$39,15))</f>
        <v/>
      </c>
      <c r="D142" s="159"/>
      <c r="E142" s="680" t="str">
        <f>UPPER(IF($D142="","",VLOOKUP($D142,'1D ELO (4)'!$A$7:$P$39,5)))</f>
        <v/>
      </c>
      <c r="F142" s="681" t="str">
        <f>UPPER(IF($D142="","",VLOOKUP($D142,'1D ELO (4)'!$A$7:$P$39,2)))</f>
        <v/>
      </c>
      <c r="G142" s="681" t="str">
        <f>IF($D142="","",VLOOKUP($D142,'1D ELO (4)'!$A$7:$P$39,3))</f>
        <v/>
      </c>
      <c r="H142" s="682"/>
      <c r="I142" s="681" t="str">
        <f>IF($D142="","",VLOOKUP($D142,'1D ELO (4)'!$A$7:$P$39,4))</f>
        <v/>
      </c>
      <c r="J142" s="317"/>
      <c r="K142" s="163"/>
      <c r="L142" s="165"/>
      <c r="M142" s="201"/>
      <c r="N142" s="314"/>
      <c r="O142" s="343"/>
      <c r="P142" s="359"/>
      <c r="Q142" s="344" t="str">
        <f>Q67</f>
        <v/>
      </c>
      <c r="R142" s="358"/>
      <c r="S142" s="169"/>
    </row>
    <row r="143" spans="1:19" s="38" customFormat="1" ht="9.6" customHeight="1">
      <c r="A143" s="281"/>
      <c r="B143" s="310"/>
      <c r="C143" s="310"/>
      <c r="D143" s="310"/>
      <c r="E143" s="680" t="str">
        <f>UPPER(IF($D142="","",VLOOKUP($D142,'1D ELO (4)'!$A$7:$P$33,11)))</f>
        <v/>
      </c>
      <c r="F143" s="681" t="str">
        <f>UPPER(IF($D142="","",VLOOKUP($D142,'1D ELO (4)'!$A$7:$P$33,8)))</f>
        <v/>
      </c>
      <c r="G143" s="681" t="str">
        <f>IF($D142="","",VLOOKUP($D142,'1D ELO (4)'!$A$7:$P$33,9))</f>
        <v/>
      </c>
      <c r="H143" s="682"/>
      <c r="I143" s="681" t="str">
        <f>IF($D142="","",VLOOKUP($D142,'1D ELO (4)'!$A$7:$P$33,10))</f>
        <v/>
      </c>
      <c r="J143" s="311"/>
      <c r="K143" s="163"/>
      <c r="L143" s="165"/>
      <c r="M143" s="285"/>
      <c r="N143" s="319"/>
      <c r="O143" s="395" t="str">
        <f>O68</f>
        <v/>
      </c>
      <c r="P143" s="359"/>
      <c r="Q143" s="343">
        <f>Q68</f>
        <v>0</v>
      </c>
      <c r="R143" s="340"/>
      <c r="S143" s="169"/>
    </row>
    <row r="144" spans="1:19" s="38" customFormat="1" ht="9.6" customHeight="1">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f>O79</f>
        <v>0</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207" priority="28" stopIfTrue="1">
      <formula>AND($O$1="CU",I10="Umpire")</formula>
    </cfRule>
    <cfRule type="expression" dxfId="206" priority="29" stopIfTrue="1">
      <formula>AND($O$1="CU",I10&lt;&gt;"Umpire",J10&lt;&gt;"")</formula>
    </cfRule>
    <cfRule type="expression" dxfId="205" priority="30" stopIfTrue="1">
      <formula>AND($O$1="CU",I10&lt;&gt;"Umpire")</formula>
    </cfRule>
  </conditionalFormatting>
  <conditionalFormatting sqref="M13 M29 M45 M61 O21 O53 Q37 K9 K17 K25 K33 K41 K49 K57 K65 M88 M104 M120 M136 O96 O128 Q112 K84 K92 K100 K108 K116 K124 K132 K140 Q66">
    <cfRule type="expression" dxfId="204" priority="26" stopIfTrue="1">
      <formula>J10="as"</formula>
    </cfRule>
    <cfRule type="expression" dxfId="203" priority="27" stopIfTrue="1">
      <formula>J10="bs"</formula>
    </cfRule>
  </conditionalFormatting>
  <conditionalFormatting sqref="M14 M30 M46 M62 O22 O54 Q38 K10 K18 K26 K34 K42 K50 K58 K66 M89 M105 M121 M137 O97 O129 Q113 K85 K93 K101 K109 K117 K125 K133 K141 Q67">
    <cfRule type="expression" dxfId="202" priority="24" stopIfTrue="1">
      <formula>J10="as"</formula>
    </cfRule>
    <cfRule type="expression" dxfId="201" priority="25" stopIfTrue="1">
      <formula>J10="bs"</formula>
    </cfRule>
  </conditionalFormatting>
  <conditionalFormatting sqref="J10 J18 J26 J34 J42 J50 J58 J66 L62 L46 L30 L14 N22 N54 P38 J85 J93 J101 J109 J117 J125 J133 J141 L137 L121 L105 L89 N97 N129 P113 P67">
    <cfRule type="expression" dxfId="200"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199" priority="22" stopIfTrue="1" operator="equal">
      <formula>"Bye"</formula>
    </cfRule>
  </conditionalFormatting>
  <conditionalFormatting sqref="D7 D11 D15 D19 D23 D27 D31 D35 D39 D43 D47 D51 D55 D59 D63 D67 D82 D86 D90 D94 D98 D102 D106 D110 D114 D118 D122 D126 D130 D134 D138 D142">
    <cfRule type="cellIs" dxfId="198" priority="21" stopIfTrue="1" operator="lessThan">
      <formula>9</formula>
    </cfRule>
  </conditionalFormatting>
  <conditionalFormatting sqref="O65">
    <cfRule type="expression" dxfId="197" priority="19" stopIfTrue="1">
      <formula>P38="as"</formula>
    </cfRule>
    <cfRule type="expression" dxfId="196" priority="20" stopIfTrue="1">
      <formula>P38="bs"</formula>
    </cfRule>
  </conditionalFormatting>
  <conditionalFormatting sqref="O69">
    <cfRule type="expression" dxfId="195" priority="17" stopIfTrue="1">
      <formula>P113="as"</formula>
    </cfRule>
    <cfRule type="expression" dxfId="194" priority="18" stopIfTrue="1">
      <formula>P113="bs"</formula>
    </cfRule>
  </conditionalFormatting>
  <conditionalFormatting sqref="O64">
    <cfRule type="expression" dxfId="193" priority="15" stopIfTrue="1">
      <formula>P38="as"</formula>
    </cfRule>
    <cfRule type="expression" dxfId="192" priority="16" stopIfTrue="1">
      <formula>P38="bs"</formula>
    </cfRule>
  </conditionalFormatting>
  <conditionalFormatting sqref="O68">
    <cfRule type="expression" dxfId="191" priority="13" stopIfTrue="1">
      <formula>P113="as"</formula>
    </cfRule>
    <cfRule type="expression" dxfId="190" priority="14" stopIfTrue="1">
      <formula>P113="bs"</formula>
    </cfRule>
  </conditionalFormatting>
  <conditionalFormatting sqref="Q142">
    <cfRule type="expression" dxfId="189" priority="11" stopIfTrue="1">
      <formula>P67="as"</formula>
    </cfRule>
    <cfRule type="expression" dxfId="188" priority="12" stopIfTrue="1">
      <formula>P67="bs"</formula>
    </cfRule>
  </conditionalFormatting>
  <conditionalFormatting sqref="O140">
    <cfRule type="expression" dxfId="187" priority="9" stopIfTrue="1">
      <formula>P38="as"</formula>
    </cfRule>
    <cfRule type="expression" dxfId="186" priority="10" stopIfTrue="1">
      <formula>P38="bs"</formula>
    </cfRule>
  </conditionalFormatting>
  <conditionalFormatting sqref="O144">
    <cfRule type="expression" dxfId="185" priority="7" stopIfTrue="1">
      <formula>P113="as"</formula>
    </cfRule>
    <cfRule type="expression" dxfId="184" priority="8" stopIfTrue="1">
      <formula>P113="bs"</formula>
    </cfRule>
  </conditionalFormatting>
  <conditionalFormatting sqref="O139">
    <cfRule type="expression" dxfId="183" priority="5" stopIfTrue="1">
      <formula>P38="as"</formula>
    </cfRule>
    <cfRule type="expression" dxfId="182" priority="6" stopIfTrue="1">
      <formula>P38="bs"</formula>
    </cfRule>
  </conditionalFormatting>
  <conditionalFormatting sqref="O143">
    <cfRule type="expression" dxfId="181" priority="3" stopIfTrue="1">
      <formula>P113="as"</formula>
    </cfRule>
    <cfRule type="expression" dxfId="180" priority="4" stopIfTrue="1">
      <formula>P113="bs"</formula>
    </cfRule>
  </conditionalFormatting>
  <conditionalFormatting sqref="Q141">
    <cfRule type="expression" dxfId="179" priority="1" stopIfTrue="1">
      <formula>P67="as"</formula>
    </cfRule>
    <cfRule type="expression" dxfId="178"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worksheet>
</file>

<file path=xl/worksheets/sheet84.xml><?xml version="1.0" encoding="utf-8"?>
<worksheet xmlns="http://schemas.openxmlformats.org/spreadsheetml/2006/main" xmlns:r="http://schemas.openxmlformats.org/officeDocument/2006/relationships">
  <sheetPr codeName="Sheet45">
    <tabColor indexed="42"/>
  </sheetPr>
  <dimension ref="A1:O134"/>
  <sheetViews>
    <sheetView showGridLines="0" showZeros="0" workbookViewId="0">
      <pane ySplit="6" topLeftCell="A7" activePane="bottomLeft" state="frozen"/>
      <selection activeCell="F2" sqref="F2"/>
      <selection pane="bottomLeft" activeCell="Q11" sqref="Q11"/>
    </sheetView>
  </sheetViews>
  <sheetFormatPr defaultRowHeight="13.2"/>
  <cols>
    <col min="1" max="1" width="6.33203125" customWidth="1"/>
    <col min="2" max="2" width="14.5546875" customWidth="1"/>
    <col min="3" max="3" width="13.6640625" customWidth="1"/>
    <col min="4" max="4" width="11.5546875" style="45" customWidth="1"/>
    <col min="5" max="5" width="10.5546875" style="728" customWidth="1"/>
    <col min="6" max="6" width="29.88671875" style="102" customWidth="1"/>
    <col min="7" max="7" width="8.6640625" style="736"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c r="A1" s="394" t="str">
        <f>Altalanos!$A$6</f>
        <v>Diákolimpia Bács-Kiskun</v>
      </c>
      <c r="B1" s="93"/>
      <c r="C1" s="93"/>
      <c r="D1" s="384"/>
      <c r="E1" s="438" t="s">
        <v>93</v>
      </c>
      <c r="F1" s="427"/>
      <c r="G1" s="729"/>
      <c r="H1" s="430"/>
      <c r="I1" s="430"/>
      <c r="J1" s="430"/>
      <c r="K1" s="430"/>
      <c r="L1" s="430"/>
      <c r="M1" s="430"/>
      <c r="N1" s="430"/>
      <c r="O1" s="431"/>
    </row>
    <row r="2" spans="1:15" ht="13.8" thickBot="1">
      <c r="B2" s="96" t="s">
        <v>122</v>
      </c>
      <c r="C2" s="465">
        <f>Altalanos!$E$8</f>
        <v>0</v>
      </c>
      <c r="D2" s="120"/>
      <c r="E2" s="438" t="s">
        <v>94</v>
      </c>
      <c r="F2" s="704"/>
      <c r="G2" s="730"/>
      <c r="H2" s="94"/>
      <c r="I2" s="94"/>
      <c r="J2" s="94"/>
      <c r="K2" s="94"/>
      <c r="L2" s="111"/>
      <c r="M2" s="86"/>
      <c r="N2" s="86"/>
      <c r="O2" s="111"/>
    </row>
    <row r="3" spans="1:15" s="2" customFormat="1" ht="13.8" thickBot="1">
      <c r="A3" s="754"/>
      <c r="B3" s="684"/>
      <c r="C3" s="684"/>
      <c r="D3" s="684"/>
      <c r="E3" s="727"/>
      <c r="F3" s="684"/>
      <c r="G3" s="731"/>
      <c r="H3" s="112"/>
      <c r="I3" s="123"/>
      <c r="J3" s="123"/>
      <c r="K3" s="123"/>
      <c r="L3" s="485" t="s">
        <v>92</v>
      </c>
      <c r="M3" s="113"/>
      <c r="N3" s="124"/>
      <c r="O3" s="439"/>
    </row>
    <row r="4" spans="1:15" s="2" customFormat="1">
      <c r="A4" s="55" t="s">
        <v>82</v>
      </c>
      <c r="B4" s="55"/>
      <c r="C4" s="53" t="s">
        <v>79</v>
      </c>
      <c r="D4" s="55" t="s">
        <v>87</v>
      </c>
      <c r="E4" s="765"/>
      <c r="F4" s="755"/>
      <c r="G4" s="732" t="s">
        <v>88</v>
      </c>
      <c r="H4" s="126"/>
      <c r="I4" s="127"/>
      <c r="J4" s="127"/>
      <c r="K4" s="127"/>
      <c r="L4" s="126"/>
      <c r="M4" s="440"/>
      <c r="N4" s="440"/>
      <c r="O4" s="128"/>
    </row>
    <row r="5" spans="1:15" s="2" customFormat="1" ht="13.8" thickBot="1">
      <c r="A5" s="432">
        <f>Altalanos!$A$10</f>
        <v>45408</v>
      </c>
      <c r="B5" s="432"/>
      <c r="C5" s="97" t="str">
        <f>Altalanos!$C$10</f>
        <v>Baja</v>
      </c>
      <c r="D5" s="98" t="str">
        <f>Altalanos!$D$10</f>
        <v xml:space="preserve">  </v>
      </c>
      <c r="E5" s="89"/>
      <c r="F5" s="98"/>
      <c r="G5" s="733">
        <f>Altalanos!$E$10</f>
        <v>0</v>
      </c>
      <c r="H5" s="129"/>
      <c r="I5" s="89"/>
      <c r="J5" s="89"/>
      <c r="K5" s="89"/>
      <c r="L5" s="129"/>
      <c r="M5" s="98"/>
      <c r="N5" s="98"/>
      <c r="O5" s="756"/>
    </row>
    <row r="6" spans="1:15" ht="30" customHeight="1" thickBot="1">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899999999999999" customHeight="1">
      <c r="A7" s="426">
        <v>1</v>
      </c>
      <c r="B7" s="105"/>
      <c r="C7" s="105"/>
      <c r="D7" s="106"/>
      <c r="E7" s="441"/>
      <c r="F7" s="757"/>
      <c r="G7" s="767"/>
      <c r="H7" s="423"/>
      <c r="I7" s="421"/>
      <c r="J7" s="425"/>
      <c r="K7" s="421"/>
      <c r="L7" s="387"/>
      <c r="M7" s="768"/>
      <c r="N7" s="133"/>
      <c r="O7" s="751"/>
    </row>
    <row r="8" spans="1:15" s="11" customFormat="1" ht="18.899999999999999" customHeight="1">
      <c r="A8" s="426">
        <v>2</v>
      </c>
      <c r="B8" s="105"/>
      <c r="C8" s="105"/>
      <c r="D8" s="106"/>
      <c r="E8" s="441"/>
      <c r="F8" s="741"/>
      <c r="G8" s="106"/>
      <c r="H8" s="423"/>
      <c r="I8" s="421"/>
      <c r="J8" s="425"/>
      <c r="K8" s="421"/>
      <c r="L8" s="387"/>
      <c r="M8" s="106"/>
      <c r="N8" s="133"/>
      <c r="O8" s="707"/>
    </row>
    <row r="9" spans="1:15" s="11" customFormat="1" ht="18.899999999999999" customHeight="1">
      <c r="A9" s="426">
        <v>3</v>
      </c>
      <c r="B9" s="105"/>
      <c r="C9" s="105"/>
      <c r="D9" s="106"/>
      <c r="E9" s="441"/>
      <c r="F9" s="741"/>
      <c r="G9" s="106"/>
      <c r="H9" s="423"/>
      <c r="I9" s="421"/>
      <c r="J9" s="425"/>
      <c r="K9" s="421"/>
      <c r="L9" s="387"/>
      <c r="M9" s="106"/>
      <c r="N9" s="715"/>
      <c r="O9" s="458"/>
    </row>
    <row r="10" spans="1:15" s="11" customFormat="1" ht="18.899999999999999" customHeight="1">
      <c r="A10" s="426">
        <v>4</v>
      </c>
      <c r="B10" s="105"/>
      <c r="C10" s="105"/>
      <c r="D10" s="106"/>
      <c r="E10" s="441"/>
      <c r="F10" s="741"/>
      <c r="G10" s="106"/>
      <c r="H10" s="423"/>
      <c r="I10" s="421"/>
      <c r="J10" s="425"/>
      <c r="K10" s="421"/>
      <c r="L10" s="387"/>
      <c r="M10" s="106"/>
      <c r="N10" s="714"/>
      <c r="O10" s="707"/>
    </row>
    <row r="11" spans="1:15" s="11" customFormat="1" ht="18.899999999999999" customHeight="1">
      <c r="A11" s="426">
        <v>5</v>
      </c>
      <c r="B11" s="105"/>
      <c r="C11" s="105"/>
      <c r="D11" s="106"/>
      <c r="E11" s="441"/>
      <c r="F11" s="741"/>
      <c r="G11" s="767"/>
      <c r="H11" s="423"/>
      <c r="I11" s="421"/>
      <c r="J11" s="425"/>
      <c r="K11" s="421"/>
      <c r="L11" s="387"/>
      <c r="M11" s="768"/>
      <c r="N11" s="715"/>
      <c r="O11" s="707"/>
    </row>
    <row r="12" spans="1:15" s="11" customFormat="1" ht="18.899999999999999" customHeight="1">
      <c r="A12" s="426">
        <v>6</v>
      </c>
      <c r="B12" s="105"/>
      <c r="C12" s="105"/>
      <c r="D12" s="106"/>
      <c r="E12" s="441"/>
      <c r="F12" s="741"/>
      <c r="G12" s="106"/>
      <c r="H12" s="423"/>
      <c r="I12" s="421"/>
      <c r="J12" s="425"/>
      <c r="K12" s="421"/>
      <c r="L12" s="387"/>
      <c r="M12" s="106"/>
      <c r="N12" s="715"/>
      <c r="O12" s="707"/>
    </row>
    <row r="13" spans="1:15" s="11" customFormat="1" ht="18.899999999999999" customHeight="1">
      <c r="A13" s="426">
        <v>7</v>
      </c>
      <c r="B13" s="105"/>
      <c r="C13" s="105"/>
      <c r="D13" s="106"/>
      <c r="E13" s="441"/>
      <c r="F13" s="741"/>
      <c r="G13" s="106"/>
      <c r="H13" s="423"/>
      <c r="I13" s="421"/>
      <c r="J13" s="425"/>
      <c r="K13" s="421"/>
      <c r="L13" s="387"/>
      <c r="M13" s="106"/>
      <c r="N13" s="715"/>
      <c r="O13" s="707"/>
    </row>
    <row r="14" spans="1:15" s="11" customFormat="1" ht="18.899999999999999" customHeight="1">
      <c r="A14" s="426">
        <v>8</v>
      </c>
      <c r="B14" s="105"/>
      <c r="C14" s="105"/>
      <c r="D14" s="106"/>
      <c r="E14" s="441"/>
      <c r="F14" s="741"/>
      <c r="G14" s="106"/>
      <c r="H14" s="423"/>
      <c r="I14" s="421"/>
      <c r="J14" s="425"/>
      <c r="K14" s="421"/>
      <c r="L14" s="387"/>
      <c r="M14" s="106"/>
      <c r="N14" s="715"/>
      <c r="O14" s="707"/>
    </row>
    <row r="15" spans="1:15" s="11" customFormat="1" ht="18.899999999999999" customHeight="1">
      <c r="A15" s="426">
        <v>9</v>
      </c>
      <c r="B15" s="105"/>
      <c r="C15" s="105"/>
      <c r="D15" s="106"/>
      <c r="E15" s="441"/>
      <c r="F15" s="741"/>
      <c r="G15" s="106"/>
      <c r="H15" s="423"/>
      <c r="I15" s="421"/>
      <c r="J15" s="425"/>
      <c r="K15" s="421"/>
      <c r="L15" s="387"/>
      <c r="M15" s="106"/>
      <c r="N15" s="716"/>
      <c r="O15" s="707"/>
    </row>
    <row r="16" spans="1:15" s="11" customFormat="1" ht="18.899999999999999" customHeight="1">
      <c r="A16" s="426">
        <v>10</v>
      </c>
      <c r="B16" s="105"/>
      <c r="C16" s="105"/>
      <c r="D16" s="106"/>
      <c r="E16" s="441"/>
      <c r="F16" s="741"/>
      <c r="G16" s="106"/>
      <c r="H16" s="423"/>
      <c r="I16" s="421"/>
      <c r="J16" s="425"/>
      <c r="K16" s="421"/>
      <c r="L16" s="387"/>
      <c r="M16" s="106"/>
      <c r="N16" s="133"/>
      <c r="O16" s="707"/>
    </row>
    <row r="17" spans="1:15" s="11" customFormat="1" ht="18.899999999999999" customHeight="1">
      <c r="A17" s="426">
        <v>11</v>
      </c>
      <c r="B17" s="105"/>
      <c r="C17" s="105"/>
      <c r="D17" s="106"/>
      <c r="E17" s="441"/>
      <c r="F17" s="741"/>
      <c r="G17" s="106"/>
      <c r="H17" s="423"/>
      <c r="I17" s="421"/>
      <c r="J17" s="425"/>
      <c r="K17" s="421"/>
      <c r="L17" s="387"/>
      <c r="M17" s="106"/>
      <c r="N17" s="133"/>
      <c r="O17" s="707"/>
    </row>
    <row r="18" spans="1:15" s="11" customFormat="1" ht="18.899999999999999" customHeight="1">
      <c r="A18" s="426">
        <v>12</v>
      </c>
      <c r="B18" s="105"/>
      <c r="C18" s="105"/>
      <c r="D18" s="106"/>
      <c r="E18" s="441"/>
      <c r="F18" s="741"/>
      <c r="G18" s="106"/>
      <c r="H18" s="423"/>
      <c r="I18" s="421"/>
      <c r="J18" s="425"/>
      <c r="K18" s="421"/>
      <c r="L18" s="387"/>
      <c r="M18" s="106"/>
      <c r="N18" s="133"/>
      <c r="O18" s="707"/>
    </row>
    <row r="19" spans="1:15" s="11" customFormat="1" ht="18.899999999999999" customHeight="1">
      <c r="A19" s="426">
        <v>13</v>
      </c>
      <c r="B19" s="105"/>
      <c r="C19" s="105"/>
      <c r="D19" s="106"/>
      <c r="E19" s="441"/>
      <c r="F19" s="741"/>
      <c r="G19" s="106"/>
      <c r="H19" s="423"/>
      <c r="I19" s="421"/>
      <c r="J19" s="425"/>
      <c r="K19" s="421"/>
      <c r="L19" s="387"/>
      <c r="M19" s="106"/>
      <c r="N19" s="107"/>
      <c r="O19" s="707"/>
    </row>
    <row r="20" spans="1:15" s="11" customFormat="1" ht="18.899999999999999" customHeight="1">
      <c r="A20" s="426">
        <v>14</v>
      </c>
      <c r="B20" s="105"/>
      <c r="C20" s="105"/>
      <c r="D20" s="106"/>
      <c r="E20" s="441"/>
      <c r="F20" s="741"/>
      <c r="G20" s="106"/>
      <c r="H20" s="423"/>
      <c r="I20" s="421"/>
      <c r="J20" s="425"/>
      <c r="K20" s="421"/>
      <c r="L20" s="387"/>
      <c r="M20" s="106"/>
      <c r="N20" s="107"/>
      <c r="O20" s="707"/>
    </row>
    <row r="21" spans="1:15" s="11" customFormat="1" ht="18.899999999999999" customHeight="1">
      <c r="A21" s="426">
        <v>15</v>
      </c>
      <c r="B21" s="105"/>
      <c r="C21" s="105"/>
      <c r="D21" s="106"/>
      <c r="E21" s="441"/>
      <c r="F21" s="741"/>
      <c r="G21" s="106"/>
      <c r="H21" s="423"/>
      <c r="I21" s="421"/>
      <c r="J21" s="425"/>
      <c r="K21" s="421"/>
      <c r="L21" s="387"/>
      <c r="M21" s="106"/>
      <c r="N21" s="133"/>
      <c r="O21" s="707"/>
    </row>
    <row r="22" spans="1:15" s="11" customFormat="1" ht="18.899999999999999" customHeight="1">
      <c r="A22" s="426">
        <v>16</v>
      </c>
      <c r="B22" s="105"/>
      <c r="C22" s="105"/>
      <c r="D22" s="106"/>
      <c r="E22" s="441"/>
      <c r="F22" s="741"/>
      <c r="G22" s="106"/>
      <c r="H22" s="423"/>
      <c r="I22" s="421"/>
      <c r="J22" s="425"/>
      <c r="K22" s="421"/>
      <c r="L22" s="387"/>
      <c r="M22" s="106"/>
      <c r="N22" s="133"/>
      <c r="O22" s="707"/>
    </row>
    <row r="23" spans="1:15" s="11" customFormat="1" ht="18.899999999999999" customHeight="1">
      <c r="A23" s="426">
        <v>17</v>
      </c>
      <c r="B23" s="105"/>
      <c r="C23" s="105"/>
      <c r="D23" s="106"/>
      <c r="E23" s="441"/>
      <c r="F23" s="741"/>
      <c r="G23" s="106"/>
      <c r="H23" s="423"/>
      <c r="I23" s="421"/>
      <c r="J23" s="425"/>
      <c r="K23" s="421"/>
      <c r="L23" s="387"/>
      <c r="M23" s="106"/>
      <c r="N23" s="133"/>
      <c r="O23" s="707"/>
    </row>
    <row r="24" spans="1:15" s="11" customFormat="1" ht="18.899999999999999" customHeight="1">
      <c r="A24" s="426">
        <v>18</v>
      </c>
      <c r="B24" s="105"/>
      <c r="C24" s="105"/>
      <c r="D24" s="106"/>
      <c r="E24" s="441"/>
      <c r="F24" s="741"/>
      <c r="G24" s="106"/>
      <c r="H24" s="423"/>
      <c r="I24" s="421"/>
      <c r="J24" s="425"/>
      <c r="K24" s="421"/>
      <c r="L24" s="387"/>
      <c r="M24" s="106"/>
      <c r="N24" s="133"/>
      <c r="O24" s="707"/>
    </row>
    <row r="25" spans="1:15" s="11" customFormat="1" ht="18.899999999999999" customHeight="1">
      <c r="A25" s="426">
        <v>19</v>
      </c>
      <c r="B25" s="105"/>
      <c r="C25" s="105"/>
      <c r="D25" s="106"/>
      <c r="E25" s="441"/>
      <c r="F25" s="741"/>
      <c r="G25" s="106"/>
      <c r="H25" s="423"/>
      <c r="I25" s="421"/>
      <c r="J25" s="425"/>
      <c r="K25" s="421"/>
      <c r="L25" s="387"/>
      <c r="M25" s="106"/>
      <c r="N25" s="133"/>
      <c r="O25" s="707"/>
    </row>
    <row r="26" spans="1:15" s="11" customFormat="1" ht="18.899999999999999" customHeight="1">
      <c r="A26" s="426">
        <v>20</v>
      </c>
      <c r="B26" s="105"/>
      <c r="C26" s="105"/>
      <c r="D26" s="106"/>
      <c r="E26" s="441"/>
      <c r="F26" s="741"/>
      <c r="G26" s="106"/>
      <c r="H26" s="423"/>
      <c r="I26" s="421"/>
      <c r="J26" s="425"/>
      <c r="K26" s="421"/>
      <c r="L26" s="387"/>
      <c r="M26" s="106"/>
      <c r="N26" s="133"/>
      <c r="O26" s="707"/>
    </row>
    <row r="27" spans="1:15" s="11" customFormat="1" ht="18.899999999999999" customHeight="1">
      <c r="A27" s="426">
        <v>21</v>
      </c>
      <c r="B27" s="105"/>
      <c r="C27" s="105"/>
      <c r="D27" s="106"/>
      <c r="E27" s="441"/>
      <c r="F27" s="741"/>
      <c r="G27" s="106"/>
      <c r="H27" s="423"/>
      <c r="I27" s="421"/>
      <c r="J27" s="425"/>
      <c r="K27" s="421"/>
      <c r="L27" s="387"/>
      <c r="M27" s="106"/>
      <c r="N27" s="107"/>
      <c r="O27" s="458"/>
    </row>
    <row r="28" spans="1:15" s="11" customFormat="1" ht="18.899999999999999" customHeight="1">
      <c r="A28" s="426">
        <v>22</v>
      </c>
      <c r="B28" s="105"/>
      <c r="C28" s="105"/>
      <c r="D28" s="106"/>
      <c r="E28" s="441"/>
      <c r="F28" s="688"/>
      <c r="G28" s="708"/>
      <c r="H28" s="423"/>
      <c r="I28" s="421"/>
      <c r="J28" s="425"/>
      <c r="K28" s="421"/>
      <c r="L28" s="387"/>
      <c r="M28" s="107"/>
      <c r="N28" s="107"/>
      <c r="O28" s="107"/>
    </row>
    <row r="29" spans="1:15" s="11" customFormat="1" ht="18.899999999999999" customHeight="1">
      <c r="A29" s="426">
        <v>23</v>
      </c>
      <c r="B29" s="105"/>
      <c r="C29" s="105"/>
      <c r="D29" s="106"/>
      <c r="E29" s="441"/>
      <c r="F29" s="688"/>
      <c r="G29" s="708"/>
      <c r="H29" s="423"/>
      <c r="I29" s="421"/>
      <c r="J29" s="425"/>
      <c r="K29" s="421"/>
      <c r="L29" s="387"/>
      <c r="M29" s="107"/>
      <c r="N29" s="133"/>
      <c r="O29" s="107"/>
    </row>
    <row r="30" spans="1:15" s="11" customFormat="1" ht="18.899999999999999" customHeight="1">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899999999999999" customHeight="1">
      <c r="A31" s="426">
        <v>25</v>
      </c>
      <c r="B31" s="105"/>
      <c r="C31" s="105"/>
      <c r="D31" s="106"/>
      <c r="E31" s="441"/>
      <c r="F31" s="688"/>
      <c r="G31" s="735"/>
      <c r="H31" s="423"/>
      <c r="I31" s="421"/>
      <c r="J31" s="425"/>
      <c r="K31" s="421"/>
      <c r="L31" s="387"/>
      <c r="M31" s="393"/>
      <c r="N31" s="133">
        <f t="shared" si="0"/>
        <v>999</v>
      </c>
      <c r="O31" s="107"/>
    </row>
    <row r="32" spans="1:15" s="11" customFormat="1" ht="18.899999999999999" customHeight="1">
      <c r="A32" s="426">
        <v>26</v>
      </c>
      <c r="B32" s="105"/>
      <c r="C32" s="105"/>
      <c r="D32" s="106"/>
      <c r="E32" s="441"/>
      <c r="F32" s="688"/>
      <c r="G32" s="735"/>
      <c r="H32" s="423"/>
      <c r="I32" s="421"/>
      <c r="J32" s="425"/>
      <c r="K32" s="421"/>
      <c r="L32" s="387"/>
      <c r="M32" s="393"/>
      <c r="N32" s="133">
        <f t="shared" si="0"/>
        <v>999</v>
      </c>
      <c r="O32" s="107"/>
    </row>
    <row r="33" spans="1:15" s="11" customFormat="1" ht="18.899999999999999" customHeight="1">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899999999999999" customHeight="1">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899999999999999" customHeight="1">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c r="A123" s="426">
        <v>117</v>
      </c>
      <c r="B123" s="105"/>
      <c r="C123" s="105"/>
      <c r="D123" s="106"/>
      <c r="E123" s="441"/>
      <c r="F123" s="688"/>
      <c r="G123" s="735"/>
      <c r="H123" s="423"/>
      <c r="I123" s="421"/>
      <c r="J123" s="425"/>
      <c r="K123" s="421"/>
      <c r="L123" s="387"/>
      <c r="M123" s="393"/>
      <c r="N123" s="133"/>
      <c r="O123" s="107"/>
    </row>
    <row r="124" spans="1:15" s="11" customFormat="1" ht="18.899999999999999" customHeight="1">
      <c r="A124" s="426">
        <v>118</v>
      </c>
      <c r="B124" s="105"/>
      <c r="C124" s="105"/>
      <c r="D124" s="106"/>
      <c r="E124" s="441"/>
      <c r="F124" s="688"/>
      <c r="G124" s="735"/>
      <c r="H124" s="423"/>
      <c r="I124" s="421"/>
      <c r="J124" s="425"/>
      <c r="K124" s="421"/>
      <c r="L124" s="387"/>
      <c r="M124" s="393"/>
      <c r="N124" s="133"/>
      <c r="O124" s="107"/>
    </row>
    <row r="125" spans="1:15" s="11" customFormat="1" ht="18.899999999999999" customHeight="1">
      <c r="A125" s="426">
        <v>119</v>
      </c>
      <c r="B125" s="105"/>
      <c r="C125" s="105"/>
      <c r="D125" s="106"/>
      <c r="E125" s="441"/>
      <c r="F125" s="688"/>
      <c r="G125" s="735"/>
      <c r="H125" s="423"/>
      <c r="I125" s="421"/>
      <c r="J125" s="425"/>
      <c r="K125" s="421"/>
      <c r="L125" s="387"/>
      <c r="M125" s="393"/>
      <c r="N125" s="133"/>
      <c r="O125" s="107"/>
    </row>
    <row r="126" spans="1:15" s="11" customFormat="1" ht="18.899999999999999" customHeight="1">
      <c r="A126" s="426">
        <v>120</v>
      </c>
      <c r="B126" s="105"/>
      <c r="C126" s="105"/>
      <c r="D126" s="106"/>
      <c r="E126" s="441"/>
      <c r="F126" s="688"/>
      <c r="G126" s="735"/>
      <c r="H126" s="423"/>
      <c r="I126" s="421"/>
      <c r="J126" s="425"/>
      <c r="K126" s="421"/>
      <c r="L126" s="387"/>
      <c r="M126" s="393"/>
      <c r="N126" s="133"/>
      <c r="O126" s="107"/>
    </row>
    <row r="127" spans="1:15" s="11" customFormat="1" ht="18.899999999999999" customHeight="1">
      <c r="A127" s="426">
        <v>121</v>
      </c>
      <c r="B127" s="105"/>
      <c r="C127" s="105"/>
      <c r="D127" s="106"/>
      <c r="E127" s="441"/>
      <c r="F127" s="688"/>
      <c r="G127" s="735"/>
      <c r="H127" s="423"/>
      <c r="I127" s="421"/>
      <c r="J127" s="425"/>
      <c r="K127" s="421"/>
      <c r="L127" s="387"/>
      <c r="M127" s="393"/>
      <c r="N127" s="133"/>
      <c r="O127" s="107"/>
    </row>
    <row r="128" spans="1:15" s="11" customFormat="1" ht="18.899999999999999" customHeight="1">
      <c r="A128" s="426">
        <v>122</v>
      </c>
      <c r="B128" s="105"/>
      <c r="C128" s="105"/>
      <c r="D128" s="106"/>
      <c r="E128" s="441"/>
      <c r="F128" s="688"/>
      <c r="G128" s="735"/>
      <c r="H128" s="423"/>
      <c r="I128" s="421"/>
      <c r="J128" s="425"/>
      <c r="K128" s="421"/>
      <c r="L128" s="387"/>
      <c r="M128" s="393"/>
      <c r="N128" s="133"/>
      <c r="O128" s="107"/>
    </row>
    <row r="129" spans="1:15" s="11" customFormat="1" ht="18.899999999999999" customHeight="1">
      <c r="A129" s="426">
        <v>123</v>
      </c>
      <c r="B129" s="105"/>
      <c r="C129" s="105"/>
      <c r="D129" s="106"/>
      <c r="E129" s="441"/>
      <c r="F129" s="688"/>
      <c r="G129" s="735"/>
      <c r="H129" s="423"/>
      <c r="I129" s="421"/>
      <c r="J129" s="425"/>
      <c r="K129" s="421"/>
      <c r="L129" s="387"/>
      <c r="M129" s="393"/>
      <c r="N129" s="133"/>
      <c r="O129" s="107"/>
    </row>
    <row r="130" spans="1:15" s="11" customFormat="1" ht="18.899999999999999" customHeight="1">
      <c r="A130" s="426">
        <v>124</v>
      </c>
      <c r="B130" s="105"/>
      <c r="C130" s="105"/>
      <c r="D130" s="106"/>
      <c r="E130" s="441"/>
      <c r="F130" s="688"/>
      <c r="G130" s="735"/>
      <c r="H130" s="423"/>
      <c r="I130" s="421"/>
      <c r="J130" s="425"/>
      <c r="K130" s="421"/>
      <c r="L130" s="387"/>
      <c r="M130" s="393"/>
      <c r="N130" s="133"/>
      <c r="O130" s="107"/>
    </row>
    <row r="131" spans="1:15" s="11" customFormat="1" ht="18.899999999999999" customHeight="1">
      <c r="A131" s="426">
        <v>125</v>
      </c>
      <c r="B131" s="105"/>
      <c r="C131" s="105"/>
      <c r="D131" s="106"/>
      <c r="E131" s="441"/>
      <c r="F131" s="688"/>
      <c r="G131" s="735"/>
      <c r="H131" s="423"/>
      <c r="I131" s="421"/>
      <c r="J131" s="425"/>
      <c r="K131" s="421"/>
      <c r="L131" s="387"/>
      <c r="M131" s="393"/>
      <c r="N131" s="133"/>
      <c r="O131" s="107"/>
    </row>
    <row r="132" spans="1:15" s="11" customFormat="1" ht="18.899999999999999" customHeight="1">
      <c r="A132" s="426">
        <v>126</v>
      </c>
      <c r="B132" s="105"/>
      <c r="C132" s="105"/>
      <c r="D132" s="106"/>
      <c r="E132" s="441"/>
      <c r="F132" s="688"/>
      <c r="G132" s="735"/>
      <c r="H132" s="423"/>
      <c r="I132" s="421"/>
      <c r="J132" s="425"/>
      <c r="K132" s="421"/>
      <c r="L132" s="387"/>
      <c r="M132" s="393"/>
      <c r="N132" s="133"/>
      <c r="O132" s="107"/>
    </row>
    <row r="133" spans="1:15" s="11" customFormat="1" ht="18.899999999999999" customHeight="1">
      <c r="A133" s="426">
        <v>127</v>
      </c>
      <c r="B133" s="105"/>
      <c r="C133" s="105"/>
      <c r="D133" s="106"/>
      <c r="E133" s="441"/>
      <c r="F133" s="688"/>
      <c r="G133" s="735"/>
      <c r="H133" s="423"/>
      <c r="I133" s="421"/>
      <c r="J133" s="425"/>
      <c r="K133" s="421"/>
      <c r="L133" s="387"/>
      <c r="M133" s="393"/>
      <c r="N133" s="133"/>
      <c r="O133" s="107"/>
    </row>
    <row r="134" spans="1:15" s="11" customFormat="1" ht="18.899999999999999" customHeight="1">
      <c r="A134" s="426">
        <v>128</v>
      </c>
      <c r="B134" s="105"/>
      <c r="C134" s="105"/>
      <c r="D134" s="106"/>
      <c r="E134" s="441"/>
      <c r="F134" s="688"/>
      <c r="G134" s="735"/>
      <c r="H134" s="423"/>
      <c r="I134" s="421"/>
      <c r="J134" s="425"/>
      <c r="K134" s="421"/>
      <c r="L134" s="387"/>
      <c r="M134" s="393"/>
      <c r="N134" s="133"/>
      <c r="O134" s="107"/>
    </row>
  </sheetData>
  <conditionalFormatting sqref="H7:H134">
    <cfRule type="cellIs" dxfId="177" priority="10" stopIfTrue="1" operator="equal">
      <formula>"Z"</formula>
    </cfRule>
  </conditionalFormatting>
  <conditionalFormatting sqref="A7:D134">
    <cfRule type="expression" dxfId="176" priority="9" stopIfTrue="1">
      <formula>$O7&gt;=1</formula>
    </cfRule>
  </conditionalFormatting>
  <conditionalFormatting sqref="B7:D14">
    <cfRule type="expression" dxfId="175" priority="8" stopIfTrue="1">
      <formula>$O7&gt;=1</formula>
    </cfRule>
  </conditionalFormatting>
  <conditionalFormatting sqref="E7:E134">
    <cfRule type="expression" dxfId="174" priority="5" stopIfTrue="1">
      <formula>AND(ROUNDDOWN(($A$4-E7)/365.25,0)&lt;=13,#REF!&lt;&gt;"OK")</formula>
    </cfRule>
    <cfRule type="expression" dxfId="173" priority="6" stopIfTrue="1">
      <formula>AND(ROUNDDOWN(($A$4-E7)/365.25,0)&lt;=14,#REF!&lt;&gt;"OK")</formula>
    </cfRule>
    <cfRule type="expression" dxfId="172" priority="7" stopIfTrue="1">
      <formula>AND(ROUNDDOWN(($A$4-E7)/365.25,0)&lt;=17,#REF!&lt;&gt;"OK")</formula>
    </cfRule>
  </conditionalFormatting>
  <conditionalFormatting sqref="E7:E27">
    <cfRule type="expression" dxfId="171" priority="2" stopIfTrue="1">
      <formula>AND(ROUNDDOWN(($A$4-E7)/365.25,0)&lt;=13,G7&lt;&gt;"OK")</formula>
    </cfRule>
    <cfRule type="expression" dxfId="170" priority="3" stopIfTrue="1">
      <formula>AND(ROUNDDOWN(($A$4-E7)/365.25,0)&lt;=14,G7&lt;&gt;"OK")</formula>
    </cfRule>
    <cfRule type="expression" dxfId="169" priority="4" stopIfTrue="1">
      <formula>AND(ROUNDDOWN(($A$4-E7)/365.25,0)&lt;=17,G7&lt;&gt;"OK")</formula>
    </cfRule>
  </conditionalFormatting>
  <conditionalFormatting sqref="B7:D27">
    <cfRule type="expression" dxfId="168"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worksheet>
</file>

<file path=xl/worksheets/sheet85.xml><?xml version="1.0" encoding="utf-8"?>
<worksheet xmlns="http://schemas.openxmlformats.org/spreadsheetml/2006/main" xmlns:r="http://schemas.openxmlformats.org/officeDocument/2006/relationships">
  <sheetPr codeName="Sheet151">
    <tabColor indexed="19"/>
    <pageSetUpPr fitToPage="1"/>
  </sheetPr>
  <dimension ref="A1:U80"/>
  <sheetViews>
    <sheetView showGridLines="0" showZeros="0" workbookViewId="0">
      <selection activeCell="A6" sqref="A6:IV6"/>
    </sheetView>
  </sheetViews>
  <sheetFormatPr defaultRowHeight="13.2"/>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120" t="s">
        <v>115</v>
      </c>
      <c r="L1" s="120"/>
      <c r="M1" s="94"/>
      <c r="N1" s="140" t="s">
        <v>3</v>
      </c>
      <c r="O1" s="140" t="s">
        <v>3</v>
      </c>
      <c r="P1" s="140"/>
      <c r="Q1" s="139"/>
      <c r="R1" s="140"/>
    </row>
    <row r="2" spans="1:21" s="108" customFormat="1">
      <c r="A2" s="96" t="s">
        <v>122</v>
      </c>
      <c r="B2" s="96"/>
      <c r="C2" s="96"/>
      <c r="D2" s="464"/>
      <c r="E2" s="465">
        <f>Altalanos!$E$8</f>
        <v>0</v>
      </c>
      <c r="F2" s="96"/>
      <c r="G2" s="141"/>
      <c r="H2" s="110"/>
      <c r="I2" s="110"/>
      <c r="J2" s="142"/>
      <c r="K2" s="438" t="s">
        <v>230</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2" customFormat="1" ht="14.2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(5)'!$A$7:$M$30,12))</f>
        <v/>
      </c>
      <c r="C7" s="390" t="str">
        <f>IF($E7="","",VLOOKUP($E7,'1Q ELO (5)'!$A$7:$M$30,13))</f>
        <v/>
      </c>
      <c r="D7" s="446" t="str">
        <f>IF($E7="","",VLOOKUP($E7,'1Q ELO (5)'!$A$7:$M$30,5))</f>
        <v/>
      </c>
      <c r="E7" s="159"/>
      <c r="F7" s="160" t="str">
        <f>UPPER(IF($E7="","",VLOOKUP($E7,'1Q ELO (5)'!$A$7:$M$30,2)))</f>
        <v/>
      </c>
      <c r="G7" s="160" t="str">
        <f>IF($E7="","",VLOOKUP($E7,'1Q ELO (5)'!$A$7:$M$30,3))</f>
        <v/>
      </c>
      <c r="H7" s="160"/>
      <c r="I7" s="160" t="str">
        <f>IF($E7="","",VLOOKUP($E7,'1Q ELO (5)'!$A$7:$M$30,4))</f>
        <v/>
      </c>
      <c r="J7" s="162"/>
      <c r="K7" s="161"/>
      <c r="L7" s="161"/>
      <c r="M7" s="161"/>
      <c r="N7" s="161"/>
      <c r="O7" s="164"/>
      <c r="P7" s="166"/>
      <c r="Q7" s="167"/>
      <c r="R7" s="168"/>
      <c r="S7" s="169"/>
      <c r="U7" s="170" t="str">
        <f>Birók!P21</f>
        <v>Bíró</v>
      </c>
    </row>
    <row r="8" spans="1:21" s="38" customFormat="1" ht="9.6" customHeight="1">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(5)'!$A$7:$M$30,12))</f>
        <v/>
      </c>
      <c r="C9" s="390" t="str">
        <f>IF($E9="","",VLOOKUP($E9,'1Q ELO (5)'!$A$7:$M$30,13))</f>
        <v/>
      </c>
      <c r="D9" s="446" t="str">
        <f>IF($E9="","",VLOOKUP($E9,'1Q ELO (5)'!$A$7:$M$30,5))</f>
        <v/>
      </c>
      <c r="E9" s="159"/>
      <c r="F9" s="487" t="str">
        <f>UPPER(IF($E9="","",VLOOKUP($E9,'1Q ELO (5)'!$A$7:$M$30,2)))</f>
        <v/>
      </c>
      <c r="G9" s="179" t="str">
        <f>IF($E9="","",VLOOKUP($E9,'1Q ELO (5)'!$A$7:$M$30,3))</f>
        <v/>
      </c>
      <c r="H9" s="179"/>
      <c r="I9" s="179" t="str">
        <f>IF($E9="","",VLOOKUP($E9,'1Q ELO (5)'!$A$7:$M$30,4))</f>
        <v/>
      </c>
      <c r="J9" s="180"/>
      <c r="K9" s="161"/>
      <c r="L9" s="181"/>
      <c r="M9" s="161"/>
      <c r="N9" s="161"/>
      <c r="O9" s="164"/>
      <c r="P9" s="166"/>
      <c r="Q9" s="167"/>
      <c r="R9" s="168"/>
      <c r="S9" s="169"/>
      <c r="U9" s="178" t="str">
        <f>Birók!P23</f>
        <v xml:space="preserve"> </v>
      </c>
    </row>
    <row r="10" spans="1:21" s="38" customFormat="1" ht="9.6" customHeight="1">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c r="A11" s="171">
        <v>3</v>
      </c>
      <c r="B11" s="390" t="str">
        <f>IF($E11="","",VLOOKUP($E11,'1Q ELO (5)'!$A$7:$M$30,12))</f>
        <v/>
      </c>
      <c r="C11" s="390" t="str">
        <f>IF($E11="","",VLOOKUP($E11,'1Q ELO (5)'!$A$7:$M$30,13))</f>
        <v/>
      </c>
      <c r="D11" s="446" t="str">
        <f>IF($E11="","",VLOOKUP($E11,'1Q ELO (5)'!$A$7:$M$30,5))</f>
        <v/>
      </c>
      <c r="E11" s="159"/>
      <c r="F11" s="179" t="str">
        <f>UPPER(IF($E11="","",VLOOKUP($E11,'1Q ELO (5)'!$A$7:$M$30,2)))</f>
        <v/>
      </c>
      <c r="G11" s="179" t="str">
        <f>IF($E11="","",VLOOKUP($E11,'1Q ELO (5)'!$A$7:$M$30,3))</f>
        <v/>
      </c>
      <c r="H11" s="179"/>
      <c r="I11" s="179" t="str">
        <f>IF($E11="","",VLOOKUP($E11,'1Q ELO (5)'!$A$7:$M$30,4))</f>
        <v/>
      </c>
      <c r="J11" s="162"/>
      <c r="K11" s="161"/>
      <c r="L11" s="187"/>
      <c r="M11" s="161"/>
      <c r="N11" s="691"/>
      <c r="O11" s="691"/>
      <c r="P11" s="691"/>
      <c r="Q11" s="414"/>
      <c r="R11" s="396"/>
      <c r="S11" s="698"/>
      <c r="T11" s="699"/>
      <c r="U11" s="696" t="str">
        <f>Birók!P25</f>
        <v xml:space="preserve"> </v>
      </c>
    </row>
    <row r="12" spans="1:21" s="38" customFormat="1" ht="9.6" customHeight="1">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c r="A13" s="171">
        <v>4</v>
      </c>
      <c r="B13" s="390" t="str">
        <f>IF($E13="","",VLOOKUP($E13,'1Q ELO (5)'!$A$7:$M$30,12))</f>
        <v/>
      </c>
      <c r="C13" s="390" t="str">
        <f>IF($E13="","",VLOOKUP($E13,'1Q ELO (5)'!$A$7:$M$30,13))</f>
        <v/>
      </c>
      <c r="D13" s="446" t="str">
        <f>IF($E13="","",VLOOKUP($E13,'1Q ELO (5)'!$A$7:$M$30,5))</f>
        <v/>
      </c>
      <c r="E13" s="159"/>
      <c r="F13" s="179" t="str">
        <f>UPPER(IF($E13="","",VLOOKUP($E13,'1Q ELO (5)'!$A$7:$M$30,2)))</f>
        <v/>
      </c>
      <c r="G13" s="179" t="str">
        <f>IF($E13="","",VLOOKUP($E13,'1Q ELO (5)'!$A$7:$M$30,3))</f>
        <v/>
      </c>
      <c r="H13" s="179"/>
      <c r="I13" s="179" t="str">
        <f>IF($E13="","",VLOOKUP($E13,'1Q ELO (5)'!$A$7:$M$30,4))</f>
        <v/>
      </c>
      <c r="J13" s="190"/>
      <c r="K13" s="161"/>
      <c r="L13" s="161"/>
      <c r="M13" s="161"/>
      <c r="N13" s="691"/>
      <c r="O13" s="691"/>
      <c r="P13" s="691"/>
      <c r="Q13" s="414"/>
      <c r="R13" s="396"/>
      <c r="S13" s="698"/>
      <c r="T13" s="699"/>
      <c r="U13" s="696" t="str">
        <f>Birók!P27</f>
        <v xml:space="preserve"> </v>
      </c>
    </row>
    <row r="14" spans="1:21" s="38" customFormat="1" ht="9.6" customHeight="1">
      <c r="A14" s="171"/>
      <c r="B14" s="460"/>
      <c r="C14" s="460"/>
      <c r="D14" s="456"/>
      <c r="E14" s="182"/>
      <c r="F14" s="161"/>
      <c r="G14" s="161"/>
      <c r="H14" s="70"/>
      <c r="I14" s="191"/>
      <c r="J14" s="183"/>
      <c r="K14" s="161"/>
      <c r="L14" s="161"/>
      <c r="M14" s="691"/>
      <c r="N14" s="414"/>
      <c r="O14" s="396"/>
      <c r="P14" s="698"/>
      <c r="Q14" s="699"/>
      <c r="R14" s="699"/>
    </row>
    <row r="15" spans="1:21" s="38" customFormat="1" ht="9.6" customHeight="1">
      <c r="A15" s="581">
        <v>5</v>
      </c>
      <c r="B15" s="390" t="str">
        <f>IF($E15="","",VLOOKUP($E15,'1Q ELO (5)'!$A$7:$M$30,12))</f>
        <v/>
      </c>
      <c r="C15" s="390" t="str">
        <f>IF($E15="","",VLOOKUP($E15,'1Q ELO (5)'!$A$7:$M$30,13))</f>
        <v/>
      </c>
      <c r="D15" s="446" t="str">
        <f>IF($E15="","",VLOOKUP($E15,'1Q ELO (5)'!$A$7:$M$30,5))</f>
        <v/>
      </c>
      <c r="E15" s="159"/>
      <c r="F15" s="681" t="str">
        <f>UPPER(IF($E15="","",VLOOKUP($E15,'1Q ELO (5)'!$A$7:$M$30,2)))</f>
        <v/>
      </c>
      <c r="G15" s="681" t="str">
        <f>IF($E15="","",VLOOKUP($E15,'1Q ELO (5)'!$A$7:$M$30,3))</f>
        <v/>
      </c>
      <c r="H15" s="681"/>
      <c r="I15" s="681" t="str">
        <f>IF($E15="","",VLOOKUP($E15,'1Q ELO (5)'!$A$7:$M$30,4))</f>
        <v/>
      </c>
      <c r="J15" s="192"/>
      <c r="K15" s="161"/>
      <c r="L15" s="161"/>
      <c r="M15" s="161"/>
      <c r="N15" s="691"/>
      <c r="O15" s="692"/>
      <c r="P15" s="691"/>
      <c r="Q15" s="414"/>
      <c r="R15" s="396"/>
      <c r="S15" s="698"/>
      <c r="T15" s="699"/>
      <c r="U15" s="696" t="str">
        <f>Birók!P29</f>
        <v xml:space="preserve"> </v>
      </c>
    </row>
    <row r="16" spans="1:21" s="38" customFormat="1" ht="9.6" customHeight="1" thickBot="1">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c r="A17" s="171">
        <v>6</v>
      </c>
      <c r="B17" s="390" t="str">
        <f>IF($E17="","",VLOOKUP($E17,'1Q ELO (5)'!$A$7:$M$30,12))</f>
        <v/>
      </c>
      <c r="C17" s="390" t="str">
        <f>IF($E17="","",VLOOKUP($E17,'1Q ELO (5)'!$A$7:$M$30,13))</f>
        <v/>
      </c>
      <c r="D17" s="446" t="str">
        <f>IF($E17="","",VLOOKUP($E17,'1Q ELO (5)'!$A$7:$M$30,5))</f>
        <v/>
      </c>
      <c r="E17" s="159"/>
      <c r="F17" s="179" t="str">
        <f>UPPER(IF($E17="","",VLOOKUP($E17,'1Q ELO (5)'!$A$7:$M$30,2)))</f>
        <v/>
      </c>
      <c r="G17" s="179" t="str">
        <f>IF($E17="","",VLOOKUP($E17,'1Q ELO (5)'!$A$7:$M$30,3))</f>
        <v/>
      </c>
      <c r="H17" s="179"/>
      <c r="I17" s="179" t="str">
        <f>IF($E17="","",VLOOKUP($E17,'1Q ELO (5)'!$A$7:$M$30,4))</f>
        <v/>
      </c>
      <c r="J17" s="180"/>
      <c r="K17" s="161"/>
      <c r="L17" s="181"/>
      <c r="M17" s="161"/>
      <c r="N17" s="691"/>
      <c r="O17" s="691"/>
      <c r="P17" s="691"/>
      <c r="Q17" s="414"/>
      <c r="R17" s="396"/>
      <c r="S17" s="698"/>
      <c r="T17" s="699"/>
    </row>
    <row r="18" spans="1:20" s="38" customFormat="1" ht="9.6" customHeight="1">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c r="A19" s="171">
        <v>7</v>
      </c>
      <c r="B19" s="390" t="str">
        <f>IF($E19="","",VLOOKUP($E19,'1Q ELO (5)'!$A$7:$M$30,12))</f>
        <v/>
      </c>
      <c r="C19" s="390" t="str">
        <f>IF($E19="","",VLOOKUP($E19,'1Q ELO (5)'!$A$7:$M$30,13))</f>
        <v/>
      </c>
      <c r="D19" s="446" t="str">
        <f>IF($E19="","",VLOOKUP($E19,'1Q ELO (5)'!$A$7:$M$30,5))</f>
        <v/>
      </c>
      <c r="E19" s="159"/>
      <c r="F19" s="179" t="str">
        <f>UPPER(IF($E19="","",VLOOKUP($E19,'1Q ELO (5)'!$A$7:$M$30,2)))</f>
        <v/>
      </c>
      <c r="G19" s="179" t="str">
        <f>IF($E19="","",VLOOKUP($E19,'1Q ELO (5)'!$A$7:$M$30,3))</f>
        <v/>
      </c>
      <c r="H19" s="179"/>
      <c r="I19" s="179" t="str">
        <f>IF($E19="","",VLOOKUP($E19,'1Q ELO (5)'!$A$7:$M$30,4))</f>
        <v/>
      </c>
      <c r="J19" s="162"/>
      <c r="K19" s="161"/>
      <c r="L19" s="187"/>
      <c r="M19" s="161"/>
      <c r="N19" s="186"/>
      <c r="O19" s="691"/>
      <c r="P19" s="691"/>
      <c r="Q19" s="414"/>
      <c r="R19" s="396"/>
      <c r="S19" s="698"/>
      <c r="T19" s="699"/>
    </row>
    <row r="20" spans="1:20" s="38" customFormat="1" ht="9.6" customHeight="1">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c r="A21" s="171">
        <v>8</v>
      </c>
      <c r="B21" s="390" t="str">
        <f>IF($E21="","",VLOOKUP($E21,'1Q ELO (5)'!$A$7:$M$30,12))</f>
        <v/>
      </c>
      <c r="C21" s="390" t="str">
        <f>IF($E21="","",VLOOKUP($E21,'1Q ELO (5)'!$A$7:$M$30,13))</f>
        <v/>
      </c>
      <c r="D21" s="446" t="str">
        <f>IF($E21="","",VLOOKUP($E21,'1Q ELO (5)'!$A$7:$M$30,5))</f>
        <v/>
      </c>
      <c r="E21" s="159"/>
      <c r="F21" s="179" t="str">
        <f>UPPER(IF($E21="","",VLOOKUP($E21,'1Q ELO (5)'!$A$7:$M$30,2)))</f>
        <v/>
      </c>
      <c r="G21" s="179" t="str">
        <f>IF($E21="","",VLOOKUP($E21,'1Q ELO (5)'!$A$7:$M$30,3))</f>
        <v/>
      </c>
      <c r="H21" s="179"/>
      <c r="I21" s="179" t="str">
        <f>IF($E21="","",VLOOKUP($E21,'1Q ELO (5)'!$A$7:$M$30,4))</f>
        <v/>
      </c>
      <c r="J21" s="190"/>
      <c r="K21" s="161"/>
      <c r="L21" s="161"/>
      <c r="M21" s="161"/>
      <c r="N21" s="186"/>
      <c r="O21" s="691"/>
      <c r="P21" s="691"/>
      <c r="Q21" s="414"/>
      <c r="R21" s="396"/>
      <c r="S21" s="698"/>
      <c r="T21" s="699"/>
    </row>
    <row r="22" spans="1:20" s="38" customFormat="1" ht="9.6" customHeight="1">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c r="A24" s="452" t="s">
        <v>106</v>
      </c>
      <c r="B24" s="453"/>
      <c r="C24" s="454"/>
      <c r="D24" s="455"/>
      <c r="E24" s="224">
        <v>1</v>
      </c>
      <c r="F24" s="92" t="str">
        <f>IF(E24&gt;$R$31,,UPPER(VLOOKUP(E24,'1Q ELO (5)'!$A$7:$O$134,2)))</f>
        <v/>
      </c>
      <c r="G24" s="225"/>
      <c r="H24" s="92"/>
      <c r="I24" s="91"/>
      <c r="J24" s="226" t="s">
        <v>7</v>
      </c>
      <c r="K24" s="221"/>
      <c r="L24" s="227"/>
      <c r="M24" s="221"/>
      <c r="N24" s="228"/>
      <c r="O24" s="229" t="s">
        <v>111</v>
      </c>
      <c r="P24" s="230"/>
      <c r="Q24" s="230"/>
      <c r="R24" s="231"/>
    </row>
    <row r="25" spans="1:20" s="38" customFormat="1" ht="9.6" customHeight="1">
      <c r="A25" s="236" t="s">
        <v>119</v>
      </c>
      <c r="B25" s="234"/>
      <c r="C25" s="448"/>
      <c r="D25" s="237"/>
      <c r="E25" s="224">
        <v>2</v>
      </c>
      <c r="F25" s="92" t="str">
        <f>IF(E25&gt;$R$31,,UPPER(VLOOKUP(E25,'1Q ELO (5)'!$A$7:$O$134,2)))</f>
        <v/>
      </c>
      <c r="G25" s="225"/>
      <c r="H25" s="92"/>
      <c r="I25" s="91"/>
      <c r="J25" s="226" t="s">
        <v>8</v>
      </c>
      <c r="K25" s="221"/>
      <c r="L25" s="227"/>
      <c r="M25" s="221"/>
      <c r="N25" s="228"/>
      <c r="O25" s="232"/>
      <c r="P25" s="233"/>
      <c r="Q25" s="234"/>
      <c r="R25" s="235"/>
    </row>
    <row r="26" spans="1:20" s="38" customFormat="1" ht="9.6" customHeight="1">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c r="A31" s="368"/>
      <c r="B31" s="365"/>
      <c r="C31" s="445"/>
      <c r="D31" s="378"/>
      <c r="E31" s="240"/>
      <c r="F31" s="241"/>
      <c r="G31" s="242"/>
      <c r="H31" s="241"/>
      <c r="I31" s="243"/>
      <c r="J31" s="244" t="s">
        <v>14</v>
      </c>
      <c r="K31" s="234"/>
      <c r="L31" s="233"/>
      <c r="M31" s="234"/>
      <c r="N31" s="235"/>
      <c r="O31" s="234">
        <f>R4</f>
        <v>0</v>
      </c>
      <c r="P31" s="233"/>
      <c r="Q31" s="234"/>
      <c r="R31" s="245">
        <f>MIN(6,'1Q ELO (5)'!O5)</f>
        <v>6</v>
      </c>
    </row>
    <row r="32" spans="1:20" s="38" customFormat="1" ht="9.6" customHeight="1"/>
    <row r="33" s="38" customFormat="1" ht="9.6" customHeight="1"/>
    <row r="34" s="38" customFormat="1" ht="9.6" customHeight="1"/>
    <row r="35" s="38" customFormat="1" ht="9.6" customHeight="1"/>
    <row r="36" s="38" customFormat="1" ht="9.6" customHeight="1"/>
    <row r="37" s="38" customFormat="1" ht="9.6" customHeight="1"/>
    <row r="38" s="38" customFormat="1" ht="9.6" customHeight="1"/>
    <row r="39" s="38" customFormat="1" ht="9.6" customHeight="1"/>
    <row r="40" s="38" customFormat="1" ht="9.6" customHeight="1"/>
    <row r="41" s="38" customFormat="1" ht="9.6" customHeight="1"/>
    <row r="42" s="38" customFormat="1" ht="9.6" customHeight="1"/>
    <row r="43" s="38" customFormat="1" ht="9.6" customHeight="1"/>
    <row r="44" s="38" customFormat="1" ht="9.6" customHeight="1"/>
    <row r="45" s="38" customFormat="1" ht="9.6" customHeight="1"/>
    <row r="46" s="38" customFormat="1" ht="9.6" customHeight="1"/>
    <row r="47" s="38" customFormat="1" ht="9.6" customHeight="1"/>
    <row r="48" s="38" customFormat="1" ht="9.6" customHeight="1"/>
    <row r="49" s="38" customFormat="1" ht="9.6" customHeight="1"/>
    <row r="50" s="38" customFormat="1" ht="9.6" customHeight="1"/>
    <row r="51" s="38" customFormat="1" ht="9.6" customHeight="1"/>
    <row r="52" s="38" customFormat="1" ht="9.6" customHeight="1"/>
    <row r="53" s="38" customFormat="1" ht="9.6" customHeight="1"/>
    <row r="54" s="38" customFormat="1" ht="9.6" customHeight="1"/>
    <row r="55" s="38" customFormat="1" ht="9.6" customHeight="1"/>
    <row r="56" s="38" customFormat="1" ht="9.6" customHeight="1"/>
    <row r="57" s="38" customFormat="1" ht="9.6" customHeight="1"/>
    <row r="58" s="38" customFormat="1" ht="9.6" customHeight="1"/>
    <row r="59" s="38" customFormat="1" ht="9.6" customHeight="1"/>
    <row r="60" s="38" customFormat="1" ht="9.6" customHeight="1"/>
    <row r="61" s="38" customFormat="1" ht="9.6" customHeight="1"/>
    <row r="62" s="38" customFormat="1" ht="9.6" customHeight="1"/>
    <row r="63" s="38" customFormat="1" ht="9.6" customHeight="1"/>
    <row r="64" s="38" customFormat="1" ht="9.6" customHeight="1"/>
    <row r="65" spans="1:18" s="38" customFormat="1" ht="9.6" customHeight="1"/>
    <row r="66" spans="1:18" s="38" customFormat="1" ht="9.6" customHeight="1"/>
    <row r="67" spans="1:18" s="38" customFormat="1" ht="9.6" customHeight="1"/>
    <row r="68" spans="1:18" s="38" customFormat="1" ht="9.6" customHeight="1"/>
    <row r="69" spans="1:18" s="38" customFormat="1" ht="9.6" customHeight="1">
      <c r="A69"/>
      <c r="B69"/>
      <c r="C69"/>
      <c r="D69"/>
      <c r="E69"/>
      <c r="F69"/>
      <c r="G69"/>
      <c r="H69"/>
      <c r="I69"/>
      <c r="J69" s="134"/>
      <c r="K69"/>
      <c r="L69" s="134"/>
      <c r="M69"/>
      <c r="N69" s="135"/>
      <c r="O69"/>
      <c r="P69" s="134"/>
      <c r="Q69"/>
      <c r="R69" s="135"/>
    </row>
    <row r="70" spans="1:18" s="38" customFormat="1" ht="9.6" customHeight="1">
      <c r="A70"/>
      <c r="B70"/>
      <c r="C70"/>
      <c r="D70"/>
      <c r="E70"/>
      <c r="F70"/>
      <c r="G70"/>
      <c r="H70"/>
      <c r="I70"/>
      <c r="J70" s="134"/>
      <c r="K70"/>
      <c r="L70" s="134"/>
      <c r="M70"/>
      <c r="N70" s="135"/>
      <c r="O70"/>
      <c r="P70" s="134"/>
      <c r="Q70"/>
      <c r="R70" s="135"/>
    </row>
    <row r="71" spans="1:18" s="2" customFormat="1" ht="6.75" customHeight="1">
      <c r="A71"/>
      <c r="B71"/>
      <c r="C71"/>
      <c r="D71"/>
      <c r="E71"/>
      <c r="F71"/>
      <c r="G71"/>
      <c r="H71"/>
      <c r="I71"/>
      <c r="J71" s="134"/>
      <c r="K71"/>
      <c r="L71" s="134"/>
      <c r="M71"/>
      <c r="N71" s="135"/>
      <c r="O71"/>
      <c r="P71" s="134"/>
      <c r="Q71"/>
      <c r="R71" s="135"/>
    </row>
    <row r="72" spans="1:18" s="18" customFormat="1" ht="10.5" customHeight="1">
      <c r="A72"/>
      <c r="B72"/>
      <c r="C72"/>
      <c r="D72"/>
      <c r="E72"/>
      <c r="F72"/>
      <c r="G72"/>
      <c r="H72"/>
      <c r="I72"/>
      <c r="J72" s="134"/>
      <c r="K72"/>
      <c r="L72" s="134"/>
      <c r="M72"/>
      <c r="N72" s="135"/>
      <c r="O72"/>
      <c r="P72" s="134"/>
      <c r="Q72"/>
      <c r="R72" s="135"/>
    </row>
    <row r="73" spans="1:18" s="18" customFormat="1" ht="9" customHeight="1">
      <c r="A73"/>
      <c r="B73"/>
      <c r="C73"/>
      <c r="D73"/>
      <c r="E73"/>
      <c r="F73"/>
      <c r="G73"/>
      <c r="H73"/>
      <c r="I73"/>
      <c r="J73" s="134"/>
      <c r="K73"/>
      <c r="L73" s="134"/>
      <c r="M73"/>
      <c r="N73" s="135"/>
      <c r="O73"/>
      <c r="P73" s="134"/>
      <c r="Q73"/>
      <c r="R73" s="135"/>
    </row>
    <row r="74" spans="1:18" s="18" customFormat="1" ht="9" customHeight="1">
      <c r="A74"/>
      <c r="B74"/>
      <c r="C74"/>
      <c r="D74"/>
      <c r="E74"/>
      <c r="F74"/>
      <c r="G74"/>
      <c r="H74"/>
      <c r="I74"/>
      <c r="J74" s="134"/>
      <c r="K74"/>
      <c r="L74" s="134"/>
      <c r="M74"/>
      <c r="N74" s="135"/>
      <c r="O74"/>
      <c r="P74" s="134"/>
      <c r="Q74"/>
      <c r="R74" s="135"/>
    </row>
    <row r="75" spans="1:18" s="18" customFormat="1" ht="9" customHeight="1">
      <c r="A75"/>
      <c r="B75"/>
      <c r="C75"/>
      <c r="D75"/>
      <c r="E75"/>
      <c r="F75"/>
      <c r="G75"/>
      <c r="H75"/>
      <c r="I75"/>
      <c r="J75" s="134"/>
      <c r="K75"/>
      <c r="L75" s="134"/>
      <c r="M75"/>
      <c r="N75" s="135"/>
      <c r="O75"/>
      <c r="P75" s="134"/>
      <c r="Q75"/>
      <c r="R75" s="135"/>
    </row>
    <row r="76" spans="1:18" s="18" customFormat="1" ht="9" customHeight="1">
      <c r="A76"/>
      <c r="B76"/>
      <c r="C76"/>
      <c r="D76"/>
      <c r="E76"/>
      <c r="F76"/>
      <c r="G76"/>
      <c r="H76"/>
      <c r="I76"/>
      <c r="J76" s="134"/>
      <c r="K76"/>
      <c r="L76" s="134"/>
      <c r="M76"/>
      <c r="N76" s="135"/>
      <c r="O76"/>
      <c r="P76" s="134"/>
      <c r="Q76"/>
      <c r="R76" s="135"/>
    </row>
    <row r="77" spans="1:18" s="18" customFormat="1" ht="9" customHeight="1">
      <c r="A77"/>
      <c r="B77"/>
      <c r="C77"/>
      <c r="D77"/>
      <c r="E77"/>
      <c r="F77"/>
      <c r="G77"/>
      <c r="H77"/>
      <c r="I77"/>
      <c r="J77" s="134"/>
      <c r="K77"/>
      <c r="L77" s="134"/>
      <c r="M77"/>
      <c r="N77" s="135"/>
      <c r="O77"/>
      <c r="P77" s="134"/>
      <c r="Q77"/>
      <c r="R77" s="135"/>
    </row>
    <row r="78" spans="1:18" s="18" customFormat="1" ht="9" customHeight="1">
      <c r="A78"/>
      <c r="B78"/>
      <c r="C78"/>
      <c r="D78"/>
      <c r="E78"/>
      <c r="F78"/>
      <c r="G78"/>
      <c r="H78"/>
      <c r="I78"/>
      <c r="J78" s="134"/>
      <c r="K78"/>
      <c r="L78" s="134"/>
      <c r="M78"/>
      <c r="N78" s="135"/>
      <c r="O78"/>
      <c r="P78" s="134"/>
      <c r="Q78"/>
      <c r="R78" s="135"/>
    </row>
    <row r="79" spans="1:18" s="18" customFormat="1" ht="9" customHeight="1">
      <c r="A79"/>
      <c r="B79"/>
      <c r="C79"/>
      <c r="D79"/>
      <c r="E79"/>
      <c r="F79"/>
      <c r="G79"/>
      <c r="H79"/>
      <c r="I79"/>
      <c r="J79" s="134"/>
      <c r="K79"/>
      <c r="L79" s="134"/>
      <c r="M79"/>
      <c r="N79" s="135"/>
      <c r="O79"/>
      <c r="P79" s="134"/>
      <c r="Q79"/>
      <c r="R79" s="135"/>
    </row>
    <row r="80" spans="1:18" s="18" customFormat="1" ht="9" customHeight="1">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167" priority="10" stopIfTrue="1">
      <formula>AND($E7&lt;9,$C7&gt;0)</formula>
    </cfRule>
  </conditionalFormatting>
  <conditionalFormatting sqref="I16 I12 K18 K10 I8 I20">
    <cfRule type="expression" dxfId="166" priority="7" stopIfTrue="1">
      <formula>AND($O$1="CU",I8="Umpire")</formula>
    </cfRule>
    <cfRule type="expression" dxfId="165" priority="8" stopIfTrue="1">
      <formula>AND($O$1="CU",I8&lt;&gt;"Umpire",J8&lt;&gt;"")</formula>
    </cfRule>
    <cfRule type="expression" dxfId="164" priority="9" stopIfTrue="1">
      <formula>AND($O$1="CU",I8&lt;&gt;"Umpire")</formula>
    </cfRule>
  </conditionalFormatting>
  <conditionalFormatting sqref="M10 M18 K8 K12 K16 K20">
    <cfRule type="expression" dxfId="163" priority="5" stopIfTrue="1">
      <formula>J8="as"</formula>
    </cfRule>
    <cfRule type="expression" dxfId="162" priority="6" stopIfTrue="1">
      <formula>J8="bs"</formula>
    </cfRule>
  </conditionalFormatting>
  <conditionalFormatting sqref="B22">
    <cfRule type="cellIs" dxfId="161" priority="3" stopIfTrue="1" operator="equal">
      <formula>"QA"</formula>
    </cfRule>
    <cfRule type="cellIs" dxfId="160" priority="4" stopIfTrue="1" operator="equal">
      <formula>"DA"</formula>
    </cfRule>
  </conditionalFormatting>
  <conditionalFormatting sqref="R31 J8 J12 J16 J20 L18 L10">
    <cfRule type="expression" dxfId="159" priority="2" stopIfTrue="1">
      <formula>$O$1="CU"</formula>
    </cfRule>
  </conditionalFormatting>
  <conditionalFormatting sqref="E7 E17 E19 E13 E15">
    <cfRule type="expression" dxfId="158"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86.xml><?xml version="1.0" encoding="utf-8"?>
<worksheet xmlns="http://schemas.openxmlformats.org/spreadsheetml/2006/main" xmlns:r="http://schemas.openxmlformats.org/officeDocument/2006/relationships">
  <sheetPr codeName="Sheet152">
    <tabColor indexed="19"/>
    <pageSetUpPr fitToPage="1"/>
  </sheetPr>
  <dimension ref="A1:U79"/>
  <sheetViews>
    <sheetView showGridLines="0" showZeros="0" workbookViewId="0">
      <selection activeCell="A6" sqref="A6:IV6"/>
    </sheetView>
  </sheetViews>
  <sheetFormatPr defaultRowHeight="13.2"/>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438" t="s">
        <v>115</v>
      </c>
      <c r="L1" s="120"/>
      <c r="M1" s="94"/>
      <c r="N1" s="140"/>
      <c r="O1" s="140" t="s">
        <v>3</v>
      </c>
      <c r="P1" s="140"/>
      <c r="Q1" s="139"/>
      <c r="R1" s="140"/>
    </row>
    <row r="2" spans="1:21" s="108" customFormat="1">
      <c r="A2" s="96" t="s">
        <v>122</v>
      </c>
      <c r="B2" s="96"/>
      <c r="C2" s="96"/>
      <c r="D2" s="464"/>
      <c r="E2" s="465">
        <f>Altalanos!$E$8</f>
        <v>0</v>
      </c>
      <c r="F2" s="96"/>
      <c r="G2" s="141"/>
      <c r="H2" s="110"/>
      <c r="I2" s="110"/>
      <c r="J2" s="142"/>
      <c r="K2" s="438" t="s">
        <v>228</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2" customFormat="1" ht="10.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(5)'!$A$7:$M$32,12))</f>
        <v/>
      </c>
      <c r="C7" s="390" t="str">
        <f>IF($E7="","",VLOOKUP($E7,'1Q ELO (5)'!$A$7:$M$30,13))</f>
        <v/>
      </c>
      <c r="D7" s="446" t="str">
        <f>IF($E7="","",VLOOKUP($E7,'1Q ELO (5)'!$A$7:$M$30,5))</f>
        <v/>
      </c>
      <c r="E7" s="159"/>
      <c r="F7" s="160" t="str">
        <f>UPPER(IF($E7="","",VLOOKUP($E7,'1Q ELO (5)'!$A$7:$M$38,2)))</f>
        <v/>
      </c>
      <c r="G7" s="160" t="str">
        <f>IF($E7="","",VLOOKUP($E7,'1Q ELO (5)'!$A$7:$M$38,3))</f>
        <v/>
      </c>
      <c r="H7" s="160"/>
      <c r="I7" s="160" t="str">
        <f>IF($E7="","",VLOOKUP($E7,'1Q ELO (5)'!$A$7:$M$38,4))</f>
        <v/>
      </c>
      <c r="J7" s="162"/>
      <c r="K7" s="161"/>
      <c r="L7" s="161"/>
      <c r="M7" s="161"/>
      <c r="N7" s="161"/>
      <c r="O7" s="164"/>
      <c r="P7" s="166"/>
      <c r="Q7" s="167"/>
      <c r="R7" s="168"/>
      <c r="S7" s="169"/>
      <c r="U7" s="170" t="str">
        <f>Birók!P21</f>
        <v>Bíró</v>
      </c>
    </row>
    <row r="8" spans="1:21" s="38" customFormat="1" ht="9.6" customHeight="1">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(5)'!$A$7:$M$32,12))</f>
        <v/>
      </c>
      <c r="C9" s="390" t="str">
        <f>IF($E9="","",VLOOKUP($E9,'1Q ELO (5)'!$A$7:$M$30,13))</f>
        <v/>
      </c>
      <c r="D9" s="446" t="str">
        <f>IF($E9="","",VLOOKUP($E9,'1Q ELO (5)'!$A$7:$M$30,5))</f>
        <v/>
      </c>
      <c r="E9" s="700"/>
      <c r="F9" s="179" t="str">
        <f>UPPER(IF($E9="","",VLOOKUP($E9,'1Q ELO (5)'!$A$7:$M$38,2)))</f>
        <v/>
      </c>
      <c r="G9" s="179" t="str">
        <f>IF($E9="","",VLOOKUP($E9,'1Q ELO (5)'!$A$7:$M$38,3))</f>
        <v/>
      </c>
      <c r="H9" s="179"/>
      <c r="I9" s="179" t="str">
        <f>IF($E9="","",VLOOKUP($E9,'1Q ELO (5)'!$A$7:$M$38,4))</f>
        <v/>
      </c>
      <c r="J9" s="180"/>
      <c r="K9" s="161"/>
      <c r="L9" s="405"/>
      <c r="M9" s="692"/>
      <c r="N9" s="692"/>
      <c r="O9" s="694"/>
      <c r="P9" s="695"/>
      <c r="Q9" s="414"/>
      <c r="R9" s="168"/>
      <c r="S9" s="169"/>
      <c r="U9" s="178" t="str">
        <f>Birók!P23</f>
        <v xml:space="preserve"> </v>
      </c>
    </row>
    <row r="10" spans="1:21" s="38" customFormat="1" ht="9.6" customHeight="1">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c r="A11" s="581">
        <v>3</v>
      </c>
      <c r="B11" s="390" t="str">
        <f>IF($E11="","",VLOOKUP($E11,'1Q ELO (5)'!$A$7:$M$32,12))</f>
        <v/>
      </c>
      <c r="C11" s="390" t="str">
        <f>IF($E11="","",VLOOKUP($E11,'1Q ELO (5)'!$A$7:$M$30,13))</f>
        <v/>
      </c>
      <c r="D11" s="446" t="str">
        <f>IF($E11="","",VLOOKUP($E11,'1Q ELO (5)'!$A$7:$M$30,5))</f>
        <v/>
      </c>
      <c r="E11" s="159"/>
      <c r="F11" s="681" t="str">
        <f>UPPER(IF($E11="","",VLOOKUP($E11,'1Q ELO (5)'!$A$7:$M$38,2)))</f>
        <v/>
      </c>
      <c r="G11" s="681" t="str">
        <f>IF($E11="","",VLOOKUP($E11,'1Q ELO (5)'!$A$7:$M$38,3))</f>
        <v/>
      </c>
      <c r="H11" s="681"/>
      <c r="I11" s="681" t="str">
        <f>IF($E11="","",VLOOKUP($E11,'1Q ELO (5)'!$A$7:$M$38,4))</f>
        <v/>
      </c>
      <c r="J11" s="162"/>
      <c r="K11" s="161"/>
      <c r="L11" s="692"/>
      <c r="M11" s="692"/>
      <c r="N11" s="691"/>
      <c r="O11" s="691"/>
      <c r="P11" s="691"/>
      <c r="Q11" s="414"/>
      <c r="R11" s="168"/>
      <c r="S11" s="169"/>
      <c r="U11" s="178" t="str">
        <f>Birók!P25</f>
        <v xml:space="preserve"> </v>
      </c>
    </row>
    <row r="12" spans="1:21" s="38" customFormat="1" ht="9.6" customHeight="1">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c r="A13" s="171">
        <v>4</v>
      </c>
      <c r="B13" s="390" t="str">
        <f>IF($E13="","",VLOOKUP($E13,'1Q ELO (5)'!$A$7:$M$32,12))</f>
        <v/>
      </c>
      <c r="C13" s="390" t="str">
        <f>IF($E13="","",VLOOKUP($E13,'1Q ELO (5)'!$A$7:$M$30,13))</f>
        <v/>
      </c>
      <c r="D13" s="446" t="str">
        <f>IF($E13="","",VLOOKUP($E13,'1Q ELO (5)'!$A$7:$M$30,5))</f>
        <v/>
      </c>
      <c r="E13" s="159"/>
      <c r="F13" s="179" t="str">
        <f>UPPER(IF($E13="","",VLOOKUP($E13,'1Q ELO (5)'!$A$7:$M$38,2)))</f>
        <v/>
      </c>
      <c r="G13" s="179" t="str">
        <f>IF($E13="","",VLOOKUP($E13,'1Q ELO (5)'!$A$7:$M$38,3))</f>
        <v/>
      </c>
      <c r="H13" s="179"/>
      <c r="I13" s="179" t="str">
        <f>IF($E13="","",VLOOKUP($E13,'1Q ELO (5)'!$A$7:$M$38,4))</f>
        <v/>
      </c>
      <c r="J13" s="190"/>
      <c r="K13" s="161"/>
      <c r="L13" s="161"/>
      <c r="M13" s="692"/>
      <c r="N13" s="691"/>
      <c r="O13" s="691"/>
      <c r="P13" s="691"/>
      <c r="Q13" s="414"/>
      <c r="R13" s="168"/>
      <c r="S13" s="169"/>
      <c r="U13" s="178" t="str">
        <f>Birók!P27</f>
        <v xml:space="preserve"> </v>
      </c>
    </row>
    <row r="14" spans="1:21" s="38" customFormat="1" ht="9.6" customHeight="1">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c r="A15" s="581">
        <v>5</v>
      </c>
      <c r="B15" s="390" t="str">
        <f>IF($E15="","",VLOOKUP($E15,'1Q ELO (5)'!$A$7:$M$32,12))</f>
        <v/>
      </c>
      <c r="C15" s="390" t="str">
        <f>IF($E15="","",VLOOKUP($E15,'1Q ELO (5)'!$A$7:$M$30,13))</f>
        <v/>
      </c>
      <c r="D15" s="446" t="str">
        <f>IF($E15="","",VLOOKUP($E15,'1Q ELO (5)'!$A$7:$M$30,5))</f>
        <v/>
      </c>
      <c r="E15" s="159"/>
      <c r="F15" s="681" t="str">
        <f>UPPER(IF($E15="","",VLOOKUP($E15,'1Q ELO (5)'!$A$7:$M$38,2)))</f>
        <v/>
      </c>
      <c r="G15" s="681" t="str">
        <f>IF($E15="","",VLOOKUP($E15,'1Q ELO (5)'!$A$7:$M$38,3))</f>
        <v/>
      </c>
      <c r="H15" s="681"/>
      <c r="I15" s="681" t="str">
        <f>IF($E15="","",VLOOKUP($E15,'1Q ELO (5)'!$A$7:$M$38,4))</f>
        <v/>
      </c>
      <c r="J15" s="719"/>
      <c r="K15" s="161"/>
      <c r="L15" s="161"/>
      <c r="M15" s="692"/>
      <c r="N15" s="691"/>
      <c r="O15" s="692"/>
      <c r="P15" s="691"/>
      <c r="Q15" s="414"/>
      <c r="R15" s="168"/>
      <c r="S15" s="169"/>
      <c r="U15" s="178" t="str">
        <f>Birók!P29</f>
        <v xml:space="preserve"> </v>
      </c>
    </row>
    <row r="16" spans="1:21" s="38" customFormat="1" ht="9.6" customHeight="1" thickBot="1">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c r="A17" s="171">
        <v>6</v>
      </c>
      <c r="B17" s="390" t="str">
        <f>IF($E17="","",VLOOKUP($E17,'1Q ELO (5)'!$A$7:$M$32,12))</f>
        <v/>
      </c>
      <c r="C17" s="390" t="str">
        <f>IF($E17="","",VLOOKUP($E17,'1Q ELO (5)'!$A$7:$M$30,13))</f>
        <v/>
      </c>
      <c r="D17" s="446" t="str">
        <f>IF($E17="","",VLOOKUP($E17,'1Q ELO (5)'!$A$7:$M$30,5))</f>
        <v/>
      </c>
      <c r="E17" s="159"/>
      <c r="F17" s="179" t="str">
        <f>UPPER(IF($E17="","",VLOOKUP($E17,'1Q ELO (5)'!$A$7:$M$38,2)))</f>
        <v/>
      </c>
      <c r="G17" s="179" t="str">
        <f>IF($E17="","",VLOOKUP($E17,'1Q ELO (5)'!$A$7:$M$38,3))</f>
        <v/>
      </c>
      <c r="H17" s="179"/>
      <c r="I17" s="179" t="str">
        <f>IF($E17="","",VLOOKUP($E17,'1Q ELO (5)'!$A$7:$M$38,4))</f>
        <v/>
      </c>
      <c r="J17" s="180"/>
      <c r="K17" s="161"/>
      <c r="L17" s="405"/>
      <c r="M17" s="692"/>
      <c r="N17" s="691"/>
      <c r="O17" s="691"/>
      <c r="P17" s="691"/>
      <c r="Q17" s="414"/>
      <c r="R17" s="168"/>
      <c r="S17" s="169"/>
    </row>
    <row r="18" spans="1:19" s="38" customFormat="1" ht="9.6" customHeight="1">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c r="A19" s="581">
        <v>7</v>
      </c>
      <c r="B19" s="390" t="str">
        <f>IF($E19="","",VLOOKUP($E19,'1Q ELO (5)'!$A$7:$M$32,12))</f>
        <v/>
      </c>
      <c r="C19" s="390" t="str">
        <f>IF($E19="","",VLOOKUP($E19,'1Q ELO (5)'!$A$7:$M$30,13))</f>
        <v/>
      </c>
      <c r="D19" s="446" t="str">
        <f>IF($E19="","",VLOOKUP($E19,'1Q ELO (5)'!$A$7:$M$30,5))</f>
        <v/>
      </c>
      <c r="E19" s="159"/>
      <c r="F19" s="681" t="str">
        <f>UPPER(IF($E19="","",VLOOKUP($E19,'1Q ELO (5)'!$A$7:$M$38,2)))</f>
        <v/>
      </c>
      <c r="G19" s="681" t="str">
        <f>IF($E19="","",VLOOKUP($E19,'1Q ELO (5)'!$A$7:$M$38,3))</f>
        <v/>
      </c>
      <c r="H19" s="681"/>
      <c r="I19" s="681" t="str">
        <f>IF($E19="","",VLOOKUP($E19,'1Q ELO (5)'!$A$7:$M$38,4))</f>
        <v/>
      </c>
      <c r="J19" s="162"/>
      <c r="K19" s="161"/>
      <c r="L19" s="692"/>
      <c r="M19" s="692"/>
      <c r="N19" s="691"/>
      <c r="O19" s="691"/>
      <c r="P19" s="691"/>
      <c r="Q19" s="414"/>
      <c r="R19" s="168"/>
      <c r="S19" s="169"/>
    </row>
    <row r="20" spans="1:19" s="38" customFormat="1" ht="9.6" customHeight="1">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c r="A21" s="578">
        <v>8</v>
      </c>
      <c r="B21" s="390" t="str">
        <f>IF($E21="","",VLOOKUP($E21,'1Q ELO (5)'!$A$7:$M$32,12))</f>
        <v/>
      </c>
      <c r="C21" s="390" t="str">
        <f>IF($E21="","",VLOOKUP($E21,'1Q ELO (5)'!$A$7:$M$30,13))</f>
        <v/>
      </c>
      <c r="D21" s="446" t="str">
        <f>IF($E21="","",VLOOKUP($E21,'1Q ELO (5)'!$A$7:$M$30,5))</f>
        <v/>
      </c>
      <c r="E21" s="159"/>
      <c r="F21" s="487" t="str">
        <f>UPPER(IF($E21="","",VLOOKUP($E21,'1Q ELO (5)'!$A$7:$M$38,2)))</f>
        <v/>
      </c>
      <c r="G21" s="487" t="str">
        <f>IF($E21="","",VLOOKUP($E21,'1Q ELO (5)'!$A$7:$M$38,3))</f>
        <v/>
      </c>
      <c r="H21" s="487"/>
      <c r="I21" s="487" t="str">
        <f>IF($E21="","",VLOOKUP($E21,'1Q ELO (5)'!$A$7:$M$38,4))</f>
        <v/>
      </c>
      <c r="J21" s="190"/>
      <c r="K21" s="161"/>
      <c r="L21" s="161"/>
      <c r="M21" s="692"/>
      <c r="N21" s="691"/>
      <c r="O21" s="691"/>
      <c r="P21" s="691"/>
      <c r="Q21" s="414"/>
      <c r="R21" s="168"/>
      <c r="S21" s="169"/>
    </row>
    <row r="22" spans="1:19" s="38" customFormat="1" ht="9.6" customHeight="1">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c r="A25" s="222" t="s">
        <v>106</v>
      </c>
      <c r="B25" s="221"/>
      <c r="C25" s="223"/>
      <c r="D25" s="442"/>
      <c r="E25" s="224">
        <v>1</v>
      </c>
      <c r="F25" s="92" t="str">
        <f>IF(E25&gt;$R$32,,UPPER(VLOOKUP(E25,'1Q ELO (5)'!$A$7:$O$134,2)))</f>
        <v/>
      </c>
      <c r="G25" s="225"/>
      <c r="H25" s="92"/>
      <c r="I25" s="91"/>
      <c r="J25" s="226" t="s">
        <v>7</v>
      </c>
      <c r="K25" s="221"/>
      <c r="L25" s="227"/>
      <c r="M25" s="221"/>
      <c r="N25" s="228"/>
      <c r="O25" s="229" t="s">
        <v>111</v>
      </c>
      <c r="P25" s="230"/>
      <c r="Q25" s="230"/>
      <c r="R25" s="231"/>
      <c r="S25" s="169"/>
    </row>
    <row r="26" spans="1:19" s="38" customFormat="1" ht="9.6" customHeight="1">
      <c r="A26" s="236" t="s">
        <v>119</v>
      </c>
      <c r="B26" s="234"/>
      <c r="C26" s="237"/>
      <c r="D26" s="442"/>
      <c r="E26" s="224">
        <v>2</v>
      </c>
      <c r="F26" s="92" t="str">
        <f>IF(E26&gt;$R$32,,UPPER(VLOOKUP(E26,'1Q ELO (5)'!$A$7:$O$134,2)))</f>
        <v/>
      </c>
      <c r="G26" s="225"/>
      <c r="H26" s="92"/>
      <c r="I26" s="91"/>
      <c r="J26" s="226" t="s">
        <v>8</v>
      </c>
      <c r="K26" s="221"/>
      <c r="L26" s="227"/>
      <c r="M26" s="221"/>
      <c r="N26" s="228"/>
      <c r="O26" s="232"/>
      <c r="P26" s="233"/>
      <c r="Q26" s="234"/>
      <c r="R26" s="235"/>
      <c r="S26" s="169"/>
    </row>
    <row r="27" spans="1:19" s="38" customFormat="1" ht="9.6" customHeight="1">
      <c r="A27" s="379"/>
      <c r="B27" s="380"/>
      <c r="C27" s="381"/>
      <c r="D27" s="443"/>
      <c r="E27" s="718">
        <v>3</v>
      </c>
      <c r="F27" s="92" t="str">
        <f>IF(E27&gt;$R$32,,UPPER(VLOOKUP(E27,'1Q ELO (5)'!$A$7:$O$134,2)))</f>
        <v/>
      </c>
      <c r="G27" s="225"/>
      <c r="H27" s="92"/>
      <c r="I27" s="91"/>
      <c r="J27" s="226" t="s">
        <v>9</v>
      </c>
      <c r="K27" s="221"/>
      <c r="L27" s="227"/>
      <c r="M27" s="221"/>
      <c r="N27" s="228"/>
      <c r="O27" s="229" t="s">
        <v>112</v>
      </c>
      <c r="P27" s="230"/>
      <c r="Q27" s="230"/>
      <c r="R27" s="231"/>
      <c r="S27" s="169"/>
    </row>
    <row r="28" spans="1:19" s="38" customFormat="1" ht="9.6" customHeight="1">
      <c r="A28" s="238"/>
      <c r="B28" s="150"/>
      <c r="C28" s="239"/>
      <c r="D28" s="443"/>
      <c r="E28" s="718">
        <v>4</v>
      </c>
      <c r="F28" s="92" t="str">
        <f>IF(E28&gt;$R$32,,UPPER(VLOOKUP(E28,'1Q ELO (5)'!$A$7:$O$134,2)))</f>
        <v/>
      </c>
      <c r="G28" s="225"/>
      <c r="H28" s="92"/>
      <c r="I28" s="91"/>
      <c r="J28" s="226" t="s">
        <v>10</v>
      </c>
      <c r="K28" s="221"/>
      <c r="L28" s="227"/>
      <c r="M28" s="221"/>
      <c r="N28" s="228"/>
      <c r="O28" s="221"/>
      <c r="P28" s="227"/>
      <c r="Q28" s="221"/>
      <c r="R28" s="228"/>
      <c r="S28" s="169"/>
    </row>
    <row r="29" spans="1:19" s="38" customFormat="1" ht="9.6" customHeight="1">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c r="A32" s="368"/>
      <c r="B32" s="365"/>
      <c r="C32" s="378"/>
      <c r="D32" s="445"/>
      <c r="E32" s="240"/>
      <c r="F32" s="241"/>
      <c r="G32" s="242"/>
      <c r="H32" s="241"/>
      <c r="I32" s="243"/>
      <c r="J32" s="244" t="s">
        <v>14</v>
      </c>
      <c r="K32" s="234"/>
      <c r="L32" s="233"/>
      <c r="M32" s="234"/>
      <c r="N32" s="235"/>
      <c r="O32" s="234">
        <f>R4</f>
        <v>0</v>
      </c>
      <c r="P32" s="233"/>
      <c r="Q32" s="234"/>
      <c r="R32" s="245">
        <f>MIN(8,'1Q ELO (5)'!O5)</f>
        <v>8</v>
      </c>
      <c r="S32" s="169"/>
    </row>
    <row r="33" spans="1:19" s="38" customFormat="1" ht="9.6" customHeight="1">
      <c r="A33"/>
      <c r="B33"/>
      <c r="C33"/>
      <c r="D33"/>
      <c r="E33"/>
      <c r="F33"/>
      <c r="G33"/>
      <c r="H33"/>
      <c r="I33"/>
      <c r="J33" s="134"/>
      <c r="K33"/>
      <c r="L33" s="134"/>
      <c r="M33"/>
      <c r="N33" s="135"/>
      <c r="O33"/>
      <c r="P33" s="134"/>
      <c r="Q33"/>
      <c r="R33" s="135"/>
      <c r="S33" s="169"/>
    </row>
    <row r="34" spans="1:19" s="38" customFormat="1" ht="9.6" customHeight="1">
      <c r="A34"/>
      <c r="B34"/>
      <c r="C34"/>
      <c r="D34"/>
      <c r="E34"/>
      <c r="F34"/>
      <c r="G34"/>
      <c r="H34"/>
      <c r="I34"/>
      <c r="J34" s="134"/>
      <c r="K34"/>
      <c r="L34" s="134"/>
      <c r="M34"/>
      <c r="N34" s="135"/>
      <c r="O34"/>
      <c r="P34" s="134"/>
      <c r="Q34"/>
      <c r="R34" s="135"/>
      <c r="S34" s="169"/>
    </row>
    <row r="35" spans="1:19" s="38" customFormat="1" ht="9.6" customHeight="1">
      <c r="A35"/>
      <c r="B35"/>
      <c r="C35"/>
      <c r="D35"/>
      <c r="E35"/>
      <c r="F35"/>
      <c r="G35"/>
      <c r="H35"/>
      <c r="I35"/>
      <c r="J35" s="134"/>
      <c r="K35"/>
      <c r="L35" s="134"/>
      <c r="M35"/>
      <c r="N35" s="135"/>
      <c r="O35"/>
      <c r="P35" s="134"/>
      <c r="Q35"/>
      <c r="R35" s="135"/>
      <c r="S35" s="169"/>
    </row>
    <row r="36" spans="1:19" s="38" customFormat="1" ht="9.6" customHeight="1">
      <c r="A36"/>
      <c r="B36"/>
      <c r="C36"/>
      <c r="D36"/>
      <c r="E36"/>
      <c r="F36"/>
      <c r="G36"/>
      <c r="H36"/>
      <c r="I36"/>
      <c r="J36" s="134"/>
      <c r="K36"/>
      <c r="L36" s="134"/>
      <c r="M36"/>
      <c r="N36" s="135"/>
      <c r="O36"/>
      <c r="P36" s="134"/>
      <c r="Q36"/>
      <c r="R36" s="135"/>
      <c r="S36" s="169"/>
    </row>
    <row r="37" spans="1:19" s="38" customFormat="1" ht="9.6" customHeight="1">
      <c r="A37"/>
      <c r="B37"/>
      <c r="C37"/>
      <c r="D37"/>
      <c r="E37"/>
      <c r="F37"/>
      <c r="G37"/>
      <c r="H37"/>
      <c r="I37"/>
      <c r="J37" s="134"/>
      <c r="K37"/>
      <c r="L37" s="134"/>
      <c r="M37"/>
      <c r="N37" s="135"/>
      <c r="O37"/>
      <c r="P37" s="134"/>
      <c r="Q37"/>
      <c r="R37" s="135"/>
      <c r="S37" s="169"/>
    </row>
    <row r="38" spans="1:19" s="38" customFormat="1" ht="9.6" customHeight="1">
      <c r="A38"/>
      <c r="B38"/>
      <c r="C38"/>
      <c r="D38"/>
      <c r="E38"/>
      <c r="F38"/>
      <c r="G38"/>
      <c r="H38"/>
      <c r="I38"/>
      <c r="J38" s="134"/>
      <c r="K38"/>
      <c r="L38" s="134"/>
      <c r="M38"/>
      <c r="N38" s="135"/>
      <c r="O38"/>
      <c r="P38" s="134"/>
      <c r="Q38"/>
      <c r="R38" s="135"/>
      <c r="S38" s="169"/>
    </row>
    <row r="39" spans="1:19" s="38" customFormat="1" ht="9.6" customHeight="1">
      <c r="A39"/>
      <c r="B39"/>
      <c r="C39"/>
      <c r="D39"/>
      <c r="E39"/>
      <c r="F39"/>
      <c r="G39"/>
      <c r="H39"/>
      <c r="I39"/>
      <c r="J39" s="134"/>
      <c r="K39"/>
      <c r="L39" s="134"/>
      <c r="M39"/>
      <c r="N39" s="135"/>
      <c r="O39"/>
      <c r="P39" s="134"/>
      <c r="Q39"/>
      <c r="R39" s="135"/>
      <c r="S39" s="169"/>
    </row>
    <row r="40" spans="1:19" s="38" customFormat="1" ht="9.6" customHeight="1">
      <c r="A40"/>
      <c r="B40"/>
      <c r="C40"/>
      <c r="D40"/>
      <c r="E40"/>
      <c r="F40"/>
      <c r="G40"/>
      <c r="H40"/>
      <c r="I40"/>
      <c r="J40" s="134"/>
      <c r="K40"/>
      <c r="L40" s="134"/>
      <c r="M40"/>
      <c r="N40" s="135"/>
      <c r="O40"/>
      <c r="P40" s="134"/>
      <c r="Q40"/>
      <c r="R40" s="135"/>
      <c r="S40" s="169"/>
    </row>
    <row r="41" spans="1:19" s="38" customFormat="1" ht="9.6" customHeight="1">
      <c r="A41"/>
      <c r="B41"/>
      <c r="C41"/>
      <c r="D41"/>
      <c r="E41"/>
      <c r="F41"/>
      <c r="G41"/>
      <c r="H41"/>
      <c r="I41"/>
      <c r="J41" s="134"/>
      <c r="K41"/>
      <c r="L41" s="134"/>
      <c r="M41"/>
      <c r="N41" s="135"/>
      <c r="O41"/>
      <c r="P41" s="134"/>
      <c r="Q41"/>
      <c r="R41" s="135"/>
      <c r="S41" s="169"/>
    </row>
    <row r="42" spans="1:19" s="38" customFormat="1" ht="9.6" customHeight="1">
      <c r="A42"/>
      <c r="B42"/>
      <c r="C42"/>
      <c r="D42"/>
      <c r="E42"/>
      <c r="F42"/>
      <c r="G42"/>
      <c r="H42"/>
      <c r="I42"/>
      <c r="J42" s="134"/>
      <c r="K42"/>
      <c r="L42" s="134"/>
      <c r="M42"/>
      <c r="N42" s="135"/>
      <c r="O42"/>
      <c r="P42" s="134"/>
      <c r="Q42"/>
      <c r="R42" s="135"/>
      <c r="S42" s="169"/>
    </row>
    <row r="43" spans="1:19" s="38" customFormat="1" ht="9.6" customHeight="1">
      <c r="A43"/>
      <c r="B43"/>
      <c r="C43"/>
      <c r="D43"/>
      <c r="E43"/>
      <c r="F43"/>
      <c r="G43"/>
      <c r="H43"/>
      <c r="I43"/>
      <c r="J43" s="134"/>
      <c r="K43"/>
      <c r="L43" s="134"/>
      <c r="M43"/>
      <c r="N43" s="135"/>
      <c r="O43"/>
      <c r="P43" s="134"/>
      <c r="Q43"/>
      <c r="R43" s="135"/>
      <c r="S43" s="169"/>
    </row>
    <row r="44" spans="1:19" s="38" customFormat="1" ht="9.6" customHeight="1">
      <c r="A44"/>
      <c r="B44"/>
      <c r="C44"/>
      <c r="D44"/>
      <c r="E44"/>
      <c r="F44"/>
      <c r="G44"/>
      <c r="H44"/>
      <c r="I44"/>
      <c r="J44" s="134"/>
      <c r="K44"/>
      <c r="L44" s="134"/>
      <c r="M44"/>
      <c r="N44" s="135"/>
      <c r="O44"/>
      <c r="P44" s="134"/>
      <c r="Q44"/>
      <c r="R44" s="135"/>
      <c r="S44" s="169"/>
    </row>
    <row r="45" spans="1:19" s="38" customFormat="1" ht="9.6" customHeight="1">
      <c r="A45"/>
      <c r="B45"/>
      <c r="C45"/>
      <c r="D45"/>
      <c r="E45"/>
      <c r="F45"/>
      <c r="G45"/>
      <c r="H45"/>
      <c r="I45"/>
      <c r="J45" s="134"/>
      <c r="K45"/>
      <c r="L45" s="134"/>
      <c r="M45"/>
      <c r="N45" s="135"/>
      <c r="O45"/>
      <c r="P45" s="134"/>
      <c r="Q45"/>
      <c r="R45" s="135"/>
      <c r="S45" s="169"/>
    </row>
    <row r="46" spans="1:19" s="38" customFormat="1" ht="9.6" customHeight="1">
      <c r="A46"/>
      <c r="B46"/>
      <c r="C46"/>
      <c r="D46"/>
      <c r="E46"/>
      <c r="F46"/>
      <c r="G46"/>
      <c r="H46"/>
      <c r="I46"/>
      <c r="J46" s="134"/>
      <c r="K46"/>
      <c r="L46" s="134"/>
      <c r="M46"/>
      <c r="N46" s="135"/>
      <c r="O46"/>
      <c r="P46" s="134"/>
      <c r="Q46"/>
      <c r="R46" s="135"/>
      <c r="S46" s="169"/>
    </row>
    <row r="47" spans="1:19" s="38" customFormat="1" ht="9.6" customHeight="1">
      <c r="A47"/>
      <c r="B47"/>
      <c r="C47"/>
      <c r="D47"/>
      <c r="E47"/>
      <c r="F47"/>
      <c r="G47"/>
      <c r="H47"/>
      <c r="I47"/>
      <c r="J47" s="134"/>
      <c r="K47"/>
      <c r="L47" s="134"/>
      <c r="M47"/>
      <c r="N47" s="135"/>
      <c r="O47"/>
      <c r="P47" s="134"/>
      <c r="Q47"/>
      <c r="R47" s="135"/>
      <c r="S47" s="169"/>
    </row>
    <row r="48" spans="1:19" s="38" customFormat="1" ht="9.6" customHeight="1">
      <c r="A48"/>
      <c r="B48"/>
      <c r="C48"/>
      <c r="D48"/>
      <c r="E48"/>
      <c r="F48"/>
      <c r="G48"/>
      <c r="H48"/>
      <c r="I48"/>
      <c r="J48" s="134"/>
      <c r="K48"/>
      <c r="L48" s="134"/>
      <c r="M48"/>
      <c r="N48" s="135"/>
      <c r="O48"/>
      <c r="P48" s="134"/>
      <c r="Q48"/>
      <c r="R48" s="135"/>
      <c r="S48" s="169"/>
    </row>
    <row r="49" spans="1:19" s="38" customFormat="1" ht="9.6" customHeight="1">
      <c r="A49"/>
      <c r="B49"/>
      <c r="C49"/>
      <c r="D49"/>
      <c r="E49"/>
      <c r="F49"/>
      <c r="G49"/>
      <c r="H49"/>
      <c r="I49"/>
      <c r="J49" s="134"/>
      <c r="K49"/>
      <c r="L49" s="134"/>
      <c r="M49"/>
      <c r="N49" s="135"/>
      <c r="O49"/>
      <c r="P49" s="134"/>
      <c r="Q49"/>
      <c r="R49" s="135"/>
      <c r="S49" s="169"/>
    </row>
    <row r="50" spans="1:19" s="38" customFormat="1" ht="9.6" customHeight="1">
      <c r="A50"/>
      <c r="B50"/>
      <c r="C50"/>
      <c r="D50"/>
      <c r="E50"/>
      <c r="F50"/>
      <c r="G50"/>
      <c r="H50"/>
      <c r="I50"/>
      <c r="J50" s="134"/>
      <c r="K50"/>
      <c r="L50" s="134"/>
      <c r="M50"/>
      <c r="N50" s="135"/>
      <c r="O50"/>
      <c r="P50" s="134"/>
      <c r="Q50"/>
      <c r="R50" s="135"/>
      <c r="S50" s="169"/>
    </row>
    <row r="51" spans="1:19" s="38" customFormat="1" ht="9.6" customHeight="1">
      <c r="A51"/>
      <c r="B51"/>
      <c r="C51"/>
      <c r="D51"/>
      <c r="E51"/>
      <c r="F51"/>
      <c r="G51"/>
      <c r="H51"/>
      <c r="I51"/>
      <c r="J51" s="134"/>
      <c r="K51"/>
      <c r="L51" s="134"/>
      <c r="M51"/>
      <c r="N51" s="135"/>
      <c r="O51"/>
      <c r="P51" s="134"/>
      <c r="Q51"/>
      <c r="R51" s="135"/>
      <c r="S51" s="169"/>
    </row>
    <row r="52" spans="1:19" s="38" customFormat="1" ht="9.6" customHeight="1">
      <c r="A52"/>
      <c r="B52"/>
      <c r="C52"/>
      <c r="D52"/>
      <c r="E52"/>
      <c r="F52"/>
      <c r="G52"/>
      <c r="H52"/>
      <c r="I52"/>
      <c r="J52" s="134"/>
      <c r="K52"/>
      <c r="L52" s="134"/>
      <c r="M52"/>
      <c r="N52" s="135"/>
      <c r="O52"/>
      <c r="P52" s="134"/>
      <c r="Q52"/>
      <c r="R52" s="135"/>
      <c r="S52" s="169"/>
    </row>
    <row r="53" spans="1:19" s="38" customFormat="1" ht="9.6" customHeight="1">
      <c r="A53"/>
      <c r="B53"/>
      <c r="C53"/>
      <c r="D53"/>
      <c r="E53"/>
      <c r="F53"/>
      <c r="G53"/>
      <c r="H53"/>
      <c r="I53"/>
      <c r="J53" s="134"/>
      <c r="K53"/>
      <c r="L53" s="134"/>
      <c r="M53"/>
      <c r="N53" s="135"/>
      <c r="O53"/>
      <c r="P53" s="134"/>
      <c r="Q53"/>
      <c r="R53" s="135"/>
      <c r="S53" s="169"/>
    </row>
    <row r="54" spans="1:19" s="38" customFormat="1" ht="9.6" customHeight="1">
      <c r="A54"/>
      <c r="B54"/>
      <c r="C54"/>
      <c r="D54"/>
      <c r="E54"/>
      <c r="F54"/>
      <c r="G54"/>
      <c r="H54"/>
      <c r="I54"/>
      <c r="J54" s="134"/>
      <c r="K54"/>
      <c r="L54" s="134"/>
      <c r="M54"/>
      <c r="N54" s="135"/>
      <c r="O54"/>
      <c r="P54" s="134"/>
      <c r="Q54"/>
      <c r="R54" s="135"/>
      <c r="S54" s="169"/>
    </row>
    <row r="55" spans="1:19" s="38" customFormat="1" ht="9.6" customHeight="1">
      <c r="A55"/>
      <c r="B55"/>
      <c r="C55"/>
      <c r="D55"/>
      <c r="E55"/>
      <c r="F55"/>
      <c r="G55"/>
      <c r="H55"/>
      <c r="I55"/>
      <c r="J55" s="134"/>
      <c r="K55"/>
      <c r="L55" s="134"/>
      <c r="M55"/>
      <c r="N55" s="135"/>
      <c r="O55"/>
      <c r="P55" s="134"/>
      <c r="Q55"/>
      <c r="R55" s="135"/>
      <c r="S55" s="169"/>
    </row>
    <row r="56" spans="1:19" s="38" customFormat="1" ht="9.6" customHeight="1">
      <c r="A56"/>
      <c r="B56"/>
      <c r="C56"/>
      <c r="D56"/>
      <c r="E56"/>
      <c r="F56"/>
      <c r="G56"/>
      <c r="H56"/>
      <c r="I56"/>
      <c r="J56" s="134"/>
      <c r="K56"/>
      <c r="L56" s="134"/>
      <c r="M56"/>
      <c r="N56" s="135"/>
      <c r="O56"/>
      <c r="P56" s="134"/>
      <c r="Q56"/>
      <c r="R56" s="135"/>
      <c r="S56" s="169"/>
    </row>
    <row r="57" spans="1:19" s="38" customFormat="1" ht="9.6" customHeight="1">
      <c r="A57"/>
      <c r="B57"/>
      <c r="C57"/>
      <c r="D57"/>
      <c r="E57"/>
      <c r="F57"/>
      <c r="G57"/>
      <c r="H57"/>
      <c r="I57"/>
      <c r="J57" s="134"/>
      <c r="K57"/>
      <c r="L57" s="134"/>
      <c r="M57"/>
      <c r="N57" s="135"/>
      <c r="O57"/>
      <c r="P57" s="134"/>
      <c r="Q57"/>
      <c r="R57" s="135"/>
      <c r="S57" s="169"/>
    </row>
    <row r="58" spans="1:19" s="38" customFormat="1" ht="9.6" customHeight="1">
      <c r="A58"/>
      <c r="B58"/>
      <c r="C58"/>
      <c r="D58"/>
      <c r="E58"/>
      <c r="F58"/>
      <c r="G58"/>
      <c r="H58"/>
      <c r="I58"/>
      <c r="J58" s="134"/>
      <c r="K58"/>
      <c r="L58" s="134"/>
      <c r="M58"/>
      <c r="N58" s="135"/>
      <c r="O58"/>
      <c r="P58" s="134"/>
      <c r="Q58"/>
      <c r="R58" s="135"/>
      <c r="S58" s="169"/>
    </row>
    <row r="59" spans="1:19" s="38" customFormat="1" ht="9.6" customHeight="1">
      <c r="A59"/>
      <c r="B59"/>
      <c r="C59"/>
      <c r="D59"/>
      <c r="E59"/>
      <c r="F59"/>
      <c r="G59"/>
      <c r="H59"/>
      <c r="I59"/>
      <c r="J59" s="134"/>
      <c r="K59"/>
      <c r="L59" s="134"/>
      <c r="M59"/>
      <c r="N59" s="135"/>
      <c r="O59"/>
      <c r="P59" s="134"/>
      <c r="Q59"/>
      <c r="R59" s="135"/>
      <c r="S59" s="202"/>
    </row>
    <row r="60" spans="1:19" s="38" customFormat="1" ht="9.6" customHeight="1">
      <c r="A60"/>
      <c r="B60"/>
      <c r="C60"/>
      <c r="D60"/>
      <c r="E60"/>
      <c r="F60"/>
      <c r="G60"/>
      <c r="H60"/>
      <c r="I60"/>
      <c r="J60" s="134"/>
      <c r="K60"/>
      <c r="L60" s="134"/>
      <c r="M60"/>
      <c r="N60" s="135"/>
      <c r="O60"/>
      <c r="P60" s="134"/>
      <c r="Q60"/>
      <c r="R60" s="135"/>
      <c r="S60" s="169"/>
    </row>
    <row r="61" spans="1:19" s="38" customFormat="1" ht="9.6" customHeight="1">
      <c r="A61"/>
      <c r="B61"/>
      <c r="C61"/>
      <c r="D61"/>
      <c r="E61"/>
      <c r="F61"/>
      <c r="G61"/>
      <c r="H61"/>
      <c r="I61"/>
      <c r="J61" s="134"/>
      <c r="K61"/>
      <c r="L61" s="134"/>
      <c r="M61"/>
      <c r="N61" s="135"/>
      <c r="O61"/>
      <c r="P61" s="134"/>
      <c r="Q61"/>
      <c r="R61" s="135"/>
      <c r="S61" s="169"/>
    </row>
    <row r="62" spans="1:19" s="38" customFormat="1" ht="9.6" customHeight="1">
      <c r="A62"/>
      <c r="B62"/>
      <c r="C62"/>
      <c r="D62"/>
      <c r="E62"/>
      <c r="F62"/>
      <c r="G62"/>
      <c r="H62"/>
      <c r="I62"/>
      <c r="J62" s="134"/>
      <c r="K62"/>
      <c r="L62" s="134"/>
      <c r="M62"/>
      <c r="N62" s="135"/>
      <c r="O62"/>
      <c r="P62" s="134"/>
      <c r="Q62"/>
      <c r="R62" s="135"/>
      <c r="S62" s="169"/>
    </row>
    <row r="63" spans="1:19" s="38" customFormat="1" ht="9.6" customHeight="1">
      <c r="A63"/>
      <c r="B63"/>
      <c r="C63"/>
      <c r="D63"/>
      <c r="E63"/>
      <c r="F63"/>
      <c r="G63"/>
      <c r="H63"/>
      <c r="I63"/>
      <c r="J63" s="134"/>
      <c r="K63"/>
      <c r="L63" s="134"/>
      <c r="M63"/>
      <c r="N63" s="135"/>
      <c r="O63"/>
      <c r="P63" s="134"/>
      <c r="Q63"/>
      <c r="R63" s="135"/>
      <c r="S63" s="169"/>
    </row>
    <row r="64" spans="1:19" s="38" customFormat="1" ht="9.6" customHeight="1">
      <c r="A64"/>
      <c r="B64"/>
      <c r="C64"/>
      <c r="D64"/>
      <c r="E64"/>
      <c r="F64"/>
      <c r="G64"/>
      <c r="H64"/>
      <c r="I64"/>
      <c r="J64" s="134"/>
      <c r="K64"/>
      <c r="L64" s="134"/>
      <c r="M64"/>
      <c r="N64" s="135"/>
      <c r="O64"/>
      <c r="P64" s="134"/>
      <c r="Q64"/>
      <c r="R64" s="135"/>
      <c r="S64" s="169"/>
    </row>
    <row r="65" spans="1:19" s="38" customFormat="1" ht="9.6" customHeight="1">
      <c r="A65"/>
      <c r="B65"/>
      <c r="C65"/>
      <c r="D65"/>
      <c r="E65"/>
      <c r="F65"/>
      <c r="G65"/>
      <c r="H65"/>
      <c r="I65"/>
      <c r="J65" s="134"/>
      <c r="K65"/>
      <c r="L65" s="134"/>
      <c r="M65"/>
      <c r="N65" s="135"/>
      <c r="O65"/>
      <c r="P65" s="134"/>
      <c r="Q65"/>
      <c r="R65" s="135"/>
      <c r="S65" s="169"/>
    </row>
    <row r="66" spans="1:19" s="38" customFormat="1" ht="9.6" customHeight="1">
      <c r="A66"/>
      <c r="B66"/>
      <c r="C66"/>
      <c r="D66"/>
      <c r="E66"/>
      <c r="F66"/>
      <c r="G66"/>
      <c r="H66"/>
      <c r="I66"/>
      <c r="J66" s="134"/>
      <c r="K66"/>
      <c r="L66" s="134"/>
      <c r="M66"/>
      <c r="N66" s="135"/>
      <c r="O66"/>
      <c r="P66" s="134"/>
      <c r="Q66"/>
      <c r="R66" s="135"/>
      <c r="S66" s="169"/>
    </row>
    <row r="67" spans="1:19" s="38" customFormat="1" ht="9.6" customHeight="1">
      <c r="A67"/>
      <c r="B67"/>
      <c r="C67"/>
      <c r="D67"/>
      <c r="E67"/>
      <c r="F67"/>
      <c r="G67"/>
      <c r="H67"/>
      <c r="I67"/>
      <c r="J67" s="134"/>
      <c r="K67"/>
      <c r="L67" s="134"/>
      <c r="M67"/>
      <c r="N67" s="135"/>
      <c r="O67"/>
      <c r="P67" s="134"/>
      <c r="Q67"/>
      <c r="R67" s="135"/>
      <c r="S67" s="169"/>
    </row>
    <row r="68" spans="1:19" s="38" customFormat="1" ht="9.6" customHeight="1">
      <c r="A68"/>
      <c r="B68"/>
      <c r="C68"/>
      <c r="D68"/>
      <c r="E68"/>
      <c r="F68"/>
      <c r="G68"/>
      <c r="H68"/>
      <c r="I68"/>
      <c r="J68" s="134"/>
      <c r="K68"/>
      <c r="L68" s="134"/>
      <c r="M68"/>
      <c r="N68" s="135"/>
      <c r="O68"/>
      <c r="P68" s="134"/>
      <c r="Q68"/>
      <c r="R68" s="135"/>
      <c r="S68" s="169"/>
    </row>
    <row r="69" spans="1:19" s="38" customFormat="1" ht="9.6" customHeight="1">
      <c r="A69"/>
      <c r="B69"/>
      <c r="C69"/>
      <c r="D69"/>
      <c r="E69"/>
      <c r="F69"/>
      <c r="G69"/>
      <c r="H69"/>
      <c r="I69"/>
      <c r="J69" s="134"/>
      <c r="K69"/>
      <c r="L69" s="134"/>
      <c r="M69"/>
      <c r="N69" s="135"/>
      <c r="O69"/>
      <c r="P69" s="134"/>
      <c r="Q69"/>
      <c r="R69" s="135"/>
      <c r="S69" s="169"/>
    </row>
    <row r="70" spans="1:19" s="2" customFormat="1" ht="6.75" customHeight="1">
      <c r="A70"/>
      <c r="B70"/>
      <c r="C70"/>
      <c r="D70"/>
      <c r="E70"/>
      <c r="F70"/>
      <c r="G70"/>
      <c r="H70"/>
      <c r="I70"/>
      <c r="J70" s="134"/>
      <c r="K70"/>
      <c r="L70" s="134"/>
      <c r="M70"/>
      <c r="N70" s="135"/>
      <c r="O70"/>
      <c r="P70" s="134"/>
      <c r="Q70"/>
      <c r="R70" s="135"/>
      <c r="S70" s="208"/>
    </row>
    <row r="71" spans="1:19" s="18" customFormat="1" ht="10.5" customHeight="1">
      <c r="A71"/>
      <c r="B71"/>
      <c r="C71"/>
      <c r="D71"/>
      <c r="E71"/>
      <c r="F71"/>
      <c r="G71"/>
      <c r="H71"/>
      <c r="I71"/>
      <c r="J71" s="134"/>
      <c r="K71"/>
      <c r="L71" s="134"/>
      <c r="M71"/>
      <c r="N71" s="135"/>
      <c r="O71"/>
      <c r="P71" s="134"/>
      <c r="Q71"/>
      <c r="R71" s="135"/>
    </row>
    <row r="72" spans="1:19" s="18" customFormat="1" ht="9" customHeight="1">
      <c r="A72"/>
      <c r="B72"/>
      <c r="C72"/>
      <c r="D72"/>
      <c r="E72"/>
      <c r="F72"/>
      <c r="G72"/>
      <c r="H72"/>
      <c r="I72"/>
      <c r="J72" s="134"/>
      <c r="K72"/>
      <c r="L72" s="134"/>
      <c r="M72"/>
      <c r="N72" s="135"/>
      <c r="O72"/>
      <c r="P72" s="134"/>
      <c r="Q72"/>
      <c r="R72" s="135"/>
    </row>
    <row r="73" spans="1:19" s="18" customFormat="1" ht="9" customHeight="1">
      <c r="A73"/>
      <c r="B73"/>
      <c r="C73"/>
      <c r="D73"/>
      <c r="E73"/>
      <c r="F73"/>
      <c r="G73"/>
      <c r="H73"/>
      <c r="I73"/>
      <c r="J73" s="134"/>
      <c r="K73"/>
      <c r="L73" s="134"/>
      <c r="M73"/>
      <c r="N73" s="135"/>
      <c r="O73"/>
      <c r="P73" s="134"/>
      <c r="Q73"/>
      <c r="R73" s="135"/>
    </row>
    <row r="74" spans="1:19" s="18" customFormat="1" ht="9" customHeight="1">
      <c r="A74"/>
      <c r="B74"/>
      <c r="C74"/>
      <c r="D74"/>
      <c r="E74"/>
      <c r="F74"/>
      <c r="G74"/>
      <c r="H74"/>
      <c r="I74"/>
      <c r="J74" s="134"/>
      <c r="K74"/>
      <c r="L74" s="134"/>
      <c r="M74"/>
      <c r="N74" s="135"/>
      <c r="O74"/>
      <c r="P74" s="134"/>
      <c r="Q74"/>
      <c r="R74" s="135"/>
    </row>
    <row r="75" spans="1:19" s="18" customFormat="1" ht="9" customHeight="1">
      <c r="A75"/>
      <c r="B75"/>
      <c r="C75"/>
      <c r="D75"/>
      <c r="E75"/>
      <c r="F75"/>
      <c r="G75"/>
      <c r="H75"/>
      <c r="I75"/>
      <c r="J75" s="134"/>
      <c r="K75"/>
      <c r="L75" s="134"/>
      <c r="M75"/>
      <c r="N75" s="135"/>
      <c r="O75"/>
      <c r="P75" s="134"/>
      <c r="Q75"/>
      <c r="R75" s="135"/>
    </row>
    <row r="76" spans="1:19" s="18" customFormat="1" ht="9" customHeight="1">
      <c r="A76"/>
      <c r="B76"/>
      <c r="C76"/>
      <c r="D76"/>
      <c r="E76"/>
      <c r="F76"/>
      <c r="G76"/>
      <c r="H76"/>
      <c r="I76"/>
      <c r="J76" s="134"/>
      <c r="K76"/>
      <c r="L76" s="134"/>
      <c r="M76"/>
      <c r="N76" s="135"/>
      <c r="O76"/>
      <c r="P76" s="134"/>
      <c r="Q76"/>
      <c r="R76" s="135"/>
    </row>
    <row r="77" spans="1:19" s="18" customFormat="1" ht="9" customHeight="1">
      <c r="A77"/>
      <c r="B77"/>
      <c r="C77"/>
      <c r="D77"/>
      <c r="E77"/>
      <c r="F77"/>
      <c r="G77"/>
      <c r="H77"/>
      <c r="I77"/>
      <c r="J77" s="134"/>
      <c r="K77"/>
      <c r="L77" s="134"/>
      <c r="M77"/>
      <c r="N77" s="135"/>
      <c r="O77"/>
      <c r="P77" s="134"/>
      <c r="Q77"/>
      <c r="R77" s="135"/>
    </row>
    <row r="78" spans="1:19" s="18" customFormat="1" ht="9" customHeight="1">
      <c r="A78"/>
      <c r="B78"/>
      <c r="C78"/>
      <c r="D78"/>
      <c r="E78"/>
      <c r="F78"/>
      <c r="G78"/>
      <c r="H78"/>
      <c r="I78"/>
      <c r="J78" s="134"/>
      <c r="K78"/>
      <c r="L78" s="134"/>
      <c r="M78"/>
      <c r="N78" s="135"/>
      <c r="O78"/>
      <c r="P78" s="134"/>
      <c r="Q78"/>
      <c r="R78" s="135"/>
    </row>
    <row r="79" spans="1:19" s="18" customFormat="1" ht="9" customHeight="1">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157" priority="10" stopIfTrue="1">
      <formula>AND($E7&lt;9,$C7&gt;0)</formula>
    </cfRule>
  </conditionalFormatting>
  <conditionalFormatting sqref="I8 I16 I12 I20">
    <cfRule type="expression" dxfId="156" priority="7" stopIfTrue="1">
      <formula>AND($O$1="CU",I8="Umpire")</formula>
    </cfRule>
    <cfRule type="expression" dxfId="155" priority="8" stopIfTrue="1">
      <formula>AND($O$1="CU",I8&lt;&gt;"Umpire",J8&lt;&gt;"")</formula>
    </cfRule>
    <cfRule type="expression" dxfId="154" priority="9" stopIfTrue="1">
      <formula>AND($O$1="CU",I8&lt;&gt;"Umpire")</formula>
    </cfRule>
  </conditionalFormatting>
  <conditionalFormatting sqref="K20 K12 K16 K8">
    <cfRule type="expression" dxfId="153" priority="5" stopIfTrue="1">
      <formula>J8="as"</formula>
    </cfRule>
    <cfRule type="expression" dxfId="152" priority="6" stopIfTrue="1">
      <formula>J8="bs"</formula>
    </cfRule>
  </conditionalFormatting>
  <conditionalFormatting sqref="B8 B10 B12 B14 B16 B18 B20 B22">
    <cfRule type="cellIs" dxfId="151" priority="3" stopIfTrue="1" operator="equal">
      <formula>"QA"</formula>
    </cfRule>
    <cfRule type="cellIs" dxfId="150" priority="4" stopIfTrue="1" operator="equal">
      <formula>"DA"</formula>
    </cfRule>
  </conditionalFormatting>
  <conditionalFormatting sqref="R32 J8 J12 J16 J20">
    <cfRule type="expression" dxfId="149" priority="2" stopIfTrue="1">
      <formula>$O$1="CU"</formula>
    </cfRule>
  </conditionalFormatting>
  <conditionalFormatting sqref="E7 E15 E11 E19">
    <cfRule type="expression" dxfId="148"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worksheet>
</file>

<file path=xl/worksheets/sheet87.xml><?xml version="1.0" encoding="utf-8"?>
<worksheet xmlns="http://schemas.openxmlformats.org/spreadsheetml/2006/main" xmlns:r="http://schemas.openxmlformats.org/officeDocument/2006/relationships">
  <sheetPr codeName="Sheet153">
    <tabColor indexed="19"/>
    <pageSetUpPr fitToPage="1"/>
  </sheetPr>
  <dimension ref="A1:U47"/>
  <sheetViews>
    <sheetView showGridLines="0" showZeros="0" workbookViewId="0">
      <selection activeCell="A6" sqref="A6:IV6"/>
    </sheetView>
  </sheetViews>
  <sheetFormatPr defaultRowHeight="13.2"/>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c r="A1" s="93" t="str">
        <f>Altalanos!$A$6</f>
        <v>Diákolimpia Bács-Kiskun</v>
      </c>
      <c r="B1" s="93"/>
      <c r="C1" s="139"/>
      <c r="D1" s="139"/>
      <c r="E1" s="139"/>
      <c r="F1" s="139"/>
      <c r="G1" s="139"/>
      <c r="H1" s="139"/>
      <c r="I1" s="384"/>
      <c r="J1" s="140"/>
      <c r="K1" s="120" t="s">
        <v>113</v>
      </c>
      <c r="L1" s="120"/>
      <c r="M1" s="94"/>
      <c r="N1" s="140"/>
      <c r="O1" s="140" t="s">
        <v>71</v>
      </c>
      <c r="P1" s="140"/>
      <c r="Q1" s="139"/>
      <c r="R1" s="140"/>
    </row>
    <row r="2" spans="1:21" s="108" customFormat="1">
      <c r="A2" s="96" t="s">
        <v>122</v>
      </c>
      <c r="B2" s="96"/>
      <c r="C2" s="96"/>
      <c r="D2" s="464"/>
      <c r="E2" s="465">
        <f>Altalanos!$E$8</f>
        <v>0</v>
      </c>
      <c r="F2" s="96"/>
      <c r="G2" s="141"/>
      <c r="H2" s="110"/>
      <c r="I2" s="110"/>
      <c r="J2" s="142"/>
      <c r="K2" s="438" t="s">
        <v>114</v>
      </c>
      <c r="L2" s="120"/>
      <c r="M2" s="120"/>
      <c r="N2" s="142"/>
      <c r="O2" s="110"/>
      <c r="P2" s="142"/>
      <c r="Q2" s="110"/>
      <c r="R2" s="142"/>
    </row>
    <row r="3" spans="1:21" s="19" customFormat="1" ht="11.25" customHeight="1">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c r="A4" s="843">
        <f>Altalanos!$A$10</f>
        <v>45408</v>
      </c>
      <c r="B4" s="843"/>
      <c r="C4" s="843"/>
      <c r="D4" s="432"/>
      <c r="E4" s="146"/>
      <c r="F4" s="146"/>
      <c r="G4" s="146" t="str">
        <f>Altalanos!$C$10</f>
        <v>Baja</v>
      </c>
      <c r="H4" s="100"/>
      <c r="I4" s="146"/>
      <c r="J4" s="147"/>
      <c r="K4" s="148" t="str">
        <f>Altalanos!$D$10</f>
        <v xml:space="preserve">  </v>
      </c>
      <c r="L4" s="147"/>
      <c r="M4" s="463"/>
      <c r="N4" s="147"/>
      <c r="O4" s="146"/>
      <c r="P4" s="147"/>
      <c r="Q4" s="146"/>
      <c r="R4" s="89">
        <f>Altalanos!$E$10</f>
        <v>0</v>
      </c>
    </row>
    <row r="5" spans="1:21" s="19" customFormat="1" ht="9.6">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2" customFormat="1" ht="12.75" customHeight="1" thickBot="1">
      <c r="A6" s="785"/>
      <c r="B6" s="786"/>
      <c r="C6" s="787"/>
      <c r="D6" s="787"/>
      <c r="E6" s="786"/>
      <c r="F6" s="788"/>
      <c r="G6" s="788"/>
      <c r="H6" s="789"/>
      <c r="I6" s="788"/>
      <c r="J6" s="790"/>
      <c r="K6" s="786"/>
      <c r="L6" s="790"/>
      <c r="M6" s="786"/>
      <c r="N6" s="790"/>
      <c r="O6" s="786"/>
      <c r="P6" s="790"/>
      <c r="Q6" s="786"/>
      <c r="R6" s="791"/>
    </row>
    <row r="7" spans="1:21" s="38" customFormat="1" ht="10.5" customHeight="1">
      <c r="A7" s="157">
        <v>1</v>
      </c>
      <c r="B7" s="390" t="str">
        <f>IF($E7="","",VLOOKUP($E7,'1Q ELO (5)'!$A$7:$M$32,12))</f>
        <v/>
      </c>
      <c r="C7" s="390" t="str">
        <f>IF($E7="","",VLOOKUP($E7,'1Q ELO (5)'!$A$7:$M$32,13))</f>
        <v/>
      </c>
      <c r="D7" s="446" t="str">
        <f>IF($E7="","",VLOOKUP($E7,'1Q ELO (5)'!$A$7:$M$32,5))</f>
        <v/>
      </c>
      <c r="E7" s="159"/>
      <c r="F7" s="681" t="str">
        <f>UPPER(IF($E7="","",VLOOKUP($E7,'1Q ELO (5)'!$A$7:$M$32,2)))</f>
        <v/>
      </c>
      <c r="G7" s="681" t="str">
        <f>IF($E7="","",VLOOKUP($E7,'1Q ELO (5)'!$A$7:$M$32,3))</f>
        <v/>
      </c>
      <c r="H7" s="681"/>
      <c r="I7" s="681" t="str">
        <f>IF($E7="","",VLOOKUP($E7,'1Q ELO (5)'!$A$7:$M$32,4))</f>
        <v/>
      </c>
      <c r="J7" s="162"/>
      <c r="K7" s="161"/>
      <c r="L7" s="161"/>
      <c r="M7" s="161"/>
      <c r="N7" s="161"/>
      <c r="O7" s="164"/>
      <c r="P7" s="166"/>
      <c r="Q7" s="167"/>
      <c r="R7" s="168"/>
      <c r="S7" s="169"/>
      <c r="U7" s="170" t="str">
        <f>Birók!P21</f>
        <v>Bíró</v>
      </c>
    </row>
    <row r="8" spans="1:21" s="38" customFormat="1" ht="9.6" customHeight="1">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c r="A9" s="171">
        <v>2</v>
      </c>
      <c r="B9" s="390" t="str">
        <f>IF($E9="","",VLOOKUP($E9,'1Q ELO (5)'!$A$7:$M$32,12))</f>
        <v/>
      </c>
      <c r="C9" s="390" t="str">
        <f>IF($E9="","",VLOOKUP($E9,'1Q ELO (5)'!$A$7:$M$32,13))</f>
        <v/>
      </c>
      <c r="D9" s="446" t="str">
        <f>IF($E9="","",VLOOKUP($E9,'1Q ELO (5)'!$A$7:$M$32,5))</f>
        <v/>
      </c>
      <c r="E9" s="159"/>
      <c r="F9" s="487" t="str">
        <f>UPPER(IF($E9="","",VLOOKUP($E9,'1Q ELO (5)'!$A$7:$M$32,2)))</f>
        <v/>
      </c>
      <c r="G9" s="487" t="str">
        <f>IF($E9="","",VLOOKUP($E9,'1Q ELO (5)'!$A$7:$M$32,3))</f>
        <v/>
      </c>
      <c r="H9" s="487"/>
      <c r="I9" s="487" t="str">
        <f>IF($E9="","",VLOOKUP($E9,'1Q ELO (5)'!$A$7:$M$32,4))</f>
        <v/>
      </c>
      <c r="J9" s="180"/>
      <c r="K9" s="161"/>
      <c r="L9" s="181"/>
      <c r="M9" s="161"/>
      <c r="N9" s="161"/>
      <c r="O9" s="164"/>
      <c r="P9" s="166"/>
      <c r="Q9" s="167"/>
      <c r="R9" s="168"/>
      <c r="S9" s="169"/>
      <c r="U9" s="178" t="str">
        <f>Birók!P23</f>
        <v xml:space="preserve"> </v>
      </c>
    </row>
    <row r="10" spans="1:21" s="38" customFormat="1" ht="9.6" customHeight="1">
      <c r="A10" s="171"/>
      <c r="B10" s="717" t="str">
        <f>IF($E10="","",VLOOKUP($E10,'1Q ELO (5)'!$A$7:$M$32,12))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c r="A11" s="171">
        <v>3</v>
      </c>
      <c r="B11" s="390" t="str">
        <f>IF($E11="","",VLOOKUP($E11,'1Q ELO (5)'!$A$7:$M$32,12))</f>
        <v/>
      </c>
      <c r="C11" s="390" t="str">
        <f>IF($E11="","",VLOOKUP($E11,'1Q ELO (5)'!$A$7:$M$32,13))</f>
        <v/>
      </c>
      <c r="D11" s="446" t="str">
        <f>IF($E11="","",VLOOKUP($E11,'1Q ELO (5)'!$A$7:$M$32,5))</f>
        <v/>
      </c>
      <c r="E11" s="159"/>
      <c r="F11" s="487" t="str">
        <f>UPPER(IF($E11="","",VLOOKUP($E11,'1Q ELO (5)'!$A$7:$M$32,2)))</f>
        <v/>
      </c>
      <c r="G11" s="487" t="str">
        <f>IF($E11="","",VLOOKUP($E11,'1Q ELO (5)'!$A$7:$M$32,3))</f>
        <v/>
      </c>
      <c r="H11" s="487"/>
      <c r="I11" s="487" t="str">
        <f>IF($E11="","",VLOOKUP($E11,'1Q ELO (5)'!$A$7:$M$32,4))</f>
        <v/>
      </c>
      <c r="J11" s="162"/>
      <c r="K11" s="161"/>
      <c r="L11" s="187"/>
      <c r="M11" s="161"/>
      <c r="N11" s="691"/>
      <c r="O11" s="691"/>
      <c r="P11" s="691"/>
      <c r="Q11" s="167"/>
      <c r="R11" s="168"/>
      <c r="S11" s="169"/>
      <c r="U11" s="178" t="str">
        <f>Birók!P25</f>
        <v xml:space="preserve"> </v>
      </c>
    </row>
    <row r="12" spans="1:21" s="38" customFormat="1" ht="9.6" customHeight="1">
      <c r="A12" s="171"/>
      <c r="B12" s="717" t="str">
        <f>IF($E12="","",VLOOKUP($E12,'1Q ELO (5)'!$A$7:$M$32,12))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c r="A13" s="171">
        <v>4</v>
      </c>
      <c r="B13" s="390" t="str">
        <f>IF($E13="","",VLOOKUP($E13,'1Q ELO (5)'!$A$7:$M$32,12))</f>
        <v/>
      </c>
      <c r="C13" s="390" t="str">
        <f>IF($E13="","",VLOOKUP($E13,'1Q ELO (5)'!$A$7:$M$32,13))</f>
        <v/>
      </c>
      <c r="D13" s="446" t="str">
        <f>IF($E13="","",VLOOKUP($E13,'1Q ELO (5)'!$A$7:$M$32,5))</f>
        <v/>
      </c>
      <c r="E13" s="159"/>
      <c r="F13" s="487" t="str">
        <f>UPPER(IF($E13="","",VLOOKUP($E13,'1Q ELO (5)'!$A$7:$M$32,2)))</f>
        <v/>
      </c>
      <c r="G13" s="487" t="str">
        <f>IF($E13="","",VLOOKUP($E13,'1Q ELO (5)'!$A$7:$M$32,3))</f>
        <v/>
      </c>
      <c r="H13" s="487"/>
      <c r="I13" s="487" t="str">
        <f>IF($E13="","",VLOOKUP($E13,'1Q ELO (5)'!$A$7:$M$32,4))</f>
        <v/>
      </c>
      <c r="J13" s="190"/>
      <c r="K13" s="161"/>
      <c r="L13" s="161"/>
      <c r="M13" s="161"/>
      <c r="N13" s="691"/>
      <c r="O13" s="691"/>
      <c r="P13" s="691"/>
      <c r="Q13" s="167"/>
      <c r="R13" s="168"/>
      <c r="S13" s="169"/>
      <c r="U13" s="178" t="str">
        <f>Birók!P27</f>
        <v xml:space="preserve"> </v>
      </c>
    </row>
    <row r="14" spans="1:21" s="38" customFormat="1" ht="9.6" customHeight="1">
      <c r="A14" s="171"/>
      <c r="B14" s="460" t="str">
        <f>IF($E14="","",VLOOKUP($E14,'1Q ELO (5)'!$A$7:$M$32,12))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c r="A15" s="581">
        <v>5</v>
      </c>
      <c r="B15" s="390" t="str">
        <f>IF($E15="","",VLOOKUP($E15,'1Q ELO (5)'!$A$7:$M$32,12))</f>
        <v/>
      </c>
      <c r="C15" s="390" t="str">
        <f>IF($E15="","",VLOOKUP($E15,'1Q ELO (5)'!$A$7:$M$32,13))</f>
        <v/>
      </c>
      <c r="D15" s="446" t="str">
        <f>IF($E15="","",VLOOKUP($E15,'1Q ELO (5)'!$A$7:$M$32,5))</f>
        <v/>
      </c>
      <c r="E15" s="726"/>
      <c r="F15" s="681" t="str">
        <f>UPPER(IF($E15="","",VLOOKUP($E15,'1Q ELO (5)'!$A$7:$M$32,2)))</f>
        <v/>
      </c>
      <c r="G15" s="681" t="str">
        <f>IF($E15="","",VLOOKUP($E15,'1Q ELO (5)'!$A$7:$M$32,3))</f>
        <v/>
      </c>
      <c r="H15" s="681"/>
      <c r="I15" s="681" t="str">
        <f>IF($E15="","",VLOOKUP($E15,'1Q ELO (5)'!$A$7:$M$32,4))</f>
        <v/>
      </c>
      <c r="J15" s="719"/>
      <c r="K15" s="161"/>
      <c r="L15" s="161"/>
      <c r="M15" s="161"/>
      <c r="N15" s="691"/>
      <c r="O15" s="692"/>
      <c r="P15" s="691"/>
      <c r="Q15" s="414"/>
      <c r="R15" s="168"/>
      <c r="S15" s="169"/>
      <c r="U15" s="178" t="str">
        <f>Birók!P29</f>
        <v xml:space="preserve"> </v>
      </c>
    </row>
    <row r="16" spans="1:21" s="38" customFormat="1" ht="9.6" customHeight="1" thickBot="1">
      <c r="A16" s="171"/>
      <c r="B16" s="460" t="str">
        <f>IF($E16="","",VLOOKUP($E16,'1Q ELO (5)'!$A$7:$M$32,12))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c r="A17" s="171">
        <v>6</v>
      </c>
      <c r="B17" s="390" t="str">
        <f>IF($E17="","",VLOOKUP($E17,'1Q ELO (5)'!$A$7:$M$32,12))</f>
        <v/>
      </c>
      <c r="C17" s="390" t="str">
        <f>IF($E17="","",VLOOKUP($E17,'1Q ELO (5)'!$A$7:$M$32,13))</f>
        <v/>
      </c>
      <c r="D17" s="446" t="str">
        <f>IF($E17="","",VLOOKUP($E17,'1Q ELO (5)'!$A$7:$M$32,5))</f>
        <v/>
      </c>
      <c r="E17" s="159"/>
      <c r="F17" s="487" t="str">
        <f>UPPER(IF($E17="","",VLOOKUP($E17,'1Q ELO (5)'!$A$7:$M$32,2)))</f>
        <v/>
      </c>
      <c r="G17" s="487" t="str">
        <f>IF($E17="","",VLOOKUP($E17,'1Q ELO (5)'!$A$7:$M$32,3))</f>
        <v/>
      </c>
      <c r="H17" s="487"/>
      <c r="I17" s="487" t="str">
        <f>IF($E17="","",VLOOKUP($E17,'1Q ELO (5)'!$A$7:$M$32,4))</f>
        <v/>
      </c>
      <c r="J17" s="180"/>
      <c r="K17" s="161"/>
      <c r="L17" s="181"/>
      <c r="M17" s="161"/>
      <c r="N17" s="691"/>
      <c r="O17" s="691"/>
      <c r="P17" s="691"/>
      <c r="Q17" s="414"/>
      <c r="R17" s="168"/>
      <c r="S17" s="169"/>
    </row>
    <row r="18" spans="1:19" s="38" customFormat="1" ht="9.6" customHeight="1">
      <c r="A18" s="171"/>
      <c r="B18" s="460" t="str">
        <f>IF($E18="","",VLOOKUP($E18,'1Q ELO (5)'!$A$7:$M$32,12))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c r="A19" s="171">
        <v>7</v>
      </c>
      <c r="B19" s="390" t="str">
        <f>IF($E19="","",VLOOKUP($E19,'1Q ELO (5)'!$A$7:$M$32,12))</f>
        <v/>
      </c>
      <c r="C19" s="390" t="str">
        <f>IF($E19="","",VLOOKUP($E19,'1Q ELO (5)'!$A$7:$M$32,13))</f>
        <v/>
      </c>
      <c r="D19" s="446" t="str">
        <f>IF($E19="","",VLOOKUP($E19,'1Q ELO (5)'!$A$7:$M$32,5))</f>
        <v/>
      </c>
      <c r="E19" s="159"/>
      <c r="F19" s="487" t="str">
        <f>UPPER(IF($E19="","",VLOOKUP($E19,'1Q ELO (5)'!$A$7:$M$32,2)))</f>
        <v/>
      </c>
      <c r="G19" s="487" t="str">
        <f>IF($E19="","",VLOOKUP($E19,'1Q ELO (5)'!$A$7:$M$32,3))</f>
        <v/>
      </c>
      <c r="H19" s="487"/>
      <c r="I19" s="487" t="str">
        <f>IF($E19="","",VLOOKUP($E19,'1Q ELO (5)'!$A$7:$M$32,4))</f>
        <v/>
      </c>
      <c r="J19" s="162"/>
      <c r="K19" s="161"/>
      <c r="L19" s="187"/>
      <c r="M19" s="161"/>
      <c r="N19" s="186"/>
      <c r="O19" s="691"/>
      <c r="P19" s="691"/>
      <c r="Q19" s="414"/>
      <c r="R19" s="168"/>
      <c r="S19" s="169"/>
    </row>
    <row r="20" spans="1:19" s="38" customFormat="1" ht="9.6" customHeight="1">
      <c r="A20" s="171"/>
      <c r="B20" s="460" t="str">
        <f>IF($E20="","",VLOOKUP($E20,'1Q ELO (5)'!$A$7:$M$32,12))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c r="A21" s="578" t="s">
        <v>14</v>
      </c>
      <c r="B21" s="390" t="str">
        <f>IF($E21="","",VLOOKUP($E21,'1Q ELO (5)'!$A$7:$M$32,12))</f>
        <v/>
      </c>
      <c r="C21" s="390" t="str">
        <f>IF($E21="","",VLOOKUP($E21,'1Q ELO (5)'!$A$7:$M$32,13))</f>
        <v/>
      </c>
      <c r="D21" s="446" t="str">
        <f>IF($E21="","",VLOOKUP($E21,'1Q ELO (5)'!$A$7:$M$32,5))</f>
        <v/>
      </c>
      <c r="E21" s="159"/>
      <c r="F21" s="487" t="str">
        <f>UPPER(IF($E21="","",VLOOKUP($E21,'1Q ELO (5)'!$A$7:$M$32,2)))</f>
        <v/>
      </c>
      <c r="G21" s="487" t="str">
        <f>IF($E21="","",VLOOKUP($E21,'1Q ELO (5)'!$A$7:$M$32,3))</f>
        <v/>
      </c>
      <c r="H21" s="487"/>
      <c r="I21" s="487" t="str">
        <f>IF($E21="","",VLOOKUP($E21,'1Q ELO (5)'!$A$7:$M$32,4))</f>
        <v/>
      </c>
      <c r="J21" s="190"/>
      <c r="K21" s="161"/>
      <c r="L21" s="161"/>
      <c r="M21" s="161"/>
      <c r="N21" s="186"/>
      <c r="O21" s="691"/>
      <c r="P21" s="691"/>
      <c r="Q21" s="414"/>
      <c r="R21" s="168"/>
      <c r="S21" s="169"/>
    </row>
    <row r="22" spans="1:19" s="38" customFormat="1" ht="9.6" customHeight="1">
      <c r="A22" s="171"/>
      <c r="B22" s="460" t="str">
        <f>IF($E22="","",VLOOKUP($E22,'1Q ELO (5)'!$A$7:$M$32,12))</f>
        <v/>
      </c>
      <c r="C22" s="172"/>
      <c r="D22" s="456"/>
      <c r="E22" s="172"/>
      <c r="F22" s="191"/>
      <c r="G22" s="191"/>
      <c r="H22" s="195"/>
      <c r="I22" s="191"/>
      <c r="J22" s="183"/>
      <c r="K22" s="161"/>
      <c r="L22" s="161"/>
      <c r="M22" s="161"/>
      <c r="N22" s="186"/>
      <c r="O22" s="691"/>
      <c r="P22" s="691"/>
      <c r="Q22" s="414"/>
      <c r="R22" s="168"/>
      <c r="S22" s="169"/>
    </row>
    <row r="23" spans="1:19" s="38" customFormat="1" ht="9.6" customHeight="1">
      <c r="A23" s="157">
        <v>9</v>
      </c>
      <c r="B23" s="390" t="str">
        <f>IF($E23="","",VLOOKUP($E23,'1Q ELO (5)'!$A$7:$M$32,12))</f>
        <v/>
      </c>
      <c r="C23" s="390" t="str">
        <f>IF($E23="","",VLOOKUP($E23,'1Q ELO (5)'!$A$7:$M$32,13))</f>
        <v/>
      </c>
      <c r="D23" s="446" t="str">
        <f>IF($E23="","",VLOOKUP($E23,'1Q ELO (5)'!$A$7:$M$32,5))</f>
        <v/>
      </c>
      <c r="E23" s="159"/>
      <c r="F23" s="681" t="str">
        <f>UPPER(IF($E23="","",VLOOKUP($E23,'1Q ELO (5)'!$A$7:$M$32,2)))</f>
        <v/>
      </c>
      <c r="G23" s="681" t="str">
        <f>IF($E23="","",VLOOKUP($E23,'1Q ELO (5)'!$A$7:$M$32,3))</f>
        <v/>
      </c>
      <c r="H23" s="681"/>
      <c r="I23" s="681" t="str">
        <f>IF($E23="","",VLOOKUP($E23,'1Q ELO (5)'!$A$7:$M$32,4))</f>
        <v/>
      </c>
      <c r="J23" s="162"/>
      <c r="K23" s="161"/>
      <c r="L23" s="161"/>
      <c r="M23" s="161"/>
      <c r="N23" s="186"/>
      <c r="O23" s="691"/>
      <c r="P23" s="691"/>
      <c r="Q23" s="414"/>
      <c r="R23" s="168"/>
      <c r="S23" s="169"/>
    </row>
    <row r="24" spans="1:19" s="38" customFormat="1" ht="9.6" customHeight="1">
      <c r="A24" s="171"/>
      <c r="B24" s="717" t="str">
        <f>IF($E24="","",VLOOKUP($E24,'1Q ELO (5)'!$A$7:$M$32,12))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c r="A25" s="171">
        <v>10</v>
      </c>
      <c r="B25" s="390" t="str">
        <f>IF($E25="","",VLOOKUP($E25,'1Q ELO (5)'!$A$7:$M$32,12))</f>
        <v/>
      </c>
      <c r="C25" s="390" t="str">
        <f>IF($E25="","",VLOOKUP($E25,'1Q ELO (5)'!$A$7:$M$32,13))</f>
        <v/>
      </c>
      <c r="D25" s="446" t="str">
        <f>IF($E25="","",VLOOKUP($E25,'1Q ELO (5)'!$A$7:$M$32,5))</f>
        <v/>
      </c>
      <c r="E25" s="159"/>
      <c r="F25" s="487" t="str">
        <f>UPPER(IF($E25="","",VLOOKUP($E25,'1Q ELO (5)'!$A$7:$M$32,2)))</f>
        <v/>
      </c>
      <c r="G25" s="487" t="str">
        <f>IF($E25="","",VLOOKUP($E25,'1Q ELO (5)'!$A$7:$M$32,3))</f>
        <v/>
      </c>
      <c r="H25" s="487"/>
      <c r="I25" s="487" t="str">
        <f>IF($E25="","",VLOOKUP($E25,'1Q ELO (5)'!$A$7:$M$32,4))</f>
        <v/>
      </c>
      <c r="J25" s="180"/>
      <c r="K25" s="161"/>
      <c r="L25" s="181"/>
      <c r="M25" s="161"/>
      <c r="N25" s="186"/>
      <c r="O25" s="691"/>
      <c r="P25" s="691"/>
      <c r="Q25" s="414"/>
      <c r="R25" s="168"/>
      <c r="S25" s="169"/>
    </row>
    <row r="26" spans="1:19" s="38" customFormat="1" ht="9.6" customHeight="1">
      <c r="A26" s="171"/>
      <c r="B26" s="460" t="str">
        <f>IF($E26="","",VLOOKUP($E26,'1Q ELO (5)'!$A$7:$M$32,12))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c r="A27" s="171">
        <v>11</v>
      </c>
      <c r="B27" s="390" t="str">
        <f>IF($E27="","",VLOOKUP($E27,'1Q ELO (5)'!$A$7:$M$32,12))</f>
        <v/>
      </c>
      <c r="C27" s="390" t="str">
        <f>IF($E27="","",VLOOKUP($E27,'1Q ELO (5)'!$A$7:$M$32,13))</f>
        <v/>
      </c>
      <c r="D27" s="446" t="str">
        <f>IF($E27="","",VLOOKUP($E27,'1Q ELO (5)'!$A$7:$M$32,5))</f>
        <v/>
      </c>
      <c r="E27" s="159"/>
      <c r="F27" s="487" t="str">
        <f>UPPER(IF($E27="","",VLOOKUP($E27,'1Q ELO (5)'!$A$7:$M$32,2)))</f>
        <v/>
      </c>
      <c r="G27" s="487" t="str">
        <f>IF($E27="","",VLOOKUP($E27,'1Q ELO (5)'!$A$7:$M$32,3))</f>
        <v/>
      </c>
      <c r="H27" s="487"/>
      <c r="I27" s="487" t="str">
        <f>IF($E27="","",VLOOKUP($E27,'1Q ELO (5)'!$A$7:$M$32,4))</f>
        <v/>
      </c>
      <c r="J27" s="162"/>
      <c r="K27" s="161"/>
      <c r="L27" s="187"/>
      <c r="M27" s="161"/>
      <c r="N27" s="691"/>
      <c r="O27" s="691"/>
      <c r="P27" s="691"/>
      <c r="Q27" s="414"/>
      <c r="R27" s="168"/>
      <c r="S27" s="169"/>
    </row>
    <row r="28" spans="1:19" s="38" customFormat="1" ht="9.6" customHeight="1">
      <c r="A28" s="196"/>
      <c r="B28" s="460" t="str">
        <f>IF($E28="","",VLOOKUP($E28,'1Q ELO (5)'!$A$7:$M$32,12))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c r="A29" s="171">
        <v>12</v>
      </c>
      <c r="B29" s="390" t="str">
        <f>IF($E29="","",VLOOKUP($E29,'1Q ELO (5)'!$A$7:$M$32,12))</f>
        <v/>
      </c>
      <c r="C29" s="390" t="str">
        <f>IF($E29="","",VLOOKUP($E29,'1Q ELO (5)'!$A$7:$M$32,13))</f>
        <v/>
      </c>
      <c r="D29" s="446" t="str">
        <f>IF($E29="","",VLOOKUP($E29,'1Q ELO (5)'!$A$7:$M$32,5))</f>
        <v/>
      </c>
      <c r="E29" s="159"/>
      <c r="F29" s="487" t="str">
        <f>UPPER(IF($E29="","",VLOOKUP($E29,'1Q ELO (5)'!$A$7:$M$32,2)))</f>
        <v/>
      </c>
      <c r="G29" s="487" t="str">
        <f>IF($E29="","",VLOOKUP($E29,'1Q ELO (5)'!$A$7:$M$32,3))</f>
        <v/>
      </c>
      <c r="H29" s="487"/>
      <c r="I29" s="487" t="str">
        <f>IF($E29="","",VLOOKUP($E29,'1Q ELO (5)'!$A$7:$M$32,4))</f>
        <v/>
      </c>
      <c r="J29" s="190"/>
      <c r="K29" s="161"/>
      <c r="L29" s="161"/>
      <c r="M29" s="161"/>
      <c r="N29" s="691"/>
      <c r="O29" s="691"/>
      <c r="P29" s="691"/>
      <c r="Q29" s="414"/>
      <c r="R29" s="168"/>
      <c r="S29" s="169"/>
    </row>
    <row r="30" spans="1:19" s="38" customFormat="1" ht="9.6" customHeight="1">
      <c r="A30" s="171"/>
      <c r="B30" s="460" t="str">
        <f>IF($E30="","",VLOOKUP($E30,'1Q ELO (5)'!$A$7:$M$32,12))</f>
        <v/>
      </c>
      <c r="C30" s="172"/>
      <c r="D30" s="456"/>
      <c r="E30" s="182"/>
      <c r="F30" s="488"/>
      <c r="G30" s="488"/>
      <c r="H30" s="489"/>
      <c r="I30" s="488"/>
      <c r="J30" s="183"/>
      <c r="K30" s="161"/>
      <c r="L30" s="161"/>
      <c r="M30" s="175"/>
      <c r="N30" s="693"/>
      <c r="O30" s="692"/>
      <c r="P30" s="691"/>
      <c r="Q30" s="414"/>
      <c r="R30" s="168"/>
      <c r="S30" s="169"/>
    </row>
    <row r="31" spans="1:19" s="38" customFormat="1" ht="9.6" customHeight="1">
      <c r="A31" s="581">
        <v>13</v>
      </c>
      <c r="B31" s="390" t="str">
        <f>IF($E31="","",VLOOKUP($E31,'1Q ELO (5)'!$A$7:$M$32,12))</f>
        <v/>
      </c>
      <c r="C31" s="390" t="str">
        <f>IF($E31="","",VLOOKUP($E31,'1Q ELO (5)'!$A$7:$M$32,13))</f>
        <v/>
      </c>
      <c r="D31" s="446" t="str">
        <f>IF($E31="","",VLOOKUP($E31,'1Q ELO (5)'!$A$7:$M$32,5))</f>
        <v/>
      </c>
      <c r="E31" s="726"/>
      <c r="F31" s="681" t="str">
        <f>UPPER(IF($E31="","",VLOOKUP($E31,'1Q ELO (5)'!$A$7:$M$32,2)))</f>
        <v/>
      </c>
      <c r="G31" s="681" t="str">
        <f>IF($E31="","",VLOOKUP($E31,'1Q ELO (5)'!$A$7:$M$32,3))</f>
        <v/>
      </c>
      <c r="H31" s="681"/>
      <c r="I31" s="681" t="str">
        <f>IF($E31="","",VLOOKUP($E31,'1Q ELO (5)'!$A$7:$M$32,4))</f>
        <v/>
      </c>
      <c r="J31" s="192"/>
      <c r="K31" s="161"/>
      <c r="L31" s="161"/>
      <c r="M31" s="161"/>
      <c r="N31" s="691"/>
      <c r="O31" s="692"/>
      <c r="P31" s="691"/>
      <c r="Q31" s="414"/>
      <c r="R31" s="168"/>
      <c r="S31" s="169"/>
    </row>
    <row r="32" spans="1:19" s="38" customFormat="1" ht="9.6" customHeight="1">
      <c r="A32" s="171"/>
      <c r="B32" s="717" t="str">
        <f>IF($E32="","",VLOOKUP($E32,'1Q ELO (5)'!$A$7:$M$32,12))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c r="A33" s="171">
        <v>14</v>
      </c>
      <c r="B33" s="390" t="str">
        <f>IF($E33="","",VLOOKUP($E33,'1Q ELO (5)'!$A$7:$M$32,12))</f>
        <v/>
      </c>
      <c r="C33" s="390" t="str">
        <f>IF($E33="","",VLOOKUP($E33,'1Q ELO (5)'!$A$7:$M$32,13))</f>
        <v/>
      </c>
      <c r="D33" s="446" t="str">
        <f>IF($E33="","",VLOOKUP($E33,'1Q ELO (5)'!$A$7:$M$32,5))</f>
        <v/>
      </c>
      <c r="E33" s="159"/>
      <c r="F33" s="487" t="str">
        <f>UPPER(IF($E33="","",VLOOKUP($E33,'1Q ELO (5)'!$A$7:$M$32,2)))</f>
        <v/>
      </c>
      <c r="G33" s="487" t="str">
        <f>IF($E33="","",VLOOKUP($E33,'1Q ELO (5)'!$A$7:$M$32,3))</f>
        <v/>
      </c>
      <c r="H33" s="487"/>
      <c r="I33" s="487" t="str">
        <f>IF($E33="","",VLOOKUP($E33,'1Q ELO (5)'!$A$7:$M$32,4))</f>
        <v/>
      </c>
      <c r="J33" s="180"/>
      <c r="K33" s="161"/>
      <c r="L33" s="181"/>
      <c r="M33" s="161"/>
      <c r="N33" s="691"/>
      <c r="O33" s="691"/>
      <c r="P33" s="186"/>
      <c r="Q33" s="167"/>
      <c r="R33" s="168"/>
      <c r="S33" s="169"/>
    </row>
    <row r="34" spans="1:19" s="38" customFormat="1" ht="9.6" customHeight="1">
      <c r="A34" s="171"/>
      <c r="B34" s="717" t="str">
        <f>IF($E34="","",VLOOKUP($E34,'1Q ELO (5)'!$A$7:$M$32,12))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c r="A35" s="171">
        <v>15</v>
      </c>
      <c r="B35" s="390" t="str">
        <f>IF($E35="","",VLOOKUP($E35,'1Q ELO (5)'!$A$7:$M$32,12))</f>
        <v/>
      </c>
      <c r="C35" s="390" t="str">
        <f>IF($E35="","",VLOOKUP($E35,'1Q ELO (5)'!$A$7:$M$32,13))</f>
        <v/>
      </c>
      <c r="D35" s="446" t="str">
        <f>IF($E35="","",VLOOKUP($E35,'1Q ELO (5)'!$A$7:$M$32,5))</f>
        <v/>
      </c>
      <c r="E35" s="159"/>
      <c r="F35" s="487" t="str">
        <f>UPPER(IF($E35="","",VLOOKUP($E35,'1Q ELO (5)'!$A$7:$M$32,2)))</f>
        <v/>
      </c>
      <c r="G35" s="487" t="str">
        <f>IF($E35="","",VLOOKUP($E35,'1Q ELO (5)'!$A$7:$M$32,3))</f>
        <v/>
      </c>
      <c r="H35" s="487"/>
      <c r="I35" s="487" t="str">
        <f>IF($E35="","",VLOOKUP($E35,'1Q ELO (5)'!$A$7:$M$32,4))</f>
        <v/>
      </c>
      <c r="J35" s="162"/>
      <c r="K35" s="161"/>
      <c r="L35" s="187"/>
      <c r="M35" s="161"/>
      <c r="N35" s="186"/>
      <c r="O35" s="186"/>
      <c r="P35" s="186"/>
      <c r="Q35" s="167"/>
      <c r="R35" s="168"/>
      <c r="S35" s="169"/>
    </row>
    <row r="36" spans="1:19" s="38" customFormat="1" ht="9.6" customHeight="1">
      <c r="A36" s="171"/>
      <c r="B36" s="717" t="str">
        <f>IF($E36="","",VLOOKUP($E36,'1Q ELO (5)'!$A$7:$M$32,12))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c r="A37" s="578">
        <v>16</v>
      </c>
      <c r="B37" s="390" t="str">
        <f>IF($E37="","",VLOOKUP($E37,'1Q ELO (5)'!$A$7:$M$32,12))</f>
        <v/>
      </c>
      <c r="C37" s="390" t="str">
        <f>IF($E37="","",VLOOKUP($E37,'1Q ELO (5)'!$A$7:$M$32,13))</f>
        <v/>
      </c>
      <c r="D37" s="446" t="str">
        <f>IF($E37="","",VLOOKUP($E37,'1Q ELO (5)'!$A$7:$M$32,5))</f>
        <v/>
      </c>
      <c r="E37" s="159"/>
      <c r="F37" s="487" t="str">
        <f>UPPER(IF($E37="","",VLOOKUP($E37,'1Q ELO (5)'!$A$7:$M$32,2)))</f>
        <v/>
      </c>
      <c r="G37" s="487" t="str">
        <f>IF($E37="","",VLOOKUP($E37,'1Q ELO (5)'!$A$7:$M$32,3))</f>
        <v/>
      </c>
      <c r="H37" s="487"/>
      <c r="I37" s="487" t="str">
        <f>IF($E37="","",VLOOKUP($E37,'1Q ELO (5)'!$A$7:$M$32,4))</f>
        <v/>
      </c>
      <c r="J37" s="190"/>
      <c r="K37" s="161"/>
      <c r="L37" s="161"/>
      <c r="M37" s="161"/>
      <c r="N37" s="186"/>
      <c r="O37" s="186"/>
      <c r="P37" s="186"/>
      <c r="Q37" s="167"/>
      <c r="R37" s="168"/>
      <c r="S37" s="169"/>
    </row>
    <row r="38" spans="1:19" s="38" customFormat="1" ht="9.6" customHeight="1">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c r="A40" s="452" t="s">
        <v>106</v>
      </c>
      <c r="B40" s="453"/>
      <c r="C40" s="454"/>
      <c r="D40" s="455"/>
      <c r="E40" s="224">
        <v>1</v>
      </c>
      <c r="F40" s="92" t="str">
        <f>IF(E40&gt;$R$47,,UPPER(VLOOKUP(E40,'1Q ELO (5)'!$A$7:$O$134,2)))</f>
        <v/>
      </c>
      <c r="G40" s="225"/>
      <c r="H40" s="92"/>
      <c r="I40" s="91"/>
      <c r="J40" s="226" t="s">
        <v>7</v>
      </c>
      <c r="K40" s="221"/>
      <c r="L40" s="227"/>
      <c r="M40" s="221"/>
      <c r="N40" s="228"/>
      <c r="O40" s="229" t="s">
        <v>111</v>
      </c>
      <c r="P40" s="230"/>
      <c r="Q40" s="230"/>
      <c r="R40" s="231"/>
    </row>
    <row r="41" spans="1:19" s="18" customFormat="1" ht="9" customHeight="1">
      <c r="A41" s="236" t="s">
        <v>119</v>
      </c>
      <c r="B41" s="234"/>
      <c r="C41" s="448"/>
      <c r="D41" s="237"/>
      <c r="E41" s="224">
        <v>2</v>
      </c>
      <c r="F41" s="92" t="str">
        <f>IF(E41&gt;$R$47,,UPPER(VLOOKUP(E41,'1Q ELO (5)'!$A$7:$O$134,2)))</f>
        <v/>
      </c>
      <c r="G41" s="225"/>
      <c r="H41" s="92"/>
      <c r="I41" s="91"/>
      <c r="J41" s="226" t="s">
        <v>8</v>
      </c>
      <c r="K41" s="221"/>
      <c r="L41" s="227"/>
      <c r="M41" s="221"/>
      <c r="N41" s="228"/>
      <c r="O41" s="232"/>
      <c r="P41" s="233"/>
      <c r="Q41" s="234"/>
      <c r="R41" s="235"/>
    </row>
    <row r="42" spans="1:19" s="18" customFormat="1" ht="9" customHeight="1">
      <c r="A42" s="379"/>
      <c r="B42" s="380"/>
      <c r="C42" s="449"/>
      <c r="D42" s="381"/>
      <c r="E42" s="224">
        <v>3</v>
      </c>
      <c r="F42" s="92" t="str">
        <f>IF(E42&gt;$R$47,,UPPER(VLOOKUP(E42,'1Q ELO (5)'!$A$7:$O$134,2)))</f>
        <v/>
      </c>
      <c r="G42" s="225"/>
      <c r="H42" s="92"/>
      <c r="I42" s="91"/>
      <c r="J42" s="226" t="s">
        <v>9</v>
      </c>
      <c r="K42" s="221"/>
      <c r="L42" s="227"/>
      <c r="M42" s="221"/>
      <c r="N42" s="228"/>
      <c r="O42" s="229" t="s">
        <v>112</v>
      </c>
      <c r="P42" s="230"/>
      <c r="Q42" s="230"/>
      <c r="R42" s="231"/>
    </row>
    <row r="43" spans="1:19" s="18" customFormat="1" ht="9" customHeight="1">
      <c r="A43" s="238"/>
      <c r="B43" s="443"/>
      <c r="C43" s="443"/>
      <c r="D43" s="239"/>
      <c r="E43" s="224">
        <v>4</v>
      </c>
      <c r="F43" s="92" t="str">
        <f>IF(E43&gt;$R$47,,UPPER(VLOOKUP(E43,'1Q ELO (5)'!$A$7:$O$134,2)))</f>
        <v/>
      </c>
      <c r="G43" s="225"/>
      <c r="H43" s="92"/>
      <c r="I43" s="91"/>
      <c r="J43" s="226" t="s">
        <v>10</v>
      </c>
      <c r="K43" s="221"/>
      <c r="L43" s="227"/>
      <c r="M43" s="221"/>
      <c r="N43" s="228"/>
      <c r="O43" s="221"/>
      <c r="P43" s="227"/>
      <c r="Q43" s="221"/>
      <c r="R43" s="228"/>
    </row>
    <row r="44" spans="1:19" s="18" customFormat="1" ht="9" customHeight="1">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c r="A47" s="368"/>
      <c r="B47" s="365"/>
      <c r="C47" s="445"/>
      <c r="D47" s="378"/>
      <c r="E47" s="240"/>
      <c r="F47" s="241"/>
      <c r="G47" s="242"/>
      <c r="H47" s="241"/>
      <c r="I47" s="243"/>
      <c r="J47" s="244" t="s">
        <v>14</v>
      </c>
      <c r="K47" s="234"/>
      <c r="L47" s="233"/>
      <c r="M47" s="234"/>
      <c r="N47" s="235"/>
      <c r="O47" s="234">
        <f>R4</f>
        <v>0</v>
      </c>
      <c r="P47" s="233"/>
      <c r="Q47" s="234"/>
      <c r="R47" s="245">
        <f>MIN(4,'1Q ELO (5)'!O5)</f>
        <v>4</v>
      </c>
    </row>
  </sheetData>
  <mergeCells count="1">
    <mergeCell ref="A4:C4"/>
  </mergeCells>
  <conditionalFormatting sqref="H21 H23 H25 H27 H29 H31 H33 H35 H7 H19 H9 H11 H13 H15 H17 H37">
    <cfRule type="expression" dxfId="147" priority="9" stopIfTrue="1">
      <formula>AND($E7&lt;9,$C7&gt;0)</formula>
    </cfRule>
  </conditionalFormatting>
  <conditionalFormatting sqref="M14 M30 I8 I12 I16 I20 I24 I28 I32 I36 K34 K26 K18 K10">
    <cfRule type="expression" dxfId="146" priority="6" stopIfTrue="1">
      <formula>AND($O$1="CU",I8="Umpire")</formula>
    </cfRule>
    <cfRule type="expression" dxfId="145" priority="7" stopIfTrue="1">
      <formula>AND($O$1="CU",I8&lt;&gt;"Umpire",J8&lt;&gt;"")</formula>
    </cfRule>
    <cfRule type="expression" dxfId="144" priority="8" stopIfTrue="1">
      <formula>AND($O$1="CU",I8&lt;&gt;"Umpire")</formula>
    </cfRule>
  </conditionalFormatting>
  <conditionalFormatting sqref="M10 M18 M26 M34 O30 O14 K8 K12 K16 K20 K24 K28 K32 K36">
    <cfRule type="expression" dxfId="143" priority="4" stopIfTrue="1">
      <formula>J8="as"</formula>
    </cfRule>
    <cfRule type="expression" dxfId="142" priority="5" stopIfTrue="1">
      <formula>J8="bs"</formula>
    </cfRule>
  </conditionalFormatting>
  <conditionalFormatting sqref="R47 J8 J12 J16 J20 J24 J28 J32 J36 N30 N14 L10 L34 L18 L26">
    <cfRule type="expression" dxfId="141" priority="3" stopIfTrue="1">
      <formula>$O$1="CU"</formula>
    </cfRule>
  </conditionalFormatting>
  <conditionalFormatting sqref="F33 F35 F23 F31 F29 F27 F25 F21 F17 F19 F7 F15 F13 F11 F9 F37">
    <cfRule type="cellIs" dxfId="140" priority="2" stopIfTrue="1" operator="equal">
      <formula>"Bye"</formula>
    </cfRule>
  </conditionalFormatting>
  <conditionalFormatting sqref="E7 E21 E23 E19 E15 E17">
    <cfRule type="expression" dxfId="139"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88.xml><?xml version="1.0" encoding="utf-8"?>
<worksheet xmlns="http://schemas.openxmlformats.org/spreadsheetml/2006/main" xmlns:r="http://schemas.openxmlformats.org/officeDocument/2006/relationships">
  <sheetPr codeName="Sheet19">
    <tabColor indexed="42"/>
  </sheetPr>
  <dimension ref="A1:Q156"/>
  <sheetViews>
    <sheetView showGridLines="0" showZeros="0" workbookViewId="0">
      <pane ySplit="6" topLeftCell="A7" activePane="bottomLeft" state="frozen"/>
      <selection activeCell="F2" sqref="F2"/>
      <selection pane="bottomLeft" activeCell="S9" sqref="S9"/>
    </sheetView>
  </sheetViews>
  <sheetFormatPr defaultRowHeight="13.2"/>
  <cols>
    <col min="1" max="1" width="3.88671875" customWidth="1"/>
    <col min="2" max="2" width="14.33203125" customWidth="1"/>
    <col min="3" max="3" width="12" customWidth="1"/>
    <col min="4" max="4" width="11.109375" style="45" customWidth="1"/>
    <col min="5" max="5" width="9.33203125" style="728" customWidth="1"/>
    <col min="6" max="6" width="6.109375" style="102" hidden="1" customWidth="1"/>
    <col min="7" max="7" width="33.8867187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c r="A1" s="394" t="str">
        <f>Altalanos!$A$6</f>
        <v>Diákolimpia Bács-Kiskun</v>
      </c>
      <c r="B1" s="93"/>
      <c r="C1" s="93"/>
      <c r="D1" s="384"/>
      <c r="E1" s="438" t="s">
        <v>123</v>
      </c>
      <c r="F1" s="427"/>
      <c r="G1" s="428"/>
      <c r="H1" s="429"/>
      <c r="I1" s="429"/>
      <c r="J1" s="430"/>
      <c r="K1" s="430"/>
      <c r="L1" s="430"/>
      <c r="M1" s="430"/>
      <c r="N1" s="430"/>
      <c r="O1" s="430"/>
      <c r="P1" s="430"/>
      <c r="Q1" s="431"/>
    </row>
    <row r="2" spans="1:17" ht="13.8" thickBot="1">
      <c r="B2" s="96" t="s">
        <v>122</v>
      </c>
      <c r="C2" s="465">
        <f>Altalanos!$E$8</f>
        <v>0</v>
      </c>
      <c r="D2" s="120"/>
      <c r="E2" s="438" t="s">
        <v>94</v>
      </c>
      <c r="F2" s="103"/>
      <c r="G2" s="103"/>
      <c r="H2" s="704"/>
      <c r="I2" s="704"/>
      <c r="J2" s="94"/>
      <c r="K2" s="94"/>
      <c r="L2" s="94"/>
      <c r="M2" s="94"/>
      <c r="N2" s="111"/>
      <c r="O2" s="86"/>
      <c r="P2" s="86"/>
      <c r="Q2" s="111"/>
    </row>
    <row r="3" spans="1:17" s="2" customFormat="1" ht="13.8" thickBot="1">
      <c r="A3" s="683" t="s">
        <v>121</v>
      </c>
      <c r="B3" s="702"/>
      <c r="C3" s="702"/>
      <c r="D3" s="702"/>
      <c r="E3" s="702"/>
      <c r="F3" s="702"/>
      <c r="G3" s="702"/>
      <c r="H3" s="702"/>
      <c r="I3" s="703"/>
      <c r="J3" s="112"/>
      <c r="K3" s="123"/>
      <c r="L3" s="123"/>
      <c r="M3" s="123"/>
      <c r="N3" s="485" t="s">
        <v>92</v>
      </c>
      <c r="O3" s="113"/>
      <c r="P3" s="124"/>
      <c r="Q3" s="439"/>
    </row>
    <row r="4" spans="1:17" s="2" customFormat="1">
      <c r="A4" s="55" t="s">
        <v>82</v>
      </c>
      <c r="B4" s="55"/>
      <c r="C4" s="53" t="s">
        <v>79</v>
      </c>
      <c r="D4" s="55" t="s">
        <v>87</v>
      </c>
      <c r="E4" s="88"/>
      <c r="G4" s="125"/>
      <c r="H4" s="738" t="s">
        <v>88</v>
      </c>
      <c r="I4" s="713"/>
      <c r="J4" s="126"/>
      <c r="K4" s="127"/>
      <c r="L4" s="127"/>
      <c r="M4" s="127"/>
      <c r="N4" s="126"/>
      <c r="O4" s="440"/>
      <c r="P4" s="440"/>
      <c r="Q4" s="128"/>
    </row>
    <row r="5" spans="1:17" s="2" customFormat="1" ht="13.8" thickBot="1">
      <c r="A5" s="432">
        <f>Altalanos!$A$10</f>
        <v>45408</v>
      </c>
      <c r="B5" s="432"/>
      <c r="C5" s="97" t="str">
        <f>Altalanos!$C$10</f>
        <v>Baja</v>
      </c>
      <c r="D5" s="98" t="str">
        <f>Altalanos!$D$10</f>
        <v xml:space="preserve">  </v>
      </c>
      <c r="E5" s="98"/>
      <c r="F5" s="98"/>
      <c r="G5" s="98"/>
      <c r="H5" s="470">
        <f>Altalanos!$E$10</f>
        <v>0</v>
      </c>
      <c r="I5" s="739"/>
      <c r="J5" s="129"/>
      <c r="K5" s="89"/>
      <c r="L5" s="89"/>
      <c r="M5" s="89"/>
      <c r="N5" s="129"/>
      <c r="O5" s="98"/>
      <c r="P5" s="98"/>
      <c r="Q5" s="756"/>
    </row>
    <row r="6" spans="1:17" ht="30" customHeight="1" thickBot="1">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c r="A7" s="426">
        <v>1</v>
      </c>
      <c r="B7" s="105"/>
      <c r="C7" s="105"/>
      <c r="D7" s="106"/>
      <c r="E7" s="441"/>
      <c r="F7" s="686"/>
      <c r="G7" s="687"/>
      <c r="H7" s="106"/>
      <c r="I7" s="106"/>
      <c r="J7" s="423"/>
      <c r="K7" s="421"/>
      <c r="L7" s="425"/>
      <c r="M7" s="421"/>
      <c r="N7" s="387"/>
      <c r="O7" s="768"/>
      <c r="P7" s="133"/>
      <c r="Q7" s="107"/>
    </row>
    <row r="8" spans="1:17" s="11" customFormat="1" ht="18.899999999999999" customHeight="1">
      <c r="A8" s="426">
        <v>2</v>
      </c>
      <c r="B8" s="105"/>
      <c r="C8" s="105"/>
      <c r="D8" s="106"/>
      <c r="E8" s="441"/>
      <c r="F8" s="688"/>
      <c r="G8" s="689"/>
      <c r="H8" s="106"/>
      <c r="I8" s="106"/>
      <c r="J8" s="423"/>
      <c r="K8" s="421"/>
      <c r="L8" s="425"/>
      <c r="M8" s="421"/>
      <c r="N8" s="387"/>
      <c r="O8" s="106"/>
      <c r="P8" s="133"/>
      <c r="Q8" s="107"/>
    </row>
    <row r="9" spans="1:17" s="11" customFormat="1" ht="18.899999999999999" customHeight="1">
      <c r="A9" s="426">
        <v>3</v>
      </c>
      <c r="B9" s="105"/>
      <c r="C9" s="105"/>
      <c r="D9" s="106"/>
      <c r="E9" s="441"/>
      <c r="F9" s="688"/>
      <c r="G9" s="689"/>
      <c r="H9" s="106"/>
      <c r="I9" s="106"/>
      <c r="J9" s="423"/>
      <c r="K9" s="421"/>
      <c r="L9" s="425"/>
      <c r="M9" s="421"/>
      <c r="N9" s="387"/>
      <c r="O9" s="106"/>
      <c r="P9" s="715"/>
      <c r="Q9" s="458"/>
    </row>
    <row r="10" spans="1:17" s="11" customFormat="1" ht="18.899999999999999" customHeight="1">
      <c r="A10" s="426">
        <v>4</v>
      </c>
      <c r="B10" s="105"/>
      <c r="C10" s="105"/>
      <c r="D10" s="106"/>
      <c r="E10" s="441"/>
      <c r="F10" s="688"/>
      <c r="G10" s="689"/>
      <c r="H10" s="106"/>
      <c r="I10" s="106"/>
      <c r="J10" s="423"/>
      <c r="K10" s="421"/>
      <c r="L10" s="425"/>
      <c r="M10" s="421"/>
      <c r="N10" s="387"/>
      <c r="O10" s="106"/>
      <c r="P10" s="714"/>
      <c r="Q10" s="707"/>
    </row>
    <row r="11" spans="1:17" s="11" customFormat="1" ht="18.899999999999999" customHeight="1">
      <c r="A11" s="426">
        <v>5</v>
      </c>
      <c r="B11" s="105"/>
      <c r="C11" s="105"/>
      <c r="D11" s="106"/>
      <c r="E11" s="441"/>
      <c r="F11" s="688"/>
      <c r="G11" s="689"/>
      <c r="H11" s="106"/>
      <c r="I11" s="106"/>
      <c r="J11" s="423"/>
      <c r="K11" s="421"/>
      <c r="L11" s="425"/>
      <c r="M11" s="421"/>
      <c r="N11" s="387"/>
      <c r="O11" s="106"/>
      <c r="P11" s="714"/>
      <c r="Q11" s="707"/>
    </row>
    <row r="12" spans="1:17" s="11" customFormat="1" ht="18.899999999999999" customHeight="1">
      <c r="A12" s="426">
        <v>6</v>
      </c>
      <c r="B12" s="105"/>
      <c r="C12" s="105"/>
      <c r="D12" s="106"/>
      <c r="E12" s="441"/>
      <c r="F12" s="688"/>
      <c r="G12" s="689"/>
      <c r="H12" s="106"/>
      <c r="I12" s="106"/>
      <c r="J12" s="423"/>
      <c r="K12" s="421"/>
      <c r="L12" s="425"/>
      <c r="M12" s="421"/>
      <c r="N12" s="387"/>
      <c r="O12" s="106"/>
      <c r="P12" s="714"/>
      <c r="Q12" s="707"/>
    </row>
    <row r="13" spans="1:17" s="11" customFormat="1" ht="18.899999999999999" customHeight="1">
      <c r="A13" s="426">
        <v>7</v>
      </c>
      <c r="B13" s="105"/>
      <c r="C13" s="105"/>
      <c r="D13" s="106"/>
      <c r="E13" s="441"/>
      <c r="F13" s="688"/>
      <c r="G13" s="689"/>
      <c r="H13" s="106"/>
      <c r="I13" s="106"/>
      <c r="J13" s="423"/>
      <c r="K13" s="421"/>
      <c r="L13" s="425"/>
      <c r="M13" s="421"/>
      <c r="N13" s="387"/>
      <c r="O13" s="106"/>
      <c r="P13" s="714"/>
      <c r="Q13" s="707"/>
    </row>
    <row r="14" spans="1:17" s="11" customFormat="1" ht="18.899999999999999" customHeight="1">
      <c r="A14" s="426">
        <v>8</v>
      </c>
      <c r="B14" s="105"/>
      <c r="C14" s="105"/>
      <c r="D14" s="106"/>
      <c r="E14" s="441"/>
      <c r="F14" s="688"/>
      <c r="G14" s="689"/>
      <c r="H14" s="106"/>
      <c r="I14" s="106"/>
      <c r="J14" s="423"/>
      <c r="K14" s="421"/>
      <c r="L14" s="425"/>
      <c r="M14" s="421"/>
      <c r="N14" s="387"/>
      <c r="O14" s="106"/>
      <c r="P14" s="714"/>
      <c r="Q14" s="707"/>
    </row>
    <row r="15" spans="1:17" s="11" customFormat="1" ht="18.899999999999999" customHeight="1">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c r="A16" s="426">
        <v>10</v>
      </c>
      <c r="B16" s="766"/>
      <c r="C16" s="105"/>
      <c r="D16" s="106"/>
      <c r="E16" s="441"/>
      <c r="F16" s="132"/>
      <c r="G16" s="132"/>
      <c r="H16" s="106"/>
      <c r="I16" s="106"/>
      <c r="J16" s="423"/>
      <c r="K16" s="421"/>
      <c r="L16" s="425"/>
      <c r="M16" s="466"/>
      <c r="N16" s="387"/>
      <c r="O16" s="106"/>
      <c r="P16" s="133"/>
      <c r="Q16" s="107"/>
    </row>
    <row r="17" spans="1:17" s="11" customFormat="1" ht="18.899999999999999" customHeight="1">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138" priority="16" stopIfTrue="1">
      <formula>AND(ROUNDDOWN(($A$4-E7)/365.25,0)&lt;=13,G7&lt;&gt;"OK")</formula>
    </cfRule>
    <cfRule type="expression" dxfId="137" priority="17" stopIfTrue="1">
      <formula>AND(ROUNDDOWN(($A$4-E7)/365.25,0)&lt;=14,G7&lt;&gt;"OK")</formula>
    </cfRule>
    <cfRule type="expression" dxfId="136" priority="18" stopIfTrue="1">
      <formula>AND(ROUNDDOWN(($A$4-E7)/365.25,0)&lt;=17,G7&lt;&gt;"OK")</formula>
    </cfRule>
  </conditionalFormatting>
  <conditionalFormatting sqref="J7:J156">
    <cfRule type="cellIs" dxfId="135" priority="15" stopIfTrue="1" operator="equal">
      <formula>"Z"</formula>
    </cfRule>
  </conditionalFormatting>
  <conditionalFormatting sqref="A7:D156">
    <cfRule type="expression" dxfId="134" priority="14" stopIfTrue="1">
      <formula>$Q7&gt;=1</formula>
    </cfRule>
  </conditionalFormatting>
  <conditionalFormatting sqref="E7:E14">
    <cfRule type="expression" dxfId="133" priority="11" stopIfTrue="1">
      <formula>AND(ROUNDDOWN(($A$4-E7)/365.25,0)&lt;=13,G7&lt;&gt;"OK")</formula>
    </cfRule>
    <cfRule type="expression" dxfId="132" priority="12" stopIfTrue="1">
      <formula>AND(ROUNDDOWN(($A$4-E7)/365.25,0)&lt;=14,G7&lt;&gt;"OK")</formula>
    </cfRule>
    <cfRule type="expression" dxfId="131" priority="13" stopIfTrue="1">
      <formula>AND(ROUNDDOWN(($A$4-E7)/365.25,0)&lt;=17,G7&lt;&gt;"OK")</formula>
    </cfRule>
  </conditionalFormatting>
  <conditionalFormatting sqref="J7:J14">
    <cfRule type="cellIs" dxfId="130" priority="10" stopIfTrue="1" operator="equal">
      <formula>"Z"</formula>
    </cfRule>
  </conditionalFormatting>
  <conditionalFormatting sqref="B7:D14">
    <cfRule type="expression" dxfId="129" priority="9" stopIfTrue="1">
      <formula>$Q7&gt;=1</formula>
    </cfRule>
  </conditionalFormatting>
  <conditionalFormatting sqref="E7:E14">
    <cfRule type="expression" dxfId="128" priority="6" stopIfTrue="1">
      <formula>AND(ROUNDDOWN(($A$4-E7)/365.25,0)&lt;=13,G7&lt;&gt;"OK")</formula>
    </cfRule>
    <cfRule type="expression" dxfId="127" priority="7" stopIfTrue="1">
      <formula>AND(ROUNDDOWN(($A$4-E7)/365.25,0)&lt;=14,G7&lt;&gt;"OK")</formula>
    </cfRule>
    <cfRule type="expression" dxfId="126" priority="8" stopIfTrue="1">
      <formula>AND(ROUNDDOWN(($A$4-E7)/365.25,0)&lt;=17,G7&lt;&gt;"OK")</formula>
    </cfRule>
  </conditionalFormatting>
  <conditionalFormatting sqref="B7:D14">
    <cfRule type="expression" dxfId="125" priority="5" stopIfTrue="1">
      <formula>$Q7&gt;=1</formula>
    </cfRule>
  </conditionalFormatting>
  <conditionalFormatting sqref="E7:E27 E29:E37">
    <cfRule type="expression" dxfId="124" priority="2" stopIfTrue="1">
      <formula>AND(ROUNDDOWN(($A$4-E7)/365.25,0)&lt;=13,G7&lt;&gt;"OK")</formula>
    </cfRule>
    <cfRule type="expression" dxfId="123" priority="3" stopIfTrue="1">
      <formula>AND(ROUNDDOWN(($A$4-E7)/365.25,0)&lt;=14,G7&lt;&gt;"OK")</formula>
    </cfRule>
    <cfRule type="expression" dxfId="122" priority="4" stopIfTrue="1">
      <formula>AND(ROUNDDOWN(($A$4-E7)/365.25,0)&lt;=17,G7&lt;&gt;"OK")</formula>
    </cfRule>
  </conditionalFormatting>
  <conditionalFormatting sqref="B7:D37">
    <cfRule type="expression" dxfId="121"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worksheet>
</file>

<file path=xl/worksheets/sheet89.xml><?xml version="1.0" encoding="utf-8"?>
<worksheet xmlns="http://schemas.openxmlformats.org/spreadsheetml/2006/main" xmlns:r="http://schemas.openxmlformats.org/officeDocument/2006/relationships">
  <sheetPr codeName="Munka45">
    <tabColor indexed="11"/>
  </sheetPr>
  <dimension ref="A1:AK43"/>
  <sheetViews>
    <sheetView workbookViewId="0">
      <selection activeCell="O14" sqref="O14"/>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584" t="str">
        <f>IF($B7="","",VLOOKUP($B7,'1MD ELO (5)'!$A$7:$O$22,5))</f>
        <v/>
      </c>
      <c r="D7" s="584" t="str">
        <f>IF($B7="","",VLOOKUP($B7,'1MD ELO (5)'!$A$7:$O$22,15))</f>
        <v/>
      </c>
      <c r="E7" s="579" t="str">
        <f>UPPER(IF($B7="","",VLOOKUP($B7,'1MD ELO (5)'!$A$7:$O$22,2)))</f>
        <v/>
      </c>
      <c r="F7" s="585"/>
      <c r="G7" s="579" t="str">
        <f>IF($B7="","",VLOOKUP($B7,'1MD ELO (5)'!$A$7:$O$22,3))</f>
        <v/>
      </c>
      <c r="H7" s="585"/>
      <c r="I7" s="579" t="str">
        <f>IF($B7="","",VLOOKUP($B7,'1MD ELO (5)'!$A$7:$O$22,4))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37"/>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c r="A34" s="570" t="s">
        <v>106</v>
      </c>
      <c r="B34" s="571"/>
      <c r="C34" s="573"/>
      <c r="D34" s="608"/>
      <c r="E34" s="832"/>
      <c r="F34" s="832"/>
      <c r="G34" s="619" t="s">
        <v>7</v>
      </c>
      <c r="H34" s="571"/>
      <c r="I34" s="609"/>
      <c r="J34" s="620"/>
      <c r="K34" s="565" t="s">
        <v>111</v>
      </c>
      <c r="L34" s="626"/>
      <c r="M34" s="614"/>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120" priority="2" stopIfTrue="1" operator="equal">
      <formula>"Bye"</formula>
    </cfRule>
  </conditionalFormatting>
  <conditionalFormatting sqref="R41">
    <cfRule type="expression" dxfId="119"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sheetPr codeName="Sheet24">
    <tabColor indexed="42"/>
  </sheetPr>
  <dimension ref="A1:O134"/>
  <sheetViews>
    <sheetView showGridLines="0" showZeros="0" workbookViewId="0">
      <pane ySplit="6" topLeftCell="A7" activePane="bottomLeft" state="frozen"/>
      <selection activeCell="C12" sqref="C12"/>
      <selection pane="bottomLeft" activeCell="Q7" sqref="Q7"/>
    </sheetView>
  </sheetViews>
  <sheetFormatPr defaultRowHeight="13.2"/>
  <cols>
    <col min="1" max="1" width="6.33203125" customWidth="1"/>
    <col min="2" max="2" width="13.88671875" customWidth="1"/>
    <col min="3" max="3" width="14" customWidth="1"/>
    <col min="4" max="4" width="13.44140625" style="45" customWidth="1"/>
    <col min="5" max="5" width="11.88671875" style="728" customWidth="1"/>
    <col min="6" max="6" width="23.6640625" style="102" customWidth="1"/>
    <col min="7" max="7" width="8.6640625" style="736"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c r="A1" s="394" t="str">
        <f>Altalanos!$A$6</f>
        <v>Diákolimpia Bács-Kiskun</v>
      </c>
      <c r="B1" s="93"/>
      <c r="C1" s="93"/>
      <c r="D1" s="384"/>
      <c r="E1" s="438" t="s">
        <v>93</v>
      </c>
      <c r="F1" s="427"/>
      <c r="G1" s="729"/>
      <c r="H1" s="430"/>
      <c r="I1" s="430"/>
      <c r="J1" s="430"/>
      <c r="K1" s="430"/>
      <c r="L1" s="430"/>
      <c r="M1" s="430"/>
      <c r="N1" s="430"/>
      <c r="O1" s="431"/>
    </row>
    <row r="2" spans="1:15" ht="13.8" thickBot="1">
      <c r="B2" s="96" t="s">
        <v>122</v>
      </c>
      <c r="C2" s="465">
        <f>Altalanos!$A$8</f>
        <v>0</v>
      </c>
      <c r="D2" s="120"/>
      <c r="E2" s="438" t="s">
        <v>94</v>
      </c>
      <c r="F2" s="704"/>
      <c r="G2" s="730"/>
      <c r="H2" s="94"/>
      <c r="I2" s="94"/>
      <c r="J2" s="94"/>
      <c r="K2" s="94"/>
      <c r="L2" s="111"/>
      <c r="M2" s="86"/>
      <c r="N2" s="86"/>
      <c r="O2" s="111"/>
    </row>
    <row r="3" spans="1:15" s="2" customFormat="1" ht="13.8" thickBot="1">
      <c r="A3" s="754"/>
      <c r="B3" s="684"/>
      <c r="C3" s="684"/>
      <c r="D3" s="684"/>
      <c r="E3" s="727"/>
      <c r="F3" s="684"/>
      <c r="G3" s="731"/>
      <c r="H3" s="112"/>
      <c r="I3" s="123"/>
      <c r="J3" s="123"/>
      <c r="K3" s="123"/>
      <c r="L3" s="485" t="s">
        <v>92</v>
      </c>
      <c r="M3" s="113"/>
      <c r="N3" s="124"/>
      <c r="O3" s="439"/>
    </row>
    <row r="4" spans="1:15" s="2" customFormat="1">
      <c r="A4" s="55" t="s">
        <v>82</v>
      </c>
      <c r="B4" s="55"/>
      <c r="C4" s="53" t="s">
        <v>79</v>
      </c>
      <c r="D4" s="55" t="s">
        <v>87</v>
      </c>
      <c r="E4" s="765"/>
      <c r="F4" s="755"/>
      <c r="G4" s="732" t="s">
        <v>88</v>
      </c>
      <c r="H4" s="126"/>
      <c r="I4" s="127"/>
      <c r="J4" s="127"/>
      <c r="K4" s="127"/>
      <c r="L4" s="126"/>
      <c r="M4" s="440"/>
      <c r="N4" s="440"/>
      <c r="O4" s="128"/>
    </row>
    <row r="5" spans="1:15" s="2" customFormat="1" ht="13.8" thickBot="1">
      <c r="A5" s="432">
        <f>Altalanos!$A$10</f>
        <v>45408</v>
      </c>
      <c r="B5" s="432"/>
      <c r="C5" s="97" t="str">
        <f>Altalanos!$C$10</f>
        <v>Baja</v>
      </c>
      <c r="D5" s="98" t="str">
        <f>Altalanos!$D$10</f>
        <v xml:space="preserve">  </v>
      </c>
      <c r="E5" s="89"/>
      <c r="F5" s="98"/>
      <c r="G5" s="733">
        <f>Altalanos!$E$10</f>
        <v>0</v>
      </c>
      <c r="H5" s="129"/>
      <c r="I5" s="89"/>
      <c r="J5" s="89"/>
      <c r="K5" s="89"/>
      <c r="L5" s="129"/>
      <c r="M5" s="98"/>
      <c r="N5" s="98"/>
      <c r="O5" s="756"/>
    </row>
    <row r="6" spans="1:15" ht="30" customHeight="1" thickBot="1">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899999999999999" customHeight="1">
      <c r="A7" s="426">
        <v>1</v>
      </c>
      <c r="B7" s="105"/>
      <c r="C7" s="105"/>
      <c r="D7" s="106"/>
      <c r="E7" s="441"/>
      <c r="F7" s="757"/>
      <c r="G7" s="767"/>
      <c r="H7" s="423"/>
      <c r="I7" s="421"/>
      <c r="J7" s="425"/>
      <c r="K7" s="421"/>
      <c r="L7" s="387"/>
      <c r="M7" s="768"/>
      <c r="N7" s="133"/>
      <c r="O7" s="751"/>
    </row>
    <row r="8" spans="1:15" s="11" customFormat="1" ht="18.899999999999999" customHeight="1">
      <c r="A8" s="426">
        <v>2</v>
      </c>
      <c r="B8" s="105"/>
      <c r="C8" s="105"/>
      <c r="D8" s="106"/>
      <c r="E8" s="441"/>
      <c r="F8" s="741"/>
      <c r="G8" s="106"/>
      <c r="H8" s="423"/>
      <c r="I8" s="421"/>
      <c r="J8" s="425"/>
      <c r="K8" s="421"/>
      <c r="L8" s="387"/>
      <c r="M8" s="106"/>
      <c r="N8" s="133"/>
      <c r="O8" s="707"/>
    </row>
    <row r="9" spans="1:15" s="11" customFormat="1" ht="18.899999999999999" customHeight="1">
      <c r="A9" s="426">
        <v>3</v>
      </c>
      <c r="B9" s="105"/>
      <c r="C9" s="105"/>
      <c r="D9" s="106"/>
      <c r="E9" s="441"/>
      <c r="F9" s="741"/>
      <c r="G9" s="106"/>
      <c r="H9" s="423"/>
      <c r="I9" s="421"/>
      <c r="J9" s="425"/>
      <c r="K9" s="421"/>
      <c r="L9" s="387"/>
      <c r="M9" s="106"/>
      <c r="N9" s="715"/>
      <c r="O9" s="458"/>
    </row>
    <row r="10" spans="1:15" s="11" customFormat="1" ht="18.899999999999999" customHeight="1">
      <c r="A10" s="426">
        <v>4</v>
      </c>
      <c r="B10" s="105"/>
      <c r="C10" s="105"/>
      <c r="D10" s="106"/>
      <c r="E10" s="441"/>
      <c r="F10" s="741"/>
      <c r="G10" s="106"/>
      <c r="H10" s="423"/>
      <c r="I10" s="421"/>
      <c r="J10" s="425"/>
      <c r="K10" s="421"/>
      <c r="L10" s="387"/>
      <c r="M10" s="106"/>
      <c r="N10" s="714"/>
      <c r="O10" s="707"/>
    </row>
    <row r="11" spans="1:15" s="11" customFormat="1" ht="18.899999999999999" customHeight="1">
      <c r="A11" s="426">
        <v>5</v>
      </c>
      <c r="B11" s="105"/>
      <c r="C11" s="105"/>
      <c r="D11" s="106"/>
      <c r="E11" s="441"/>
      <c r="F11" s="741"/>
      <c r="G11" s="767"/>
      <c r="H11" s="423"/>
      <c r="I11" s="421"/>
      <c r="J11" s="425"/>
      <c r="K11" s="421"/>
      <c r="L11" s="387"/>
      <c r="M11" s="768"/>
      <c r="N11" s="715"/>
      <c r="O11" s="707"/>
    </row>
    <row r="12" spans="1:15" s="11" customFormat="1" ht="18.899999999999999" customHeight="1">
      <c r="A12" s="426">
        <v>6</v>
      </c>
      <c r="B12" s="105"/>
      <c r="C12" s="105"/>
      <c r="D12" s="106"/>
      <c r="E12" s="441"/>
      <c r="F12" s="741"/>
      <c r="G12" s="106"/>
      <c r="H12" s="423"/>
      <c r="I12" s="421"/>
      <c r="J12" s="425"/>
      <c r="K12" s="421"/>
      <c r="L12" s="387"/>
      <c r="M12" s="106"/>
      <c r="N12" s="715"/>
      <c r="O12" s="707"/>
    </row>
    <row r="13" spans="1:15" s="11" customFormat="1" ht="18.899999999999999" customHeight="1">
      <c r="A13" s="426">
        <v>7</v>
      </c>
      <c r="B13" s="105"/>
      <c r="C13" s="105"/>
      <c r="D13" s="106"/>
      <c r="E13" s="441"/>
      <c r="F13" s="741"/>
      <c r="G13" s="106"/>
      <c r="H13" s="423"/>
      <c r="I13" s="421"/>
      <c r="J13" s="425"/>
      <c r="K13" s="421"/>
      <c r="L13" s="387"/>
      <c r="M13" s="106"/>
      <c r="N13" s="715"/>
      <c r="O13" s="707"/>
    </row>
    <row r="14" spans="1:15" s="11" customFormat="1" ht="18.899999999999999" customHeight="1">
      <c r="A14" s="426">
        <v>8</v>
      </c>
      <c r="B14" s="105"/>
      <c r="C14" s="105"/>
      <c r="D14" s="106"/>
      <c r="E14" s="441"/>
      <c r="F14" s="741"/>
      <c r="G14" s="106"/>
      <c r="H14" s="423"/>
      <c r="I14" s="421"/>
      <c r="J14" s="425"/>
      <c r="K14" s="421"/>
      <c r="L14" s="387"/>
      <c r="M14" s="106"/>
      <c r="N14" s="715"/>
      <c r="O14" s="707"/>
    </row>
    <row r="15" spans="1:15" s="11" customFormat="1" ht="18.899999999999999" customHeight="1">
      <c r="A15" s="426">
        <v>9</v>
      </c>
      <c r="B15" s="105"/>
      <c r="C15" s="105"/>
      <c r="D15" s="106"/>
      <c r="E15" s="441"/>
      <c r="F15" s="741"/>
      <c r="G15" s="106"/>
      <c r="H15" s="423"/>
      <c r="I15" s="421"/>
      <c r="J15" s="425"/>
      <c r="K15" s="421"/>
      <c r="L15" s="387"/>
      <c r="M15" s="106"/>
      <c r="N15" s="716"/>
      <c r="O15" s="707"/>
    </row>
    <row r="16" spans="1:15" s="11" customFormat="1" ht="18.899999999999999" customHeight="1">
      <c r="A16" s="426">
        <v>10</v>
      </c>
      <c r="B16" s="105"/>
      <c r="C16" s="105"/>
      <c r="D16" s="106"/>
      <c r="E16" s="441"/>
      <c r="F16" s="741"/>
      <c r="G16" s="106"/>
      <c r="H16" s="423"/>
      <c r="I16" s="421"/>
      <c r="J16" s="425"/>
      <c r="K16" s="421"/>
      <c r="L16" s="387"/>
      <c r="M16" s="106"/>
      <c r="N16" s="133"/>
      <c r="O16" s="707"/>
    </row>
    <row r="17" spans="1:15" s="11" customFormat="1" ht="18.899999999999999" customHeight="1">
      <c r="A17" s="426">
        <v>11</v>
      </c>
      <c r="B17" s="105"/>
      <c r="C17" s="105"/>
      <c r="D17" s="106"/>
      <c r="E17" s="441"/>
      <c r="F17" s="741"/>
      <c r="G17" s="106"/>
      <c r="H17" s="423"/>
      <c r="I17" s="421"/>
      <c r="J17" s="425"/>
      <c r="K17" s="421"/>
      <c r="L17" s="387"/>
      <c r="M17" s="106"/>
      <c r="N17" s="133"/>
      <c r="O17" s="707"/>
    </row>
    <row r="18" spans="1:15" s="11" customFormat="1" ht="18.899999999999999" customHeight="1">
      <c r="A18" s="426">
        <v>12</v>
      </c>
      <c r="B18" s="105"/>
      <c r="C18" s="105"/>
      <c r="D18" s="106"/>
      <c r="E18" s="441"/>
      <c r="F18" s="741"/>
      <c r="G18" s="106"/>
      <c r="H18" s="423"/>
      <c r="I18" s="421"/>
      <c r="J18" s="425"/>
      <c r="K18" s="421"/>
      <c r="L18" s="387"/>
      <c r="M18" s="106"/>
      <c r="N18" s="133"/>
      <c r="O18" s="707"/>
    </row>
    <row r="19" spans="1:15" s="11" customFormat="1" ht="18.899999999999999" customHeight="1">
      <c r="A19" s="426">
        <v>13</v>
      </c>
      <c r="B19" s="105"/>
      <c r="C19" s="105"/>
      <c r="D19" s="106"/>
      <c r="E19" s="441"/>
      <c r="F19" s="741"/>
      <c r="G19" s="106"/>
      <c r="H19" s="423"/>
      <c r="I19" s="421"/>
      <c r="J19" s="425"/>
      <c r="K19" s="421"/>
      <c r="L19" s="387"/>
      <c r="M19" s="106"/>
      <c r="N19" s="107"/>
      <c r="O19" s="707"/>
    </row>
    <row r="20" spans="1:15" s="11" customFormat="1" ht="18.899999999999999" customHeight="1">
      <c r="A20" s="426">
        <v>14</v>
      </c>
      <c r="B20" s="105"/>
      <c r="C20" s="105"/>
      <c r="D20" s="106"/>
      <c r="E20" s="441"/>
      <c r="F20" s="741"/>
      <c r="G20" s="106"/>
      <c r="H20" s="423"/>
      <c r="I20" s="421"/>
      <c r="J20" s="425"/>
      <c r="K20" s="421"/>
      <c r="L20" s="387"/>
      <c r="M20" s="106"/>
      <c r="N20" s="107"/>
      <c r="O20" s="707"/>
    </row>
    <row r="21" spans="1:15" s="11" customFormat="1" ht="18.899999999999999" customHeight="1">
      <c r="A21" s="426">
        <v>15</v>
      </c>
      <c r="B21" s="105"/>
      <c r="C21" s="105"/>
      <c r="D21" s="106"/>
      <c r="E21" s="441"/>
      <c r="F21" s="741"/>
      <c r="G21" s="106"/>
      <c r="H21" s="423"/>
      <c r="I21" s="421"/>
      <c r="J21" s="425"/>
      <c r="K21" s="421"/>
      <c r="L21" s="387"/>
      <c r="M21" s="106"/>
      <c r="N21" s="133"/>
      <c r="O21" s="707"/>
    </row>
    <row r="22" spans="1:15" s="11" customFormat="1" ht="18.899999999999999" customHeight="1">
      <c r="A22" s="426">
        <v>16</v>
      </c>
      <c r="B22" s="105"/>
      <c r="C22" s="105"/>
      <c r="D22" s="106"/>
      <c r="E22" s="441"/>
      <c r="F22" s="741"/>
      <c r="G22" s="106"/>
      <c r="H22" s="423"/>
      <c r="I22" s="421"/>
      <c r="J22" s="425"/>
      <c r="K22" s="421"/>
      <c r="L22" s="387"/>
      <c r="M22" s="106"/>
      <c r="N22" s="133"/>
      <c r="O22" s="707"/>
    </row>
    <row r="23" spans="1:15" s="11" customFormat="1" ht="18.899999999999999" customHeight="1">
      <c r="A23" s="426">
        <v>17</v>
      </c>
      <c r="B23" s="105"/>
      <c r="C23" s="105"/>
      <c r="D23" s="106"/>
      <c r="E23" s="441"/>
      <c r="F23" s="741"/>
      <c r="G23" s="106"/>
      <c r="H23" s="423"/>
      <c r="I23" s="421"/>
      <c r="J23" s="425"/>
      <c r="K23" s="421"/>
      <c r="L23" s="387"/>
      <c r="M23" s="106"/>
      <c r="N23" s="133"/>
      <c r="O23" s="707"/>
    </row>
    <row r="24" spans="1:15" s="11" customFormat="1" ht="18.899999999999999" customHeight="1">
      <c r="A24" s="426">
        <v>18</v>
      </c>
      <c r="B24" s="105"/>
      <c r="C24" s="105"/>
      <c r="D24" s="106"/>
      <c r="E24" s="441"/>
      <c r="F24" s="741"/>
      <c r="G24" s="106"/>
      <c r="H24" s="423"/>
      <c r="I24" s="421"/>
      <c r="J24" s="425"/>
      <c r="K24" s="421"/>
      <c r="L24" s="387"/>
      <c r="M24" s="106"/>
      <c r="N24" s="133"/>
      <c r="O24" s="707"/>
    </row>
    <row r="25" spans="1:15" s="11" customFormat="1" ht="18.899999999999999" customHeight="1">
      <c r="A25" s="426">
        <v>19</v>
      </c>
      <c r="B25" s="105"/>
      <c r="C25" s="105"/>
      <c r="D25" s="106"/>
      <c r="E25" s="441"/>
      <c r="F25" s="741"/>
      <c r="G25" s="106"/>
      <c r="H25" s="423"/>
      <c r="I25" s="421"/>
      <c r="J25" s="425"/>
      <c r="K25" s="421"/>
      <c r="L25" s="387"/>
      <c r="M25" s="106"/>
      <c r="N25" s="133"/>
      <c r="O25" s="707"/>
    </row>
    <row r="26" spans="1:15" s="11" customFormat="1" ht="18.899999999999999" customHeight="1">
      <c r="A26" s="426">
        <v>20</v>
      </c>
      <c r="B26" s="105"/>
      <c r="C26" s="105"/>
      <c r="D26" s="106"/>
      <c r="E26" s="441"/>
      <c r="F26" s="741"/>
      <c r="G26" s="106"/>
      <c r="H26" s="423"/>
      <c r="I26" s="421"/>
      <c r="J26" s="425"/>
      <c r="K26" s="421"/>
      <c r="L26" s="387"/>
      <c r="M26" s="106"/>
      <c r="N26" s="133"/>
      <c r="O26" s="707"/>
    </row>
    <row r="27" spans="1:15" s="11" customFormat="1" ht="18.899999999999999" customHeight="1">
      <c r="A27" s="426">
        <v>21</v>
      </c>
      <c r="B27" s="105"/>
      <c r="C27" s="105"/>
      <c r="D27" s="106"/>
      <c r="E27" s="441"/>
      <c r="F27" s="741"/>
      <c r="G27" s="106"/>
      <c r="H27" s="423"/>
      <c r="I27" s="421"/>
      <c r="J27" s="425"/>
      <c r="K27" s="421"/>
      <c r="L27" s="387"/>
      <c r="M27" s="106"/>
      <c r="N27" s="107"/>
      <c r="O27" s="458"/>
    </row>
    <row r="28" spans="1:15" s="11" customFormat="1" ht="18.899999999999999" customHeight="1">
      <c r="A28" s="426">
        <v>22</v>
      </c>
      <c r="B28" s="105"/>
      <c r="C28" s="105"/>
      <c r="D28" s="106"/>
      <c r="E28" s="441"/>
      <c r="F28" s="688"/>
      <c r="G28" s="708"/>
      <c r="H28" s="423"/>
      <c r="I28" s="421"/>
      <c r="J28" s="425"/>
      <c r="K28" s="421"/>
      <c r="L28" s="387"/>
      <c r="M28" s="107"/>
      <c r="N28" s="107"/>
      <c r="O28" s="107"/>
    </row>
    <row r="29" spans="1:15" s="11" customFormat="1" ht="18.899999999999999" customHeight="1">
      <c r="A29" s="426">
        <v>23</v>
      </c>
      <c r="B29" s="105"/>
      <c r="C29" s="105"/>
      <c r="D29" s="106"/>
      <c r="E29" s="441"/>
      <c r="F29" s="688"/>
      <c r="G29" s="708"/>
      <c r="H29" s="423"/>
      <c r="I29" s="421"/>
      <c r="J29" s="425"/>
      <c r="K29" s="421"/>
      <c r="L29" s="387"/>
      <c r="M29" s="107"/>
      <c r="N29" s="133"/>
      <c r="O29" s="107"/>
    </row>
    <row r="30" spans="1:15" s="11" customFormat="1" ht="18.899999999999999" customHeight="1">
      <c r="A30" s="426">
        <v>24</v>
      </c>
      <c r="B30" s="105"/>
      <c r="C30" s="105"/>
      <c r="D30" s="106"/>
      <c r="E30" s="441"/>
      <c r="F30" s="688"/>
      <c r="G30" s="735"/>
      <c r="H30" s="423"/>
      <c r="I30" s="421"/>
      <c r="J30" s="425"/>
      <c r="K30" s="421"/>
      <c r="L30" s="387"/>
      <c r="M30" s="393"/>
      <c r="N30" s="133">
        <f t="shared" ref="N30:N60" si="0">IF(L30="DA",1,IF(L30="WC",2,IF(L30="SE",3,IF(L30="Q",4,IF(L30="LL",5,999)))))</f>
        <v>999</v>
      </c>
      <c r="O30" s="107"/>
    </row>
    <row r="31" spans="1:15" s="11" customFormat="1" ht="18.899999999999999" customHeight="1">
      <c r="A31" s="426">
        <v>25</v>
      </c>
      <c r="B31" s="105"/>
      <c r="C31" s="105"/>
      <c r="D31" s="106"/>
      <c r="E31" s="441"/>
      <c r="F31" s="688"/>
      <c r="G31" s="735"/>
      <c r="H31" s="423"/>
      <c r="I31" s="421"/>
      <c r="J31" s="425"/>
      <c r="K31" s="421"/>
      <c r="L31" s="387"/>
      <c r="M31" s="393"/>
      <c r="N31" s="133">
        <f t="shared" si="0"/>
        <v>999</v>
      </c>
      <c r="O31" s="107"/>
    </row>
    <row r="32" spans="1:15" s="11" customFormat="1" ht="18.899999999999999" customHeight="1">
      <c r="A32" s="426">
        <v>26</v>
      </c>
      <c r="B32" s="105"/>
      <c r="C32" s="105"/>
      <c r="D32" s="106"/>
      <c r="E32" s="441"/>
      <c r="F32" s="688"/>
      <c r="G32" s="735"/>
      <c r="H32" s="423"/>
      <c r="I32" s="421"/>
      <c r="J32" s="425"/>
      <c r="K32" s="421"/>
      <c r="L32" s="387"/>
      <c r="M32" s="393"/>
      <c r="N32" s="133">
        <f t="shared" si="0"/>
        <v>999</v>
      </c>
      <c r="O32" s="107"/>
    </row>
    <row r="33" spans="1:15" s="11" customFormat="1" ht="18.899999999999999" customHeight="1">
      <c r="A33" s="426">
        <v>27</v>
      </c>
      <c r="B33" s="105"/>
      <c r="C33" s="105"/>
      <c r="D33" s="106"/>
      <c r="E33" s="441"/>
      <c r="F33" s="688"/>
      <c r="G33" s="735"/>
      <c r="H33" s="423" t="e">
        <f>IF(AND(O33="",#REF!&gt;0,#REF!&lt;5),I33,)</f>
        <v>#REF!</v>
      </c>
      <c r="I33" s="421" t="str">
        <f>IF(D33="","ZZZ9",IF(AND(#REF!&gt;0,#REF!&lt;5),D33&amp;#REF!,D33&amp;"9"))</f>
        <v>ZZZ9</v>
      </c>
      <c r="J33" s="425">
        <f t="shared" ref="J33:J64" si="1">IF(O33="",999,O33)</f>
        <v>999</v>
      </c>
      <c r="K33" s="421">
        <f t="shared" ref="K33:K64" si="2">IF(N33=999,999,1)</f>
        <v>999</v>
      </c>
      <c r="L33" s="387"/>
      <c r="M33" s="393"/>
      <c r="N33" s="133">
        <f t="shared" si="0"/>
        <v>999</v>
      </c>
      <c r="O33" s="107"/>
    </row>
    <row r="34" spans="1:15" s="11" customFormat="1" ht="18.899999999999999" customHeight="1">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ref="N61:N92" si="3">IF(L61="DA",1,IF(L61="WC",2,IF(L61="SE",3,IF(L61="Q",4,IF(L61="LL",5,999)))))</f>
        <v>999</v>
      </c>
      <c r="O61" s="107"/>
    </row>
    <row r="62" spans="1:15" s="11" customFormat="1" ht="18.899999999999999" customHeight="1">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3"/>
        <v>999</v>
      </c>
      <c r="O62" s="107"/>
    </row>
    <row r="63" spans="1:15" s="11" customFormat="1" ht="18.899999999999999" customHeight="1">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3"/>
        <v>999</v>
      </c>
      <c r="O63" s="107"/>
    </row>
    <row r="64" spans="1:15" s="11" customFormat="1" ht="18.899999999999999" customHeight="1">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3"/>
        <v>999</v>
      </c>
      <c r="O64" s="107"/>
    </row>
    <row r="65" spans="1:15" s="11" customFormat="1" ht="18.899999999999999" customHeight="1">
      <c r="A65" s="426">
        <v>59</v>
      </c>
      <c r="B65" s="105"/>
      <c r="C65" s="105"/>
      <c r="D65" s="106"/>
      <c r="E65" s="441"/>
      <c r="F65" s="688"/>
      <c r="G65" s="735"/>
      <c r="H65" s="423" t="e">
        <f>IF(AND(O65="",#REF!&gt;0,#REF!&lt;5),I65,)</f>
        <v>#REF!</v>
      </c>
      <c r="I65" s="421" t="str">
        <f>IF(D65="","ZZZ9",IF(AND(#REF!&gt;0,#REF!&lt;5),D65&amp;#REF!,D65&amp;"9"))</f>
        <v>ZZZ9</v>
      </c>
      <c r="J65" s="425">
        <f t="shared" ref="J65:J100" si="4">IF(O65="",999,O65)</f>
        <v>999</v>
      </c>
      <c r="K65" s="421">
        <f t="shared" ref="K65:K100" si="5">IF(N65=999,999,1)</f>
        <v>999</v>
      </c>
      <c r="L65" s="387"/>
      <c r="M65" s="393"/>
      <c r="N65" s="133">
        <f t="shared" si="3"/>
        <v>999</v>
      </c>
      <c r="O65" s="107"/>
    </row>
    <row r="66" spans="1:15" s="11" customFormat="1" ht="18.899999999999999" customHeight="1">
      <c r="A66" s="426">
        <v>60</v>
      </c>
      <c r="B66" s="105"/>
      <c r="C66" s="105"/>
      <c r="D66" s="106"/>
      <c r="E66" s="441"/>
      <c r="F66" s="688"/>
      <c r="G66" s="735"/>
      <c r="H66" s="423" t="e">
        <f>IF(AND(O66="",#REF!&gt;0,#REF!&lt;5),I66,)</f>
        <v>#REF!</v>
      </c>
      <c r="I66" s="421" t="str">
        <f>IF(D66="","ZZZ9",IF(AND(#REF!&gt;0,#REF!&lt;5),D66&amp;#REF!,D66&amp;"9"))</f>
        <v>ZZZ9</v>
      </c>
      <c r="J66" s="425">
        <f t="shared" si="4"/>
        <v>999</v>
      </c>
      <c r="K66" s="421">
        <f t="shared" si="5"/>
        <v>999</v>
      </c>
      <c r="L66" s="387"/>
      <c r="M66" s="393"/>
      <c r="N66" s="133">
        <f t="shared" si="3"/>
        <v>999</v>
      </c>
      <c r="O66" s="107"/>
    </row>
    <row r="67" spans="1:15" s="11" customFormat="1" ht="18.899999999999999" customHeight="1">
      <c r="A67" s="426">
        <v>61</v>
      </c>
      <c r="B67" s="105"/>
      <c r="C67" s="105"/>
      <c r="D67" s="106"/>
      <c r="E67" s="441"/>
      <c r="F67" s="688"/>
      <c r="G67" s="735"/>
      <c r="H67" s="423" t="e">
        <f>IF(AND(O67="",#REF!&gt;0,#REF!&lt;5),I67,)</f>
        <v>#REF!</v>
      </c>
      <c r="I67" s="421" t="str">
        <f>IF(D67="","ZZZ9",IF(AND(#REF!&gt;0,#REF!&lt;5),D67&amp;#REF!,D67&amp;"9"))</f>
        <v>ZZZ9</v>
      </c>
      <c r="J67" s="425">
        <f t="shared" si="4"/>
        <v>999</v>
      </c>
      <c r="K67" s="421">
        <f t="shared" si="5"/>
        <v>999</v>
      </c>
      <c r="L67" s="387"/>
      <c r="M67" s="393"/>
      <c r="N67" s="133">
        <f t="shared" si="3"/>
        <v>999</v>
      </c>
      <c r="O67" s="107"/>
    </row>
    <row r="68" spans="1:15" s="11" customFormat="1" ht="18.899999999999999" customHeight="1">
      <c r="A68" s="426">
        <v>62</v>
      </c>
      <c r="B68" s="105"/>
      <c r="C68" s="105"/>
      <c r="D68" s="106"/>
      <c r="E68" s="441"/>
      <c r="F68" s="688"/>
      <c r="G68" s="735"/>
      <c r="H68" s="423" t="e">
        <f>IF(AND(O68="",#REF!&gt;0,#REF!&lt;5),I68,)</f>
        <v>#REF!</v>
      </c>
      <c r="I68" s="421" t="str">
        <f>IF(D68="","ZZZ9",IF(AND(#REF!&gt;0,#REF!&lt;5),D68&amp;#REF!,D68&amp;"9"))</f>
        <v>ZZZ9</v>
      </c>
      <c r="J68" s="425">
        <f t="shared" si="4"/>
        <v>999</v>
      </c>
      <c r="K68" s="421">
        <f t="shared" si="5"/>
        <v>999</v>
      </c>
      <c r="L68" s="387"/>
      <c r="M68" s="393"/>
      <c r="N68" s="133">
        <f t="shared" si="3"/>
        <v>999</v>
      </c>
      <c r="O68" s="107"/>
    </row>
    <row r="69" spans="1:15" s="11" customFormat="1" ht="18.899999999999999" customHeight="1">
      <c r="A69" s="426">
        <v>63</v>
      </c>
      <c r="B69" s="105"/>
      <c r="C69" s="105"/>
      <c r="D69" s="106"/>
      <c r="E69" s="441"/>
      <c r="F69" s="688"/>
      <c r="G69" s="735"/>
      <c r="H69" s="423" t="e">
        <f>IF(AND(O69="",#REF!&gt;0,#REF!&lt;5),I69,)</f>
        <v>#REF!</v>
      </c>
      <c r="I69" s="421" t="str">
        <f>IF(D69="","ZZZ9",IF(AND(#REF!&gt;0,#REF!&lt;5),D69&amp;#REF!,D69&amp;"9"))</f>
        <v>ZZZ9</v>
      </c>
      <c r="J69" s="425">
        <f t="shared" si="4"/>
        <v>999</v>
      </c>
      <c r="K69" s="421">
        <f t="shared" si="5"/>
        <v>999</v>
      </c>
      <c r="L69" s="387"/>
      <c r="M69" s="393"/>
      <c r="N69" s="133">
        <f t="shared" si="3"/>
        <v>999</v>
      </c>
      <c r="O69" s="107"/>
    </row>
    <row r="70" spans="1:15" s="11" customFormat="1" ht="18.899999999999999" customHeight="1">
      <c r="A70" s="426">
        <v>64</v>
      </c>
      <c r="B70" s="105"/>
      <c r="C70" s="105"/>
      <c r="D70" s="106"/>
      <c r="E70" s="441"/>
      <c r="F70" s="688"/>
      <c r="G70" s="735"/>
      <c r="H70" s="423" t="e">
        <f>IF(AND(O70="",#REF!&gt;0,#REF!&lt;5),I70,)</f>
        <v>#REF!</v>
      </c>
      <c r="I70" s="421" t="str">
        <f>IF(D70="","ZZZ9",IF(AND(#REF!&gt;0,#REF!&lt;5),D70&amp;#REF!,D70&amp;"9"))</f>
        <v>ZZZ9</v>
      </c>
      <c r="J70" s="425">
        <f t="shared" si="4"/>
        <v>999</v>
      </c>
      <c r="K70" s="421">
        <f t="shared" si="5"/>
        <v>999</v>
      </c>
      <c r="L70" s="387"/>
      <c r="M70" s="393"/>
      <c r="N70" s="133">
        <f t="shared" si="3"/>
        <v>999</v>
      </c>
      <c r="O70" s="107"/>
    </row>
    <row r="71" spans="1:15" s="11" customFormat="1" ht="18.899999999999999" customHeight="1">
      <c r="A71" s="426">
        <v>65</v>
      </c>
      <c r="B71" s="105"/>
      <c r="C71" s="105"/>
      <c r="D71" s="106"/>
      <c r="E71" s="441"/>
      <c r="F71" s="688"/>
      <c r="G71" s="735"/>
      <c r="H71" s="423" t="e">
        <f>IF(AND(O71="",#REF!&gt;0,#REF!&lt;5),I71,)</f>
        <v>#REF!</v>
      </c>
      <c r="I71" s="421" t="str">
        <f>IF(D71="","ZZZ9",IF(AND(#REF!&gt;0,#REF!&lt;5),D71&amp;#REF!,D71&amp;"9"))</f>
        <v>ZZZ9</v>
      </c>
      <c r="J71" s="425">
        <f t="shared" si="4"/>
        <v>999</v>
      </c>
      <c r="K71" s="421">
        <f t="shared" si="5"/>
        <v>999</v>
      </c>
      <c r="L71" s="387"/>
      <c r="M71" s="393"/>
      <c r="N71" s="133">
        <f t="shared" si="3"/>
        <v>999</v>
      </c>
      <c r="O71" s="107"/>
    </row>
    <row r="72" spans="1:15" s="11" customFormat="1" ht="18.899999999999999" customHeight="1">
      <c r="A72" s="426">
        <v>66</v>
      </c>
      <c r="B72" s="105"/>
      <c r="C72" s="105"/>
      <c r="D72" s="106"/>
      <c r="E72" s="441"/>
      <c r="F72" s="688"/>
      <c r="G72" s="735"/>
      <c r="H72" s="423" t="e">
        <f>IF(AND(O72="",#REF!&gt;0,#REF!&lt;5),I72,)</f>
        <v>#REF!</v>
      </c>
      <c r="I72" s="421" t="str">
        <f>IF(D72="","ZZZ9",IF(AND(#REF!&gt;0,#REF!&lt;5),D72&amp;#REF!,D72&amp;"9"))</f>
        <v>ZZZ9</v>
      </c>
      <c r="J72" s="425">
        <f t="shared" si="4"/>
        <v>999</v>
      </c>
      <c r="K72" s="421">
        <f t="shared" si="5"/>
        <v>999</v>
      </c>
      <c r="L72" s="387"/>
      <c r="M72" s="393"/>
      <c r="N72" s="133">
        <f t="shared" si="3"/>
        <v>999</v>
      </c>
      <c r="O72" s="107"/>
    </row>
    <row r="73" spans="1:15" s="11" customFormat="1" ht="18.899999999999999" customHeight="1">
      <c r="A73" s="426">
        <v>67</v>
      </c>
      <c r="B73" s="105"/>
      <c r="C73" s="105"/>
      <c r="D73" s="106"/>
      <c r="E73" s="441"/>
      <c r="F73" s="688"/>
      <c r="G73" s="735"/>
      <c r="H73" s="423" t="e">
        <f>IF(AND(O73="",#REF!&gt;0,#REF!&lt;5),I73,)</f>
        <v>#REF!</v>
      </c>
      <c r="I73" s="421" t="str">
        <f>IF(D73="","ZZZ9",IF(AND(#REF!&gt;0,#REF!&lt;5),D73&amp;#REF!,D73&amp;"9"))</f>
        <v>ZZZ9</v>
      </c>
      <c r="J73" s="425">
        <f t="shared" si="4"/>
        <v>999</v>
      </c>
      <c r="K73" s="421">
        <f t="shared" si="5"/>
        <v>999</v>
      </c>
      <c r="L73" s="387"/>
      <c r="M73" s="393"/>
      <c r="N73" s="133">
        <f t="shared" si="3"/>
        <v>999</v>
      </c>
      <c r="O73" s="107"/>
    </row>
    <row r="74" spans="1:15" s="11" customFormat="1" ht="18.899999999999999" customHeight="1">
      <c r="A74" s="426">
        <v>68</v>
      </c>
      <c r="B74" s="105"/>
      <c r="C74" s="105"/>
      <c r="D74" s="106"/>
      <c r="E74" s="441"/>
      <c r="F74" s="688"/>
      <c r="G74" s="735"/>
      <c r="H74" s="423" t="e">
        <f>IF(AND(O74="",#REF!&gt;0,#REF!&lt;5),I74,)</f>
        <v>#REF!</v>
      </c>
      <c r="I74" s="421" t="str">
        <f>IF(D74="","ZZZ9",IF(AND(#REF!&gt;0,#REF!&lt;5),D74&amp;#REF!,D74&amp;"9"))</f>
        <v>ZZZ9</v>
      </c>
      <c r="J74" s="425">
        <f t="shared" si="4"/>
        <v>999</v>
      </c>
      <c r="K74" s="421">
        <f t="shared" si="5"/>
        <v>999</v>
      </c>
      <c r="L74" s="387"/>
      <c r="M74" s="393"/>
      <c r="N74" s="133">
        <f t="shared" si="3"/>
        <v>999</v>
      </c>
      <c r="O74" s="107"/>
    </row>
    <row r="75" spans="1:15" s="11" customFormat="1" ht="18.899999999999999" customHeight="1">
      <c r="A75" s="426">
        <v>69</v>
      </c>
      <c r="B75" s="105"/>
      <c r="C75" s="105"/>
      <c r="D75" s="106"/>
      <c r="E75" s="441"/>
      <c r="F75" s="688"/>
      <c r="G75" s="735"/>
      <c r="H75" s="423" t="e">
        <f>IF(AND(O75="",#REF!&gt;0,#REF!&lt;5),I75,)</f>
        <v>#REF!</v>
      </c>
      <c r="I75" s="421" t="str">
        <f>IF(D75="","ZZZ9",IF(AND(#REF!&gt;0,#REF!&lt;5),D75&amp;#REF!,D75&amp;"9"))</f>
        <v>ZZZ9</v>
      </c>
      <c r="J75" s="425">
        <f t="shared" si="4"/>
        <v>999</v>
      </c>
      <c r="K75" s="421">
        <f t="shared" si="5"/>
        <v>999</v>
      </c>
      <c r="L75" s="387"/>
      <c r="M75" s="393"/>
      <c r="N75" s="133">
        <f t="shared" si="3"/>
        <v>999</v>
      </c>
      <c r="O75" s="107"/>
    </row>
    <row r="76" spans="1:15" s="11" customFormat="1" ht="18.899999999999999" customHeight="1">
      <c r="A76" s="426">
        <v>70</v>
      </c>
      <c r="B76" s="105"/>
      <c r="C76" s="105"/>
      <c r="D76" s="106"/>
      <c r="E76" s="441"/>
      <c r="F76" s="688"/>
      <c r="G76" s="735"/>
      <c r="H76" s="423" t="e">
        <f>IF(AND(O76="",#REF!&gt;0,#REF!&lt;5),I76,)</f>
        <v>#REF!</v>
      </c>
      <c r="I76" s="421" t="str">
        <f>IF(D76="","ZZZ9",IF(AND(#REF!&gt;0,#REF!&lt;5),D76&amp;#REF!,D76&amp;"9"))</f>
        <v>ZZZ9</v>
      </c>
      <c r="J76" s="425">
        <f t="shared" si="4"/>
        <v>999</v>
      </c>
      <c r="K76" s="421">
        <f t="shared" si="5"/>
        <v>999</v>
      </c>
      <c r="L76" s="387"/>
      <c r="M76" s="393"/>
      <c r="N76" s="133">
        <f t="shared" si="3"/>
        <v>999</v>
      </c>
      <c r="O76" s="107"/>
    </row>
    <row r="77" spans="1:15" s="11" customFormat="1" ht="18.899999999999999" customHeight="1">
      <c r="A77" s="426">
        <v>71</v>
      </c>
      <c r="B77" s="105"/>
      <c r="C77" s="105"/>
      <c r="D77" s="106"/>
      <c r="E77" s="441"/>
      <c r="F77" s="688"/>
      <c r="G77" s="735"/>
      <c r="H77" s="423" t="e">
        <f>IF(AND(O77="",#REF!&gt;0,#REF!&lt;5),I77,)</f>
        <v>#REF!</v>
      </c>
      <c r="I77" s="421" t="str">
        <f>IF(D77="","ZZZ9",IF(AND(#REF!&gt;0,#REF!&lt;5),D77&amp;#REF!,D77&amp;"9"))</f>
        <v>ZZZ9</v>
      </c>
      <c r="J77" s="425">
        <f t="shared" si="4"/>
        <v>999</v>
      </c>
      <c r="K77" s="421">
        <f t="shared" si="5"/>
        <v>999</v>
      </c>
      <c r="L77" s="387"/>
      <c r="M77" s="393"/>
      <c r="N77" s="133">
        <f t="shared" si="3"/>
        <v>999</v>
      </c>
      <c r="O77" s="107"/>
    </row>
    <row r="78" spans="1:15" s="11" customFormat="1" ht="18.899999999999999" customHeight="1">
      <c r="A78" s="426">
        <v>72</v>
      </c>
      <c r="B78" s="105"/>
      <c r="C78" s="105"/>
      <c r="D78" s="106"/>
      <c r="E78" s="441"/>
      <c r="F78" s="688"/>
      <c r="G78" s="735"/>
      <c r="H78" s="423" t="e">
        <f>IF(AND(O78="",#REF!&gt;0,#REF!&lt;5),I78,)</f>
        <v>#REF!</v>
      </c>
      <c r="I78" s="421" t="str">
        <f>IF(D78="","ZZZ9",IF(AND(#REF!&gt;0,#REF!&lt;5),D78&amp;#REF!,D78&amp;"9"))</f>
        <v>ZZZ9</v>
      </c>
      <c r="J78" s="425">
        <f t="shared" si="4"/>
        <v>999</v>
      </c>
      <c r="K78" s="421">
        <f t="shared" si="5"/>
        <v>999</v>
      </c>
      <c r="L78" s="387"/>
      <c r="M78" s="393"/>
      <c r="N78" s="133">
        <f t="shared" si="3"/>
        <v>999</v>
      </c>
      <c r="O78" s="107"/>
    </row>
    <row r="79" spans="1:15" s="11" customFormat="1" ht="18.899999999999999" customHeight="1">
      <c r="A79" s="426">
        <v>73</v>
      </c>
      <c r="B79" s="105"/>
      <c r="C79" s="105"/>
      <c r="D79" s="106"/>
      <c r="E79" s="441"/>
      <c r="F79" s="688"/>
      <c r="G79" s="735"/>
      <c r="H79" s="423" t="e">
        <f>IF(AND(O79="",#REF!&gt;0,#REF!&lt;5),I79,)</f>
        <v>#REF!</v>
      </c>
      <c r="I79" s="421" t="str">
        <f>IF(D79="","ZZZ9",IF(AND(#REF!&gt;0,#REF!&lt;5),D79&amp;#REF!,D79&amp;"9"))</f>
        <v>ZZZ9</v>
      </c>
      <c r="J79" s="425">
        <f t="shared" si="4"/>
        <v>999</v>
      </c>
      <c r="K79" s="421">
        <f t="shared" si="5"/>
        <v>999</v>
      </c>
      <c r="L79" s="387"/>
      <c r="M79" s="393"/>
      <c r="N79" s="133">
        <f t="shared" si="3"/>
        <v>999</v>
      </c>
      <c r="O79" s="107"/>
    </row>
    <row r="80" spans="1:15" s="11" customFormat="1" ht="18.899999999999999" customHeight="1">
      <c r="A80" s="426">
        <v>74</v>
      </c>
      <c r="B80" s="105"/>
      <c r="C80" s="105"/>
      <c r="D80" s="106"/>
      <c r="E80" s="441"/>
      <c r="F80" s="688"/>
      <c r="G80" s="735"/>
      <c r="H80" s="423" t="e">
        <f>IF(AND(O80="",#REF!&gt;0,#REF!&lt;5),I80,)</f>
        <v>#REF!</v>
      </c>
      <c r="I80" s="421" t="str">
        <f>IF(D80="","ZZZ9",IF(AND(#REF!&gt;0,#REF!&lt;5),D80&amp;#REF!,D80&amp;"9"))</f>
        <v>ZZZ9</v>
      </c>
      <c r="J80" s="425">
        <f t="shared" si="4"/>
        <v>999</v>
      </c>
      <c r="K80" s="421">
        <f t="shared" si="5"/>
        <v>999</v>
      </c>
      <c r="L80" s="387"/>
      <c r="M80" s="393"/>
      <c r="N80" s="133">
        <f t="shared" si="3"/>
        <v>999</v>
      </c>
      <c r="O80" s="107"/>
    </row>
    <row r="81" spans="1:15" s="11" customFormat="1" ht="18.899999999999999" customHeight="1">
      <c r="A81" s="426">
        <v>75</v>
      </c>
      <c r="B81" s="105"/>
      <c r="C81" s="105"/>
      <c r="D81" s="106"/>
      <c r="E81" s="441"/>
      <c r="F81" s="688"/>
      <c r="G81" s="735"/>
      <c r="H81" s="423" t="e">
        <f>IF(AND(O81="",#REF!&gt;0,#REF!&lt;5),I81,)</f>
        <v>#REF!</v>
      </c>
      <c r="I81" s="421" t="str">
        <f>IF(D81="","ZZZ9",IF(AND(#REF!&gt;0,#REF!&lt;5),D81&amp;#REF!,D81&amp;"9"))</f>
        <v>ZZZ9</v>
      </c>
      <c r="J81" s="425">
        <f t="shared" si="4"/>
        <v>999</v>
      </c>
      <c r="K81" s="421">
        <f t="shared" si="5"/>
        <v>999</v>
      </c>
      <c r="L81" s="387"/>
      <c r="M81" s="393"/>
      <c r="N81" s="133">
        <f t="shared" si="3"/>
        <v>999</v>
      </c>
      <c r="O81" s="107"/>
    </row>
    <row r="82" spans="1:15" s="11" customFormat="1" ht="18.899999999999999" customHeight="1">
      <c r="A82" s="426">
        <v>76</v>
      </c>
      <c r="B82" s="105"/>
      <c r="C82" s="105"/>
      <c r="D82" s="106"/>
      <c r="E82" s="441"/>
      <c r="F82" s="688"/>
      <c r="G82" s="735"/>
      <c r="H82" s="423" t="e">
        <f>IF(AND(O82="",#REF!&gt;0,#REF!&lt;5),I82,)</f>
        <v>#REF!</v>
      </c>
      <c r="I82" s="421" t="str">
        <f>IF(D82="","ZZZ9",IF(AND(#REF!&gt;0,#REF!&lt;5),D82&amp;#REF!,D82&amp;"9"))</f>
        <v>ZZZ9</v>
      </c>
      <c r="J82" s="425">
        <f t="shared" si="4"/>
        <v>999</v>
      </c>
      <c r="K82" s="421">
        <f t="shared" si="5"/>
        <v>999</v>
      </c>
      <c r="L82" s="387"/>
      <c r="M82" s="393"/>
      <c r="N82" s="133">
        <f t="shared" si="3"/>
        <v>999</v>
      </c>
      <c r="O82" s="107"/>
    </row>
    <row r="83" spans="1:15" s="11" customFormat="1" ht="18.899999999999999" customHeight="1">
      <c r="A83" s="426">
        <v>77</v>
      </c>
      <c r="B83" s="105"/>
      <c r="C83" s="105"/>
      <c r="D83" s="106"/>
      <c r="E83" s="441"/>
      <c r="F83" s="688"/>
      <c r="G83" s="735"/>
      <c r="H83" s="423" t="e">
        <f>IF(AND(O83="",#REF!&gt;0,#REF!&lt;5),I83,)</f>
        <v>#REF!</v>
      </c>
      <c r="I83" s="421" t="str">
        <f>IF(D83="","ZZZ9",IF(AND(#REF!&gt;0,#REF!&lt;5),D83&amp;#REF!,D83&amp;"9"))</f>
        <v>ZZZ9</v>
      </c>
      <c r="J83" s="425">
        <f t="shared" si="4"/>
        <v>999</v>
      </c>
      <c r="K83" s="421">
        <f t="shared" si="5"/>
        <v>999</v>
      </c>
      <c r="L83" s="387"/>
      <c r="M83" s="393"/>
      <c r="N83" s="133">
        <f t="shared" si="3"/>
        <v>999</v>
      </c>
      <c r="O83" s="107"/>
    </row>
    <row r="84" spans="1:15" s="11" customFormat="1" ht="18.899999999999999" customHeight="1">
      <c r="A84" s="426">
        <v>78</v>
      </c>
      <c r="B84" s="105"/>
      <c r="C84" s="105"/>
      <c r="D84" s="106"/>
      <c r="E84" s="441"/>
      <c r="F84" s="688"/>
      <c r="G84" s="735"/>
      <c r="H84" s="423" t="e">
        <f>IF(AND(O84="",#REF!&gt;0,#REF!&lt;5),I84,)</f>
        <v>#REF!</v>
      </c>
      <c r="I84" s="421" t="str">
        <f>IF(D84="","ZZZ9",IF(AND(#REF!&gt;0,#REF!&lt;5),D84&amp;#REF!,D84&amp;"9"))</f>
        <v>ZZZ9</v>
      </c>
      <c r="J84" s="425">
        <f t="shared" si="4"/>
        <v>999</v>
      </c>
      <c r="K84" s="421">
        <f t="shared" si="5"/>
        <v>999</v>
      </c>
      <c r="L84" s="387"/>
      <c r="M84" s="393"/>
      <c r="N84" s="133">
        <f t="shared" si="3"/>
        <v>999</v>
      </c>
      <c r="O84" s="107"/>
    </row>
    <row r="85" spans="1:15" s="11" customFormat="1" ht="18.899999999999999" customHeight="1">
      <c r="A85" s="426">
        <v>79</v>
      </c>
      <c r="B85" s="105"/>
      <c r="C85" s="105"/>
      <c r="D85" s="106"/>
      <c r="E85" s="441"/>
      <c r="F85" s="688"/>
      <c r="G85" s="735"/>
      <c r="H85" s="423" t="e">
        <f>IF(AND(O85="",#REF!&gt;0,#REF!&lt;5),I85,)</f>
        <v>#REF!</v>
      </c>
      <c r="I85" s="421" t="str">
        <f>IF(D85="","ZZZ9",IF(AND(#REF!&gt;0,#REF!&lt;5),D85&amp;#REF!,D85&amp;"9"))</f>
        <v>ZZZ9</v>
      </c>
      <c r="J85" s="425">
        <f t="shared" si="4"/>
        <v>999</v>
      </c>
      <c r="K85" s="421">
        <f t="shared" si="5"/>
        <v>999</v>
      </c>
      <c r="L85" s="387"/>
      <c r="M85" s="393"/>
      <c r="N85" s="133">
        <f t="shared" si="3"/>
        <v>999</v>
      </c>
      <c r="O85" s="107"/>
    </row>
    <row r="86" spans="1:15" s="11" customFormat="1" ht="18.899999999999999" customHeight="1">
      <c r="A86" s="426">
        <v>80</v>
      </c>
      <c r="B86" s="105"/>
      <c r="C86" s="105"/>
      <c r="D86" s="106"/>
      <c r="E86" s="441"/>
      <c r="F86" s="688"/>
      <c r="G86" s="735"/>
      <c r="H86" s="423" t="e">
        <f>IF(AND(O86="",#REF!&gt;0,#REF!&lt;5),I86,)</f>
        <v>#REF!</v>
      </c>
      <c r="I86" s="421" t="str">
        <f>IF(D86="","ZZZ9",IF(AND(#REF!&gt;0,#REF!&lt;5),D86&amp;#REF!,D86&amp;"9"))</f>
        <v>ZZZ9</v>
      </c>
      <c r="J86" s="425">
        <f t="shared" si="4"/>
        <v>999</v>
      </c>
      <c r="K86" s="421">
        <f t="shared" si="5"/>
        <v>999</v>
      </c>
      <c r="L86" s="387"/>
      <c r="M86" s="393"/>
      <c r="N86" s="133">
        <f t="shared" si="3"/>
        <v>999</v>
      </c>
      <c r="O86" s="107"/>
    </row>
    <row r="87" spans="1:15" s="11" customFormat="1" ht="18.899999999999999" customHeight="1">
      <c r="A87" s="426">
        <v>81</v>
      </c>
      <c r="B87" s="105"/>
      <c r="C87" s="105"/>
      <c r="D87" s="106"/>
      <c r="E87" s="441"/>
      <c r="F87" s="688"/>
      <c r="G87" s="735"/>
      <c r="H87" s="423" t="e">
        <f>IF(AND(O87="",#REF!&gt;0,#REF!&lt;5),I87,)</f>
        <v>#REF!</v>
      </c>
      <c r="I87" s="421" t="str">
        <f>IF(D87="","ZZZ9",IF(AND(#REF!&gt;0,#REF!&lt;5),D87&amp;#REF!,D87&amp;"9"))</f>
        <v>ZZZ9</v>
      </c>
      <c r="J87" s="425">
        <f t="shared" si="4"/>
        <v>999</v>
      </c>
      <c r="K87" s="421">
        <f t="shared" si="5"/>
        <v>999</v>
      </c>
      <c r="L87" s="387"/>
      <c r="M87" s="393"/>
      <c r="N87" s="133">
        <f t="shared" si="3"/>
        <v>999</v>
      </c>
      <c r="O87" s="107"/>
    </row>
    <row r="88" spans="1:15" s="11" customFormat="1" ht="18.899999999999999" customHeight="1">
      <c r="A88" s="426">
        <v>82</v>
      </c>
      <c r="B88" s="105"/>
      <c r="C88" s="105"/>
      <c r="D88" s="106"/>
      <c r="E88" s="441"/>
      <c r="F88" s="688"/>
      <c r="G88" s="735"/>
      <c r="H88" s="423" t="e">
        <f>IF(AND(O88="",#REF!&gt;0,#REF!&lt;5),I88,)</f>
        <v>#REF!</v>
      </c>
      <c r="I88" s="421" t="str">
        <f>IF(D88="","ZZZ9",IF(AND(#REF!&gt;0,#REF!&lt;5),D88&amp;#REF!,D88&amp;"9"))</f>
        <v>ZZZ9</v>
      </c>
      <c r="J88" s="425">
        <f t="shared" si="4"/>
        <v>999</v>
      </c>
      <c r="K88" s="421">
        <f t="shared" si="5"/>
        <v>999</v>
      </c>
      <c r="L88" s="387"/>
      <c r="M88" s="393"/>
      <c r="N88" s="133">
        <f t="shared" si="3"/>
        <v>999</v>
      </c>
      <c r="O88" s="107"/>
    </row>
    <row r="89" spans="1:15" s="11" customFormat="1" ht="18.899999999999999" customHeight="1">
      <c r="A89" s="426">
        <v>83</v>
      </c>
      <c r="B89" s="105"/>
      <c r="C89" s="105"/>
      <c r="D89" s="106"/>
      <c r="E89" s="441"/>
      <c r="F89" s="688"/>
      <c r="G89" s="735"/>
      <c r="H89" s="423" t="e">
        <f>IF(AND(O89="",#REF!&gt;0,#REF!&lt;5),I89,)</f>
        <v>#REF!</v>
      </c>
      <c r="I89" s="421" t="str">
        <f>IF(D89="","ZZZ9",IF(AND(#REF!&gt;0,#REF!&lt;5),D89&amp;#REF!,D89&amp;"9"))</f>
        <v>ZZZ9</v>
      </c>
      <c r="J89" s="425">
        <f t="shared" si="4"/>
        <v>999</v>
      </c>
      <c r="K89" s="421">
        <f t="shared" si="5"/>
        <v>999</v>
      </c>
      <c r="L89" s="387"/>
      <c r="M89" s="393"/>
      <c r="N89" s="133">
        <f t="shared" si="3"/>
        <v>999</v>
      </c>
      <c r="O89" s="107"/>
    </row>
    <row r="90" spans="1:15" s="11" customFormat="1" ht="18.899999999999999" customHeight="1">
      <c r="A90" s="426">
        <v>84</v>
      </c>
      <c r="B90" s="105"/>
      <c r="C90" s="105"/>
      <c r="D90" s="106"/>
      <c r="E90" s="441"/>
      <c r="F90" s="688"/>
      <c r="G90" s="735"/>
      <c r="H90" s="423" t="e">
        <f>IF(AND(O90="",#REF!&gt;0,#REF!&lt;5),I90,)</f>
        <v>#REF!</v>
      </c>
      <c r="I90" s="421" t="str">
        <f>IF(D90="","ZZZ9",IF(AND(#REF!&gt;0,#REF!&lt;5),D90&amp;#REF!,D90&amp;"9"))</f>
        <v>ZZZ9</v>
      </c>
      <c r="J90" s="425">
        <f t="shared" si="4"/>
        <v>999</v>
      </c>
      <c r="K90" s="421">
        <f t="shared" si="5"/>
        <v>999</v>
      </c>
      <c r="L90" s="387"/>
      <c r="M90" s="393"/>
      <c r="N90" s="133">
        <f t="shared" si="3"/>
        <v>999</v>
      </c>
      <c r="O90" s="107"/>
    </row>
    <row r="91" spans="1:15" s="11" customFormat="1" ht="18.899999999999999" customHeight="1">
      <c r="A91" s="426">
        <v>85</v>
      </c>
      <c r="B91" s="105"/>
      <c r="C91" s="105"/>
      <c r="D91" s="106"/>
      <c r="E91" s="441"/>
      <c r="F91" s="688"/>
      <c r="G91" s="735"/>
      <c r="H91" s="423" t="e">
        <f>IF(AND(O91="",#REF!&gt;0,#REF!&lt;5),I91,)</f>
        <v>#REF!</v>
      </c>
      <c r="I91" s="421" t="str">
        <f>IF(D91="","ZZZ9",IF(AND(#REF!&gt;0,#REF!&lt;5),D91&amp;#REF!,D91&amp;"9"))</f>
        <v>ZZZ9</v>
      </c>
      <c r="J91" s="425">
        <f t="shared" si="4"/>
        <v>999</v>
      </c>
      <c r="K91" s="421">
        <f t="shared" si="5"/>
        <v>999</v>
      </c>
      <c r="L91" s="387"/>
      <c r="M91" s="393"/>
      <c r="N91" s="133">
        <f t="shared" si="3"/>
        <v>999</v>
      </c>
      <c r="O91" s="107"/>
    </row>
    <row r="92" spans="1:15" s="11" customFormat="1" ht="18.899999999999999" customHeight="1">
      <c r="A92" s="426">
        <v>86</v>
      </c>
      <c r="B92" s="105"/>
      <c r="C92" s="105"/>
      <c r="D92" s="106"/>
      <c r="E92" s="441"/>
      <c r="F92" s="688"/>
      <c r="G92" s="735"/>
      <c r="H92" s="423" t="e">
        <f>IF(AND(O92="",#REF!&gt;0,#REF!&lt;5),I92,)</f>
        <v>#REF!</v>
      </c>
      <c r="I92" s="421" t="str">
        <f>IF(D92="","ZZZ9",IF(AND(#REF!&gt;0,#REF!&lt;5),D92&amp;#REF!,D92&amp;"9"))</f>
        <v>ZZZ9</v>
      </c>
      <c r="J92" s="425">
        <f t="shared" si="4"/>
        <v>999</v>
      </c>
      <c r="K92" s="421">
        <f t="shared" si="5"/>
        <v>999</v>
      </c>
      <c r="L92" s="387"/>
      <c r="M92" s="393"/>
      <c r="N92" s="133">
        <f t="shared" si="3"/>
        <v>999</v>
      </c>
      <c r="O92" s="107"/>
    </row>
    <row r="93" spans="1:15" s="11" customFormat="1" ht="18.899999999999999" customHeight="1">
      <c r="A93" s="426">
        <v>87</v>
      </c>
      <c r="B93" s="105"/>
      <c r="C93" s="105"/>
      <c r="D93" s="106"/>
      <c r="E93" s="441"/>
      <c r="F93" s="688"/>
      <c r="G93" s="735"/>
      <c r="H93" s="423" t="e">
        <f>IF(AND(O93="",#REF!&gt;0,#REF!&lt;5),I93,)</f>
        <v>#REF!</v>
      </c>
      <c r="I93" s="421" t="str">
        <f>IF(D93="","ZZZ9",IF(AND(#REF!&gt;0,#REF!&lt;5),D93&amp;#REF!,D93&amp;"9"))</f>
        <v>ZZZ9</v>
      </c>
      <c r="J93" s="425">
        <f t="shared" si="4"/>
        <v>999</v>
      </c>
      <c r="K93" s="421">
        <f t="shared" si="5"/>
        <v>999</v>
      </c>
      <c r="L93" s="387"/>
      <c r="M93" s="393"/>
      <c r="N93" s="133">
        <f t="shared" ref="N93:N122" si="6">IF(L93="DA",1,IF(L93="WC",2,IF(L93="SE",3,IF(L93="Q",4,IF(L93="LL",5,999)))))</f>
        <v>999</v>
      </c>
      <c r="O93" s="107"/>
    </row>
    <row r="94" spans="1:15" s="11" customFormat="1" ht="18.899999999999999" customHeight="1">
      <c r="A94" s="426">
        <v>88</v>
      </c>
      <c r="B94" s="105"/>
      <c r="C94" s="105"/>
      <c r="D94" s="106"/>
      <c r="E94" s="441"/>
      <c r="F94" s="688"/>
      <c r="G94" s="735"/>
      <c r="H94" s="423" t="e">
        <f>IF(AND(O94="",#REF!&gt;0,#REF!&lt;5),I94,)</f>
        <v>#REF!</v>
      </c>
      <c r="I94" s="421" t="str">
        <f>IF(D94="","ZZZ9",IF(AND(#REF!&gt;0,#REF!&lt;5),D94&amp;#REF!,D94&amp;"9"))</f>
        <v>ZZZ9</v>
      </c>
      <c r="J94" s="425">
        <f t="shared" si="4"/>
        <v>999</v>
      </c>
      <c r="K94" s="421">
        <f t="shared" si="5"/>
        <v>999</v>
      </c>
      <c r="L94" s="387"/>
      <c r="M94" s="393"/>
      <c r="N94" s="133">
        <f t="shared" si="6"/>
        <v>999</v>
      </c>
      <c r="O94" s="107"/>
    </row>
    <row r="95" spans="1:15" s="11" customFormat="1" ht="18.899999999999999" customHeight="1">
      <c r="A95" s="426">
        <v>89</v>
      </c>
      <c r="B95" s="105"/>
      <c r="C95" s="105"/>
      <c r="D95" s="106"/>
      <c r="E95" s="441"/>
      <c r="F95" s="688"/>
      <c r="G95" s="735"/>
      <c r="H95" s="423" t="e">
        <f>IF(AND(O95="",#REF!&gt;0,#REF!&lt;5),I95,)</f>
        <v>#REF!</v>
      </c>
      <c r="I95" s="421" t="str">
        <f>IF(D95="","ZZZ9",IF(AND(#REF!&gt;0,#REF!&lt;5),D95&amp;#REF!,D95&amp;"9"))</f>
        <v>ZZZ9</v>
      </c>
      <c r="J95" s="425">
        <f t="shared" si="4"/>
        <v>999</v>
      </c>
      <c r="K95" s="421">
        <f t="shared" si="5"/>
        <v>999</v>
      </c>
      <c r="L95" s="387"/>
      <c r="M95" s="393"/>
      <c r="N95" s="133">
        <f t="shared" si="6"/>
        <v>999</v>
      </c>
      <c r="O95" s="107"/>
    </row>
    <row r="96" spans="1:15" s="11" customFormat="1" ht="18.899999999999999" customHeight="1">
      <c r="A96" s="426">
        <v>90</v>
      </c>
      <c r="B96" s="105"/>
      <c r="C96" s="105"/>
      <c r="D96" s="106"/>
      <c r="E96" s="441"/>
      <c r="F96" s="688"/>
      <c r="G96" s="735"/>
      <c r="H96" s="423" t="e">
        <f>IF(AND(O96="",#REF!&gt;0,#REF!&lt;5),I96,)</f>
        <v>#REF!</v>
      </c>
      <c r="I96" s="421" t="str">
        <f>IF(D96="","ZZZ9",IF(AND(#REF!&gt;0,#REF!&lt;5),D96&amp;#REF!,D96&amp;"9"))</f>
        <v>ZZZ9</v>
      </c>
      <c r="J96" s="425">
        <f t="shared" si="4"/>
        <v>999</v>
      </c>
      <c r="K96" s="421">
        <f t="shared" si="5"/>
        <v>999</v>
      </c>
      <c r="L96" s="387"/>
      <c r="M96" s="393"/>
      <c r="N96" s="133">
        <f t="shared" si="6"/>
        <v>999</v>
      </c>
      <c r="O96" s="107"/>
    </row>
    <row r="97" spans="1:15" s="11" customFormat="1" ht="18.899999999999999" customHeight="1">
      <c r="A97" s="426">
        <v>91</v>
      </c>
      <c r="B97" s="105"/>
      <c r="C97" s="105"/>
      <c r="D97" s="106"/>
      <c r="E97" s="441"/>
      <c r="F97" s="688"/>
      <c r="G97" s="735"/>
      <c r="H97" s="423" t="e">
        <f>IF(AND(O97="",#REF!&gt;0,#REF!&lt;5),I97,)</f>
        <v>#REF!</v>
      </c>
      <c r="I97" s="421" t="str">
        <f>IF(D97="","ZZZ9",IF(AND(#REF!&gt;0,#REF!&lt;5),D97&amp;#REF!,D97&amp;"9"))</f>
        <v>ZZZ9</v>
      </c>
      <c r="J97" s="425">
        <f t="shared" si="4"/>
        <v>999</v>
      </c>
      <c r="K97" s="421">
        <f t="shared" si="5"/>
        <v>999</v>
      </c>
      <c r="L97" s="387"/>
      <c r="M97" s="393"/>
      <c r="N97" s="133">
        <f t="shared" si="6"/>
        <v>999</v>
      </c>
      <c r="O97" s="107"/>
    </row>
    <row r="98" spans="1:15" s="11" customFormat="1" ht="18.899999999999999" customHeight="1">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6"/>
        <v>999</v>
      </c>
      <c r="O98" s="107"/>
    </row>
    <row r="99" spans="1:15" s="11" customFormat="1" ht="18.899999999999999" customHeight="1">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6"/>
        <v>999</v>
      </c>
      <c r="O99" s="107"/>
    </row>
    <row r="100" spans="1:15" s="11" customFormat="1" ht="18.899999999999999" customHeight="1">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6"/>
        <v>999</v>
      </c>
      <c r="O100" s="107"/>
    </row>
    <row r="101" spans="1:15" s="11" customFormat="1" ht="18.899999999999999" customHeight="1">
      <c r="A101" s="426">
        <v>95</v>
      </c>
      <c r="B101" s="105"/>
      <c r="C101" s="105"/>
      <c r="D101" s="106"/>
      <c r="E101" s="441"/>
      <c r="F101" s="688"/>
      <c r="G101" s="735"/>
      <c r="H101" s="423" t="e">
        <f>IF(AND(O101="",#REF!&gt;0,#REF!&lt;5),I101,)</f>
        <v>#REF!</v>
      </c>
      <c r="I101" s="421" t="str">
        <f>IF(D101="","ZZZ9",IF(AND(#REF!&gt;0,#REF!&lt;5),D101&amp;#REF!,D101&amp;"9"))</f>
        <v>ZZZ9</v>
      </c>
      <c r="J101" s="425">
        <f t="shared" ref="J101:J122" si="7">IF(O101="",999,O101)</f>
        <v>999</v>
      </c>
      <c r="K101" s="421">
        <f t="shared" ref="K101:K122" si="8">IF(N101=999,999,1)</f>
        <v>999</v>
      </c>
      <c r="L101" s="387"/>
      <c r="M101" s="393"/>
      <c r="N101" s="133">
        <f t="shared" si="6"/>
        <v>999</v>
      </c>
      <c r="O101" s="107"/>
    </row>
    <row r="102" spans="1:15" s="11" customFormat="1" ht="18.899999999999999" customHeight="1">
      <c r="A102" s="426">
        <v>96</v>
      </c>
      <c r="B102" s="105"/>
      <c r="C102" s="105"/>
      <c r="D102" s="106"/>
      <c r="E102" s="441"/>
      <c r="F102" s="688"/>
      <c r="G102" s="735"/>
      <c r="H102" s="423" t="e">
        <f>IF(AND(O102="",#REF!&gt;0,#REF!&lt;5),I102,)</f>
        <v>#REF!</v>
      </c>
      <c r="I102" s="421" t="str">
        <f>IF(D102="","ZZZ9",IF(AND(#REF!&gt;0,#REF!&lt;5),D102&amp;#REF!,D102&amp;"9"))</f>
        <v>ZZZ9</v>
      </c>
      <c r="J102" s="425">
        <f t="shared" si="7"/>
        <v>999</v>
      </c>
      <c r="K102" s="421">
        <f t="shared" si="8"/>
        <v>999</v>
      </c>
      <c r="L102" s="387"/>
      <c r="M102" s="393"/>
      <c r="N102" s="133">
        <f t="shared" si="6"/>
        <v>999</v>
      </c>
      <c r="O102" s="107"/>
    </row>
    <row r="103" spans="1:15" s="11" customFormat="1" ht="18.899999999999999" customHeight="1">
      <c r="A103" s="426">
        <v>97</v>
      </c>
      <c r="B103" s="105"/>
      <c r="C103" s="105"/>
      <c r="D103" s="106"/>
      <c r="E103" s="441"/>
      <c r="F103" s="688"/>
      <c r="G103" s="735"/>
      <c r="H103" s="423" t="e">
        <f>IF(AND(O103="",#REF!&gt;0,#REF!&lt;5),I103,)</f>
        <v>#REF!</v>
      </c>
      <c r="I103" s="421" t="str">
        <f>IF(D103="","ZZZ9",IF(AND(#REF!&gt;0,#REF!&lt;5),D103&amp;#REF!,D103&amp;"9"))</f>
        <v>ZZZ9</v>
      </c>
      <c r="J103" s="425">
        <f t="shared" si="7"/>
        <v>999</v>
      </c>
      <c r="K103" s="421">
        <f t="shared" si="8"/>
        <v>999</v>
      </c>
      <c r="L103" s="387"/>
      <c r="M103" s="393"/>
      <c r="N103" s="133">
        <f t="shared" si="6"/>
        <v>999</v>
      </c>
      <c r="O103" s="107"/>
    </row>
    <row r="104" spans="1:15" s="11" customFormat="1" ht="18.899999999999999" customHeight="1">
      <c r="A104" s="426">
        <v>98</v>
      </c>
      <c r="B104" s="105"/>
      <c r="C104" s="105"/>
      <c r="D104" s="106"/>
      <c r="E104" s="441"/>
      <c r="F104" s="688"/>
      <c r="G104" s="735"/>
      <c r="H104" s="423" t="e">
        <f>IF(AND(O104="",#REF!&gt;0,#REF!&lt;5),I104,)</f>
        <v>#REF!</v>
      </c>
      <c r="I104" s="421" t="str">
        <f>IF(D104="","ZZZ9",IF(AND(#REF!&gt;0,#REF!&lt;5),D104&amp;#REF!,D104&amp;"9"))</f>
        <v>ZZZ9</v>
      </c>
      <c r="J104" s="425">
        <f t="shared" si="7"/>
        <v>999</v>
      </c>
      <c r="K104" s="421">
        <f t="shared" si="8"/>
        <v>999</v>
      </c>
      <c r="L104" s="387"/>
      <c r="M104" s="393"/>
      <c r="N104" s="133">
        <f t="shared" si="6"/>
        <v>999</v>
      </c>
      <c r="O104" s="107"/>
    </row>
    <row r="105" spans="1:15" s="11" customFormat="1" ht="18.899999999999999" customHeight="1">
      <c r="A105" s="426">
        <v>99</v>
      </c>
      <c r="B105" s="105"/>
      <c r="C105" s="105"/>
      <c r="D105" s="106"/>
      <c r="E105" s="441"/>
      <c r="F105" s="688"/>
      <c r="G105" s="735"/>
      <c r="H105" s="423" t="e">
        <f>IF(AND(O105="",#REF!&gt;0,#REF!&lt;5),I105,)</f>
        <v>#REF!</v>
      </c>
      <c r="I105" s="421" t="str">
        <f>IF(D105="","ZZZ9",IF(AND(#REF!&gt;0,#REF!&lt;5),D105&amp;#REF!,D105&amp;"9"))</f>
        <v>ZZZ9</v>
      </c>
      <c r="J105" s="425">
        <f t="shared" si="7"/>
        <v>999</v>
      </c>
      <c r="K105" s="421">
        <f t="shared" si="8"/>
        <v>999</v>
      </c>
      <c r="L105" s="387"/>
      <c r="M105" s="393"/>
      <c r="N105" s="133">
        <f t="shared" si="6"/>
        <v>999</v>
      </c>
      <c r="O105" s="107"/>
    </row>
    <row r="106" spans="1:15" s="11" customFormat="1" ht="18.899999999999999" customHeight="1">
      <c r="A106" s="426">
        <v>100</v>
      </c>
      <c r="B106" s="105"/>
      <c r="C106" s="105"/>
      <c r="D106" s="106"/>
      <c r="E106" s="441"/>
      <c r="F106" s="688"/>
      <c r="G106" s="735"/>
      <c r="H106" s="423" t="e">
        <f>IF(AND(O106="",#REF!&gt;0,#REF!&lt;5),I106,)</f>
        <v>#REF!</v>
      </c>
      <c r="I106" s="421" t="str">
        <f>IF(D106="","ZZZ9",IF(AND(#REF!&gt;0,#REF!&lt;5),D106&amp;#REF!,D106&amp;"9"))</f>
        <v>ZZZ9</v>
      </c>
      <c r="J106" s="425">
        <f t="shared" si="7"/>
        <v>999</v>
      </c>
      <c r="K106" s="421">
        <f t="shared" si="8"/>
        <v>999</v>
      </c>
      <c r="L106" s="387"/>
      <c r="M106" s="393"/>
      <c r="N106" s="133">
        <f t="shared" si="6"/>
        <v>999</v>
      </c>
      <c r="O106" s="107"/>
    </row>
    <row r="107" spans="1:15" s="11" customFormat="1" ht="18.899999999999999" customHeight="1">
      <c r="A107" s="426">
        <v>101</v>
      </c>
      <c r="B107" s="105"/>
      <c r="C107" s="105"/>
      <c r="D107" s="106"/>
      <c r="E107" s="441"/>
      <c r="F107" s="688"/>
      <c r="G107" s="735"/>
      <c r="H107" s="423" t="e">
        <f>IF(AND(O107="",#REF!&gt;0,#REF!&lt;5),I107,)</f>
        <v>#REF!</v>
      </c>
      <c r="I107" s="421" t="str">
        <f>IF(D107="","ZZZ9",IF(AND(#REF!&gt;0,#REF!&lt;5),D107&amp;#REF!,D107&amp;"9"))</f>
        <v>ZZZ9</v>
      </c>
      <c r="J107" s="425">
        <f t="shared" si="7"/>
        <v>999</v>
      </c>
      <c r="K107" s="421">
        <f t="shared" si="8"/>
        <v>999</v>
      </c>
      <c r="L107" s="387"/>
      <c r="M107" s="393"/>
      <c r="N107" s="133">
        <f t="shared" si="6"/>
        <v>999</v>
      </c>
      <c r="O107" s="107"/>
    </row>
    <row r="108" spans="1:15" s="11" customFormat="1" ht="18.899999999999999" customHeight="1">
      <c r="A108" s="426">
        <v>102</v>
      </c>
      <c r="B108" s="105"/>
      <c r="C108" s="105"/>
      <c r="D108" s="106"/>
      <c r="E108" s="441"/>
      <c r="F108" s="688"/>
      <c r="G108" s="735"/>
      <c r="H108" s="423" t="e">
        <f>IF(AND(O108="",#REF!&gt;0,#REF!&lt;5),I108,)</f>
        <v>#REF!</v>
      </c>
      <c r="I108" s="421" t="str">
        <f>IF(D108="","ZZZ9",IF(AND(#REF!&gt;0,#REF!&lt;5),D108&amp;#REF!,D108&amp;"9"))</f>
        <v>ZZZ9</v>
      </c>
      <c r="J108" s="425">
        <f t="shared" si="7"/>
        <v>999</v>
      </c>
      <c r="K108" s="421">
        <f t="shared" si="8"/>
        <v>999</v>
      </c>
      <c r="L108" s="387"/>
      <c r="M108" s="393"/>
      <c r="N108" s="133">
        <f t="shared" si="6"/>
        <v>999</v>
      </c>
      <c r="O108" s="107"/>
    </row>
    <row r="109" spans="1:15" s="11" customFormat="1" ht="18.899999999999999" customHeight="1">
      <c r="A109" s="426">
        <v>103</v>
      </c>
      <c r="B109" s="105"/>
      <c r="C109" s="105"/>
      <c r="D109" s="106"/>
      <c r="E109" s="441"/>
      <c r="F109" s="688"/>
      <c r="G109" s="735"/>
      <c r="H109" s="423" t="e">
        <f>IF(AND(O109="",#REF!&gt;0,#REF!&lt;5),I109,)</f>
        <v>#REF!</v>
      </c>
      <c r="I109" s="421" t="str">
        <f>IF(D109="","ZZZ9",IF(AND(#REF!&gt;0,#REF!&lt;5),D109&amp;#REF!,D109&amp;"9"))</f>
        <v>ZZZ9</v>
      </c>
      <c r="J109" s="425">
        <f t="shared" si="7"/>
        <v>999</v>
      </c>
      <c r="K109" s="421">
        <f t="shared" si="8"/>
        <v>999</v>
      </c>
      <c r="L109" s="387"/>
      <c r="M109" s="393"/>
      <c r="N109" s="133">
        <f t="shared" si="6"/>
        <v>999</v>
      </c>
      <c r="O109" s="107"/>
    </row>
    <row r="110" spans="1:15" s="11" customFormat="1" ht="18.899999999999999" customHeight="1">
      <c r="A110" s="426">
        <v>104</v>
      </c>
      <c r="B110" s="105"/>
      <c r="C110" s="105"/>
      <c r="D110" s="106"/>
      <c r="E110" s="441"/>
      <c r="F110" s="688"/>
      <c r="G110" s="735"/>
      <c r="H110" s="423" t="e">
        <f>IF(AND(O110="",#REF!&gt;0,#REF!&lt;5),I110,)</f>
        <v>#REF!</v>
      </c>
      <c r="I110" s="421" t="str">
        <f>IF(D110="","ZZZ9",IF(AND(#REF!&gt;0,#REF!&lt;5),D110&amp;#REF!,D110&amp;"9"))</f>
        <v>ZZZ9</v>
      </c>
      <c r="J110" s="425">
        <f t="shared" si="7"/>
        <v>999</v>
      </c>
      <c r="K110" s="421">
        <f t="shared" si="8"/>
        <v>999</v>
      </c>
      <c r="L110" s="387"/>
      <c r="M110" s="393"/>
      <c r="N110" s="133">
        <f t="shared" si="6"/>
        <v>999</v>
      </c>
      <c r="O110" s="107"/>
    </row>
    <row r="111" spans="1:15" s="11" customFormat="1" ht="18.899999999999999" customHeight="1">
      <c r="A111" s="426">
        <v>105</v>
      </c>
      <c r="B111" s="105"/>
      <c r="C111" s="105"/>
      <c r="D111" s="106"/>
      <c r="E111" s="441"/>
      <c r="F111" s="688"/>
      <c r="G111" s="735"/>
      <c r="H111" s="423" t="e">
        <f>IF(AND(O111="",#REF!&gt;0,#REF!&lt;5),I111,)</f>
        <v>#REF!</v>
      </c>
      <c r="I111" s="421" t="str">
        <f>IF(D111="","ZZZ9",IF(AND(#REF!&gt;0,#REF!&lt;5),D111&amp;#REF!,D111&amp;"9"))</f>
        <v>ZZZ9</v>
      </c>
      <c r="J111" s="425">
        <f t="shared" si="7"/>
        <v>999</v>
      </c>
      <c r="K111" s="421">
        <f t="shared" si="8"/>
        <v>999</v>
      </c>
      <c r="L111" s="387"/>
      <c r="M111" s="393"/>
      <c r="N111" s="133">
        <f t="shared" si="6"/>
        <v>999</v>
      </c>
      <c r="O111" s="107"/>
    </row>
    <row r="112" spans="1:15" s="11" customFormat="1" ht="18.899999999999999" customHeight="1">
      <c r="A112" s="426">
        <v>106</v>
      </c>
      <c r="B112" s="105"/>
      <c r="C112" s="105"/>
      <c r="D112" s="106"/>
      <c r="E112" s="441"/>
      <c r="F112" s="688"/>
      <c r="G112" s="735"/>
      <c r="H112" s="423" t="e">
        <f>IF(AND(O112="",#REF!&gt;0,#REF!&lt;5),I112,)</f>
        <v>#REF!</v>
      </c>
      <c r="I112" s="421" t="str">
        <f>IF(D112="","ZZZ9",IF(AND(#REF!&gt;0,#REF!&lt;5),D112&amp;#REF!,D112&amp;"9"))</f>
        <v>ZZZ9</v>
      </c>
      <c r="J112" s="425">
        <f t="shared" si="7"/>
        <v>999</v>
      </c>
      <c r="K112" s="421">
        <f t="shared" si="8"/>
        <v>999</v>
      </c>
      <c r="L112" s="387"/>
      <c r="M112" s="393"/>
      <c r="N112" s="133">
        <f t="shared" si="6"/>
        <v>999</v>
      </c>
      <c r="O112" s="107"/>
    </row>
    <row r="113" spans="1:15" s="11" customFormat="1" ht="18.899999999999999" customHeight="1">
      <c r="A113" s="426">
        <v>107</v>
      </c>
      <c r="B113" s="105"/>
      <c r="C113" s="105"/>
      <c r="D113" s="106"/>
      <c r="E113" s="441"/>
      <c r="F113" s="688"/>
      <c r="G113" s="735"/>
      <c r="H113" s="423" t="e">
        <f>IF(AND(O113="",#REF!&gt;0,#REF!&lt;5),I113,)</f>
        <v>#REF!</v>
      </c>
      <c r="I113" s="421" t="str">
        <f>IF(D113="","ZZZ9",IF(AND(#REF!&gt;0,#REF!&lt;5),D113&amp;#REF!,D113&amp;"9"))</f>
        <v>ZZZ9</v>
      </c>
      <c r="J113" s="425">
        <f t="shared" si="7"/>
        <v>999</v>
      </c>
      <c r="K113" s="421">
        <f t="shared" si="8"/>
        <v>999</v>
      </c>
      <c r="L113" s="387"/>
      <c r="M113" s="393"/>
      <c r="N113" s="133">
        <f t="shared" si="6"/>
        <v>999</v>
      </c>
      <c r="O113" s="107"/>
    </row>
    <row r="114" spans="1:15" s="11" customFormat="1" ht="18.899999999999999" customHeight="1">
      <c r="A114" s="426">
        <v>108</v>
      </c>
      <c r="B114" s="105"/>
      <c r="C114" s="105"/>
      <c r="D114" s="106"/>
      <c r="E114" s="441"/>
      <c r="F114" s="688"/>
      <c r="G114" s="735"/>
      <c r="H114" s="423" t="e">
        <f>IF(AND(O114="",#REF!&gt;0,#REF!&lt;5),I114,)</f>
        <v>#REF!</v>
      </c>
      <c r="I114" s="421" t="str">
        <f>IF(D114="","ZZZ9",IF(AND(#REF!&gt;0,#REF!&lt;5),D114&amp;#REF!,D114&amp;"9"))</f>
        <v>ZZZ9</v>
      </c>
      <c r="J114" s="425">
        <f t="shared" si="7"/>
        <v>999</v>
      </c>
      <c r="K114" s="421">
        <f t="shared" si="8"/>
        <v>999</v>
      </c>
      <c r="L114" s="387"/>
      <c r="M114" s="393"/>
      <c r="N114" s="133">
        <f t="shared" si="6"/>
        <v>999</v>
      </c>
      <c r="O114" s="107"/>
    </row>
    <row r="115" spans="1:15" s="11" customFormat="1" ht="18.899999999999999" customHeight="1">
      <c r="A115" s="426">
        <v>109</v>
      </c>
      <c r="B115" s="105"/>
      <c r="C115" s="105"/>
      <c r="D115" s="106"/>
      <c r="E115" s="441"/>
      <c r="F115" s="688"/>
      <c r="G115" s="735"/>
      <c r="H115" s="423" t="e">
        <f>IF(AND(O115="",#REF!&gt;0,#REF!&lt;5),I115,)</f>
        <v>#REF!</v>
      </c>
      <c r="I115" s="421" t="str">
        <f>IF(D115="","ZZZ9",IF(AND(#REF!&gt;0,#REF!&lt;5),D115&amp;#REF!,D115&amp;"9"))</f>
        <v>ZZZ9</v>
      </c>
      <c r="J115" s="425">
        <f t="shared" si="7"/>
        <v>999</v>
      </c>
      <c r="K115" s="421">
        <f t="shared" si="8"/>
        <v>999</v>
      </c>
      <c r="L115" s="387"/>
      <c r="M115" s="393"/>
      <c r="N115" s="133">
        <f t="shared" si="6"/>
        <v>999</v>
      </c>
      <c r="O115" s="107"/>
    </row>
    <row r="116" spans="1:15" s="11" customFormat="1" ht="18.899999999999999" customHeight="1">
      <c r="A116" s="426">
        <v>110</v>
      </c>
      <c r="B116" s="105"/>
      <c r="C116" s="105"/>
      <c r="D116" s="106"/>
      <c r="E116" s="441"/>
      <c r="F116" s="688"/>
      <c r="G116" s="735"/>
      <c r="H116" s="423" t="e">
        <f>IF(AND(O116="",#REF!&gt;0,#REF!&lt;5),I116,)</f>
        <v>#REF!</v>
      </c>
      <c r="I116" s="421" t="str">
        <f>IF(D116="","ZZZ9",IF(AND(#REF!&gt;0,#REF!&lt;5),D116&amp;#REF!,D116&amp;"9"))</f>
        <v>ZZZ9</v>
      </c>
      <c r="J116" s="425">
        <f t="shared" si="7"/>
        <v>999</v>
      </c>
      <c r="K116" s="421">
        <f t="shared" si="8"/>
        <v>999</v>
      </c>
      <c r="L116" s="387"/>
      <c r="M116" s="393"/>
      <c r="N116" s="133">
        <f t="shared" si="6"/>
        <v>999</v>
      </c>
      <c r="O116" s="107"/>
    </row>
    <row r="117" spans="1:15" s="11" customFormat="1" ht="18.899999999999999" customHeight="1">
      <c r="A117" s="426">
        <v>111</v>
      </c>
      <c r="B117" s="105"/>
      <c r="C117" s="105"/>
      <c r="D117" s="106"/>
      <c r="E117" s="441"/>
      <c r="F117" s="688"/>
      <c r="G117" s="735"/>
      <c r="H117" s="423" t="e">
        <f>IF(AND(O117="",#REF!&gt;0,#REF!&lt;5),I117,)</f>
        <v>#REF!</v>
      </c>
      <c r="I117" s="421" t="str">
        <f>IF(D117="","ZZZ9",IF(AND(#REF!&gt;0,#REF!&lt;5),D117&amp;#REF!,D117&amp;"9"))</f>
        <v>ZZZ9</v>
      </c>
      <c r="J117" s="425">
        <f t="shared" si="7"/>
        <v>999</v>
      </c>
      <c r="K117" s="421">
        <f t="shared" si="8"/>
        <v>999</v>
      </c>
      <c r="L117" s="387"/>
      <c r="M117" s="393"/>
      <c r="N117" s="133">
        <f t="shared" si="6"/>
        <v>999</v>
      </c>
      <c r="O117" s="107"/>
    </row>
    <row r="118" spans="1:15" s="11" customFormat="1" ht="18.899999999999999" customHeight="1">
      <c r="A118" s="426">
        <v>112</v>
      </c>
      <c r="B118" s="105"/>
      <c r="C118" s="105"/>
      <c r="D118" s="106"/>
      <c r="E118" s="441"/>
      <c r="F118" s="688"/>
      <c r="G118" s="735"/>
      <c r="H118" s="423" t="e">
        <f>IF(AND(O118="",#REF!&gt;0,#REF!&lt;5),I118,)</f>
        <v>#REF!</v>
      </c>
      <c r="I118" s="421" t="str">
        <f>IF(D118="","ZZZ9",IF(AND(#REF!&gt;0,#REF!&lt;5),D118&amp;#REF!,D118&amp;"9"))</f>
        <v>ZZZ9</v>
      </c>
      <c r="J118" s="425">
        <f t="shared" si="7"/>
        <v>999</v>
      </c>
      <c r="K118" s="421">
        <f t="shared" si="8"/>
        <v>999</v>
      </c>
      <c r="L118" s="387"/>
      <c r="M118" s="393"/>
      <c r="N118" s="133">
        <f t="shared" si="6"/>
        <v>999</v>
      </c>
      <c r="O118" s="107"/>
    </row>
    <row r="119" spans="1:15" s="11" customFormat="1" ht="18.899999999999999" customHeight="1">
      <c r="A119" s="426">
        <v>113</v>
      </c>
      <c r="B119" s="105"/>
      <c r="C119" s="105"/>
      <c r="D119" s="106"/>
      <c r="E119" s="441"/>
      <c r="F119" s="688"/>
      <c r="G119" s="735"/>
      <c r="H119" s="423" t="e">
        <f>IF(AND(O119="",#REF!&gt;0,#REF!&lt;5),I119,)</f>
        <v>#REF!</v>
      </c>
      <c r="I119" s="421" t="str">
        <f>IF(D119="","ZZZ9",IF(AND(#REF!&gt;0,#REF!&lt;5),D119&amp;#REF!,D119&amp;"9"))</f>
        <v>ZZZ9</v>
      </c>
      <c r="J119" s="425">
        <f t="shared" si="7"/>
        <v>999</v>
      </c>
      <c r="K119" s="421">
        <f t="shared" si="8"/>
        <v>999</v>
      </c>
      <c r="L119" s="387"/>
      <c r="M119" s="393"/>
      <c r="N119" s="133">
        <f t="shared" si="6"/>
        <v>999</v>
      </c>
      <c r="O119" s="107"/>
    </row>
    <row r="120" spans="1:15" s="11" customFormat="1" ht="18.899999999999999" customHeight="1">
      <c r="A120" s="426">
        <v>114</v>
      </c>
      <c r="B120" s="105"/>
      <c r="C120" s="105"/>
      <c r="D120" s="106"/>
      <c r="E120" s="441"/>
      <c r="F120" s="688"/>
      <c r="G120" s="735"/>
      <c r="H120" s="423" t="e">
        <f>IF(AND(O120="",#REF!&gt;0,#REF!&lt;5),I120,)</f>
        <v>#REF!</v>
      </c>
      <c r="I120" s="421" t="str">
        <f>IF(D120="","ZZZ9",IF(AND(#REF!&gt;0,#REF!&lt;5),D120&amp;#REF!,D120&amp;"9"))</f>
        <v>ZZZ9</v>
      </c>
      <c r="J120" s="425">
        <f t="shared" si="7"/>
        <v>999</v>
      </c>
      <c r="K120" s="421">
        <f t="shared" si="8"/>
        <v>999</v>
      </c>
      <c r="L120" s="387"/>
      <c r="M120" s="393"/>
      <c r="N120" s="133">
        <f t="shared" si="6"/>
        <v>999</v>
      </c>
      <c r="O120" s="107"/>
    </row>
    <row r="121" spans="1:15" s="11" customFormat="1" ht="18.899999999999999" customHeight="1">
      <c r="A121" s="426">
        <v>115</v>
      </c>
      <c r="B121" s="105"/>
      <c r="C121" s="105"/>
      <c r="D121" s="106"/>
      <c r="E121" s="441"/>
      <c r="F121" s="688"/>
      <c r="G121" s="735"/>
      <c r="H121" s="423" t="e">
        <f>IF(AND(O121="",#REF!&gt;0,#REF!&lt;5),I121,)</f>
        <v>#REF!</v>
      </c>
      <c r="I121" s="421" t="str">
        <f>IF(D121="","ZZZ9",IF(AND(#REF!&gt;0,#REF!&lt;5),D121&amp;#REF!,D121&amp;"9"))</f>
        <v>ZZZ9</v>
      </c>
      <c r="J121" s="425">
        <f t="shared" si="7"/>
        <v>999</v>
      </c>
      <c r="K121" s="421">
        <f t="shared" si="8"/>
        <v>999</v>
      </c>
      <c r="L121" s="387"/>
      <c r="M121" s="393"/>
      <c r="N121" s="133">
        <f t="shared" si="6"/>
        <v>999</v>
      </c>
      <c r="O121" s="107"/>
    </row>
    <row r="122" spans="1:15" s="11" customFormat="1" ht="18.899999999999999" customHeight="1">
      <c r="A122" s="426">
        <v>116</v>
      </c>
      <c r="B122" s="105"/>
      <c r="C122" s="105"/>
      <c r="D122" s="106"/>
      <c r="E122" s="441"/>
      <c r="F122" s="688"/>
      <c r="G122" s="735"/>
      <c r="H122" s="423" t="e">
        <f>IF(AND(O122="",#REF!&gt;0,#REF!&lt;5),I122,)</f>
        <v>#REF!</v>
      </c>
      <c r="I122" s="421" t="str">
        <f>IF(D122="","ZZZ9",IF(AND(#REF!&gt;0,#REF!&lt;5),D122&amp;#REF!,D122&amp;"9"))</f>
        <v>ZZZ9</v>
      </c>
      <c r="J122" s="425">
        <f t="shared" si="7"/>
        <v>999</v>
      </c>
      <c r="K122" s="421">
        <f t="shared" si="8"/>
        <v>999</v>
      </c>
      <c r="L122" s="387"/>
      <c r="M122" s="393"/>
      <c r="N122" s="133">
        <f t="shared" si="6"/>
        <v>999</v>
      </c>
      <c r="O122" s="107"/>
    </row>
    <row r="123" spans="1:15" s="11" customFormat="1" ht="18.899999999999999" customHeight="1">
      <c r="A123" s="426">
        <v>117</v>
      </c>
      <c r="B123" s="105"/>
      <c r="C123" s="105"/>
      <c r="D123" s="106"/>
      <c r="E123" s="441"/>
      <c r="F123" s="688"/>
      <c r="G123" s="735"/>
      <c r="H123" s="423"/>
      <c r="I123" s="421"/>
      <c r="J123" s="425"/>
      <c r="K123" s="421"/>
      <c r="L123" s="387"/>
      <c r="M123" s="393"/>
      <c r="N123" s="133"/>
      <c r="O123" s="107"/>
    </row>
    <row r="124" spans="1:15" s="11" customFormat="1" ht="18.899999999999999" customHeight="1">
      <c r="A124" s="426">
        <v>118</v>
      </c>
      <c r="B124" s="105"/>
      <c r="C124" s="105"/>
      <c r="D124" s="106"/>
      <c r="E124" s="441"/>
      <c r="F124" s="688"/>
      <c r="G124" s="735"/>
      <c r="H124" s="423"/>
      <c r="I124" s="421"/>
      <c r="J124" s="425"/>
      <c r="K124" s="421"/>
      <c r="L124" s="387"/>
      <c r="M124" s="393"/>
      <c r="N124" s="133"/>
      <c r="O124" s="107"/>
    </row>
    <row r="125" spans="1:15" s="11" customFormat="1" ht="18.899999999999999" customHeight="1">
      <c r="A125" s="426">
        <v>119</v>
      </c>
      <c r="B125" s="105"/>
      <c r="C125" s="105"/>
      <c r="D125" s="106"/>
      <c r="E125" s="441"/>
      <c r="F125" s="688"/>
      <c r="G125" s="735"/>
      <c r="H125" s="423"/>
      <c r="I125" s="421"/>
      <c r="J125" s="425"/>
      <c r="K125" s="421"/>
      <c r="L125" s="387"/>
      <c r="M125" s="393"/>
      <c r="N125" s="133"/>
      <c r="O125" s="107"/>
    </row>
    <row r="126" spans="1:15" s="11" customFormat="1" ht="18.899999999999999" customHeight="1">
      <c r="A126" s="426">
        <v>120</v>
      </c>
      <c r="B126" s="105"/>
      <c r="C126" s="105"/>
      <c r="D126" s="106"/>
      <c r="E126" s="441"/>
      <c r="F126" s="688"/>
      <c r="G126" s="735"/>
      <c r="H126" s="423"/>
      <c r="I126" s="421"/>
      <c r="J126" s="425"/>
      <c r="K126" s="421"/>
      <c r="L126" s="387"/>
      <c r="M126" s="393"/>
      <c r="N126" s="133"/>
      <c r="O126" s="107"/>
    </row>
    <row r="127" spans="1:15" s="11" customFormat="1" ht="18.899999999999999" customHeight="1">
      <c r="A127" s="426">
        <v>121</v>
      </c>
      <c r="B127" s="105"/>
      <c r="C127" s="105"/>
      <c r="D127" s="106"/>
      <c r="E127" s="441"/>
      <c r="F127" s="688"/>
      <c r="G127" s="735"/>
      <c r="H127" s="423"/>
      <c r="I127" s="421"/>
      <c r="J127" s="425"/>
      <c r="K127" s="421"/>
      <c r="L127" s="387"/>
      <c r="M127" s="393"/>
      <c r="N127" s="133"/>
      <c r="O127" s="107"/>
    </row>
    <row r="128" spans="1:15" s="11" customFormat="1" ht="18.899999999999999" customHeight="1">
      <c r="A128" s="426">
        <v>122</v>
      </c>
      <c r="B128" s="105"/>
      <c r="C128" s="105"/>
      <c r="D128" s="106"/>
      <c r="E128" s="441"/>
      <c r="F128" s="688"/>
      <c r="G128" s="735"/>
      <c r="H128" s="423"/>
      <c r="I128" s="421"/>
      <c r="J128" s="425"/>
      <c r="K128" s="421"/>
      <c r="L128" s="387"/>
      <c r="M128" s="393"/>
      <c r="N128" s="133"/>
      <c r="O128" s="107"/>
    </row>
    <row r="129" spans="1:15" s="11" customFormat="1" ht="18.899999999999999" customHeight="1">
      <c r="A129" s="426">
        <v>123</v>
      </c>
      <c r="B129" s="105"/>
      <c r="C129" s="105"/>
      <c r="D129" s="106"/>
      <c r="E129" s="441"/>
      <c r="F129" s="688"/>
      <c r="G129" s="735"/>
      <c r="H129" s="423"/>
      <c r="I129" s="421"/>
      <c r="J129" s="425"/>
      <c r="K129" s="421"/>
      <c r="L129" s="387"/>
      <c r="M129" s="393"/>
      <c r="N129" s="133"/>
      <c r="O129" s="107"/>
    </row>
    <row r="130" spans="1:15" s="11" customFormat="1" ht="18.899999999999999" customHeight="1">
      <c r="A130" s="426">
        <v>124</v>
      </c>
      <c r="B130" s="105"/>
      <c r="C130" s="105"/>
      <c r="D130" s="106"/>
      <c r="E130" s="441"/>
      <c r="F130" s="688"/>
      <c r="G130" s="735"/>
      <c r="H130" s="423"/>
      <c r="I130" s="421"/>
      <c r="J130" s="425"/>
      <c r="K130" s="421"/>
      <c r="L130" s="387"/>
      <c r="M130" s="393"/>
      <c r="N130" s="133"/>
      <c r="O130" s="107"/>
    </row>
    <row r="131" spans="1:15" s="11" customFormat="1" ht="18.899999999999999" customHeight="1">
      <c r="A131" s="426">
        <v>125</v>
      </c>
      <c r="B131" s="105"/>
      <c r="C131" s="105"/>
      <c r="D131" s="106"/>
      <c r="E131" s="441"/>
      <c r="F131" s="688"/>
      <c r="G131" s="735"/>
      <c r="H131" s="423"/>
      <c r="I131" s="421"/>
      <c r="J131" s="425"/>
      <c r="K131" s="421"/>
      <c r="L131" s="387"/>
      <c r="M131" s="393"/>
      <c r="N131" s="133"/>
      <c r="O131" s="107"/>
    </row>
    <row r="132" spans="1:15" s="11" customFormat="1" ht="18.899999999999999" customHeight="1">
      <c r="A132" s="426">
        <v>126</v>
      </c>
      <c r="B132" s="105"/>
      <c r="C132" s="105"/>
      <c r="D132" s="106"/>
      <c r="E132" s="441"/>
      <c r="F132" s="688"/>
      <c r="G132" s="735"/>
      <c r="H132" s="423"/>
      <c r="I132" s="421"/>
      <c r="J132" s="425"/>
      <c r="K132" s="421"/>
      <c r="L132" s="387"/>
      <c r="M132" s="393"/>
      <c r="N132" s="133"/>
      <c r="O132" s="107"/>
    </row>
    <row r="133" spans="1:15" s="11" customFormat="1" ht="18.899999999999999" customHeight="1">
      <c r="A133" s="426">
        <v>127</v>
      </c>
      <c r="B133" s="105"/>
      <c r="C133" s="105"/>
      <c r="D133" s="106"/>
      <c r="E133" s="441"/>
      <c r="F133" s="688"/>
      <c r="G133" s="735"/>
      <c r="H133" s="423"/>
      <c r="I133" s="421"/>
      <c r="J133" s="425"/>
      <c r="K133" s="421"/>
      <c r="L133" s="387"/>
      <c r="M133" s="393"/>
      <c r="N133" s="133"/>
      <c r="O133" s="107"/>
    </row>
    <row r="134" spans="1:15" s="11" customFormat="1" ht="18.899999999999999" customHeight="1">
      <c r="A134" s="426">
        <v>128</v>
      </c>
      <c r="B134" s="105"/>
      <c r="C134" s="105"/>
      <c r="D134" s="106"/>
      <c r="E134" s="441"/>
      <c r="F134" s="688"/>
      <c r="G134" s="735"/>
      <c r="H134" s="423"/>
      <c r="I134" s="421"/>
      <c r="J134" s="425"/>
      <c r="K134" s="421"/>
      <c r="L134" s="387"/>
      <c r="M134" s="393"/>
      <c r="N134" s="133"/>
      <c r="O134" s="107"/>
    </row>
  </sheetData>
  <phoneticPr fontId="71" type="noConversion"/>
  <conditionalFormatting sqref="H7:H134">
    <cfRule type="cellIs" dxfId="879" priority="12" stopIfTrue="1" operator="equal">
      <formula>"Z"</formula>
    </cfRule>
  </conditionalFormatting>
  <conditionalFormatting sqref="A7:D134">
    <cfRule type="expression" dxfId="878" priority="13" stopIfTrue="1">
      <formula>$O7&gt;=1</formula>
    </cfRule>
  </conditionalFormatting>
  <conditionalFormatting sqref="B7:D14">
    <cfRule type="expression" dxfId="877" priority="5" stopIfTrue="1">
      <formula>$O7&gt;=1</formula>
    </cfRule>
  </conditionalFormatting>
  <conditionalFormatting sqref="E7:E134">
    <cfRule type="expression" dxfId="876" priority="14" stopIfTrue="1">
      <formula>AND(ROUNDDOWN(($A$4-E7)/365.25,0)&lt;=13,#REF!&lt;&gt;"OK")</formula>
    </cfRule>
    <cfRule type="expression" dxfId="875" priority="15" stopIfTrue="1">
      <formula>AND(ROUNDDOWN(($A$4-E7)/365.25,0)&lt;=14,#REF!&lt;&gt;"OK")</formula>
    </cfRule>
    <cfRule type="expression" dxfId="874" priority="16" stopIfTrue="1">
      <formula>AND(ROUNDDOWN(($A$4-E7)/365.25,0)&lt;=17,#REF!&lt;&gt;"OK")</formula>
    </cfRule>
  </conditionalFormatting>
  <conditionalFormatting sqref="E7:E27">
    <cfRule type="expression" dxfId="873" priority="2" stopIfTrue="1">
      <formula>AND(ROUNDDOWN(($A$4-E7)/365.25,0)&lt;=13,G7&lt;&gt;"OK")</formula>
    </cfRule>
    <cfRule type="expression" dxfId="872" priority="3" stopIfTrue="1">
      <formula>AND(ROUNDDOWN(($A$4-E7)/365.25,0)&lt;=14,G7&lt;&gt;"OK")</formula>
    </cfRule>
    <cfRule type="expression" dxfId="871" priority="4" stopIfTrue="1">
      <formula>AND(ROUNDDOWN(($A$4-E7)/365.25,0)&lt;=17,G7&lt;&gt;"OK")</formula>
    </cfRule>
  </conditionalFormatting>
  <conditionalFormatting sqref="B7:D27">
    <cfRule type="expression" dxfId="870"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worksheet>
</file>

<file path=xl/worksheets/sheet90.xml><?xml version="1.0" encoding="utf-8"?>
<worksheet xmlns="http://schemas.openxmlformats.org/spreadsheetml/2006/main" xmlns:r="http://schemas.openxmlformats.org/officeDocument/2006/relationships">
  <sheetPr codeName="Munka46">
    <tabColor indexed="11"/>
  </sheetPr>
  <dimension ref="A1:AK43"/>
  <sheetViews>
    <sheetView workbookViewId="0">
      <selection activeCell="O14" sqref="O14"/>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659"/>
      <c r="M4" s="525">
        <f>Altalanos!$E$10</f>
        <v>0</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 (5)'!$A$7:$O$22,5))</f>
        <v/>
      </c>
      <c r="D7" s="631" t="str">
        <f>IF($B7="","",VLOOKUP($B7,'1MD ELO (5)'!$A$7:$O$22,15))</f>
        <v/>
      </c>
      <c r="E7" s="840" t="str">
        <f>UPPER(IF($B7="","",VLOOKUP($B7,'1MD ELO (5)'!$A$7:$O$22,2)))</f>
        <v/>
      </c>
      <c r="F7" s="840"/>
      <c r="G7" s="840" t="str">
        <f>IF($B7="","",VLOOKUP($B7,'1MD ELO (5)'!$A$7:$O$22,3))</f>
        <v/>
      </c>
      <c r="H7" s="840"/>
      <c r="I7" s="632" t="str">
        <f>IF($B7="","",VLOOKUP($B7,'1MD ELO (5)'!$A$7:$O$22,4))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 (5)'!$A$7:$O$22,5))</f>
        <v/>
      </c>
      <c r="D9" s="631" t="str">
        <f>IF($B9="","",VLOOKUP($B9,'1MD ELO (5)'!$A$7:$O$22,15))</f>
        <v/>
      </c>
      <c r="E9" s="840" t="str">
        <f>UPPER(IF($B9="","",VLOOKUP($B9,'1MD ELO (5)'!$A$7:$O$22,2)))</f>
        <v/>
      </c>
      <c r="F9" s="840"/>
      <c r="G9" s="840" t="str">
        <f>IF($B9="","",VLOOKUP($B9,'1MD ELO (5)'!$A$7:$O$22,3))</f>
        <v/>
      </c>
      <c r="H9" s="840"/>
      <c r="I9" s="632"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 (5)'!$A$7:$O$22,5))</f>
        <v/>
      </c>
      <c r="D11" s="631" t="str">
        <f>IF($B11="","",VLOOKUP($B11,'1MD ELO (5)'!$A$7:$O$22,15))</f>
        <v/>
      </c>
      <c r="E11" s="840" t="str">
        <f>UPPER(IF($B11="","",VLOOKUP($B11,'1MD ELO (5)'!$A$7:$O$22,2)))</f>
        <v/>
      </c>
      <c r="F11" s="840"/>
      <c r="G11" s="840" t="str">
        <f>IF($B11="","",VLOOKUP($B11,'1MD ELO (5)'!$A$7:$O$22,3))</f>
        <v/>
      </c>
      <c r="H11" s="840"/>
      <c r="I11" s="632"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 (5)'!$A$7:$O$22,5))</f>
        <v/>
      </c>
      <c r="D13" s="631" t="str">
        <f>IF($B13="","",VLOOKUP($B13,'1MD ELO (5)'!$A$7:$O$22,15))</f>
        <v/>
      </c>
      <c r="E13" s="840" t="str">
        <f>UPPER(IF($B13="","",VLOOKUP($B13,'1MD ELO (5)'!$A$7:$O$22,2)))</f>
        <v/>
      </c>
      <c r="F13" s="840"/>
      <c r="G13" s="840" t="str">
        <f>IF($B13="","",VLOOKUP($B13,'1MD ELO (5)'!$A$7:$O$22,3))</f>
        <v/>
      </c>
      <c r="H13" s="840"/>
      <c r="I13" s="632"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835" t="str">
        <f>E13</f>
        <v/>
      </c>
      <c r="K18" s="835"/>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835"/>
      <c r="K19" s="835"/>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830"/>
      <c r="K20" s="830"/>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830"/>
      <c r="K21" s="830"/>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44" t="str">
        <f>E13</f>
        <v/>
      </c>
      <c r="C22" s="844"/>
      <c r="D22" s="830"/>
      <c r="E22" s="830"/>
      <c r="F22" s="830"/>
      <c r="G22" s="830"/>
      <c r="H22" s="835"/>
      <c r="I22" s="835"/>
      <c r="J22" s="836"/>
      <c r="K22" s="836"/>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M4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18" priority="2" stopIfTrue="1" operator="equal">
      <formula>"Bye"</formula>
    </cfRule>
  </conditionalFormatting>
  <conditionalFormatting sqref="R41">
    <cfRule type="expression" dxfId="11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1.xml><?xml version="1.0" encoding="utf-8"?>
<worksheet xmlns="http://schemas.openxmlformats.org/spreadsheetml/2006/main" xmlns:r="http://schemas.openxmlformats.org/officeDocument/2006/relationships">
  <sheetPr codeName="Munka47">
    <tabColor indexed="11"/>
  </sheetPr>
  <dimension ref="A1:AK43"/>
  <sheetViews>
    <sheetView workbookViewId="0">
      <selection activeCell="O12" sqref="O12:O13"/>
    </sheetView>
  </sheetViews>
  <sheetFormatPr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c r="A7" s="598" t="s">
        <v>164</v>
      </c>
      <c r="B7" s="629"/>
      <c r="C7" s="631" t="str">
        <f>IF($B7="","",VLOOKUP($B7,'1MD ELO (5)'!$A$7:$O$22,5))</f>
        <v/>
      </c>
      <c r="D7" s="631" t="str">
        <f>IF($B7="","",VLOOKUP($B7,'1MD ELO (5)'!$A$7:$O$22,15))</f>
        <v/>
      </c>
      <c r="E7" s="840" t="str">
        <f>UPPER(IF($B7="","",VLOOKUP($B7,'1MD ELO (5)'!$A$7:$O$22,2)))</f>
        <v/>
      </c>
      <c r="F7" s="840"/>
      <c r="G7" s="840" t="str">
        <f>IF($B7="","",VLOOKUP($B7,'1MD ELO (5)'!$A$7:$O$22,3))</f>
        <v/>
      </c>
      <c r="H7" s="840"/>
      <c r="I7" s="632" t="str">
        <f>IF($B7="","",VLOOKUP($B7,'1MD ELO (5)'!$A$7:$O$22,4))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29"/>
      <c r="C9" s="631" t="str">
        <f>IF($B9="","",VLOOKUP($B9,'1MD ELO (5)'!$A$7:$O$22,5))</f>
        <v/>
      </c>
      <c r="D9" s="631" t="str">
        <f>IF($B9="","",VLOOKUP($B9,'1MD ELO (5)'!$A$7:$O$22,15))</f>
        <v/>
      </c>
      <c r="E9" s="840" t="str">
        <f>UPPER(IF($B9="","",VLOOKUP($B9,'1MD ELO (5)'!$A$7:$O$22,2)))</f>
        <v/>
      </c>
      <c r="F9" s="840"/>
      <c r="G9" s="840" t="str">
        <f>IF($B9="","",VLOOKUP($B9,'1MD ELO (5)'!$A$7:$O$22,3))</f>
        <v/>
      </c>
      <c r="H9" s="840"/>
      <c r="I9" s="632"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29"/>
      <c r="C11" s="631" t="str">
        <f>IF($B11="","",VLOOKUP($B11,'1MD ELO (5)'!$A$7:$O$22,5))</f>
        <v/>
      </c>
      <c r="D11" s="631" t="str">
        <f>IF($B11="","",VLOOKUP($B11,'1MD ELO (5)'!$A$7:$O$22,15))</f>
        <v/>
      </c>
      <c r="E11" s="840" t="str">
        <f>UPPER(IF($B11="","",VLOOKUP($B11,'1MD ELO (5)'!$A$7:$O$22,2)))</f>
        <v/>
      </c>
      <c r="F11" s="840"/>
      <c r="G11" s="840" t="str">
        <f>IF($B11="","",VLOOKUP($B11,'1MD ELO (5)'!$A$7:$O$22,3))</f>
        <v/>
      </c>
      <c r="H11" s="840"/>
      <c r="I11" s="632"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598" t="s">
        <v>171</v>
      </c>
      <c r="B13" s="629"/>
      <c r="C13" s="631" t="str">
        <f>IF($B13="","",VLOOKUP($B13,'1MD ELO (5)'!$A$7:$O$22,5))</f>
        <v/>
      </c>
      <c r="D13" s="631" t="str">
        <f>IF($B13="","",VLOOKUP($B13,'1MD ELO (5)'!$A$7:$O$22,15))</f>
        <v/>
      </c>
      <c r="E13" s="840" t="str">
        <f>UPPER(IF($B13="","",VLOOKUP($B13,'1MD ELO (5)'!$A$7:$O$22,2)))</f>
        <v/>
      </c>
      <c r="F13" s="840"/>
      <c r="G13" s="840" t="str">
        <f>IF($B13="","",VLOOKUP($B13,'1MD ELO (5)'!$A$7:$O$22,3))</f>
        <v/>
      </c>
      <c r="H13" s="840"/>
      <c r="I13" s="632"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c r="A15" s="598" t="s">
        <v>172</v>
      </c>
      <c r="B15" s="629"/>
      <c r="C15" s="631" t="str">
        <f>IF($B15="","",VLOOKUP($B15,'1MD ELO (5)'!$A$7:$O$22,5))</f>
        <v/>
      </c>
      <c r="D15" s="631" t="str">
        <f>IF($B15="","",VLOOKUP($B15,'1MD ELO (5)'!$A$7:$O$22,15))</f>
        <v/>
      </c>
      <c r="E15" s="840" t="str">
        <f>UPPER(IF($B15="","",VLOOKUP($B15,'1MD ELO (5)'!$A$7:$O$22,2)))</f>
        <v/>
      </c>
      <c r="F15" s="840"/>
      <c r="G15" s="840" t="str">
        <f>IF($B15="","",VLOOKUP($B15,'1MD ELO (5)'!$A$7:$O$22,3))</f>
        <v/>
      </c>
      <c r="H15" s="840"/>
      <c r="I15" s="632"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c r="A18" s="559"/>
      <c r="B18" s="828"/>
      <c r="C18" s="828"/>
      <c r="D18" s="835" t="str">
        <f>E7</f>
        <v/>
      </c>
      <c r="E18" s="835"/>
      <c r="F18" s="835" t="str">
        <f>E9</f>
        <v/>
      </c>
      <c r="G18" s="835"/>
      <c r="H18" s="835" t="str">
        <f>E11</f>
        <v/>
      </c>
      <c r="I18" s="835"/>
      <c r="J18" s="835" t="str">
        <f>E13</f>
        <v/>
      </c>
      <c r="K18" s="835"/>
      <c r="L18" s="835" t="str">
        <f>E15</f>
        <v/>
      </c>
      <c r="M18" s="835"/>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c r="A19" s="634" t="s">
        <v>164</v>
      </c>
      <c r="B19" s="844" t="str">
        <f>E7</f>
        <v/>
      </c>
      <c r="C19" s="844"/>
      <c r="D19" s="836"/>
      <c r="E19" s="836"/>
      <c r="F19" s="830"/>
      <c r="G19" s="830"/>
      <c r="H19" s="830"/>
      <c r="I19" s="830"/>
      <c r="J19" s="835"/>
      <c r="K19" s="835"/>
      <c r="L19" s="835"/>
      <c r="M19" s="835"/>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c r="A20" s="634" t="s">
        <v>165</v>
      </c>
      <c r="B20" s="844" t="str">
        <f>E9</f>
        <v/>
      </c>
      <c r="C20" s="844"/>
      <c r="D20" s="830"/>
      <c r="E20" s="830"/>
      <c r="F20" s="836"/>
      <c r="G20" s="836"/>
      <c r="H20" s="830"/>
      <c r="I20" s="830"/>
      <c r="J20" s="830"/>
      <c r="K20" s="830"/>
      <c r="L20" s="835"/>
      <c r="M20" s="835"/>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c r="A21" s="634" t="s">
        <v>166</v>
      </c>
      <c r="B21" s="844" t="str">
        <f>E11</f>
        <v/>
      </c>
      <c r="C21" s="844"/>
      <c r="D21" s="830"/>
      <c r="E21" s="830"/>
      <c r="F21" s="830"/>
      <c r="G21" s="830"/>
      <c r="H21" s="836"/>
      <c r="I21" s="836"/>
      <c r="J21" s="830"/>
      <c r="K21" s="830"/>
      <c r="L21" s="830"/>
      <c r="M21" s="830"/>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634" t="s">
        <v>171</v>
      </c>
      <c r="B22" s="844" t="str">
        <f>E13</f>
        <v/>
      </c>
      <c r="C22" s="844"/>
      <c r="D22" s="830"/>
      <c r="E22" s="830"/>
      <c r="F22" s="830"/>
      <c r="G22" s="830"/>
      <c r="H22" s="835"/>
      <c r="I22" s="835"/>
      <c r="J22" s="836"/>
      <c r="K22" s="836"/>
      <c r="L22" s="830"/>
      <c r="M22" s="830"/>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172</v>
      </c>
      <c r="B23" s="844" t="str">
        <f>E15</f>
        <v/>
      </c>
      <c r="C23" s="844"/>
      <c r="D23" s="830"/>
      <c r="E23" s="830"/>
      <c r="F23" s="830"/>
      <c r="G23" s="830"/>
      <c r="H23" s="835"/>
      <c r="I23" s="835"/>
      <c r="J23" s="835"/>
      <c r="K23" s="835"/>
      <c r="L23" s="836"/>
      <c r="M23" s="836"/>
      <c r="Y23" s="656"/>
      <c r="Z23" s="656"/>
      <c r="AA23" s="656" t="s">
        <v>200</v>
      </c>
      <c r="AB23" s="656">
        <v>40</v>
      </c>
      <c r="AC23" s="656">
        <v>25</v>
      </c>
      <c r="AD23" s="656">
        <v>18</v>
      </c>
      <c r="AE23" s="656">
        <v>13</v>
      </c>
      <c r="AF23" s="656">
        <v>8</v>
      </c>
      <c r="AG23" s="656">
        <v>7</v>
      </c>
      <c r="AH23" s="656">
        <v>6</v>
      </c>
      <c r="AI23" s="656">
        <v>5</v>
      </c>
      <c r="AJ23" s="656">
        <v>4</v>
      </c>
      <c r="AK23" s="656">
        <v>3</v>
      </c>
    </row>
    <row r="24" spans="1:37">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c r="A28" s="559"/>
      <c r="B28" s="559"/>
      <c r="C28" s="559"/>
      <c r="D28" s="559"/>
      <c r="E28" s="559"/>
      <c r="F28" s="559"/>
      <c r="G28" s="559"/>
      <c r="H28" s="559"/>
      <c r="I28" s="559"/>
      <c r="J28" s="559"/>
      <c r="K28" s="559"/>
      <c r="L28" s="559"/>
      <c r="M28" s="559"/>
    </row>
    <row r="29" spans="1:37">
      <c r="A29" s="559"/>
      <c r="B29" s="559"/>
      <c r="C29" s="559"/>
      <c r="D29" s="559"/>
      <c r="E29" s="559"/>
      <c r="F29" s="559"/>
      <c r="G29" s="559"/>
      <c r="H29" s="559"/>
      <c r="I29" s="559"/>
      <c r="J29" s="559"/>
      <c r="K29" s="559"/>
      <c r="L29" s="559"/>
      <c r="M29" s="559"/>
    </row>
    <row r="30" spans="1:37">
      <c r="A30" s="559"/>
      <c r="B30" s="559"/>
      <c r="C30" s="559"/>
      <c r="D30" s="559"/>
      <c r="E30" s="559"/>
      <c r="F30" s="559"/>
      <c r="G30" s="559"/>
      <c r="H30" s="559"/>
      <c r="I30" s="559"/>
      <c r="J30" s="559"/>
      <c r="K30" s="559"/>
      <c r="L30" s="559"/>
      <c r="M30" s="559"/>
    </row>
    <row r="31" spans="1:37">
      <c r="A31" s="559"/>
      <c r="B31" s="559"/>
      <c r="C31" s="559"/>
      <c r="D31" s="559"/>
      <c r="E31" s="559"/>
      <c r="F31" s="559"/>
      <c r="G31" s="559"/>
      <c r="H31" s="559"/>
      <c r="I31" s="559"/>
      <c r="J31" s="559"/>
      <c r="K31" s="559"/>
      <c r="L31" s="559"/>
      <c r="M31" s="559"/>
    </row>
    <row r="32" spans="1:37">
      <c r="A32" s="559"/>
      <c r="B32" s="559"/>
      <c r="C32" s="559"/>
      <c r="D32" s="559"/>
      <c r="E32" s="559"/>
      <c r="F32" s="559"/>
      <c r="G32" s="559"/>
      <c r="H32" s="559"/>
      <c r="I32" s="559"/>
      <c r="J32" s="559"/>
      <c r="K32" s="559"/>
      <c r="L32" s="537"/>
      <c r="M32" s="559"/>
      <c r="O32" s="590"/>
      <c r="P32" s="590"/>
      <c r="Q32" s="590"/>
      <c r="R32" s="590"/>
      <c r="S32" s="590"/>
    </row>
    <row r="33" spans="1:19">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c r="A34" s="570" t="s">
        <v>106</v>
      </c>
      <c r="B34" s="571"/>
      <c r="C34" s="573"/>
      <c r="D34" s="608"/>
      <c r="E34" s="832"/>
      <c r="F34" s="832"/>
      <c r="G34" s="619" t="s">
        <v>7</v>
      </c>
      <c r="H34" s="571"/>
      <c r="I34" s="609"/>
      <c r="J34" s="620"/>
      <c r="K34" s="565" t="s">
        <v>111</v>
      </c>
      <c r="L34" s="626"/>
      <c r="M34" s="610"/>
      <c r="O34" s="590"/>
      <c r="P34" s="602"/>
      <c r="Q34" s="602"/>
      <c r="R34" s="603"/>
      <c r="S34" s="590"/>
    </row>
    <row r="35" spans="1:19">
      <c r="A35" s="574" t="s">
        <v>124</v>
      </c>
      <c r="B35" s="335"/>
      <c r="C35" s="576"/>
      <c r="D35" s="611"/>
      <c r="E35" s="838"/>
      <c r="F35" s="838"/>
      <c r="G35" s="621" t="s">
        <v>8</v>
      </c>
      <c r="H35" s="612"/>
      <c r="I35" s="613"/>
      <c r="J35" s="91"/>
      <c r="K35" s="623"/>
      <c r="L35" s="537"/>
      <c r="M35" s="618"/>
      <c r="O35" s="590"/>
      <c r="P35" s="603"/>
      <c r="Q35" s="604"/>
      <c r="R35" s="603"/>
      <c r="S35" s="590"/>
    </row>
    <row r="36" spans="1:19">
      <c r="A36" s="379"/>
      <c r="B36" s="380"/>
      <c r="C36" s="381"/>
      <c r="D36" s="611"/>
      <c r="E36" s="615"/>
      <c r="F36" s="616"/>
      <c r="G36" s="621" t="s">
        <v>9</v>
      </c>
      <c r="H36" s="612"/>
      <c r="I36" s="613"/>
      <c r="J36" s="91"/>
      <c r="K36" s="565" t="s">
        <v>112</v>
      </c>
      <c r="L36" s="626"/>
      <c r="M36" s="610"/>
      <c r="O36" s="590"/>
      <c r="P36" s="602"/>
      <c r="Q36" s="602"/>
      <c r="R36" s="603"/>
      <c r="S36" s="590"/>
    </row>
    <row r="37" spans="1:19">
      <c r="A37" s="238"/>
      <c r="B37" s="443"/>
      <c r="C37" s="239"/>
      <c r="D37" s="611"/>
      <c r="E37" s="615"/>
      <c r="F37" s="616"/>
      <c r="G37" s="621" t="s">
        <v>10</v>
      </c>
      <c r="H37" s="612"/>
      <c r="I37" s="613"/>
      <c r="J37" s="91"/>
      <c r="K37" s="624"/>
      <c r="L37" s="616"/>
      <c r="M37" s="614"/>
      <c r="O37" s="590"/>
      <c r="P37" s="603"/>
      <c r="Q37" s="604"/>
      <c r="R37" s="603"/>
      <c r="S37" s="590"/>
    </row>
    <row r="38" spans="1:19">
      <c r="A38" s="366"/>
      <c r="B38" s="382"/>
      <c r="C38" s="450"/>
      <c r="D38" s="611"/>
      <c r="E38" s="615"/>
      <c r="F38" s="616"/>
      <c r="G38" s="621" t="s">
        <v>11</v>
      </c>
      <c r="H38" s="612"/>
      <c r="I38" s="613"/>
      <c r="J38" s="91"/>
      <c r="K38" s="574"/>
      <c r="L38" s="537"/>
      <c r="M38" s="618"/>
      <c r="O38" s="590"/>
      <c r="P38" s="603"/>
      <c r="Q38" s="604"/>
      <c r="R38" s="603"/>
      <c r="S38" s="590"/>
    </row>
    <row r="39" spans="1:19">
      <c r="A39" s="367"/>
      <c r="B39" s="388"/>
      <c r="C39" s="239"/>
      <c r="D39" s="611"/>
      <c r="E39" s="615"/>
      <c r="F39" s="616"/>
      <c r="G39" s="621" t="s">
        <v>12</v>
      </c>
      <c r="H39" s="612"/>
      <c r="I39" s="613"/>
      <c r="J39" s="91"/>
      <c r="K39" s="565" t="s">
        <v>92</v>
      </c>
      <c r="L39" s="626"/>
      <c r="M39" s="610"/>
      <c r="O39" s="590"/>
      <c r="P39" s="602"/>
      <c r="Q39" s="602"/>
      <c r="R39" s="603"/>
      <c r="S39" s="590"/>
    </row>
    <row r="40" spans="1:19">
      <c r="A40" s="367"/>
      <c r="B40" s="388"/>
      <c r="C40" s="377"/>
      <c r="D40" s="611"/>
      <c r="E40" s="615"/>
      <c r="F40" s="616"/>
      <c r="G40" s="621" t="s">
        <v>13</v>
      </c>
      <c r="H40" s="612"/>
      <c r="I40" s="613"/>
      <c r="J40" s="91"/>
      <c r="K40" s="624"/>
      <c r="L40" s="616"/>
      <c r="M40" s="614"/>
      <c r="O40" s="590"/>
      <c r="P40" s="603"/>
      <c r="Q40" s="604"/>
      <c r="R40" s="603"/>
      <c r="S40" s="590"/>
    </row>
    <row r="41" spans="1:19">
      <c r="A41" s="368"/>
      <c r="B41" s="365"/>
      <c r="C41" s="378"/>
      <c r="D41" s="617"/>
      <c r="E41" s="241"/>
      <c r="F41" s="537"/>
      <c r="G41" s="622" t="s">
        <v>14</v>
      </c>
      <c r="H41" s="335"/>
      <c r="I41" s="567"/>
      <c r="J41" s="243"/>
      <c r="K41" s="574">
        <f>L4</f>
        <v>0</v>
      </c>
      <c r="L41" s="537"/>
      <c r="M41" s="618"/>
      <c r="O41" s="590"/>
      <c r="P41" s="603"/>
      <c r="Q41" s="604"/>
      <c r="R41" s="605"/>
      <c r="S41" s="590"/>
    </row>
    <row r="42" spans="1:19">
      <c r="O42" s="590"/>
      <c r="P42" s="590"/>
      <c r="Q42" s="590"/>
      <c r="R42" s="590"/>
      <c r="S42" s="590"/>
    </row>
    <row r="43" spans="1:19">
      <c r="O43" s="590"/>
      <c r="P43" s="590"/>
      <c r="Q43" s="590"/>
      <c r="R43" s="590"/>
      <c r="S43" s="590"/>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16" priority="2" stopIfTrue="1" operator="equal">
      <formula>"Bye"</formula>
    </cfRule>
  </conditionalFormatting>
  <conditionalFormatting sqref="R41">
    <cfRule type="expression" dxfId="1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2.xml><?xml version="1.0" encoding="utf-8"?>
<worksheet xmlns="http://schemas.openxmlformats.org/spreadsheetml/2006/main" xmlns:r="http://schemas.openxmlformats.org/officeDocument/2006/relationships">
  <sheetPr codeName="Munka48">
    <tabColor indexed="11"/>
  </sheetPr>
  <dimension ref="A1:AK49"/>
  <sheetViews>
    <sheetView workbookViewId="0">
      <selection activeCell="N13" sqref="N13"/>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 (5)'!$A$7:$O$22,5))</f>
        <v/>
      </c>
      <c r="D13" s="584" t="str">
        <f>IF($B13="","",VLOOKUP($B13,'1MD ELO (5)'!$A$7:$O$22,15))</f>
        <v/>
      </c>
      <c r="E13" s="580" t="str">
        <f>UPPER(IF($B13="","",VLOOKUP($B13,'1MD ELO (5)'!$A$7:$O$22,2)))</f>
        <v/>
      </c>
      <c r="F13" s="583"/>
      <c r="G13" s="580" t="str">
        <f>IF($B13="","",VLOOKUP($B13,'1MD ELO (5)'!$A$7:$O$22,3))</f>
        <v/>
      </c>
      <c r="H13" s="583"/>
      <c r="I13" s="580"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 (5)'!$A$7:$O$22,5))</f>
        <v/>
      </c>
      <c r="D15" s="584" t="str">
        <f>IF($B15="","",VLOOKUP($B15,'1MD ELO (5)'!$A$7:$O$22,15))</f>
        <v/>
      </c>
      <c r="E15" s="579" t="str">
        <f>UPPER(IF($B15="","",VLOOKUP($B15,'1MD ELO (5)'!$A$7:$O$22,2)))</f>
        <v/>
      </c>
      <c r="F15" s="585"/>
      <c r="G15" s="579" t="str">
        <f>IF($B15="","",VLOOKUP($B15,'1MD ELO (5)'!$A$7:$O$22,3))</f>
        <v/>
      </c>
      <c r="H15" s="585"/>
      <c r="I15" s="579"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c>
      <c r="E22" s="835"/>
      <c r="F22" s="835" t="str">
        <f>E9</f>
        <v/>
      </c>
      <c r="G22" s="835"/>
      <c r="H22" s="835" t="str">
        <f>E11</f>
        <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44" t="str">
        <f>E7</f>
        <v/>
      </c>
      <c r="C23" s="844"/>
      <c r="D23" s="836"/>
      <c r="E23" s="836"/>
      <c r="F23" s="830"/>
      <c r="G23" s="830"/>
      <c r="H23" s="830"/>
      <c r="I23" s="830"/>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44" t="str">
        <f>E9</f>
        <v/>
      </c>
      <c r="C24" s="844"/>
      <c r="D24" s="830"/>
      <c r="E24" s="830"/>
      <c r="F24" s="836"/>
      <c r="G24" s="836"/>
      <c r="H24" s="830"/>
      <c r="I24" s="830"/>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44" t="str">
        <f>E11</f>
        <v/>
      </c>
      <c r="C25" s="844"/>
      <c r="D25" s="830"/>
      <c r="E25" s="830"/>
      <c r="F25" s="830"/>
      <c r="G25" s="830"/>
      <c r="H25" s="836"/>
      <c r="I25" s="836"/>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28"/>
      <c r="C27" s="828"/>
      <c r="D27" s="835" t="str">
        <f>E13</f>
        <v/>
      </c>
      <c r="E27" s="835"/>
      <c r="F27" s="835" t="str">
        <f>E15</f>
        <v/>
      </c>
      <c r="G27" s="835"/>
      <c r="H27" s="835" t="str">
        <f>E17</f>
        <v/>
      </c>
      <c r="I27" s="835"/>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44" t="str">
        <f>E13</f>
        <v/>
      </c>
      <c r="C28" s="844"/>
      <c r="D28" s="836"/>
      <c r="E28" s="836"/>
      <c r="F28" s="830"/>
      <c r="G28" s="830"/>
      <c r="H28" s="830"/>
      <c r="I28" s="830"/>
      <c r="J28" s="559"/>
      <c r="K28" s="559"/>
      <c r="L28" s="559"/>
      <c r="M28" s="638"/>
    </row>
    <row r="29" spans="1:37" ht="18.75" customHeight="1">
      <c r="A29" s="634" t="s">
        <v>172</v>
      </c>
      <c r="B29" s="844" t="str">
        <f>E15</f>
        <v/>
      </c>
      <c r="C29" s="844"/>
      <c r="D29" s="830"/>
      <c r="E29" s="830"/>
      <c r="F29" s="836"/>
      <c r="G29" s="836"/>
      <c r="H29" s="830"/>
      <c r="I29" s="830"/>
      <c r="J29" s="559"/>
      <c r="K29" s="559"/>
      <c r="L29" s="559"/>
      <c r="M29" s="638"/>
    </row>
    <row r="30" spans="1:37" ht="18.75" customHeight="1">
      <c r="A30" s="634" t="s">
        <v>173</v>
      </c>
      <c r="B30" s="844" t="str">
        <f>E17</f>
        <v/>
      </c>
      <c r="C30" s="844"/>
      <c r="D30" s="830"/>
      <c r="E30" s="830"/>
      <c r="F30" s="830"/>
      <c r="G30" s="830"/>
      <c r="H30" s="836"/>
      <c r="I30" s="836"/>
      <c r="J30" s="559"/>
      <c r="K30" s="559"/>
      <c r="L30" s="559"/>
      <c r="M30" s="638"/>
    </row>
    <row r="31" spans="1:37">
      <c r="A31" s="559"/>
      <c r="B31" s="559"/>
      <c r="C31" s="559"/>
      <c r="D31" s="559"/>
      <c r="E31" s="559"/>
      <c r="F31" s="559"/>
      <c r="G31" s="559"/>
      <c r="H31" s="559"/>
      <c r="I31" s="559"/>
      <c r="J31" s="559"/>
      <c r="K31" s="559"/>
      <c r="L31" s="559"/>
      <c r="M31" s="559"/>
    </row>
    <row r="32" spans="1:37">
      <c r="A32" s="559" t="s">
        <v>129</v>
      </c>
      <c r="B32" s="559"/>
      <c r="C32" s="841" t="str">
        <f>IF(M23=1,B23,IF(M24=1,B24,IF(M25=1,B25,"")))</f>
        <v/>
      </c>
      <c r="D32" s="841"/>
      <c r="E32" s="598" t="s">
        <v>175</v>
      </c>
      <c r="F32" s="841" t="str">
        <f>IF(M28=1,B28,IF(M29=1,B29,IF(M30=1,B30,"")))</f>
        <v/>
      </c>
      <c r="G32" s="841"/>
      <c r="H32" s="559"/>
      <c r="I32" s="537"/>
      <c r="J32" s="559"/>
      <c r="K32" s="559"/>
      <c r="L32" s="559"/>
      <c r="M32" s="559"/>
    </row>
    <row r="33" spans="1:19">
      <c r="A33" s="559"/>
      <c r="B33" s="559"/>
      <c r="C33" s="559"/>
      <c r="D33" s="559"/>
      <c r="E33" s="559"/>
      <c r="F33" s="598"/>
      <c r="G33" s="598"/>
      <c r="H33" s="559"/>
      <c r="I33" s="559"/>
      <c r="J33" s="559"/>
      <c r="K33" s="559"/>
      <c r="L33" s="559"/>
      <c r="M33" s="559"/>
    </row>
    <row r="34" spans="1:19">
      <c r="A34" s="559" t="s">
        <v>174</v>
      </c>
      <c r="B34" s="559"/>
      <c r="C34" s="841" t="str">
        <f>IF(M23=2,B23,IF(M24=2,B24,IF(M25=2,B25,"")))</f>
        <v/>
      </c>
      <c r="D34" s="841"/>
      <c r="E34" s="598" t="s">
        <v>175</v>
      </c>
      <c r="F34" s="841" t="str">
        <f>IF(M28=2,B28,IF(M29=2,B29,IF(M30=2,B30,"")))</f>
        <v/>
      </c>
      <c r="G34" s="841"/>
      <c r="H34" s="559"/>
      <c r="I34" s="537"/>
      <c r="J34" s="559"/>
      <c r="K34" s="559"/>
      <c r="L34" s="559"/>
      <c r="M34" s="559"/>
    </row>
    <row r="35" spans="1:19">
      <c r="A35" s="559"/>
      <c r="B35" s="559"/>
      <c r="C35" s="637"/>
      <c r="D35" s="637"/>
      <c r="E35" s="598"/>
      <c r="F35" s="637"/>
      <c r="G35" s="637"/>
      <c r="H35" s="559"/>
      <c r="I35" s="559"/>
      <c r="J35" s="559"/>
      <c r="K35" s="559"/>
      <c r="L35" s="559"/>
      <c r="M35" s="559"/>
    </row>
    <row r="36" spans="1:19">
      <c r="A36" s="559" t="s">
        <v>176</v>
      </c>
      <c r="B36" s="559"/>
      <c r="C36" s="841" t="str">
        <f>IF(M23=3,B23,IF(M24=3,B24,IF(M25=3,B25,"")))</f>
        <v/>
      </c>
      <c r="D36" s="841"/>
      <c r="E36" s="598" t="s">
        <v>175</v>
      </c>
      <c r="F36" s="841" t="str">
        <f>IF(M28=3,B28,IF(M29=3,B29,IF(M30=3,B30,"")))</f>
        <v/>
      </c>
      <c r="G36" s="841"/>
      <c r="H36" s="559"/>
      <c r="I36" s="537"/>
      <c r="J36" s="559"/>
      <c r="K36" s="559"/>
      <c r="L36" s="559"/>
      <c r="M36" s="559"/>
    </row>
    <row r="37" spans="1:19">
      <c r="A37" s="559"/>
      <c r="B37" s="559"/>
      <c r="C37" s="559"/>
      <c r="D37" s="559"/>
      <c r="E37" s="559"/>
      <c r="F37" s="559"/>
      <c r="G37" s="559"/>
      <c r="H37" s="559"/>
      <c r="I37" s="559"/>
      <c r="J37" s="559"/>
      <c r="K37" s="559"/>
      <c r="L37" s="559"/>
      <c r="M37" s="559"/>
    </row>
    <row r="38" spans="1:19">
      <c r="A38" s="559"/>
      <c r="B38" s="559"/>
      <c r="C38" s="559"/>
      <c r="D38" s="559"/>
      <c r="E38" s="559"/>
      <c r="F38" s="559"/>
      <c r="G38" s="559"/>
      <c r="H38" s="559"/>
      <c r="I38" s="559"/>
      <c r="J38" s="559"/>
      <c r="K38" s="559"/>
      <c r="L38" s="537"/>
      <c r="M38" s="559"/>
      <c r="O38" s="590"/>
      <c r="P38" s="590"/>
      <c r="Q38" s="590"/>
      <c r="R38" s="590"/>
      <c r="S38" s="590"/>
    </row>
    <row r="39" spans="1:19">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c r="A40" s="570" t="s">
        <v>106</v>
      </c>
      <c r="B40" s="571"/>
      <c r="C40" s="573"/>
      <c r="D40" s="608">
        <v>1</v>
      </c>
      <c r="E40" s="832" t="str">
        <f>IF(D40&gt;$R$47,,UPPER(VLOOKUP(D40,'1MD ELO (5)'!$A$7:$Q$134,2)))</f>
        <v/>
      </c>
      <c r="F40" s="832"/>
      <c r="G40" s="619" t="s">
        <v>7</v>
      </c>
      <c r="H40" s="571"/>
      <c r="I40" s="609"/>
      <c r="J40" s="620"/>
      <c r="K40" s="565" t="s">
        <v>111</v>
      </c>
      <c r="L40" s="626"/>
      <c r="M40" s="610"/>
      <c r="O40" s="590"/>
      <c r="P40" s="602"/>
      <c r="Q40" s="602"/>
      <c r="R40" s="603"/>
      <c r="S40" s="590"/>
    </row>
    <row r="41" spans="1:19">
      <c r="A41" s="574" t="s">
        <v>124</v>
      </c>
      <c r="B41" s="335"/>
      <c r="C41" s="576"/>
      <c r="D41" s="611">
        <v>2</v>
      </c>
      <c r="E41" s="838" t="str">
        <f>IF(D41&gt;$R$47,,UPPER(VLOOKUP(D41,'1MD ELO (5)'!$A$7:$Q$134,2)))</f>
        <v/>
      </c>
      <c r="F41" s="838"/>
      <c r="G41" s="621" t="s">
        <v>8</v>
      </c>
      <c r="H41" s="612"/>
      <c r="I41" s="613"/>
      <c r="J41" s="91"/>
      <c r="K41" s="623"/>
      <c r="L41" s="537"/>
      <c r="M41" s="618"/>
      <c r="O41" s="590"/>
      <c r="P41" s="603"/>
      <c r="Q41" s="604"/>
      <c r="R41" s="603"/>
      <c r="S41" s="590"/>
    </row>
    <row r="42" spans="1:19">
      <c r="A42" s="379"/>
      <c r="B42" s="380"/>
      <c r="C42" s="381"/>
      <c r="D42" s="611"/>
      <c r="E42" s="615"/>
      <c r="F42" s="616"/>
      <c r="G42" s="621" t="s">
        <v>9</v>
      </c>
      <c r="H42" s="612"/>
      <c r="I42" s="613"/>
      <c r="J42" s="91"/>
      <c r="K42" s="565" t="s">
        <v>112</v>
      </c>
      <c r="L42" s="626"/>
      <c r="M42" s="610"/>
      <c r="O42" s="590"/>
      <c r="P42" s="602"/>
      <c r="Q42" s="602"/>
      <c r="R42" s="603"/>
      <c r="S42" s="590"/>
    </row>
    <row r="43" spans="1:19">
      <c r="A43" s="238"/>
      <c r="B43" s="443"/>
      <c r="C43" s="239"/>
      <c r="D43" s="611"/>
      <c r="E43" s="615"/>
      <c r="F43" s="616"/>
      <c r="G43" s="621" t="s">
        <v>10</v>
      </c>
      <c r="H43" s="612"/>
      <c r="I43" s="613"/>
      <c r="J43" s="91"/>
      <c r="K43" s="624"/>
      <c r="L43" s="616"/>
      <c r="M43" s="614"/>
      <c r="O43" s="590"/>
      <c r="P43" s="603"/>
      <c r="Q43" s="604"/>
      <c r="R43" s="603"/>
      <c r="S43" s="590"/>
    </row>
    <row r="44" spans="1:19">
      <c r="A44" s="366"/>
      <c r="B44" s="382"/>
      <c r="C44" s="450"/>
      <c r="D44" s="611"/>
      <c r="E44" s="615"/>
      <c r="F44" s="616"/>
      <c r="G44" s="621" t="s">
        <v>11</v>
      </c>
      <c r="H44" s="612"/>
      <c r="I44" s="613"/>
      <c r="J44" s="91"/>
      <c r="K44" s="574"/>
      <c r="L44" s="537"/>
      <c r="M44" s="618"/>
      <c r="O44" s="590"/>
      <c r="P44" s="603"/>
      <c r="Q44" s="604"/>
      <c r="R44" s="603"/>
      <c r="S44" s="590"/>
    </row>
    <row r="45" spans="1:19">
      <c r="A45" s="367"/>
      <c r="B45" s="388"/>
      <c r="C45" s="239"/>
      <c r="D45" s="611"/>
      <c r="E45" s="615"/>
      <c r="F45" s="616"/>
      <c r="G45" s="621" t="s">
        <v>12</v>
      </c>
      <c r="H45" s="612"/>
      <c r="I45" s="613"/>
      <c r="J45" s="91"/>
      <c r="K45" s="565" t="s">
        <v>92</v>
      </c>
      <c r="L45" s="626"/>
      <c r="M45" s="610"/>
      <c r="O45" s="590"/>
      <c r="P45" s="602"/>
      <c r="Q45" s="602"/>
      <c r="R45" s="603"/>
      <c r="S45" s="590"/>
    </row>
    <row r="46" spans="1:19">
      <c r="A46" s="367"/>
      <c r="B46" s="388"/>
      <c r="C46" s="377"/>
      <c r="D46" s="611"/>
      <c r="E46" s="615"/>
      <c r="F46" s="616"/>
      <c r="G46" s="621" t="s">
        <v>13</v>
      </c>
      <c r="H46" s="612"/>
      <c r="I46" s="613"/>
      <c r="J46" s="91"/>
      <c r="K46" s="624"/>
      <c r="L46" s="616"/>
      <c r="M46" s="614"/>
      <c r="O46" s="590"/>
      <c r="P46" s="603"/>
      <c r="Q46" s="604"/>
      <c r="R46" s="603"/>
      <c r="S46" s="590"/>
    </row>
    <row r="47" spans="1:19">
      <c r="A47" s="368"/>
      <c r="B47" s="365"/>
      <c r="C47" s="378"/>
      <c r="D47" s="617"/>
      <c r="E47" s="241"/>
      <c r="F47" s="537"/>
      <c r="G47" s="622" t="s">
        <v>14</v>
      </c>
      <c r="H47" s="335"/>
      <c r="I47" s="567"/>
      <c r="J47" s="243"/>
      <c r="K47" s="574">
        <f>L4</f>
        <v>0</v>
      </c>
      <c r="L47" s="537"/>
      <c r="M47" s="618"/>
      <c r="O47" s="590"/>
      <c r="P47" s="603"/>
      <c r="Q47" s="604"/>
      <c r="R47" s="605">
        <f>MIN(4,'1MD ELO (5)'!Q5)</f>
        <v>4</v>
      </c>
      <c r="S47" s="590"/>
    </row>
    <row r="48" spans="1:19">
      <c r="O48" s="590"/>
      <c r="P48" s="590"/>
      <c r="Q48" s="590"/>
      <c r="R48" s="590"/>
      <c r="S48" s="590"/>
    </row>
    <row r="49" spans="15:19">
      <c r="O49" s="590"/>
      <c r="P49" s="590"/>
      <c r="Q49" s="590"/>
      <c r="R49" s="590"/>
      <c r="S49" s="590"/>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R47">
    <cfRule type="expression" dxfId="114" priority="2" stopIfTrue="1">
      <formula>$O$1="CU"</formula>
    </cfRule>
  </conditionalFormatting>
  <conditionalFormatting sqref="E7 E9 E11 E13 E15 E17">
    <cfRule type="cellIs" dxfId="11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3.xml><?xml version="1.0" encoding="utf-8"?>
<worksheet xmlns="http://schemas.openxmlformats.org/spreadsheetml/2006/main" xmlns:r="http://schemas.openxmlformats.org/officeDocument/2006/relationships">
  <sheetPr codeName="Munka49">
    <tabColor indexed="11"/>
  </sheetPr>
  <dimension ref="A1:AK51"/>
  <sheetViews>
    <sheetView workbookViewId="0">
      <selection activeCell="N12" sqref="N12"/>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635" t="s">
        <v>171</v>
      </c>
      <c r="B13" s="650"/>
      <c r="C13" s="584" t="str">
        <f>IF($B13="","",VLOOKUP($B13,'1MD ELO (5)'!$A$7:$O$22,5))</f>
        <v/>
      </c>
      <c r="D13" s="584" t="str">
        <f>IF($B13="","",VLOOKUP($B13,'1MD ELO (5)'!$A$7:$O$22,15))</f>
        <v/>
      </c>
      <c r="E13" s="580" t="str">
        <f>UPPER(IF($B13="","",VLOOKUP($B13,'1MD ELO (5)'!$A$7:$O$22,2)))</f>
        <v/>
      </c>
      <c r="F13" s="583"/>
      <c r="G13" s="580" t="str">
        <f>IF($B13="","",VLOOKUP($B13,'1MD ELO (5)'!$A$7:$O$22,3))</f>
        <v/>
      </c>
      <c r="H13" s="583"/>
      <c r="I13" s="580"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598" t="s">
        <v>172</v>
      </c>
      <c r="B15" s="652"/>
      <c r="C15" s="584" t="str">
        <f>IF($B15="","",VLOOKUP($B15,'1MD ELO (5)'!$A$7:$O$22,5))</f>
        <v/>
      </c>
      <c r="D15" s="584" t="str">
        <f>IF($B15="","",VLOOKUP($B15,'1MD ELO (5)'!$A$7:$O$22,15))</f>
        <v/>
      </c>
      <c r="E15" s="579" t="str">
        <f>UPPER(IF($B15="","",VLOOKUP($B15,'1MD ELO (5)'!$A$7:$O$22,2)))</f>
        <v/>
      </c>
      <c r="F15" s="585"/>
      <c r="G15" s="579" t="str">
        <f>IF($B15="","",VLOOKUP($B15,'1MD ELO (5)'!$A$7:$O$22,3))</f>
        <v/>
      </c>
      <c r="H15" s="585"/>
      <c r="I15" s="579"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598" t="s">
        <v>173</v>
      </c>
      <c r="B19" s="652"/>
      <c r="C19" s="584" t="str">
        <f>IF($B19="","",VLOOKUP($B19,'1MD ELO (5)'!$A$7:$O$22,5))</f>
        <v/>
      </c>
      <c r="D19" s="584" t="str">
        <f>IF($B19="","",VLOOKUP($B19,'1MD ELO (5)'!$A$7:$O$22,15))</f>
        <v/>
      </c>
      <c r="E19" s="579" t="str">
        <f>UPPER(IF($B19="","",VLOOKUP($B19,'1MD ELO (5)'!$A$7:$O$22,2)))</f>
        <v/>
      </c>
      <c r="F19" s="585"/>
      <c r="G19" s="579" t="str">
        <f>IF($B19="","",VLOOKUP($B19,'1MD ELO (5)'!$A$7:$O$22,3))</f>
        <v/>
      </c>
      <c r="H19" s="585"/>
      <c r="I19" s="579" t="str">
        <f>IF($B19="","",VLOOKUP($B19,'1MD ELO (5)'!$A$7:$O$22,4))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c r="A22" s="559"/>
      <c r="B22" s="828"/>
      <c r="C22" s="828"/>
      <c r="D22" s="835" t="str">
        <f>E7</f>
        <v/>
      </c>
      <c r="E22" s="835"/>
      <c r="F22" s="835" t="str">
        <f>E9</f>
        <v/>
      </c>
      <c r="G22" s="835"/>
      <c r="H22" s="835" t="str">
        <f>E11</f>
        <v/>
      </c>
      <c r="I22" s="835"/>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c r="A23" s="634" t="s">
        <v>164</v>
      </c>
      <c r="B23" s="844" t="str">
        <f>E7</f>
        <v/>
      </c>
      <c r="C23" s="844"/>
      <c r="D23" s="836"/>
      <c r="E23" s="836"/>
      <c r="F23" s="830"/>
      <c r="G23" s="830"/>
      <c r="H23" s="830"/>
      <c r="I23" s="830"/>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c r="A24" s="634" t="s">
        <v>165</v>
      </c>
      <c r="B24" s="844" t="str">
        <f>E9</f>
        <v/>
      </c>
      <c r="C24" s="844"/>
      <c r="D24" s="830"/>
      <c r="E24" s="830"/>
      <c r="F24" s="836"/>
      <c r="G24" s="836"/>
      <c r="H24" s="830"/>
      <c r="I24" s="830"/>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c r="A25" s="634" t="s">
        <v>166</v>
      </c>
      <c r="B25" s="844" t="str">
        <f>E11</f>
        <v/>
      </c>
      <c r="C25" s="844"/>
      <c r="D25" s="830"/>
      <c r="E25" s="830"/>
      <c r="F25" s="830"/>
      <c r="G25" s="830"/>
      <c r="H25" s="836"/>
      <c r="I25" s="836"/>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c r="A27" s="559"/>
      <c r="B27" s="828"/>
      <c r="C27" s="828"/>
      <c r="D27" s="835" t="str">
        <f>E13</f>
        <v/>
      </c>
      <c r="E27" s="835"/>
      <c r="F27" s="835" t="str">
        <f>E15</f>
        <v/>
      </c>
      <c r="G27" s="835"/>
      <c r="H27" s="835" t="str">
        <f>E17</f>
        <v/>
      </c>
      <c r="I27" s="835"/>
      <c r="J27" s="835" t="str">
        <f>E19</f>
        <v/>
      </c>
      <c r="K27" s="835"/>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c r="A28" s="634" t="s">
        <v>171</v>
      </c>
      <c r="B28" s="844" t="str">
        <f>E13</f>
        <v/>
      </c>
      <c r="C28" s="844"/>
      <c r="D28" s="836"/>
      <c r="E28" s="836"/>
      <c r="F28" s="830"/>
      <c r="G28" s="830"/>
      <c r="H28" s="830"/>
      <c r="I28" s="830"/>
      <c r="J28" s="835"/>
      <c r="K28" s="835"/>
      <c r="L28" s="559"/>
      <c r="M28" s="638"/>
    </row>
    <row r="29" spans="1:37" ht="18.75" customHeight="1">
      <c r="A29" s="634" t="s">
        <v>172</v>
      </c>
      <c r="B29" s="844" t="str">
        <f>E15</f>
        <v/>
      </c>
      <c r="C29" s="844"/>
      <c r="D29" s="830"/>
      <c r="E29" s="830"/>
      <c r="F29" s="836"/>
      <c r="G29" s="836"/>
      <c r="H29" s="830"/>
      <c r="I29" s="830"/>
      <c r="J29" s="830"/>
      <c r="K29" s="830"/>
      <c r="L29" s="559"/>
      <c r="M29" s="638"/>
    </row>
    <row r="30" spans="1:37" ht="18.75" customHeight="1">
      <c r="A30" s="634" t="s">
        <v>173</v>
      </c>
      <c r="B30" s="844" t="str">
        <f>E17</f>
        <v/>
      </c>
      <c r="C30" s="844"/>
      <c r="D30" s="830"/>
      <c r="E30" s="830"/>
      <c r="F30" s="830"/>
      <c r="G30" s="830"/>
      <c r="H30" s="836"/>
      <c r="I30" s="836"/>
      <c r="J30" s="830"/>
      <c r="K30" s="830"/>
      <c r="L30" s="559"/>
      <c r="M30" s="638"/>
    </row>
    <row r="31" spans="1:37" ht="18.75" customHeight="1">
      <c r="A31" s="634" t="s">
        <v>177</v>
      </c>
      <c r="B31" s="844" t="str">
        <f>E19</f>
        <v/>
      </c>
      <c r="C31" s="844"/>
      <c r="D31" s="830"/>
      <c r="E31" s="830"/>
      <c r="F31" s="830"/>
      <c r="G31" s="830"/>
      <c r="H31" s="835"/>
      <c r="I31" s="835"/>
      <c r="J31" s="836"/>
      <c r="K31" s="836"/>
      <c r="L31" s="559"/>
      <c r="M31" s="638"/>
    </row>
    <row r="32" spans="1:37" ht="18.75" customHeight="1">
      <c r="A32" s="640"/>
      <c r="B32" s="641"/>
      <c r="C32" s="641"/>
      <c r="D32" s="640"/>
      <c r="E32" s="640"/>
      <c r="F32" s="640"/>
      <c r="G32" s="640"/>
      <c r="H32" s="640"/>
      <c r="I32" s="640"/>
      <c r="J32" s="559"/>
      <c r="K32" s="559"/>
      <c r="L32" s="559"/>
      <c r="M32" s="642"/>
    </row>
    <row r="33" spans="1:19">
      <c r="A33" s="559"/>
      <c r="B33" s="559"/>
      <c r="C33" s="559"/>
      <c r="D33" s="559"/>
      <c r="E33" s="559"/>
      <c r="F33" s="559"/>
      <c r="G33" s="559"/>
      <c r="H33" s="559"/>
      <c r="I33" s="559"/>
      <c r="J33" s="559"/>
      <c r="K33" s="559"/>
      <c r="L33" s="559"/>
      <c r="M33" s="559"/>
    </row>
    <row r="34" spans="1:19">
      <c r="A34" s="559" t="s">
        <v>129</v>
      </c>
      <c r="B34" s="559"/>
      <c r="C34" s="841" t="str">
        <f>IF(M23=1,B23,IF(M24=1,B24,IF(M25=1,B25,"")))</f>
        <v/>
      </c>
      <c r="D34" s="841"/>
      <c r="E34" s="598" t="s">
        <v>175</v>
      </c>
      <c r="F34" s="841" t="str">
        <f>IF(M28=1,B28,IF(M29=1,B29,IF(M30=1,B30,IF(M31=1,B31,""))))</f>
        <v/>
      </c>
      <c r="G34" s="841"/>
      <c r="H34" s="559"/>
      <c r="I34" s="537"/>
      <c r="J34" s="559"/>
      <c r="K34" s="559"/>
      <c r="L34" s="559"/>
      <c r="M34" s="559"/>
    </row>
    <row r="35" spans="1:19">
      <c r="A35" s="559"/>
      <c r="B35" s="559"/>
      <c r="C35" s="559"/>
      <c r="D35" s="559"/>
      <c r="E35" s="559"/>
      <c r="F35" s="598"/>
      <c r="G35" s="598"/>
      <c r="H35" s="559"/>
      <c r="I35" s="559"/>
      <c r="J35" s="559"/>
      <c r="K35" s="559"/>
      <c r="L35" s="559"/>
      <c r="M35" s="559"/>
    </row>
    <row r="36" spans="1:19">
      <c r="A36" s="559" t="s">
        <v>174</v>
      </c>
      <c r="B36" s="559"/>
      <c r="C36" s="841" t="str">
        <f>IF(M23=2,B23,IF(M24=2,B24,IF(M25=2,B25,"")))</f>
        <v/>
      </c>
      <c r="D36" s="841"/>
      <c r="E36" s="598" t="s">
        <v>175</v>
      </c>
      <c r="F36" s="841" t="str">
        <f>IF(M28=2,B28,IF(M29=2,B29,IF(M30=2,B30,IF(M31=2,B31,""))))</f>
        <v/>
      </c>
      <c r="G36" s="841"/>
      <c r="H36" s="559"/>
      <c r="I36" s="537"/>
      <c r="J36" s="559"/>
      <c r="K36" s="559"/>
      <c r="L36" s="559"/>
      <c r="M36" s="559"/>
    </row>
    <row r="37" spans="1:19">
      <c r="A37" s="559"/>
      <c r="B37" s="559"/>
      <c r="C37" s="637"/>
      <c r="D37" s="637"/>
      <c r="E37" s="598"/>
      <c r="F37" s="637"/>
      <c r="G37" s="637"/>
      <c r="H37" s="559"/>
      <c r="I37" s="559"/>
      <c r="J37" s="559"/>
      <c r="K37" s="559"/>
      <c r="L37" s="559"/>
      <c r="M37" s="559"/>
    </row>
    <row r="38" spans="1:19">
      <c r="A38" s="559" t="s">
        <v>176</v>
      </c>
      <c r="B38" s="559"/>
      <c r="C38" s="841" t="str">
        <f>IF(M23=3,B23,IF(M24=3,B24,IF(M25=3,B25,"")))</f>
        <v/>
      </c>
      <c r="D38" s="841"/>
      <c r="E38" s="598" t="s">
        <v>175</v>
      </c>
      <c r="F38" s="841" t="str">
        <f>IF(M28=3,B28,IF(M29=3,B29,IF(M30=3,B30,IF(M31=3,B31,""))))</f>
        <v/>
      </c>
      <c r="G38" s="841"/>
      <c r="H38" s="559"/>
      <c r="I38" s="537"/>
      <c r="J38" s="559"/>
      <c r="K38" s="559"/>
      <c r="L38" s="559"/>
      <c r="M38" s="559"/>
    </row>
    <row r="39" spans="1:19">
      <c r="A39" s="559"/>
      <c r="B39" s="559"/>
      <c r="C39" s="559"/>
      <c r="D39" s="559"/>
      <c r="E39" s="559"/>
      <c r="F39" s="559"/>
      <c r="G39" s="559"/>
      <c r="H39" s="559"/>
      <c r="I39" s="559"/>
      <c r="J39" s="559"/>
      <c r="K39" s="559"/>
      <c r="L39" s="559"/>
      <c r="M39" s="559"/>
    </row>
    <row r="40" spans="1:19">
      <c r="A40" s="559"/>
      <c r="B40" s="559"/>
      <c r="C40" s="559"/>
      <c r="D40" s="559"/>
      <c r="E40" s="559"/>
      <c r="F40" s="559"/>
      <c r="G40" s="559"/>
      <c r="H40" s="559"/>
      <c r="I40" s="559"/>
      <c r="J40" s="559"/>
      <c r="K40" s="559"/>
      <c r="L40" s="537"/>
      <c r="M40" s="559"/>
      <c r="O40" s="590"/>
      <c r="P40" s="590"/>
      <c r="Q40" s="590"/>
      <c r="R40" s="590"/>
      <c r="S40" s="590"/>
    </row>
    <row r="41" spans="1:19">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c r="A42" s="570" t="s">
        <v>106</v>
      </c>
      <c r="B42" s="571"/>
      <c r="C42" s="573"/>
      <c r="D42" s="608">
        <v>1</v>
      </c>
      <c r="E42" s="832" t="str">
        <f>IF(D42&gt;$R$44,,UPPER(VLOOKUP(D42,'1MD ELO (5)'!$A$7:$Q$134,2)))</f>
        <v/>
      </c>
      <c r="F42" s="832"/>
      <c r="G42" s="619" t="s">
        <v>7</v>
      </c>
      <c r="H42" s="571"/>
      <c r="I42" s="609"/>
      <c r="J42" s="620"/>
      <c r="K42" s="565" t="s">
        <v>111</v>
      </c>
      <c r="L42" s="626"/>
      <c r="M42" s="610"/>
      <c r="O42" s="590"/>
      <c r="P42" s="602"/>
      <c r="Q42" s="602"/>
      <c r="R42" s="603"/>
      <c r="S42" s="590"/>
    </row>
    <row r="43" spans="1:19">
      <c r="A43" s="574" t="s">
        <v>124</v>
      </c>
      <c r="B43" s="335"/>
      <c r="C43" s="576"/>
      <c r="D43" s="611">
        <v>2</v>
      </c>
      <c r="E43" s="838" t="str">
        <f>IF(D43&gt;$R$44,,UPPER(VLOOKUP(D43,'1MD ELO (5)'!$A$7:$Q$134,2)))</f>
        <v/>
      </c>
      <c r="F43" s="838"/>
      <c r="G43" s="621" t="s">
        <v>8</v>
      </c>
      <c r="H43" s="612"/>
      <c r="I43" s="613"/>
      <c r="J43" s="91"/>
      <c r="K43" s="623"/>
      <c r="L43" s="537"/>
      <c r="M43" s="618"/>
      <c r="O43" s="590"/>
      <c r="P43" s="603"/>
      <c r="Q43" s="604"/>
      <c r="R43" s="603"/>
      <c r="S43" s="590"/>
    </row>
    <row r="44" spans="1:19">
      <c r="A44" s="379"/>
      <c r="B44" s="380"/>
      <c r="C44" s="381"/>
      <c r="D44" s="611"/>
      <c r="E44" s="615"/>
      <c r="F44" s="616"/>
      <c r="G44" s="621" t="s">
        <v>9</v>
      </c>
      <c r="H44" s="612"/>
      <c r="I44" s="613"/>
      <c r="J44" s="91"/>
      <c r="K44" s="565" t="s">
        <v>112</v>
      </c>
      <c r="L44" s="626"/>
      <c r="M44" s="610"/>
      <c r="O44" s="590"/>
      <c r="P44" s="602"/>
      <c r="Q44" s="602"/>
      <c r="R44" s="605">
        <f>MIN(4,'1MD ELO (5)'!Q2)</f>
        <v>4</v>
      </c>
      <c r="S44" s="590"/>
    </row>
    <row r="45" spans="1:19">
      <c r="A45" s="238"/>
      <c r="B45" s="443"/>
      <c r="C45" s="239"/>
      <c r="D45" s="611"/>
      <c r="E45" s="615"/>
      <c r="F45" s="616"/>
      <c r="G45" s="621" t="s">
        <v>10</v>
      </c>
      <c r="H45" s="612"/>
      <c r="I45" s="613"/>
      <c r="J45" s="91"/>
      <c r="K45" s="624"/>
      <c r="L45" s="616"/>
      <c r="M45" s="614"/>
      <c r="O45" s="590"/>
      <c r="P45" s="603"/>
      <c r="Q45" s="604"/>
      <c r="R45" s="603"/>
      <c r="S45" s="590"/>
    </row>
    <row r="46" spans="1:19">
      <c r="A46" s="366"/>
      <c r="B46" s="382"/>
      <c r="C46" s="450"/>
      <c r="D46" s="611"/>
      <c r="E46" s="615"/>
      <c r="F46" s="616"/>
      <c r="G46" s="621" t="s">
        <v>11</v>
      </c>
      <c r="H46" s="612"/>
      <c r="I46" s="613"/>
      <c r="J46" s="91"/>
      <c r="K46" s="574"/>
      <c r="L46" s="537"/>
      <c r="M46" s="618"/>
      <c r="O46" s="590"/>
      <c r="P46" s="603"/>
      <c r="Q46" s="604"/>
      <c r="R46" s="603"/>
      <c r="S46" s="590"/>
    </row>
    <row r="47" spans="1:19">
      <c r="A47" s="367"/>
      <c r="B47" s="388"/>
      <c r="C47" s="239"/>
      <c r="D47" s="611"/>
      <c r="E47" s="615"/>
      <c r="F47" s="616"/>
      <c r="G47" s="621" t="s">
        <v>12</v>
      </c>
      <c r="H47" s="612"/>
      <c r="I47" s="613"/>
      <c r="J47" s="91"/>
      <c r="K47" s="565" t="s">
        <v>92</v>
      </c>
      <c r="L47" s="626"/>
      <c r="M47" s="610"/>
      <c r="O47" s="590"/>
      <c r="P47" s="602"/>
      <c r="Q47" s="602"/>
      <c r="R47" s="603"/>
      <c r="S47" s="590"/>
    </row>
    <row r="48" spans="1:19">
      <c r="A48" s="367"/>
      <c r="B48" s="388"/>
      <c r="C48" s="377"/>
      <c r="D48" s="611"/>
      <c r="E48" s="615"/>
      <c r="F48" s="616"/>
      <c r="G48" s="621" t="s">
        <v>13</v>
      </c>
      <c r="H48" s="612"/>
      <c r="I48" s="613"/>
      <c r="J48" s="91"/>
      <c r="K48" s="624"/>
      <c r="L48" s="616"/>
      <c r="M48" s="614"/>
      <c r="O48" s="590"/>
      <c r="P48" s="603"/>
      <c r="Q48" s="604"/>
      <c r="R48" s="603"/>
      <c r="S48" s="590"/>
    </row>
    <row r="49" spans="1:19">
      <c r="A49" s="368"/>
      <c r="B49" s="365"/>
      <c r="C49" s="378"/>
      <c r="D49" s="617"/>
      <c r="E49" s="241"/>
      <c r="F49" s="537"/>
      <c r="G49" s="622" t="s">
        <v>14</v>
      </c>
      <c r="H49" s="335"/>
      <c r="I49" s="567"/>
      <c r="J49" s="243"/>
      <c r="K49" s="574">
        <f>L4</f>
        <v>0</v>
      </c>
      <c r="L49" s="537"/>
      <c r="M49" s="618"/>
      <c r="O49" s="590"/>
      <c r="P49" s="603"/>
      <c r="Q49" s="604"/>
      <c r="R49" s="605"/>
      <c r="S49" s="590"/>
    </row>
    <row r="50" spans="1:19">
      <c r="O50" s="590"/>
      <c r="P50" s="590"/>
      <c r="Q50" s="590"/>
      <c r="R50" s="590"/>
      <c r="S50" s="590"/>
    </row>
    <row r="51" spans="1:19">
      <c r="O51" s="590"/>
      <c r="P51" s="590"/>
      <c r="Q51" s="590"/>
      <c r="R51" s="590"/>
      <c r="S51" s="590"/>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R49 R44">
    <cfRule type="expression" dxfId="112" priority="2" stopIfTrue="1">
      <formula>$O$1="CU"</formula>
    </cfRule>
  </conditionalFormatting>
  <conditionalFormatting sqref="E7 E9 E11 E13 E15 E17 E19">
    <cfRule type="cellIs" dxfId="11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4.xml><?xml version="1.0" encoding="utf-8"?>
<worksheet xmlns="http://schemas.openxmlformats.org/spreadsheetml/2006/main" xmlns:r="http://schemas.openxmlformats.org/officeDocument/2006/relationships">
  <sheetPr codeName="Munka60">
    <tabColor indexed="11"/>
  </sheetPr>
  <dimension ref="A1:AK54"/>
  <sheetViews>
    <sheetView workbookViewId="0">
      <selection activeCell="O12" sqref="O12"/>
    </sheetView>
  </sheetViews>
  <sheetFormatPr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831" t="str">
        <f>Altalanos!$A$6</f>
        <v>Diákolimpia Bács-Kiskun</v>
      </c>
      <c r="B1" s="831"/>
      <c r="C1" s="831"/>
      <c r="D1" s="831"/>
      <c r="E1" s="831"/>
      <c r="F1" s="831"/>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c r="A4" s="837">
        <f>Altalanos!$A$10</f>
        <v>45408</v>
      </c>
      <c r="B4" s="837"/>
      <c r="C4" s="837"/>
      <c r="D4" s="519"/>
      <c r="E4" s="520" t="str">
        <f>Altalanos!$C$10</f>
        <v>Baja</v>
      </c>
      <c r="F4" s="520"/>
      <c r="G4" s="520"/>
      <c r="H4" s="523"/>
      <c r="I4" s="520"/>
      <c r="J4" s="522"/>
      <c r="K4" s="523"/>
      <c r="L4" s="525">
        <f>Altalanos!$E$10</f>
        <v>0</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c r="A13" s="747" t="s">
        <v>171</v>
      </c>
      <c r="B13" s="750"/>
      <c r="C13" s="584" t="str">
        <f>IF($B13="","",VLOOKUP($B13,'1MD ELO (5)'!$A$7:$O$22,5))</f>
        <v/>
      </c>
      <c r="D13" s="584" t="str">
        <f>IF($B13="","",VLOOKUP($B13,'1MD ELO (5)'!$A$7:$O$22,15))</f>
        <v/>
      </c>
      <c r="E13" s="579" t="str">
        <f>UPPER(IF($B13="","",VLOOKUP($B13,'1MD ELO (5)'!$A$7:$O$22,2)))</f>
        <v/>
      </c>
      <c r="F13" s="585"/>
      <c r="G13" s="579" t="str">
        <f>IF($B13="","",VLOOKUP($B13,'1MD ELO (5)'!$A$7:$O$22,3))</f>
        <v/>
      </c>
      <c r="H13" s="585"/>
      <c r="I13" s="579"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c r="A15" s="635" t="s">
        <v>172</v>
      </c>
      <c r="B15" s="749"/>
      <c r="C15" s="584" t="str">
        <f>IF($B15="","",VLOOKUP($B15,'1MD ELO (5)'!$A$7:$O$22,5))</f>
        <v/>
      </c>
      <c r="D15" s="748" t="str">
        <f>IF($B15="","",VLOOKUP($B15,'1MD ELO (5)'!$A$7:$O$22,15))</f>
        <v/>
      </c>
      <c r="E15" s="580" t="str">
        <f>UPPER(IF($B15="","",VLOOKUP($B15,'1MD ELO (5)'!$A$7:$O$22,2)))</f>
        <v/>
      </c>
      <c r="F15" s="583"/>
      <c r="G15" s="580" t="str">
        <f>IF($B15="","",VLOOKUP($B15,'1MD ELO (5)'!$A$7:$O$22,3))</f>
        <v/>
      </c>
      <c r="H15" s="583"/>
      <c r="I15" s="580"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c r="A19" s="747" t="s">
        <v>177</v>
      </c>
      <c r="B19" s="652"/>
      <c r="C19" s="584" t="str">
        <f>IF($B19="","",VLOOKUP($B19,'1MD ELO (5)'!$A$7:$O$22,5))</f>
        <v/>
      </c>
      <c r="D19" s="584" t="str">
        <f>IF($B19="","",VLOOKUP($B19,'1MD ELO (5)'!$A$7:$O$22,15))</f>
        <v/>
      </c>
      <c r="E19" s="579" t="str">
        <f>UPPER(IF($B19="","",VLOOKUP($B19,'1MD ELO (5)'!$A$7:$O$22,2)))</f>
        <v/>
      </c>
      <c r="F19" s="585"/>
      <c r="G19" s="579" t="str">
        <f>IF($B19="","",VLOOKUP($B19,'1MD ELO (5)'!$A$7:$O$22,3))</f>
        <v/>
      </c>
      <c r="H19" s="585"/>
      <c r="I19" s="579" t="str">
        <f>IF($B19="","",VLOOKUP($B19,'1MD ELO (5)'!$A$7:$O$22,4))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c r="A21" s="747" t="s">
        <v>216</v>
      </c>
      <c r="B21" s="652"/>
      <c r="C21" s="584" t="str">
        <f>IF($B21="","",VLOOKUP($B21,'1MD ELO (5)'!$A$7:$O$22,5))</f>
        <v/>
      </c>
      <c r="D21" s="584" t="str">
        <f>IF($B21="","",VLOOKUP($B21,'1MD ELO (5)'!$A$7:$O$22,15))</f>
        <v/>
      </c>
      <c r="E21" s="579" t="str">
        <f>UPPER(IF($B21="","",VLOOKUP($B21,'1MD ELO (5)'!$A$7:$O$22,2)))</f>
        <v/>
      </c>
      <c r="F21" s="585"/>
      <c r="G21" s="579" t="str">
        <f>IF($B21="","",VLOOKUP($B21,'1MD ELO (5)'!$A$7:$O$22,3))</f>
        <v/>
      </c>
      <c r="H21" s="585"/>
      <c r="I21" s="579" t="str">
        <f>IF($B21="","",VLOOKUP($B21,'1MD ELO (5)'!$A$7:$O$22,4))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c r="A24" s="559"/>
      <c r="B24" s="828"/>
      <c r="C24" s="828"/>
      <c r="D24" s="835" t="str">
        <f>E7</f>
        <v/>
      </c>
      <c r="E24" s="835"/>
      <c r="F24" s="835" t="str">
        <f>E9</f>
        <v/>
      </c>
      <c r="G24" s="835"/>
      <c r="H24" s="835" t="str">
        <f>E11</f>
        <v/>
      </c>
      <c r="I24" s="835"/>
      <c r="J24" s="835" t="str">
        <f>E13</f>
        <v/>
      </c>
      <c r="K24" s="835"/>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c r="A25" s="634" t="s">
        <v>164</v>
      </c>
      <c r="B25" s="844" t="str">
        <f>E7</f>
        <v/>
      </c>
      <c r="C25" s="844"/>
      <c r="D25" s="836"/>
      <c r="E25" s="836"/>
      <c r="F25" s="830"/>
      <c r="G25" s="830"/>
      <c r="H25" s="830"/>
      <c r="I25" s="830"/>
      <c r="J25" s="835"/>
      <c r="K25" s="835"/>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c r="A26" s="634" t="s">
        <v>165</v>
      </c>
      <c r="B26" s="844" t="str">
        <f>E9</f>
        <v/>
      </c>
      <c r="C26" s="844"/>
      <c r="D26" s="830"/>
      <c r="E26" s="830"/>
      <c r="F26" s="836"/>
      <c r="G26" s="836"/>
      <c r="H26" s="830"/>
      <c r="I26" s="830"/>
      <c r="J26" s="830"/>
      <c r="K26" s="830"/>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c r="A27" s="634" t="s">
        <v>166</v>
      </c>
      <c r="B27" s="844" t="str">
        <f>E11</f>
        <v/>
      </c>
      <c r="C27" s="844"/>
      <c r="D27" s="830"/>
      <c r="E27" s="830"/>
      <c r="F27" s="830"/>
      <c r="G27" s="830"/>
      <c r="H27" s="836"/>
      <c r="I27" s="836"/>
      <c r="J27" s="830"/>
      <c r="K27" s="830"/>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c r="A28" s="746" t="s">
        <v>171</v>
      </c>
      <c r="B28" s="844" t="str">
        <f>E13</f>
        <v/>
      </c>
      <c r="C28" s="844"/>
      <c r="D28" s="830"/>
      <c r="E28" s="830"/>
      <c r="F28" s="830"/>
      <c r="G28" s="830"/>
      <c r="H28" s="835"/>
      <c r="I28" s="835"/>
      <c r="J28" s="836"/>
      <c r="K28" s="836"/>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c r="A30" s="559"/>
      <c r="B30" s="828"/>
      <c r="C30" s="828"/>
      <c r="D30" s="835" t="str">
        <f>E15</f>
        <v/>
      </c>
      <c r="E30" s="835"/>
      <c r="F30" s="835" t="str">
        <f>E17</f>
        <v/>
      </c>
      <c r="G30" s="835"/>
      <c r="H30" s="833" t="str">
        <f>E19</f>
        <v/>
      </c>
      <c r="I30" s="834"/>
      <c r="J30" s="835" t="str">
        <f>E21</f>
        <v/>
      </c>
      <c r="K30" s="835"/>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c r="A31" s="746" t="s">
        <v>172</v>
      </c>
      <c r="B31" s="845" t="str">
        <f>E15</f>
        <v/>
      </c>
      <c r="C31" s="846"/>
      <c r="D31" s="836"/>
      <c r="E31" s="836"/>
      <c r="F31" s="830"/>
      <c r="G31" s="830"/>
      <c r="H31" s="830"/>
      <c r="I31" s="830"/>
      <c r="J31" s="835"/>
      <c r="K31" s="835"/>
      <c r="L31" s="559"/>
      <c r="M31" s="638"/>
    </row>
    <row r="32" spans="1:37" ht="18.75" customHeight="1">
      <c r="A32" s="746" t="s">
        <v>173</v>
      </c>
      <c r="B32" s="844" t="str">
        <f>E17</f>
        <v/>
      </c>
      <c r="C32" s="844"/>
      <c r="D32" s="830"/>
      <c r="E32" s="830"/>
      <c r="F32" s="836"/>
      <c r="G32" s="836"/>
      <c r="H32" s="830"/>
      <c r="I32" s="830"/>
      <c r="J32" s="830"/>
      <c r="K32" s="830"/>
      <c r="L32" s="559"/>
      <c r="M32" s="638"/>
    </row>
    <row r="33" spans="1:19" ht="18.75" customHeight="1">
      <c r="A33" s="746" t="s">
        <v>177</v>
      </c>
      <c r="B33" s="844" t="str">
        <f>E19</f>
        <v/>
      </c>
      <c r="C33" s="844"/>
      <c r="D33" s="830"/>
      <c r="E33" s="830"/>
      <c r="F33" s="830"/>
      <c r="G33" s="830"/>
      <c r="H33" s="836"/>
      <c r="I33" s="836"/>
      <c r="J33" s="830"/>
      <c r="K33" s="830"/>
      <c r="L33" s="559"/>
      <c r="M33" s="638"/>
    </row>
    <row r="34" spans="1:19" ht="18.75" customHeight="1">
      <c r="A34" s="746" t="s">
        <v>216</v>
      </c>
      <c r="B34" s="844" t="str">
        <f>E21</f>
        <v/>
      </c>
      <c r="C34" s="844"/>
      <c r="D34" s="830"/>
      <c r="E34" s="830"/>
      <c r="F34" s="830"/>
      <c r="G34" s="830"/>
      <c r="H34" s="835"/>
      <c r="I34" s="835"/>
      <c r="J34" s="836"/>
      <c r="K34" s="836"/>
      <c r="L34" s="559"/>
      <c r="M34" s="638"/>
    </row>
    <row r="35" spans="1:19" ht="18.75" customHeight="1">
      <c r="A35" s="640"/>
      <c r="B35" s="641"/>
      <c r="C35" s="641"/>
      <c r="D35" s="640"/>
      <c r="E35" s="640"/>
      <c r="F35" s="640"/>
      <c r="G35" s="640"/>
      <c r="H35" s="640"/>
      <c r="I35" s="640"/>
      <c r="J35" s="559"/>
      <c r="K35" s="559"/>
      <c r="L35" s="559"/>
      <c r="M35" s="642"/>
    </row>
    <row r="36" spans="1:19">
      <c r="A36" s="559"/>
      <c r="B36" s="559"/>
      <c r="C36" s="559"/>
      <c r="D36" s="559"/>
      <c r="E36" s="559"/>
      <c r="F36" s="559"/>
      <c r="G36" s="559"/>
      <c r="H36" s="559"/>
      <c r="I36" s="559"/>
      <c r="J36" s="559"/>
      <c r="K36" s="559"/>
      <c r="L36" s="559"/>
      <c r="M36" s="559"/>
    </row>
    <row r="37" spans="1:19">
      <c r="A37" s="559" t="s">
        <v>129</v>
      </c>
      <c r="B37" s="559"/>
      <c r="C37" s="841" t="str">
        <f>IF(M25=1,B25,IF(M26=1,B26,IF(M27=1,B27,IF(M28=1,B28,""))))</f>
        <v/>
      </c>
      <c r="D37" s="841"/>
      <c r="E37" s="598" t="s">
        <v>175</v>
      </c>
      <c r="F37" s="841" t="str">
        <f>IF(M31=1,B31,IF(M32=1,B32,IF(M33=1,B33,IF(M34=1,B34,""))))</f>
        <v/>
      </c>
      <c r="G37" s="841"/>
      <c r="H37" s="559"/>
      <c r="I37" s="537"/>
      <c r="J37" s="559"/>
      <c r="K37" s="559"/>
      <c r="L37" s="559"/>
      <c r="M37" s="559"/>
    </row>
    <row r="38" spans="1:19">
      <c r="A38" s="559"/>
      <c r="B38" s="559"/>
      <c r="C38" s="559"/>
      <c r="D38" s="559"/>
      <c r="E38" s="559"/>
      <c r="F38" s="598"/>
      <c r="G38" s="598"/>
      <c r="H38" s="559"/>
      <c r="I38" s="559"/>
      <c r="J38" s="559"/>
      <c r="K38" s="559"/>
      <c r="L38" s="559"/>
      <c r="M38" s="559"/>
    </row>
    <row r="39" spans="1:19">
      <c r="A39" s="559" t="s">
        <v>174</v>
      </c>
      <c r="B39" s="559"/>
      <c r="C39" s="841" t="str">
        <f>IF(M25=2,B25,IF(M26=2,B26,IF(M27=2,B27,IF(M28=2,B28,""))))</f>
        <v/>
      </c>
      <c r="D39" s="841"/>
      <c r="E39" s="598" t="s">
        <v>175</v>
      </c>
      <c r="F39" s="841" t="str">
        <f>IF(M31=2,B31,IF(M32=2,B32,IF(M33=2,B33,IF(M34=2,B34,""))))</f>
        <v/>
      </c>
      <c r="G39" s="841"/>
      <c r="H39" s="559"/>
      <c r="I39" s="537"/>
      <c r="J39" s="559"/>
      <c r="K39" s="559"/>
      <c r="L39" s="559"/>
      <c r="M39" s="559"/>
    </row>
    <row r="40" spans="1:19">
      <c r="A40" s="559"/>
      <c r="B40" s="559"/>
      <c r="C40" s="637"/>
      <c r="D40" s="637"/>
      <c r="E40" s="598"/>
      <c r="F40" s="637"/>
      <c r="G40" s="637"/>
      <c r="H40" s="559"/>
      <c r="I40" s="559"/>
      <c r="J40" s="559"/>
      <c r="K40" s="559"/>
      <c r="L40" s="559"/>
      <c r="M40" s="559"/>
    </row>
    <row r="41" spans="1:19">
      <c r="A41" s="559" t="s">
        <v>176</v>
      </c>
      <c r="B41" s="559"/>
      <c r="C41" s="841" t="str">
        <f>IF(M25=3,B25,IF(M26=3,B26,IF(M27=3,B27,IF(M28=3,B28,""))))</f>
        <v/>
      </c>
      <c r="D41" s="841"/>
      <c r="E41" s="598" t="s">
        <v>175</v>
      </c>
      <c r="F41" s="841" t="str">
        <f>IF(M31=3,B31,IF(M32=3,B32,IF(M33=3,B33,IF(M34=3,B34,""))))</f>
        <v/>
      </c>
      <c r="G41" s="841"/>
      <c r="H41" s="559"/>
      <c r="I41" s="537"/>
      <c r="J41" s="559"/>
      <c r="K41" s="559"/>
      <c r="L41" s="559"/>
      <c r="M41" s="559"/>
    </row>
    <row r="42" spans="1:19">
      <c r="A42" s="559"/>
      <c r="B42" s="559"/>
      <c r="C42" s="559"/>
      <c r="D42" s="559"/>
      <c r="E42" s="559"/>
      <c r="F42" s="559"/>
      <c r="G42" s="559"/>
      <c r="H42" s="559"/>
      <c r="I42" s="559"/>
      <c r="J42" s="559"/>
      <c r="K42" s="559"/>
      <c r="L42" s="559"/>
      <c r="M42" s="559"/>
    </row>
    <row r="43" spans="1:19">
      <c r="A43" s="599" t="s">
        <v>217</v>
      </c>
      <c r="B43" s="559"/>
      <c r="C43" s="841">
        <f>IF(M25=4,B25,IF(M26=4,B26,IF(M27=4,B27,IF(M28=4,B28,))))</f>
        <v>0</v>
      </c>
      <c r="D43" s="841"/>
      <c r="E43" s="598" t="s">
        <v>175</v>
      </c>
      <c r="F43" s="841" t="str">
        <f>IF(M31=3,B31,IF(M32=3,B32,IF(M33=4,B33,IF(M34=4,B34,""))))</f>
        <v/>
      </c>
      <c r="G43" s="841"/>
      <c r="H43" s="559"/>
      <c r="I43" s="537"/>
      <c r="J43" s="559"/>
      <c r="K43" s="559"/>
      <c r="L43" s="559"/>
      <c r="M43" s="559"/>
      <c r="O43" s="590"/>
      <c r="P43" s="590"/>
      <c r="Q43" s="590"/>
      <c r="R43" s="590"/>
      <c r="S43" s="590"/>
    </row>
    <row r="44" spans="1:19">
      <c r="A44" s="559"/>
      <c r="B44" s="559"/>
      <c r="C44" s="559"/>
      <c r="D44" s="559"/>
      <c r="E44" s="559"/>
      <c r="F44" s="559"/>
      <c r="G44" s="559"/>
      <c r="H44" s="559"/>
      <c r="I44" s="559"/>
      <c r="J44" s="559"/>
      <c r="K44" s="559"/>
      <c r="L44" s="537"/>
      <c r="M44" s="559"/>
      <c r="O44" s="590"/>
      <c r="P44" s="600"/>
      <c r="Q44" s="600"/>
      <c r="R44" s="601"/>
      <c r="S44" s="590"/>
    </row>
    <row r="45" spans="1:19">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c r="A46" s="570" t="s">
        <v>106</v>
      </c>
      <c r="B46" s="571"/>
      <c r="C46" s="573"/>
      <c r="D46" s="608">
        <v>1</v>
      </c>
      <c r="E46" s="832" t="str">
        <f>IF(D46&gt;$R$47,,UPPER(VLOOKUP(D46,'1MD ELO (5)'!$A$7:$Q$134,2)))</f>
        <v/>
      </c>
      <c r="F46" s="832"/>
      <c r="G46" s="619" t="s">
        <v>7</v>
      </c>
      <c r="H46" s="571"/>
      <c r="I46" s="609"/>
      <c r="J46" s="620"/>
      <c r="K46" s="565" t="s">
        <v>111</v>
      </c>
      <c r="L46" s="626"/>
      <c r="M46" s="610"/>
      <c r="O46" s="590"/>
      <c r="P46" s="603"/>
      <c r="Q46" s="604"/>
      <c r="R46" s="603"/>
      <c r="S46" s="590"/>
    </row>
    <row r="47" spans="1:19">
      <c r="A47" s="574" t="s">
        <v>124</v>
      </c>
      <c r="B47" s="335"/>
      <c r="C47" s="576"/>
      <c r="D47" s="611">
        <v>2</v>
      </c>
      <c r="E47" s="838" t="str">
        <f>IF(D47&gt;$R$47,,UPPER(VLOOKUP(D47,'1MD ELO (5)'!$A$7:$Q$134,2)))</f>
        <v/>
      </c>
      <c r="F47" s="838"/>
      <c r="G47" s="621" t="s">
        <v>8</v>
      </c>
      <c r="H47" s="612"/>
      <c r="I47" s="613"/>
      <c r="J47" s="91"/>
      <c r="K47" s="623"/>
      <c r="L47" s="537"/>
      <c r="M47" s="618"/>
      <c r="O47" s="590"/>
      <c r="P47" s="602"/>
      <c r="Q47" s="602"/>
      <c r="R47" s="605">
        <f>MIN(4,'1MD ELO (5)'!Q2)</f>
        <v>4</v>
      </c>
      <c r="S47" s="590"/>
    </row>
    <row r="48" spans="1:19">
      <c r="A48" s="379"/>
      <c r="B48" s="380"/>
      <c r="C48" s="381"/>
      <c r="D48" s="611"/>
      <c r="E48" s="615"/>
      <c r="F48" s="616"/>
      <c r="G48" s="621" t="s">
        <v>9</v>
      </c>
      <c r="H48" s="612"/>
      <c r="I48" s="613"/>
      <c r="J48" s="91"/>
      <c r="K48" s="565" t="s">
        <v>112</v>
      </c>
      <c r="L48" s="626"/>
      <c r="M48" s="610"/>
      <c r="O48" s="590"/>
      <c r="P48" s="603"/>
      <c r="Q48" s="604"/>
      <c r="R48" s="603"/>
      <c r="S48" s="590"/>
    </row>
    <row r="49" spans="1:19">
      <c r="A49" s="238"/>
      <c r="B49" s="443"/>
      <c r="C49" s="239"/>
      <c r="D49" s="611"/>
      <c r="E49" s="615"/>
      <c r="F49" s="616"/>
      <c r="G49" s="621" t="s">
        <v>10</v>
      </c>
      <c r="H49" s="612"/>
      <c r="I49" s="613"/>
      <c r="J49" s="91"/>
      <c r="K49" s="624"/>
      <c r="L49" s="616"/>
      <c r="M49" s="614"/>
      <c r="O49" s="590"/>
      <c r="P49" s="603"/>
      <c r="Q49" s="604"/>
      <c r="R49" s="603"/>
      <c r="S49" s="590"/>
    </row>
    <row r="50" spans="1:19">
      <c r="A50" s="366"/>
      <c r="B50" s="382"/>
      <c r="C50" s="450"/>
      <c r="D50" s="611"/>
      <c r="E50" s="615"/>
      <c r="F50" s="616"/>
      <c r="G50" s="621" t="s">
        <v>11</v>
      </c>
      <c r="H50" s="612"/>
      <c r="I50" s="613"/>
      <c r="J50" s="91"/>
      <c r="K50" s="574"/>
      <c r="L50" s="537"/>
      <c r="M50" s="618"/>
      <c r="O50" s="590"/>
      <c r="P50" s="602"/>
      <c r="Q50" s="602"/>
      <c r="R50" s="603"/>
      <c r="S50" s="590"/>
    </row>
    <row r="51" spans="1:19">
      <c r="A51" s="367"/>
      <c r="B51" s="388"/>
      <c r="C51" s="239"/>
      <c r="D51" s="611"/>
      <c r="E51" s="615"/>
      <c r="F51" s="616"/>
      <c r="G51" s="621" t="s">
        <v>12</v>
      </c>
      <c r="H51" s="612"/>
      <c r="I51" s="613"/>
      <c r="J51" s="91"/>
      <c r="K51" s="565" t="s">
        <v>92</v>
      </c>
      <c r="L51" s="626"/>
      <c r="M51" s="610"/>
      <c r="O51" s="590"/>
      <c r="P51" s="603"/>
      <c r="Q51" s="604"/>
      <c r="R51" s="603"/>
      <c r="S51" s="590"/>
    </row>
    <row r="52" spans="1:19">
      <c r="A52" s="367"/>
      <c r="B52" s="388"/>
      <c r="C52" s="377"/>
      <c r="D52" s="611"/>
      <c r="E52" s="615"/>
      <c r="F52" s="616"/>
      <c r="G52" s="621" t="s">
        <v>13</v>
      </c>
      <c r="H52" s="612"/>
      <c r="I52" s="613"/>
      <c r="J52" s="91"/>
      <c r="K52" s="624"/>
      <c r="L52" s="616"/>
      <c r="M52" s="614"/>
      <c r="O52" s="590"/>
      <c r="P52" s="603"/>
      <c r="Q52" s="604"/>
      <c r="R52" s="605"/>
      <c r="S52" s="590"/>
    </row>
    <row r="53" spans="1:19">
      <c r="A53" s="368"/>
      <c r="B53" s="365"/>
      <c r="C53" s="378"/>
      <c r="D53" s="617"/>
      <c r="E53" s="241"/>
      <c r="F53" s="537"/>
      <c r="G53" s="622" t="s">
        <v>14</v>
      </c>
      <c r="H53" s="335"/>
      <c r="I53" s="567"/>
      <c r="J53" s="243"/>
      <c r="K53" s="574">
        <f>L4</f>
        <v>0</v>
      </c>
      <c r="L53" s="537"/>
      <c r="M53" s="618"/>
      <c r="O53" s="590"/>
      <c r="P53" s="590"/>
      <c r="Q53" s="590"/>
      <c r="R53" s="590"/>
      <c r="S53" s="590"/>
    </row>
    <row r="54" spans="1:19">
      <c r="O54" s="590"/>
      <c r="P54" s="590"/>
      <c r="Q54" s="590"/>
      <c r="R54" s="590"/>
      <c r="S54" s="590"/>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R52 R47">
    <cfRule type="expression" dxfId="110" priority="2" stopIfTrue="1">
      <formula>$O$1="CU"</formula>
    </cfRule>
  </conditionalFormatting>
  <conditionalFormatting sqref="E7 E9 E11 E13 E15 E17 E19:E21">
    <cfRule type="cellIs" dxfId="10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5.xml><?xml version="1.0" encoding="utf-8"?>
<worksheet xmlns="http://schemas.openxmlformats.org/spreadsheetml/2006/main" xmlns:r="http://schemas.openxmlformats.org/officeDocument/2006/relationships">
  <sheetPr codeName="Munka50">
    <tabColor indexed="11"/>
  </sheetPr>
  <dimension ref="A1:AS140"/>
  <sheetViews>
    <sheetView workbookViewId="0">
      <selection activeCell="A6" sqref="A6:IV6"/>
    </sheetView>
  </sheetViews>
  <sheetFormatPr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c r="A1" s="507" t="str">
        <f>Altalanos!$A$6</f>
        <v>Diákolimpia Bács-Kiskun</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c r="A2" s="514" t="s">
        <v>122</v>
      </c>
      <c r="B2" s="515"/>
      <c r="C2" s="515"/>
      <c r="D2" s="515"/>
      <c r="E2" s="465">
        <f>Altalanos!$E$8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c r="A4" s="837">
        <f>Altalanos!$A$10</f>
        <v>45408</v>
      </c>
      <c r="B4" s="837"/>
      <c r="C4" s="837"/>
      <c r="D4" s="519"/>
      <c r="E4" s="520"/>
      <c r="F4" s="520"/>
      <c r="G4" s="520" t="str">
        <f>Altalanos!$C$10</f>
        <v>Baja</v>
      </c>
      <c r="H4" s="521"/>
      <c r="I4" s="520"/>
      <c r="J4" s="522"/>
      <c r="K4" s="523"/>
      <c r="L4" s="522"/>
      <c r="M4" s="524"/>
      <c r="N4" s="522"/>
      <c r="O4" s="520"/>
      <c r="P4" s="522"/>
      <c r="Q4" s="520"/>
      <c r="R4" s="525">
        <f>Altalanos!$E$10</f>
        <v>0</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2" customFormat="1" ht="12.75" customHeight="1" thickBot="1">
      <c r="A6" s="793"/>
      <c r="B6" s="794"/>
      <c r="C6" s="794"/>
      <c r="D6" s="794"/>
      <c r="E6" s="794"/>
      <c r="F6" s="793" t="str">
        <f>IF(Y3="","",CONCATENATE(VLOOKUP(Y3,AB1:AH1,4)," pont"))</f>
        <v/>
      </c>
      <c r="G6" s="795"/>
      <c r="H6" s="796"/>
      <c r="I6" s="795"/>
      <c r="J6" s="797"/>
      <c r="K6" s="794" t="str">
        <f>IF(Y3="","",CONCATENATE(VLOOKUP(Y3,AB1:AH1,3)," pont"))</f>
        <v/>
      </c>
      <c r="L6" s="797"/>
      <c r="M6" s="794" t="str">
        <f>IF(Y3="","",CONCATENATE(VLOOKUP(Y3,AB1:AH1,2)," pont"))</f>
        <v/>
      </c>
      <c r="N6" s="797"/>
      <c r="O6" s="794" t="str">
        <f>IF(Y3="","",CONCATENATE(VLOOKUP(Y3,AB1:AH1,1)," pont"))</f>
        <v/>
      </c>
      <c r="P6" s="797"/>
      <c r="Q6" s="794"/>
      <c r="R6" s="798"/>
      <c r="T6" s="799"/>
      <c r="U6" s="799"/>
      <c r="V6" s="799"/>
      <c r="W6" s="799"/>
      <c r="X6" s="799"/>
      <c r="Y6" s="800"/>
      <c r="Z6" s="800"/>
      <c r="AA6" s="800" t="s">
        <v>196</v>
      </c>
      <c r="AB6" s="801">
        <v>150</v>
      </c>
      <c r="AC6" s="801">
        <v>120</v>
      </c>
      <c r="AD6" s="801">
        <v>90</v>
      </c>
      <c r="AE6" s="801">
        <v>60</v>
      </c>
      <c r="AF6" s="801">
        <v>40</v>
      </c>
      <c r="AG6" s="801">
        <v>25</v>
      </c>
      <c r="AH6" s="801">
        <v>10</v>
      </c>
      <c r="AI6" s="802"/>
      <c r="AJ6" s="802"/>
      <c r="AK6" s="802"/>
      <c r="AL6" s="799"/>
      <c r="AM6" s="799"/>
      <c r="AN6" s="799"/>
      <c r="AO6" s="799"/>
      <c r="AP6" s="799"/>
      <c r="AQ6" s="799"/>
      <c r="AR6" s="799"/>
      <c r="AS6" s="799"/>
    </row>
    <row r="7" spans="1:45" s="38" customFormat="1" ht="12.9" customHeight="1">
      <c r="A7" s="157">
        <v>1</v>
      </c>
      <c r="B7" s="526" t="str">
        <f>IF($E7="","",VLOOKUP($E7,'1MD ELO (5)'!$A$7:$O$22,14))</f>
        <v/>
      </c>
      <c r="C7" s="527" t="str">
        <f>IF($E7="","",VLOOKUP($E7,'1MD ELO (5)'!$A$7:$O$22,15))</f>
        <v/>
      </c>
      <c r="D7" s="527" t="str">
        <f>IF($E7="","",VLOOKUP($E7,'1MD ELO (5)'!$A$7:$O$22,5))</f>
        <v/>
      </c>
      <c r="E7" s="528"/>
      <c r="F7" s="529" t="str">
        <f>UPPER(IF($E7="","",VLOOKUP($E7,'1MD ELO (5)'!$A$7:$O$22,2)))</f>
        <v/>
      </c>
      <c r="G7" s="529" t="str">
        <f>IF($E7="","",VLOOKUP($E7,'1MD ELO (5)'!$A$7:$O$22,3))</f>
        <v/>
      </c>
      <c r="H7" s="529"/>
      <c r="I7" s="529" t="str">
        <f>IF($E7="","",VLOOKUP($E7,'1MD ELO (5)'!$A$7:$O$22,4))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c r="A9" s="171">
        <v>2</v>
      </c>
      <c r="B9" s="526" t="str">
        <f>IF($E9="","",VLOOKUP($E9,'1MD ELO (5)'!$A$7:$O$22,14))</f>
        <v/>
      </c>
      <c r="C9" s="527" t="str">
        <f>IF($E9="","",VLOOKUP($E9,'1MD ELO (5)'!$A$7:$O$22,15))</f>
        <v/>
      </c>
      <c r="D9" s="527" t="str">
        <f>IF($E9="","",VLOOKUP($E9,'1MD ELO (5)'!$A$7:$O$22,5))</f>
        <v/>
      </c>
      <c r="E9" s="722"/>
      <c r="F9" s="579" t="str">
        <f>UPPER(IF($E9="","",VLOOKUP($E9,'1MD ELO (5)'!$A$7:$O$22,2)))</f>
        <v/>
      </c>
      <c r="G9" s="579" t="str">
        <f>IF($E9="","",VLOOKUP($E9,'1MD ELO (5)'!$A$7:$O$22,3))</f>
        <v/>
      </c>
      <c r="H9" s="579"/>
      <c r="I9" s="579" t="str">
        <f>IF($E9="","",VLOOKUP($E9,'1MD ELO (5)'!$A$7:$O$22,4))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c r="A11" s="171">
        <v>3</v>
      </c>
      <c r="B11" s="526" t="str">
        <f>IF($E11="","",VLOOKUP($E11,'1MD ELO (5)'!$A$7:$O$22,14))</f>
        <v/>
      </c>
      <c r="C11" s="527" t="str">
        <f>IF($E11="","",VLOOKUP($E11,'1MD ELO (5)'!$A$7:$O$22,15))</f>
        <v/>
      </c>
      <c r="D11" s="527" t="str">
        <f>IF($E11="","",VLOOKUP($E11,'1MD ELO (5)'!$A$7:$O$22,5))</f>
        <v/>
      </c>
      <c r="E11" s="722"/>
      <c r="F11" s="579" t="str">
        <f>UPPER(IF($E11="","",VLOOKUP($E11,'1MD ELO (5)'!$A$7:$O$22,2)))</f>
        <v/>
      </c>
      <c r="G11" s="579" t="str">
        <f>IF($E11="","",VLOOKUP($E11,'1MD ELO (5)'!$A$7:$O$22,3))</f>
        <v/>
      </c>
      <c r="H11" s="579"/>
      <c r="I11" s="579" t="str">
        <f>IF($E11="","",VLOOKUP($E11,'1MD ELO (5)'!$A$7:$O$22,4))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c r="A13" s="171">
        <v>4</v>
      </c>
      <c r="B13" s="526" t="str">
        <f>IF($E13="","",VLOOKUP($E13,'1MD ELO (5)'!$A$7:$O$22,14))</f>
        <v/>
      </c>
      <c r="C13" s="527" t="str">
        <f>IF($E13="","",VLOOKUP($E13,'1MD ELO (5)'!$A$7:$O$22,15))</f>
        <v/>
      </c>
      <c r="D13" s="527" t="str">
        <f>IF($E13="","",VLOOKUP($E13,'1MD ELO (5)'!$A$7:$O$22,5))</f>
        <v/>
      </c>
      <c r="E13" s="722"/>
      <c r="F13" s="579" t="str">
        <f>UPPER(IF($E13="","",VLOOKUP($E13,'1MD ELO (5)'!$A$7:$O$22,2)))</f>
        <v/>
      </c>
      <c r="G13" s="579" t="str">
        <f>IF($E13="","",VLOOKUP($E13,'1MD ELO (5)'!$A$7:$O$22,3))</f>
        <v/>
      </c>
      <c r="H13" s="579"/>
      <c r="I13" s="579" t="str">
        <f>IF($E13="","",VLOOKUP($E13,'1MD ELO (5)'!$A$7:$O$22,4))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c r="A15" s="578">
        <v>5</v>
      </c>
      <c r="B15" s="526" t="str">
        <f>IF($E15="","",VLOOKUP($E15,'1MD ELO (5)'!$A$7:$O$22,14))</f>
        <v/>
      </c>
      <c r="C15" s="527" t="str">
        <f>IF($E15="","",VLOOKUP($E15,'1MD ELO (5)'!$A$7:$O$22,15))</f>
        <v/>
      </c>
      <c r="D15" s="527" t="str">
        <f>IF($E15="","",VLOOKUP($E15,'1MD ELO (5)'!$A$7:$O$22,5))</f>
        <v/>
      </c>
      <c r="E15" s="722"/>
      <c r="F15" s="579" t="str">
        <f>UPPER(IF($E15="","",VLOOKUP($E15,'1MD ELO (5)'!$A$7:$O$22,2)))</f>
        <v/>
      </c>
      <c r="G15" s="579" t="str">
        <f>IF($E15="","",VLOOKUP($E15,'1MD ELO (5)'!$A$7:$O$22,3))</f>
        <v/>
      </c>
      <c r="H15" s="579"/>
      <c r="I15" s="579" t="str">
        <f>IF($E15="","",VLOOKUP($E15,'1MD ELO (5)'!$A$7:$O$22,4))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c r="A17" s="171">
        <v>6</v>
      </c>
      <c r="B17" s="526" t="str">
        <f>IF($E17="","",VLOOKUP($E17,'1MD ELO (5)'!$A$7:$O$22,14))</f>
        <v/>
      </c>
      <c r="C17" s="527" t="str">
        <f>IF($E17="","",VLOOKUP($E17,'1MD ELO (5)'!$A$7:$O$22,15))</f>
        <v/>
      </c>
      <c r="D17" s="527" t="str">
        <f>IF($E17="","",VLOOKUP($E17,'1MD ELO (5)'!$A$7:$O$22,5))</f>
        <v/>
      </c>
      <c r="E17" s="722"/>
      <c r="F17" s="579" t="str">
        <f>UPPER(IF($E17="","",VLOOKUP($E17,'1MD ELO (5)'!$A$7:$O$22,2)))</f>
        <v/>
      </c>
      <c r="G17" s="579" t="str">
        <f>IF($E17="","",VLOOKUP($E17,'1MD ELO (5)'!$A$7:$O$22,3))</f>
        <v/>
      </c>
      <c r="H17" s="579"/>
      <c r="I17" s="579" t="str">
        <f>IF($E17="","",VLOOKUP($E17,'1MD ELO (5)'!$A$7:$O$22,4))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c r="A19" s="171">
        <v>7</v>
      </c>
      <c r="B19" s="526" t="str">
        <f>IF($E19="","",VLOOKUP($E19,'1MD ELO (5)'!$A$7:$O$22,14))</f>
        <v/>
      </c>
      <c r="C19" s="527" t="str">
        <f>IF($E19="","",VLOOKUP($E19,'1MD ELO (5)'!$A$7:$O$22,15))</f>
        <v/>
      </c>
      <c r="D19" s="527" t="str">
        <f>IF($E19="","",VLOOKUP($E19,'1MD ELO (5)'!$A$7:$O$22,5))</f>
        <v/>
      </c>
      <c r="E19" s="722"/>
      <c r="F19" s="579" t="str">
        <f>UPPER(IF($E19="","",VLOOKUP($E19,'1MD ELO (5)'!$A$7:$O$22,2)))</f>
        <v/>
      </c>
      <c r="G19" s="579" t="str">
        <f>IF($E19="","",VLOOKUP($E19,'1MD ELO (5)'!$A$7:$O$22,3))</f>
        <v/>
      </c>
      <c r="H19" s="579"/>
      <c r="I19" s="579" t="str">
        <f>IF($E19="","",VLOOKUP($E19,'1MD ELO (5)'!$A$7:$O$22,4))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c r="A21" s="581">
        <v>8</v>
      </c>
      <c r="B21" s="526" t="str">
        <f>IF($E21="","",VLOOKUP($E21,'1MD ELO (5)'!$A$7:$O$22,14))</f>
        <v/>
      </c>
      <c r="C21" s="527" t="str">
        <f>IF($E21="","",VLOOKUP($E21,'1MD ELO (5)'!$A$7:$O$22,15))</f>
        <v/>
      </c>
      <c r="D21" s="527" t="str">
        <f>IF($E21="","",VLOOKUP($E21,'1MD ELO (5)'!$A$7:$O$22,5))</f>
        <v/>
      </c>
      <c r="E21" s="528"/>
      <c r="F21" s="580" t="str">
        <f>UPPER(IF($E21="","",VLOOKUP($E21,'1MD ELO (5)'!$A$7:$O$22,2)))</f>
        <v/>
      </c>
      <c r="G21" s="580" t="str">
        <f>IF($E21="","",VLOOKUP($E21,'1MD ELO (5)'!$A$7:$O$22,3))</f>
        <v/>
      </c>
      <c r="H21" s="580"/>
      <c r="I21" s="580" t="str">
        <f>IF($E21="","",VLOOKUP($E21,'1MD ELO (5)'!$A$7:$O$22,4))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c r="A55" s="570" t="s">
        <v>106</v>
      </c>
      <c r="B55" s="571"/>
      <c r="C55" s="572"/>
      <c r="D55" s="573"/>
      <c r="E55" s="225">
        <v>1</v>
      </c>
      <c r="F55" s="92" t="str">
        <f>IF(E55&gt;$R$62,,UPPER(VLOOKUP(E55,'1MD ELO (5)'!$A$7:$Q$134,2)))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c r="A56" s="574" t="s">
        <v>124</v>
      </c>
      <c r="B56" s="335"/>
      <c r="C56" s="575"/>
      <c r="D56" s="576"/>
      <c r="E56" s="225">
        <v>2</v>
      </c>
      <c r="F56" s="92" t="str">
        <f>IF(E56&gt;$R$62,,UPPER(VLOOKUP(E56,'1MD ELO (5)'!$A$7:$Q$134,2)))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c r="A62" s="368"/>
      <c r="B62" s="365"/>
      <c r="C62" s="445"/>
      <c r="D62" s="378"/>
      <c r="E62" s="242"/>
      <c r="F62" s="241"/>
      <c r="G62" s="242"/>
      <c r="H62" s="241"/>
      <c r="I62" s="243"/>
      <c r="J62" s="569" t="s">
        <v>14</v>
      </c>
      <c r="K62" s="335"/>
      <c r="L62" s="567"/>
      <c r="M62" s="335"/>
      <c r="N62" s="568"/>
      <c r="O62" s="335">
        <f>R4</f>
        <v>0</v>
      </c>
      <c r="P62" s="567"/>
      <c r="Q62" s="335"/>
      <c r="R62" s="245">
        <f>MIN(4,'1MD ELO (5)'!Q5)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108" priority="17" stopIfTrue="1">
      <formula>AND($E7&lt;9,$C7&gt;0)</formula>
    </cfRule>
  </conditionalFormatting>
  <conditionalFormatting sqref="I23 I43 K33 I31 K41 I51 I39 K49 I47 K10 M29 M45 I27 K25 I35 I8 I12 I16 I20 K18 M14">
    <cfRule type="expression" dxfId="107" priority="14" stopIfTrue="1">
      <formula>AND($O$1="CU",I8="Umpire")</formula>
    </cfRule>
    <cfRule type="expression" dxfId="106" priority="15" stopIfTrue="1">
      <formula>AND($O$1="CU",I8&lt;&gt;"Umpire",J8&lt;&gt;"")</formula>
    </cfRule>
    <cfRule type="expression" dxfId="105" priority="16" stopIfTrue="1">
      <formula>AND($O$1="CU",I8&lt;&gt;"Umpire")</formula>
    </cfRule>
  </conditionalFormatting>
  <conditionalFormatting sqref="E36 E30 E28 E26 E24 E22 E52 E50 E32 E48 E46 E44 E42 E40 E38 E34">
    <cfRule type="expression" dxfId="104" priority="13" stopIfTrue="1">
      <formula>AND($E22&lt;9,$C22&gt;0)</formula>
    </cfRule>
  </conditionalFormatting>
  <conditionalFormatting sqref="F38 F40 F42 F44 F46 F48 F50 F36 F22 F24 F26 F28 F30 F32 F34">
    <cfRule type="cellIs" dxfId="103" priority="11" stopIfTrue="1" operator="equal">
      <formula>"Bye"</formula>
    </cfRule>
    <cfRule type="expression" dxfId="102" priority="12" stopIfTrue="1">
      <formula>AND($E22&lt;9,$C22&gt;0)</formula>
    </cfRule>
  </conditionalFormatting>
  <conditionalFormatting sqref="M10 M18 O45 M41 M49 O14 O29 M25 M33 K8 K12 K16 K20 K39 K43 K47 K51 K23 K27 K31 K35">
    <cfRule type="expression" dxfId="101" priority="9" stopIfTrue="1">
      <formula>J8="as"</formula>
    </cfRule>
    <cfRule type="expression" dxfId="100" priority="10" stopIfTrue="1">
      <formula>J8="bs"</formula>
    </cfRule>
  </conditionalFormatting>
  <conditionalFormatting sqref="B40 B42 B44 B46 B48 B50 B52 B24 B26 B28 B30 B32 B34 B36 B38 B22">
    <cfRule type="cellIs" dxfId="99" priority="7" stopIfTrue="1" operator="equal">
      <formula>"QA"</formula>
    </cfRule>
    <cfRule type="cellIs" dxfId="98" priority="8" stopIfTrue="1" operator="equal">
      <formula>"DA"</formula>
    </cfRule>
  </conditionalFormatting>
  <conditionalFormatting sqref="R62 J8 J12 J16 J20 N14 L10 L18">
    <cfRule type="expression" dxfId="97" priority="6" stopIfTrue="1">
      <formula>$O$1="CU"</formula>
    </cfRule>
  </conditionalFormatting>
  <conditionalFormatting sqref="E21 E7">
    <cfRule type="expression" dxfId="96" priority="5" stopIfTrue="1">
      <formula>$E7&lt;5</formula>
    </cfRule>
  </conditionalFormatting>
  <conditionalFormatting sqref="F19 F21 F9 F17 F15 F13 F11 F7">
    <cfRule type="cellIs" dxfId="95" priority="4" stopIfTrue="1" operator="equal">
      <formula>"Bye"</formula>
    </cfRule>
  </conditionalFormatting>
  <conditionalFormatting sqref="O16">
    <cfRule type="expression" dxfId="94" priority="1" stopIfTrue="1">
      <formula>AND($O$1="CU",O16="Umpire")</formula>
    </cfRule>
    <cfRule type="expression" dxfId="93" priority="2" stopIfTrue="1">
      <formula>AND($O$1="CU",O16&lt;&gt;"Umpire",P16&lt;&gt;"")</formula>
    </cfRule>
    <cfRule type="expression" dxfId="92"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worksheet>
</file>

<file path=xl/worksheets/sheet96.xml><?xml version="1.0" encoding="utf-8"?>
<worksheet xmlns="http://schemas.openxmlformats.org/spreadsheetml/2006/main" xmlns:r="http://schemas.openxmlformats.org/officeDocument/2006/relationships">
  <sheetPr codeName="Sheet154">
    <tabColor indexed="11"/>
    <pageSetUpPr fitToPage="1"/>
  </sheetPr>
  <dimension ref="A1:AO57"/>
  <sheetViews>
    <sheetView showGridLines="0" showZeros="0" workbookViewId="0">
      <selection activeCell="A6" sqref="A6:IV6"/>
    </sheetView>
  </sheetViews>
  <sheetFormatPr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465">
        <f>Altalanos!$E$8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49"/>
      <c r="N4" s="147"/>
      <c r="O4" s="146"/>
      <c r="P4" s="147"/>
      <c r="Q4" s="146"/>
      <c r="R4" s="89">
        <f>Altalanos!$E$10</f>
        <v>0</v>
      </c>
      <c r="Y4" s="656"/>
      <c r="Z4" s="656"/>
      <c r="AA4" s="672" t="s">
        <v>194</v>
      </c>
      <c r="AB4" s="673">
        <v>250</v>
      </c>
      <c r="AC4" s="673">
        <v>200</v>
      </c>
      <c r="AD4" s="673">
        <v>150</v>
      </c>
      <c r="AE4" s="673">
        <v>120</v>
      </c>
      <c r="AF4" s="673">
        <v>90</v>
      </c>
      <c r="AG4" s="673">
        <v>60</v>
      </c>
      <c r="AH4" s="673">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2" customFormat="1" ht="11.1" customHeight="1" thickBot="1">
      <c r="A6" s="785"/>
      <c r="B6" s="794"/>
      <c r="C6" s="794"/>
      <c r="D6" s="794"/>
      <c r="E6" s="794"/>
      <c r="F6" s="793" t="str">
        <f>IF(Y3="","",CONCATENATE(AH1," / ",VLOOKUP(Y3,AB1:AH1,5)," pont"))</f>
        <v/>
      </c>
      <c r="G6" s="795"/>
      <c r="H6" s="796"/>
      <c r="I6" s="795"/>
      <c r="J6" s="797"/>
      <c r="K6" s="794" t="str">
        <f>IF(Y3="","",CONCATENATE(VLOOKUP(Y3,AB1:AH1,4)," pont"))</f>
        <v/>
      </c>
      <c r="L6" s="797"/>
      <c r="M6" s="794" t="str">
        <f>IF(Y3="","",CONCATENATE(VLOOKUP(Y3,AB1:AH1,3)," pont"))</f>
        <v/>
      </c>
      <c r="N6" s="797"/>
      <c r="O6" s="794" t="str">
        <f>IF(Y3="","",CONCATENATE(VLOOKUP(Y3,AB1:AH1,2)," pont"))</f>
        <v/>
      </c>
      <c r="P6" s="797"/>
      <c r="Q6" s="794" t="str">
        <f>IF(Y3="","",CONCATENATE(VLOOKUP(Y3,AB1:AH1,1)," pont"))</f>
        <v/>
      </c>
      <c r="R6" s="798"/>
      <c r="Y6" s="800"/>
      <c r="Z6" s="800"/>
      <c r="AA6" s="800" t="s">
        <v>196</v>
      </c>
      <c r="AB6" s="801">
        <v>150</v>
      </c>
      <c r="AC6" s="801">
        <v>120</v>
      </c>
      <c r="AD6" s="801">
        <v>90</v>
      </c>
      <c r="AE6" s="801">
        <v>60</v>
      </c>
      <c r="AF6" s="801">
        <v>40</v>
      </c>
      <c r="AG6" s="801">
        <v>25</v>
      </c>
      <c r="AH6" s="801">
        <v>10</v>
      </c>
      <c r="AI6" s="803"/>
      <c r="AJ6" s="803"/>
      <c r="AK6" s="803"/>
    </row>
    <row r="7" spans="1:37" s="38" customFormat="1" ht="12.9" customHeight="1">
      <c r="A7" s="157">
        <v>1</v>
      </c>
      <c r="B7" s="390" t="str">
        <f>IF($E7="","",VLOOKUP($E7,'1MD ELO (5)'!$A$7:$O$22,14))</f>
        <v/>
      </c>
      <c r="C7" s="446" t="str">
        <f>IF($E7="","",VLOOKUP($E7,'1MD ELO (5)'!$A$7:$O$22,15))</f>
        <v/>
      </c>
      <c r="D7" s="446" t="str">
        <f>IF($E7="","",VLOOKUP($E7,'1MD ELO (5)'!$A$7:$O$22,5))</f>
        <v/>
      </c>
      <c r="E7" s="159"/>
      <c r="F7" s="160" t="str">
        <f>UPPER(IF($E7="","",VLOOKUP($E7,'1MD ELO (5)'!$A$7:$O$22,2)))</f>
        <v/>
      </c>
      <c r="G7" s="160" t="str">
        <f>IF($E7="","",VLOOKUP($E7,'1MD ELO (5)'!$A$7:$O$22,3))</f>
        <v/>
      </c>
      <c r="H7" s="160"/>
      <c r="I7" s="160" t="str">
        <f>IF($E7="","",VLOOKUP($E7,'1MD ELO (5)'!$A$7:$O$22,4))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c r="A9" s="171">
        <v>2</v>
      </c>
      <c r="B9" s="390" t="str">
        <f>IF($E9="","",VLOOKUP($E9,'1MD ELO (5)'!$A$7:$O$22,14))</f>
        <v/>
      </c>
      <c r="C9" s="446" t="str">
        <f>IF($E9="","",VLOOKUP($E9,'1MD ELO (5)'!$A$7:$O$22,15))</f>
        <v/>
      </c>
      <c r="D9" s="446" t="str">
        <f>IF($E9="","",VLOOKUP($E9,'1MD ELO (5)'!$A$7:$O$22,5))</f>
        <v/>
      </c>
      <c r="E9" s="159"/>
      <c r="F9" s="179" t="str">
        <f>UPPER(IF($E9="","",VLOOKUP($E9,'1MD ELO (5)'!$A$7:$O$22,2)))</f>
        <v/>
      </c>
      <c r="G9" s="179" t="str">
        <f>IF($E9="","",VLOOKUP($E9,'1MD ELO (5)'!$A$7:$O$22,3))</f>
        <v/>
      </c>
      <c r="H9" s="179"/>
      <c r="I9" s="160" t="str">
        <f>IF($E9="","",VLOOKUP($E9,'1MD ELO (5)'!$A$7:$O$22,4))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c r="A11" s="171">
        <v>3</v>
      </c>
      <c r="B11" s="390" t="str">
        <f>IF($E11="","",VLOOKUP($E11,'1MD ELO (5)'!$A$7:$O$22,14))</f>
        <v/>
      </c>
      <c r="C11" s="446" t="str">
        <f>IF($E11="","",VLOOKUP($E11,'1MD ELO (5)'!$A$7:$O$22,15))</f>
        <v/>
      </c>
      <c r="D11" s="446" t="str">
        <f>IF($E11="","",VLOOKUP($E11,'1MD ELO (5)'!$A$7:$O$22,5))</f>
        <v/>
      </c>
      <c r="E11" s="159"/>
      <c r="F11" s="179" t="str">
        <f>UPPER(IF($E11="","",VLOOKUP($E11,'1MD ELO (5)'!$A$7:$O$22,2)))</f>
        <v/>
      </c>
      <c r="G11" s="179" t="str">
        <f>IF($E11="","",VLOOKUP($E11,'1MD ELO (5)'!$A$7:$O$22,3))</f>
        <v/>
      </c>
      <c r="H11" s="179"/>
      <c r="I11" s="179" t="str">
        <f>IF($E11="","",VLOOKUP($E11,'1MD ELO (5)'!$A$7:$O$22,4))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c r="A13" s="171">
        <v>4</v>
      </c>
      <c r="B13" s="390" t="str">
        <f>IF($E13="","",VLOOKUP($E13,'1MD ELO (5)'!$A$7:$O$22,14))</f>
        <v/>
      </c>
      <c r="C13" s="446" t="str">
        <f>IF($E13="","",VLOOKUP($E13,'1MD ELO (5)'!$A$7:$O$22,15))</f>
        <v/>
      </c>
      <c r="D13" s="446" t="str">
        <f>IF($E13="","",VLOOKUP($E13,'1MD ELO (5)'!$A$7:$O$22,5))</f>
        <v/>
      </c>
      <c r="E13" s="159"/>
      <c r="F13" s="179" t="str">
        <f>UPPER(IF($E13="","",VLOOKUP($E13,'1MD ELO (5)'!$A$7:$O$22,2)))</f>
        <v/>
      </c>
      <c r="G13" s="179" t="str">
        <f>IF($E13="","",VLOOKUP($E13,'1MD ELO (5)'!$A$7:$O$22,3))</f>
        <v/>
      </c>
      <c r="H13" s="179"/>
      <c r="I13" s="179" t="str">
        <f>IF($E13="","",VLOOKUP($E13,'1MD ELO (5)'!$A$7:$O$22,4))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c r="A15" s="157">
        <v>5</v>
      </c>
      <c r="B15" s="390" t="str">
        <f>IF($E15="","",VLOOKUP($E15,'1MD ELO (5)'!$A$7:$O$22,14))</f>
        <v/>
      </c>
      <c r="C15" s="446" t="str">
        <f>IF($E15="","",VLOOKUP($E15,'1MD ELO (5)'!$A$7:$O$22,15))</f>
        <v/>
      </c>
      <c r="D15" s="446" t="str">
        <f>IF($E15="","",VLOOKUP($E15,'1MD ELO (5)'!$A$7:$O$22,5))</f>
        <v/>
      </c>
      <c r="E15" s="159"/>
      <c r="F15" s="160" t="str">
        <f>UPPER(IF($E15="","",VLOOKUP($E15,'1MD ELO (5)'!$A$7:$O$22,2)))</f>
        <v/>
      </c>
      <c r="G15" s="160" t="str">
        <f>IF($E15="","",VLOOKUP($E15,'1MD ELO (5)'!$A$7:$O$22,3))</f>
        <v/>
      </c>
      <c r="H15" s="160"/>
      <c r="I15" s="160" t="str">
        <f>IF($E15="","",VLOOKUP($E15,'1MD ELO (5)'!$A$7:$O$22,4))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c r="A17" s="171">
        <v>6</v>
      </c>
      <c r="B17" s="390" t="str">
        <f>IF($E17="","",VLOOKUP($E17,'1MD ELO (5)'!$A$7:$O$22,14))</f>
        <v/>
      </c>
      <c r="C17" s="446" t="str">
        <f>IF($E17="","",VLOOKUP($E17,'1MD ELO (5)'!$A$7:$O$22,15))</f>
        <v/>
      </c>
      <c r="D17" s="446" t="str">
        <f>IF($E17="","",VLOOKUP($E17,'1MD ELO (5)'!$A$7:$O$22,5))</f>
        <v/>
      </c>
      <c r="E17" s="159"/>
      <c r="F17" s="179" t="str">
        <f>UPPER(IF($E17="","",VLOOKUP($E17,'1MD ELO (5)'!$A$7:$O$22,2)))</f>
        <v/>
      </c>
      <c r="G17" s="179" t="str">
        <f>IF($E17="","",VLOOKUP($E17,'1MD ELO (5)'!$A$7:$O$22,3))</f>
        <v/>
      </c>
      <c r="H17" s="179"/>
      <c r="I17" s="179" t="str">
        <f>IF($E17="","",VLOOKUP($E17,'1MD ELO (5)'!$A$7:$O$22,4))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c r="A19" s="171">
        <v>7</v>
      </c>
      <c r="B19" s="390" t="str">
        <f>IF($E19="","",VLOOKUP($E19,'1MD ELO (5)'!$A$7:$O$22,14))</f>
        <v/>
      </c>
      <c r="C19" s="446" t="str">
        <f>IF($E19="","",VLOOKUP($E19,'1MD ELO (5)'!$A$7:$O$22,15))</f>
        <v/>
      </c>
      <c r="D19" s="446" t="str">
        <f>IF($E19="","",VLOOKUP($E19,'1MD ELO (5)'!$A$7:$O$22,5))</f>
        <v/>
      </c>
      <c r="E19" s="159"/>
      <c r="F19" s="179" t="str">
        <f>UPPER(IF($E19="","",VLOOKUP($E19,'1MD ELO (5)'!$A$7:$O$22,2)))</f>
        <v/>
      </c>
      <c r="G19" s="179" t="str">
        <f>IF($E19="","",VLOOKUP($E19,'1MD ELO (5)'!$A$7:$O$22,3))</f>
        <v/>
      </c>
      <c r="H19" s="179"/>
      <c r="I19" s="179" t="str">
        <f>IF($E19="","",VLOOKUP($E19,'1MD ELO (5)'!$A$7:$O$22,4))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c r="A21" s="171">
        <v>8</v>
      </c>
      <c r="B21" s="390" t="str">
        <f>IF($E21="","",VLOOKUP($E21,'1MD ELO (5)'!$A$7:$O$22,14))</f>
        <v/>
      </c>
      <c r="C21" s="446" t="str">
        <f>IF($E21="","",VLOOKUP($E21,'1MD ELO (5)'!$A$7:$O$22,15))</f>
        <v/>
      </c>
      <c r="D21" s="446" t="str">
        <f>IF($E21="","",VLOOKUP($E21,'1MD ELO (5)'!$A$7:$O$22,5))</f>
        <v/>
      </c>
      <c r="E21" s="159"/>
      <c r="F21" s="179" t="str">
        <f>UPPER(IF($E21="","",VLOOKUP($E21,'1MD ELO (5)'!$A$7:$O$22,2)))</f>
        <v/>
      </c>
      <c r="G21" s="179" t="str">
        <f>IF($E21="","",VLOOKUP($E21,'1MD ELO (5)'!$A$7:$O$22,3))</f>
        <v/>
      </c>
      <c r="H21" s="179"/>
      <c r="I21" s="179" t="str">
        <f>IF($E21="","",VLOOKUP($E21,'1MD ELO (5)'!$A$7:$O$22,4))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c r="A23" s="171">
        <v>9</v>
      </c>
      <c r="B23" s="390" t="str">
        <f>IF($E23="","",VLOOKUP($E23,'1MD ELO (5)'!$A$7:$O$22,14))</f>
        <v/>
      </c>
      <c r="C23" s="446" t="str">
        <f>IF($E23="","",VLOOKUP($E23,'1MD ELO (5)'!$A$7:$O$22,15))</f>
        <v/>
      </c>
      <c r="D23" s="446" t="str">
        <f>IF($E23="","",VLOOKUP($E23,'1MD ELO (5)'!$A$7:$O$22,5))</f>
        <v/>
      </c>
      <c r="E23" s="159"/>
      <c r="F23" s="179" t="str">
        <f>UPPER(IF($E23="","",VLOOKUP($E23,'1MD ELO (5)'!$A$7:$O$22,2)))</f>
        <v/>
      </c>
      <c r="G23" s="179" t="str">
        <f>IF($E23="","",VLOOKUP($E23,'1MD ELO (5)'!$A$7:$O$22,3))</f>
        <v/>
      </c>
      <c r="H23" s="179"/>
      <c r="I23" s="179" t="str">
        <f>IF($E23="","",VLOOKUP($E23,'1MD ELO (5)'!$A$7:$O$22,4))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c r="A25" s="171">
        <v>10</v>
      </c>
      <c r="B25" s="390" t="str">
        <f>IF($E25="","",VLOOKUP($E25,'1MD ELO (5)'!$A$7:$O$22,14))</f>
        <v/>
      </c>
      <c r="C25" s="446" t="str">
        <f>IF($E25="","",VLOOKUP($E25,'1MD ELO (5)'!$A$7:$O$22,15))</f>
        <v/>
      </c>
      <c r="D25" s="446" t="str">
        <f>IF($E25="","",VLOOKUP($E25,'1MD ELO (5)'!$A$7:$O$22,5))</f>
        <v/>
      </c>
      <c r="E25" s="159"/>
      <c r="F25" s="179" t="str">
        <f>UPPER(IF($E25="","",VLOOKUP($E25,'1MD ELO (5)'!$A$7:$O$22,2)))</f>
        <v/>
      </c>
      <c r="G25" s="179" t="str">
        <f>IF($E25="","",VLOOKUP($E25,'1MD ELO (5)'!$A$7:$O$22,3))</f>
        <v/>
      </c>
      <c r="H25" s="179"/>
      <c r="I25" s="179" t="str">
        <f>IF($E25="","",VLOOKUP($E25,'1MD ELO (5)'!$A$7:$O$22,4))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c r="A27" s="171">
        <v>11</v>
      </c>
      <c r="B27" s="390" t="str">
        <f>IF($E27="","",VLOOKUP($E27,'1MD ELO (5)'!$A$7:$O$22,14))</f>
        <v/>
      </c>
      <c r="C27" s="446" t="str">
        <f>IF($E27="","",VLOOKUP($E27,'1MD ELO (5)'!$A$7:$O$22,15))</f>
        <v/>
      </c>
      <c r="D27" s="446" t="str">
        <f>IF($E27="","",VLOOKUP($E27,'1MD ELO (5)'!$A$7:$O$22,5))</f>
        <v/>
      </c>
      <c r="E27" s="159"/>
      <c r="F27" s="179" t="str">
        <f>UPPER(IF($E27="","",VLOOKUP($E27,'1MD ELO (5)'!$A$7:$O$22,2)))</f>
        <v/>
      </c>
      <c r="G27" s="179" t="str">
        <f>IF($E27="","",VLOOKUP($E27,'1MD ELO (5)'!$A$7:$O$22,3))</f>
        <v/>
      </c>
      <c r="H27" s="179"/>
      <c r="I27" s="179" t="str">
        <f>IF($E27="","",VLOOKUP($E27,'1MD ELO (5)'!$A$7:$O$22,4))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c r="A29" s="157">
        <v>12</v>
      </c>
      <c r="B29" s="390" t="str">
        <f>IF($E29="","",VLOOKUP($E29,'1MD ELO (5)'!$A$7:$O$22,14))</f>
        <v/>
      </c>
      <c r="C29" s="446" t="str">
        <f>IF($E29="","",VLOOKUP($E29,'1MD ELO (5)'!$A$7:$O$22,15))</f>
        <v/>
      </c>
      <c r="D29" s="446" t="str">
        <f>IF($E29="","",VLOOKUP($E29,'1MD ELO (5)'!$A$7:$O$22,5))</f>
        <v/>
      </c>
      <c r="E29" s="159"/>
      <c r="F29" s="160" t="str">
        <f>UPPER(IF($E29="","",VLOOKUP($E29,'1MD ELO (5)'!$A$7:$O$22,2)))</f>
        <v/>
      </c>
      <c r="G29" s="160" t="str">
        <f>IF($E29="","",VLOOKUP($E29,'1MD ELO (5)'!$A$7:$O$22,3))</f>
        <v/>
      </c>
      <c r="H29" s="160"/>
      <c r="I29" s="160" t="str">
        <f>IF($E29="","",VLOOKUP($E29,'1MD ELO (5)'!$A$7:$O$22,4))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c r="A31" s="171">
        <v>13</v>
      </c>
      <c r="B31" s="390" t="str">
        <f>IF($E31="","",VLOOKUP($E31,'1MD ELO (5)'!$A$7:$O$22,14))</f>
        <v/>
      </c>
      <c r="C31" s="446" t="str">
        <f>IF($E31="","",VLOOKUP($E31,'1MD ELO (5)'!$A$7:$O$22,15))</f>
        <v/>
      </c>
      <c r="D31" s="446" t="str">
        <f>IF($E31="","",VLOOKUP($E31,'1MD ELO (5)'!$A$7:$O$22,5))</f>
        <v/>
      </c>
      <c r="E31" s="159"/>
      <c r="F31" s="179" t="str">
        <f>UPPER(IF($E31="","",VLOOKUP($E31,'1MD ELO (5)'!$A$7:$O$22,2)))</f>
        <v/>
      </c>
      <c r="G31" s="179" t="str">
        <f>IF($E31="","",VLOOKUP($E31,'1MD ELO (5)'!$A$7:$O$22,3))</f>
        <v/>
      </c>
      <c r="H31" s="179"/>
      <c r="I31" s="179" t="str">
        <f>IF($E31="","",VLOOKUP($E31,'1MD ELO (5)'!$A$7:$O$22,4))</f>
        <v/>
      </c>
      <c r="J31" s="192"/>
      <c r="K31" s="161"/>
      <c r="L31" s="161"/>
      <c r="M31" s="161"/>
      <c r="N31" s="188"/>
      <c r="O31" s="161"/>
      <c r="P31" s="186"/>
      <c r="Q31" s="167"/>
      <c r="R31" s="168"/>
      <c r="S31" s="169"/>
      <c r="AI31" s="668"/>
      <c r="AJ31" s="668"/>
      <c r="AK31" s="668"/>
    </row>
    <row r="32" spans="1:41" s="38" customFormat="1" ht="12.9" customHeight="1">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c r="A33" s="171">
        <v>14</v>
      </c>
      <c r="B33" s="390" t="str">
        <f>IF($E33="","",VLOOKUP($E33,'1MD ELO (5)'!$A$7:$O$22,14))</f>
        <v/>
      </c>
      <c r="C33" s="446" t="str">
        <f>IF($E33="","",VLOOKUP($E33,'1MD ELO (5)'!$A$7:$O$22,15))</f>
        <v/>
      </c>
      <c r="D33" s="446" t="str">
        <f>IF($E33="","",VLOOKUP($E33,'1MD ELO (5)'!$A$7:$O$22,5))</f>
        <v/>
      </c>
      <c r="E33" s="159"/>
      <c r="F33" s="179" t="str">
        <f>UPPER(IF($E33="","",VLOOKUP($E33,'1MD ELO (5)'!$A$7:$O$22,2)))</f>
        <v/>
      </c>
      <c r="G33" s="179" t="str">
        <f>IF($E33="","",VLOOKUP($E33,'1MD ELO (5)'!$A$7:$O$22,3))</f>
        <v/>
      </c>
      <c r="H33" s="179"/>
      <c r="I33" s="179" t="str">
        <f>IF($E33="","",VLOOKUP($E33,'1MD ELO (5)'!$A$7:$O$22,4))</f>
        <v/>
      </c>
      <c r="J33" s="180"/>
      <c r="K33" s="161"/>
      <c r="L33" s="181"/>
      <c r="M33" s="161"/>
      <c r="N33" s="188"/>
      <c r="O33" s="186"/>
      <c r="P33" s="186"/>
      <c r="Q33" s="167"/>
      <c r="R33" s="168"/>
      <c r="S33" s="169"/>
      <c r="AI33" s="668"/>
      <c r="AJ33" s="668"/>
      <c r="AK33" s="668"/>
    </row>
    <row r="34" spans="1:37" s="38" customFormat="1" ht="12.9" customHeight="1">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c r="A35" s="171">
        <v>15</v>
      </c>
      <c r="B35" s="390" t="str">
        <f>IF($E35="","",VLOOKUP($E35,'1MD ELO (5)'!$A$7:$O$22,14))</f>
        <v/>
      </c>
      <c r="C35" s="446" t="str">
        <f>IF($E35="","",VLOOKUP($E35,'1MD ELO (5)'!$A$7:$O$22,15))</f>
        <v/>
      </c>
      <c r="D35" s="446" t="str">
        <f>IF($E35="","",VLOOKUP($E35,'1MD ELO (5)'!$A$7:$O$22,5))</f>
        <v/>
      </c>
      <c r="E35" s="159"/>
      <c r="F35" s="179" t="str">
        <f>UPPER(IF($E35="","",VLOOKUP($E35,'1MD ELO (5)'!$A$7:$O$22,2)))</f>
        <v/>
      </c>
      <c r="G35" s="179" t="str">
        <f>IF($E35="","",VLOOKUP($E35,'1MD ELO (5)'!$A$7:$O$22,3))</f>
        <v/>
      </c>
      <c r="H35" s="179"/>
      <c r="I35" s="179" t="str">
        <f>IF($E35="","",VLOOKUP($E35,'1MD ELO (5)'!$A$7:$O$22,4))</f>
        <v/>
      </c>
      <c r="J35" s="162"/>
      <c r="K35" s="161"/>
      <c r="L35" s="187"/>
      <c r="M35" s="161"/>
      <c r="N35" s="186"/>
      <c r="O35" s="186"/>
      <c r="P35" s="186"/>
      <c r="Q35" s="167"/>
      <c r="R35" s="168"/>
      <c r="S35" s="169"/>
      <c r="AI35" s="668"/>
      <c r="AJ35" s="668"/>
      <c r="AK35" s="668"/>
    </row>
    <row r="36" spans="1:37" s="38" customFormat="1" ht="12.9" customHeight="1">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c r="A37" s="157">
        <v>16</v>
      </c>
      <c r="B37" s="390" t="str">
        <f>IF($E37="","",VLOOKUP($E37,'1MD ELO (5)'!$A$7:$O$22,14))</f>
        <v/>
      </c>
      <c r="C37" s="446" t="str">
        <f>IF($E37="","",VLOOKUP($E37,'1MD ELO (5)'!$A$7:$O$22,15))</f>
        <v/>
      </c>
      <c r="D37" s="446" t="str">
        <f>IF($E37="","",VLOOKUP($E37,'1MD ELO (5)'!$A$7:$O$22,5))</f>
        <v/>
      </c>
      <c r="E37" s="159"/>
      <c r="F37" s="160" t="str">
        <f>UPPER(IF($E37="","",VLOOKUP($E37,'1MD ELO (5)'!$A$7:$O$22,2)))</f>
        <v/>
      </c>
      <c r="G37" s="160" t="str">
        <f>IF($E37="","",VLOOKUP($E37,'1MD ELO (5)'!$A$7:$O$22,3))</f>
        <v/>
      </c>
      <c r="H37" s="179"/>
      <c r="I37" s="160" t="str">
        <f>IF($E37="","",VLOOKUP($E37,'1MD ELO (5)'!$A$7:$O$22,4))</f>
        <v/>
      </c>
      <c r="J37" s="190"/>
      <c r="K37" s="161"/>
      <c r="L37" s="161"/>
      <c r="M37" s="161"/>
      <c r="N37" s="186"/>
      <c r="O37" s="186"/>
      <c r="P37" s="186"/>
      <c r="Q37" s="167"/>
      <c r="R37" s="168"/>
      <c r="S37" s="169"/>
      <c r="AI37" s="668"/>
      <c r="AJ37" s="668"/>
      <c r="AK37" s="668"/>
    </row>
    <row r="38" spans="1:37" s="38" customFormat="1" ht="9.6" customHeight="1">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c r="A50" s="452" t="s">
        <v>106</v>
      </c>
      <c r="B50" s="453"/>
      <c r="C50" s="454"/>
      <c r="D50" s="455"/>
      <c r="E50" s="224">
        <v>1</v>
      </c>
      <c r="F50" s="92" t="str">
        <f>IF(E50&gt;$R$57,,UPPER(VLOOKUP(E50,'1MD ELO (5)'!$A$7:$Q$134,2)))</f>
        <v/>
      </c>
      <c r="G50" s="225"/>
      <c r="H50" s="92"/>
      <c r="I50" s="91"/>
      <c r="J50" s="226" t="s">
        <v>7</v>
      </c>
      <c r="K50" s="221"/>
      <c r="L50" s="227"/>
      <c r="M50" s="221"/>
      <c r="N50" s="228"/>
      <c r="O50" s="229" t="s">
        <v>111</v>
      </c>
      <c r="P50" s="230"/>
      <c r="Q50" s="230"/>
      <c r="R50" s="231"/>
      <c r="AI50" s="670"/>
      <c r="AJ50" s="670"/>
      <c r="AK50" s="670"/>
    </row>
    <row r="51" spans="1:37" s="18" customFormat="1" ht="9" customHeight="1">
      <c r="A51" s="236" t="s">
        <v>124</v>
      </c>
      <c r="B51" s="234"/>
      <c r="C51" s="448"/>
      <c r="D51" s="237"/>
      <c r="E51" s="224">
        <v>2</v>
      </c>
      <c r="F51" s="92" t="str">
        <f>IF(E51&gt;$R$57,,UPPER(VLOOKUP(E51,'1MD ELO (5)'!$A$7:$Q$134,2)))</f>
        <v/>
      </c>
      <c r="G51" s="225"/>
      <c r="H51" s="92"/>
      <c r="I51" s="91"/>
      <c r="J51" s="226" t="s">
        <v>8</v>
      </c>
      <c r="K51" s="221"/>
      <c r="L51" s="227"/>
      <c r="M51" s="221"/>
      <c r="N51" s="228"/>
      <c r="O51" s="232"/>
      <c r="P51" s="233"/>
      <c r="Q51" s="234"/>
      <c r="R51" s="235"/>
      <c r="AI51" s="670"/>
      <c r="AJ51" s="670"/>
      <c r="AK51" s="670"/>
    </row>
    <row r="52" spans="1:37" s="18" customFormat="1" ht="9" customHeight="1">
      <c r="A52" s="379"/>
      <c r="B52" s="380"/>
      <c r="C52" s="449"/>
      <c r="D52" s="381"/>
      <c r="E52" s="224">
        <v>3</v>
      </c>
      <c r="F52" s="92" t="str">
        <f>IF(E52&gt;$R$57,,UPPER(VLOOKUP(E52,'1MD ELO (5)'!$A$7:$Q$134,2)))</f>
        <v/>
      </c>
      <c r="G52" s="225"/>
      <c r="H52" s="92"/>
      <c r="I52" s="91"/>
      <c r="J52" s="226" t="s">
        <v>9</v>
      </c>
      <c r="K52" s="221"/>
      <c r="L52" s="227"/>
      <c r="M52" s="221"/>
      <c r="N52" s="228"/>
      <c r="O52" s="229" t="s">
        <v>112</v>
      </c>
      <c r="P52" s="230"/>
      <c r="Q52" s="230"/>
      <c r="R52" s="231"/>
      <c r="AI52" s="670"/>
      <c r="AJ52" s="670"/>
      <c r="AK52" s="670"/>
    </row>
    <row r="53" spans="1:37" s="18" customFormat="1" ht="9" customHeight="1">
      <c r="A53" s="238"/>
      <c r="B53" s="443"/>
      <c r="C53" s="443"/>
      <c r="D53" s="239"/>
      <c r="E53" s="224">
        <v>4</v>
      </c>
      <c r="F53" s="92" t="str">
        <f>IF(E53&gt;$R$57,,UPPER(VLOOKUP(E53,'1MD ELO (5)'!$A$7:$Q$134,2)))</f>
        <v/>
      </c>
      <c r="G53" s="225"/>
      <c r="H53" s="92"/>
      <c r="I53" s="91"/>
      <c r="J53" s="226" t="s">
        <v>10</v>
      </c>
      <c r="K53" s="221"/>
      <c r="L53" s="227"/>
      <c r="M53" s="221"/>
      <c r="N53" s="228"/>
      <c r="O53" s="221"/>
      <c r="P53" s="227"/>
      <c r="Q53" s="221"/>
      <c r="R53" s="228"/>
      <c r="AI53" s="670"/>
      <c r="AJ53" s="670"/>
      <c r="AK53" s="670"/>
    </row>
    <row r="54" spans="1:37" s="18" customFormat="1" ht="9" customHeight="1">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c r="A57" s="368"/>
      <c r="B57" s="365"/>
      <c r="C57" s="445"/>
      <c r="D57" s="378"/>
      <c r="E57" s="240"/>
      <c r="F57" s="241"/>
      <c r="G57" s="242"/>
      <c r="H57" s="241"/>
      <c r="I57" s="243"/>
      <c r="J57" s="244" t="s">
        <v>14</v>
      </c>
      <c r="K57" s="234"/>
      <c r="L57" s="233"/>
      <c r="M57" s="234"/>
      <c r="N57" s="235"/>
      <c r="O57" s="234">
        <f>R4</f>
        <v>0</v>
      </c>
      <c r="P57" s="233"/>
      <c r="Q57" s="234"/>
      <c r="R57" s="245">
        <f>MIN(4,'1MD ELO (5)'!Q5)</f>
        <v>4</v>
      </c>
      <c r="AI57" s="670"/>
      <c r="AJ57" s="670"/>
      <c r="AK57" s="670"/>
    </row>
  </sheetData>
  <mergeCells count="1">
    <mergeCell ref="A4:C4"/>
  </mergeCells>
  <conditionalFormatting sqref="G45:I45 G39:I39 H23 H25 H27 H29 H31 H33 H35 H37 G47:I47 G41:I41 G43:I43 H7 H9 H11 H13 H15 H17 H19 H21">
    <cfRule type="expression" dxfId="91" priority="14" stopIfTrue="1">
      <formula>AND($E7&lt;9,$C7&gt;0)</formula>
    </cfRule>
  </conditionalFormatting>
  <conditionalFormatting sqref="I32 I46 I36 K44 I42 K10 M14 K18 K26 K34 M30 M40 O22 I8 I12 I16 I20 I24 I28">
    <cfRule type="expression" dxfId="90" priority="11" stopIfTrue="1">
      <formula>AND($O$1="CU",I8="Umpire")</formula>
    </cfRule>
    <cfRule type="expression" dxfId="89" priority="12" stopIfTrue="1">
      <formula>AND($O$1="CU",I8&lt;&gt;"Umpire",J8&lt;&gt;"")</formula>
    </cfRule>
    <cfRule type="expression" dxfId="88" priority="13" stopIfTrue="1">
      <formula>AND($O$1="CU",I8&lt;&gt;"Umpire")</formula>
    </cfRule>
  </conditionalFormatting>
  <conditionalFormatting sqref="E39 E47 E45 E43 E41">
    <cfRule type="expression" dxfId="87" priority="10" stopIfTrue="1">
      <formula>AND($E39&lt;9,$C39&gt;0)</formula>
    </cfRule>
  </conditionalFormatting>
  <conditionalFormatting sqref="F41 F43 F45 F47 F39">
    <cfRule type="cellIs" dxfId="86" priority="8" stopIfTrue="1" operator="equal">
      <formula>"Bye"</formula>
    </cfRule>
    <cfRule type="expression" dxfId="85" priority="9" stopIfTrue="1">
      <formula>AND($E39&lt;9,$C39&gt;0)</formula>
    </cfRule>
  </conditionalFormatting>
  <conditionalFormatting sqref="M10 M18 M26 M34 O30 O40 M44 O14 Q22 K8 K12 K16 K20 K24 K28 K32 K36 K42 K46">
    <cfRule type="expression" dxfId="84" priority="6" stopIfTrue="1">
      <formula>J8="as"</formula>
    </cfRule>
    <cfRule type="expression" dxfId="83" priority="7" stopIfTrue="1">
      <formula>J8="bs"</formula>
    </cfRule>
  </conditionalFormatting>
  <conditionalFormatting sqref="B41 B43 B45 B47 B39">
    <cfRule type="cellIs" dxfId="82" priority="4" stopIfTrue="1" operator="equal">
      <formula>"QA"</formula>
    </cfRule>
    <cfRule type="cellIs" dxfId="81" priority="5" stopIfTrue="1" operator="equal">
      <formula>"DA"</formula>
    </cfRule>
  </conditionalFormatting>
  <conditionalFormatting sqref="R57 J8 J12 J16 J20 J24 J28 J32 J36 N30 N14 L10 L34 L18 L26 P22">
    <cfRule type="expression" dxfId="80" priority="3" stopIfTrue="1">
      <formula>$O$1="CU"</formula>
    </cfRule>
  </conditionalFormatting>
  <conditionalFormatting sqref="E9 E7 E11 E13 E15 E17 E19 E21 E23 E25 E27 E29 E31 E33 E35 E37">
    <cfRule type="expression" dxfId="79" priority="2" stopIfTrue="1">
      <formula>$E7&lt;5</formula>
    </cfRule>
  </conditionalFormatting>
  <conditionalFormatting sqref="F35 F37 F25 F33 F31 F29 F27 F23 F19 F21 F9 F17 F15 F13 F11 F7">
    <cfRule type="cellIs" dxfId="78"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worksheet>
</file>

<file path=xl/worksheets/sheet97.xml><?xml version="1.0" encoding="utf-8"?>
<worksheet xmlns="http://schemas.openxmlformats.org/spreadsheetml/2006/main" xmlns:r="http://schemas.openxmlformats.org/officeDocument/2006/relationships">
  <sheetPr codeName="Sheet155">
    <tabColor indexed="11"/>
    <pageSetUpPr fitToPage="1"/>
  </sheetPr>
  <dimension ref="A1:AM79"/>
  <sheetViews>
    <sheetView showGridLines="0" showZeros="0" workbookViewId="0">
      <selection activeCell="A6" sqref="A6:IV6"/>
    </sheetView>
  </sheetViews>
  <sheetFormatPr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c r="A1" s="93" t="str">
        <f>Altalanos!$A$6</f>
        <v>Diákolimpia Bács-Kiskun</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E2" s="465">
        <f>Altalanos!$E$8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49"/>
      <c r="N4" s="147"/>
      <c r="O4" s="146"/>
      <c r="P4" s="147"/>
      <c r="Q4" s="146"/>
      <c r="R4" s="89">
        <f>Altalanos!$E$10</f>
        <v>0</v>
      </c>
      <c r="Y4" s="656"/>
      <c r="Z4" s="656"/>
      <c r="AA4" s="656" t="s">
        <v>194</v>
      </c>
      <c r="AB4" s="661">
        <v>250</v>
      </c>
      <c r="AC4" s="661">
        <v>200</v>
      </c>
      <c r="AD4" s="661">
        <v>150</v>
      </c>
      <c r="AE4" s="661">
        <v>120</v>
      </c>
      <c r="AF4" s="661">
        <v>90</v>
      </c>
      <c r="AG4" s="661">
        <v>60</v>
      </c>
      <c r="AH4" s="661">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c r="A6" s="785"/>
      <c r="B6" s="794"/>
      <c r="C6" s="794"/>
      <c r="D6" s="794"/>
      <c r="E6" s="794"/>
      <c r="F6" s="793" t="str">
        <f>IF(Y3="","",CONCATENATE(AH1," / ",AG1," pont"))</f>
        <v/>
      </c>
      <c r="G6" s="795"/>
      <c r="H6" s="796"/>
      <c r="I6" s="795"/>
      <c r="J6" s="797"/>
      <c r="K6" s="794" t="str">
        <f>IF(Y3="","",CONCATENATE(AF1," pont"))</f>
        <v/>
      </c>
      <c r="L6" s="797"/>
      <c r="M6" s="794" t="str">
        <f>IF(Y3="","",CONCATENATE(AE1," pont"))</f>
        <v/>
      </c>
      <c r="N6" s="797"/>
      <c r="O6" s="794" t="str">
        <f>IF(Y3="","",CONCATENATE(AD1," pont"))</f>
        <v/>
      </c>
      <c r="P6" s="797"/>
      <c r="Q6" s="794" t="str">
        <f>IF(Y3="","",CONCATENATE(AC1," pont"))</f>
        <v/>
      </c>
      <c r="R6" s="804"/>
      <c r="Y6" s="800"/>
      <c r="Z6" s="800"/>
      <c r="AA6" s="800" t="s">
        <v>196</v>
      </c>
      <c r="AB6" s="801">
        <v>150</v>
      </c>
      <c r="AC6" s="801">
        <v>120</v>
      </c>
      <c r="AD6" s="801">
        <v>90</v>
      </c>
      <c r="AE6" s="801">
        <v>60</v>
      </c>
      <c r="AF6" s="801">
        <v>40</v>
      </c>
      <c r="AG6" s="801">
        <v>25</v>
      </c>
      <c r="AH6" s="801">
        <v>10</v>
      </c>
      <c r="AI6" s="803"/>
      <c r="AJ6" s="803"/>
      <c r="AK6" s="803"/>
    </row>
    <row r="7" spans="1:37" s="38" customFormat="1" ht="10.5" customHeight="1">
      <c r="A7" s="157">
        <v>1</v>
      </c>
      <c r="B7" s="390" t="str">
        <f>IF($E7="","",VLOOKUP($E7,'1MD ELO (5)'!$A$7:$O$48,14))</f>
        <v/>
      </c>
      <c r="C7" s="390" t="str">
        <f>IF($E7="","",VLOOKUP($E7,'1MD ELO (5)'!$A$7:$O$48,15))</f>
        <v/>
      </c>
      <c r="D7" s="471" t="str">
        <f>IF($E7="","",VLOOKUP($E7,'1MD ELO (5)'!$A$7:$O$48,5))</f>
        <v/>
      </c>
      <c r="E7" s="159"/>
      <c r="F7" s="160" t="str">
        <f>UPPER(IF($E7="","",VLOOKUP($E7,'1MD ELO (5)'!$A$7:$O$48,2)))</f>
        <v/>
      </c>
      <c r="G7" s="160" t="str">
        <f>IF($E7="","",VLOOKUP($E7,'1MD ELO (5)'!$A$7:$O$48,3))</f>
        <v/>
      </c>
      <c r="H7" s="160"/>
      <c r="I7" s="160" t="str">
        <f>IF($E7="","",VLOOKUP($E7,'1MD ELO (5)'!$A$7:$O$48,4))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c r="A9" s="171">
        <v>2</v>
      </c>
      <c r="B9" s="390" t="str">
        <f>IF($E9="","",VLOOKUP($E9,'1MD ELO (5)'!$A$7:$O$48,14))</f>
        <v/>
      </c>
      <c r="C9" s="390" t="str">
        <f>IF($E9="","",VLOOKUP($E9,'1MD ELO (5)'!$A$7:$O$48,15))</f>
        <v/>
      </c>
      <c r="D9" s="471" t="str">
        <f>IF($E9="","",VLOOKUP($E9,'1MD ELO (5)'!$A$7:$O$48,5))</f>
        <v/>
      </c>
      <c r="E9" s="159"/>
      <c r="F9" s="487" t="str">
        <f>UPPER(IF($E9="","",VLOOKUP($E9,'1MD ELO (5)'!$A$7:$O$48,2)))</f>
        <v/>
      </c>
      <c r="G9" s="487" t="str">
        <f>IF($E9="","",VLOOKUP($E9,'1MD ELO (5)'!$A$7:$O$48,3))</f>
        <v/>
      </c>
      <c r="H9" s="487"/>
      <c r="I9" s="487" t="str">
        <f>IF($E9="","",VLOOKUP($E9,'1MD ELO (5)'!$A$7:$O$48,4))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c r="A11" s="171">
        <v>3</v>
      </c>
      <c r="B11" s="390" t="str">
        <f>IF($E11="","",VLOOKUP($E11,'1MD ELO (5)'!$A$7:$O$48,14))</f>
        <v/>
      </c>
      <c r="C11" s="390" t="str">
        <f>IF($E11="","",VLOOKUP($E11,'1MD ELO (5)'!$A$7:$O$48,15))</f>
        <v/>
      </c>
      <c r="D11" s="471" t="str">
        <f>IF($E11="","",VLOOKUP($E11,'1MD ELO (5)'!$A$7:$O$48,5))</f>
        <v/>
      </c>
      <c r="E11" s="159"/>
      <c r="F11" s="487" t="str">
        <f>UPPER(IF($E11="","",VLOOKUP($E11,'1MD ELO (5)'!$A$7:$O$48,2)))</f>
        <v/>
      </c>
      <c r="G11" s="487" t="str">
        <f>IF($E11="","",VLOOKUP($E11,'1MD ELO (5)'!$A$7:$O$48,3))</f>
        <v/>
      </c>
      <c r="H11" s="487"/>
      <c r="I11" s="487" t="str">
        <f>IF($E11="","",VLOOKUP($E11,'1MD ELO (5)'!$A$7:$O$48,4))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c r="A13" s="171">
        <v>4</v>
      </c>
      <c r="B13" s="390" t="str">
        <f>IF($E13="","",VLOOKUP($E13,'1MD ELO (5)'!$A$7:$O$48,14))</f>
        <v/>
      </c>
      <c r="C13" s="390" t="str">
        <f>IF($E13="","",VLOOKUP($E13,'1MD ELO (5)'!$A$7:$O$48,15))</f>
        <v/>
      </c>
      <c r="D13" s="471" t="str">
        <f>IF($E13="","",VLOOKUP($E13,'1MD ELO (5)'!$A$7:$O$48,5))</f>
        <v/>
      </c>
      <c r="E13" s="159"/>
      <c r="F13" s="487" t="str">
        <f>UPPER(IF($E13="","",VLOOKUP($E13,'1MD ELO (5)'!$A$7:$O$48,2)))</f>
        <v/>
      </c>
      <c r="G13" s="487" t="str">
        <f>IF($E13="","",VLOOKUP($E13,'1MD ELO (5)'!$A$7:$O$48,3))</f>
        <v/>
      </c>
      <c r="H13" s="487"/>
      <c r="I13" s="487" t="str">
        <f>IF($E13="","",VLOOKUP($E13,'1MD ELO (5)'!$A$7:$O$48,4))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c r="A15" s="171">
        <v>5</v>
      </c>
      <c r="B15" s="390" t="str">
        <f>IF($E15="","",VLOOKUP($E15,'1MD ELO (5)'!$A$7:$O$48,14))</f>
        <v/>
      </c>
      <c r="C15" s="390" t="str">
        <f>IF($E15="","",VLOOKUP($E15,'1MD ELO (5)'!$A$7:$O$48,15))</f>
        <v/>
      </c>
      <c r="D15" s="471" t="str">
        <f>IF($E15="","",VLOOKUP($E15,'1MD ELO (5)'!$A$7:$O$48,5))</f>
        <v/>
      </c>
      <c r="E15" s="159"/>
      <c r="F15" s="487" t="str">
        <f>UPPER(IF($E15="","",VLOOKUP($E15,'1MD ELO (5)'!$A$7:$O$48,2)))</f>
        <v/>
      </c>
      <c r="G15" s="487" t="str">
        <f>IF($E15="","",VLOOKUP($E15,'1MD ELO (5)'!$A$7:$O$48,3))</f>
        <v/>
      </c>
      <c r="H15" s="487"/>
      <c r="I15" s="487" t="str">
        <f>IF($E15="","",VLOOKUP($E15,'1MD ELO (5)'!$A$7:$O$48,4))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c r="A17" s="171">
        <v>6</v>
      </c>
      <c r="B17" s="390" t="str">
        <f>IF($E17="","",VLOOKUP($E17,'1MD ELO (5)'!$A$7:$O$48,14))</f>
        <v/>
      </c>
      <c r="C17" s="390" t="str">
        <f>IF($E17="","",VLOOKUP($E17,'1MD ELO (5)'!$A$7:$O$48,15))</f>
        <v/>
      </c>
      <c r="D17" s="471" t="str">
        <f>IF($E17="","",VLOOKUP($E17,'1MD ELO (5)'!$A$7:$O$48,5))</f>
        <v/>
      </c>
      <c r="E17" s="159"/>
      <c r="F17" s="487" t="str">
        <f>UPPER(IF($E17="","",VLOOKUP($E17,'1MD ELO (5)'!$A$7:$O$48,2)))</f>
        <v/>
      </c>
      <c r="G17" s="487" t="str">
        <f>IF($E17="","",VLOOKUP($E17,'1MD ELO (5)'!$A$7:$O$48,3))</f>
        <v/>
      </c>
      <c r="H17" s="487"/>
      <c r="I17" s="487" t="str">
        <f>IF($E17="","",VLOOKUP($E17,'1MD ELO (5)'!$A$7:$O$48,4))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c r="A19" s="171">
        <v>7</v>
      </c>
      <c r="B19" s="390" t="str">
        <f>IF($E19="","",VLOOKUP($E19,'1MD ELO (5)'!$A$7:$O$48,14))</f>
        <v/>
      </c>
      <c r="C19" s="390" t="str">
        <f>IF($E19="","",VLOOKUP($E19,'1MD ELO (5)'!$A$7:$O$48,15))</f>
        <v/>
      </c>
      <c r="D19" s="471" t="str">
        <f>IF($E19="","",VLOOKUP($E19,'1MD ELO (5)'!$A$7:$O$48,5))</f>
        <v/>
      </c>
      <c r="E19" s="159"/>
      <c r="F19" s="487" t="str">
        <f>UPPER(IF($E19="","",VLOOKUP($E19,'1MD ELO (5)'!$A$7:$O$48,2)))</f>
        <v/>
      </c>
      <c r="G19" s="487" t="str">
        <f>IF($E19="","",VLOOKUP($E19,'1MD ELO (5)'!$A$7:$O$48,3))</f>
        <v/>
      </c>
      <c r="H19" s="487"/>
      <c r="I19" s="487" t="str">
        <f>IF($E19="","",VLOOKUP($E19,'1MD ELO (5)'!$A$7:$O$48,4))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c r="A21" s="157">
        <v>8</v>
      </c>
      <c r="B21" s="390" t="str">
        <f>IF($E21="","",VLOOKUP($E21,'1MD ELO (5)'!$A$7:$O$48,14))</f>
        <v/>
      </c>
      <c r="C21" s="390" t="str">
        <f>IF($E21="","",VLOOKUP($E21,'1MD ELO (5)'!$A$7:$O$48,15))</f>
        <v/>
      </c>
      <c r="D21" s="471" t="str">
        <f>IF($E21="","",VLOOKUP($E21,'1MD ELO (5)'!$A$7:$O$48,5))</f>
        <v/>
      </c>
      <c r="E21" s="159"/>
      <c r="F21" s="160" t="str">
        <f>UPPER(IF($E21="","",VLOOKUP($E21,'1MD ELO (5)'!$A$7:$O$48,2)))</f>
        <v/>
      </c>
      <c r="G21" s="160" t="str">
        <f>IF($E21="","",VLOOKUP($E21,'1MD ELO (5)'!$A$7:$O$48,3))</f>
        <v/>
      </c>
      <c r="H21" s="160"/>
      <c r="I21" s="160" t="str">
        <f>IF($E21="","",VLOOKUP($E21,'1MD ELO (5)'!$A$7:$O$48,4))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c r="A23" s="157">
        <v>9</v>
      </c>
      <c r="B23" s="390" t="str">
        <f>IF($E23="","",VLOOKUP($E23,'1MD ELO (5)'!$A$7:$O$48,14))</f>
        <v/>
      </c>
      <c r="C23" s="390" t="str">
        <f>IF($E23="","",VLOOKUP($E23,'1MD ELO (5)'!$A$7:$O$48,15))</f>
        <v/>
      </c>
      <c r="D23" s="471" t="str">
        <f>IF($E23="","",VLOOKUP($E23,'1MD ELO (5)'!$A$7:$O$48,5))</f>
        <v/>
      </c>
      <c r="E23" s="159"/>
      <c r="F23" s="160" t="str">
        <f>UPPER(IF($E23="","",VLOOKUP($E23,'1MD ELO (5)'!$A$7:$O$48,2)))</f>
        <v/>
      </c>
      <c r="G23" s="160" t="str">
        <f>IF($E23="","",VLOOKUP($E23,'1MD ELO (5)'!$A$7:$O$48,3))</f>
        <v/>
      </c>
      <c r="H23" s="160"/>
      <c r="I23" s="160" t="str">
        <f>IF($E23="","",VLOOKUP($E23,'1MD ELO (5)'!$A$7:$O$48,4))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c r="A25" s="171">
        <v>10</v>
      </c>
      <c r="B25" s="390" t="str">
        <f>IF($E25="","",VLOOKUP($E25,'1MD ELO (5)'!$A$7:$O$48,14))</f>
        <v/>
      </c>
      <c r="C25" s="390" t="str">
        <f>IF($E25="","",VLOOKUP($E25,'1MD ELO (5)'!$A$7:$O$48,15))</f>
        <v/>
      </c>
      <c r="D25" s="471" t="str">
        <f>IF($E25="","",VLOOKUP($E25,'1MD ELO (5)'!$A$7:$O$48,5))</f>
        <v/>
      </c>
      <c r="E25" s="159"/>
      <c r="F25" s="487" t="str">
        <f>UPPER(IF($E25="","",VLOOKUP($E25,'1MD ELO (5)'!$A$7:$O$48,2)))</f>
        <v/>
      </c>
      <c r="G25" s="487" t="str">
        <f>IF($E25="","",VLOOKUP($E25,'1MD ELO (5)'!$A$7:$O$48,3))</f>
        <v/>
      </c>
      <c r="H25" s="487"/>
      <c r="I25" s="487" t="str">
        <f>IF($E25="","",VLOOKUP($E25,'1MD ELO (5)'!$A$7:$O$48,4))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c r="A27" s="171">
        <v>11</v>
      </c>
      <c r="B27" s="390" t="str">
        <f>IF($E27="","",VLOOKUP($E27,'1MD ELO (5)'!$A$7:$O$48,14))</f>
        <v/>
      </c>
      <c r="C27" s="390" t="str">
        <f>IF($E27="","",VLOOKUP($E27,'1MD ELO (5)'!$A$7:$O$48,15))</f>
        <v/>
      </c>
      <c r="D27" s="471" t="str">
        <f>IF($E27="","",VLOOKUP($E27,'1MD ELO (5)'!$A$7:$O$48,5))</f>
        <v/>
      </c>
      <c r="E27" s="159"/>
      <c r="F27" s="487" t="str">
        <f>UPPER(IF($E27="","",VLOOKUP($E27,'1MD ELO (5)'!$A$7:$O$48,2)))</f>
        <v/>
      </c>
      <c r="G27" s="487" t="str">
        <f>IF($E27="","",VLOOKUP($E27,'1MD ELO (5)'!$A$7:$O$48,3))</f>
        <v/>
      </c>
      <c r="H27" s="487"/>
      <c r="I27" s="487" t="str">
        <f>IF($E27="","",VLOOKUP($E27,'1MD ELO (5)'!$A$7:$O$48,4))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c r="A29" s="171">
        <v>12</v>
      </c>
      <c r="B29" s="390" t="str">
        <f>IF($E29="","",VLOOKUP($E29,'1MD ELO (5)'!$A$7:$O$48,14))</f>
        <v/>
      </c>
      <c r="C29" s="390" t="str">
        <f>IF($E29="","",VLOOKUP($E29,'1MD ELO (5)'!$A$7:$O$48,15))</f>
        <v/>
      </c>
      <c r="D29" s="471" t="str">
        <f>IF($E29="","",VLOOKUP($E29,'1MD ELO (5)'!$A$7:$O$48,5))</f>
        <v/>
      </c>
      <c r="E29" s="159"/>
      <c r="F29" s="487" t="str">
        <f>UPPER(IF($E29="","",VLOOKUP($E29,'1MD ELO (5)'!$A$7:$O$48,2)))</f>
        <v/>
      </c>
      <c r="G29" s="487" t="str">
        <f>IF($E29="","",VLOOKUP($E29,'1MD ELO (5)'!$A$7:$O$48,3))</f>
        <v/>
      </c>
      <c r="H29" s="487"/>
      <c r="I29" s="487" t="str">
        <f>IF($E29="","",VLOOKUP($E29,'1MD ELO (5)'!$A$7:$O$48,4))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c r="A31" s="171">
        <v>13</v>
      </c>
      <c r="B31" s="390" t="str">
        <f>IF($E31="","",VLOOKUP($E31,'1MD ELO (5)'!$A$7:$O$48,14))</f>
        <v/>
      </c>
      <c r="C31" s="390" t="str">
        <f>IF($E31="","",VLOOKUP($E31,'1MD ELO (5)'!$A$7:$O$48,15))</f>
        <v/>
      </c>
      <c r="D31" s="471" t="str">
        <f>IF($E31="","",VLOOKUP($E31,'1MD ELO (5)'!$A$7:$O$48,5))</f>
        <v/>
      </c>
      <c r="E31" s="159"/>
      <c r="F31" s="487" t="str">
        <f>UPPER(IF($E31="","",VLOOKUP($E31,'1MD ELO (5)'!$A$7:$O$48,2)))</f>
        <v/>
      </c>
      <c r="G31" s="487" t="str">
        <f>IF($E31="","",VLOOKUP($E31,'1MD ELO (5)'!$A$7:$O$48,3))</f>
        <v/>
      </c>
      <c r="H31" s="487"/>
      <c r="I31" s="487" t="str">
        <f>IF($E31="","",VLOOKUP($E31,'1MD ELO (5)'!$A$7:$O$48,4))</f>
        <v/>
      </c>
      <c r="J31" s="192"/>
      <c r="K31" s="161"/>
      <c r="L31" s="161"/>
      <c r="M31" s="161"/>
      <c r="N31" s="188"/>
      <c r="O31" s="161"/>
      <c r="P31" s="166"/>
      <c r="Q31" s="164"/>
      <c r="R31" s="246"/>
      <c r="S31" s="169"/>
      <c r="AI31" s="668"/>
      <c r="AJ31" s="668"/>
      <c r="AK31" s="668"/>
    </row>
    <row r="32" spans="1:39" s="38" customFormat="1" ht="9.6" customHeight="1">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c r="A33" s="171">
        <v>14</v>
      </c>
      <c r="B33" s="390" t="str">
        <f>IF($E33="","",VLOOKUP($E33,'1MD ELO (5)'!$A$7:$O$48,14))</f>
        <v/>
      </c>
      <c r="C33" s="390" t="str">
        <f>IF($E33="","",VLOOKUP($E33,'1MD ELO (5)'!$A$7:$O$48,15))</f>
        <v/>
      </c>
      <c r="D33" s="471" t="str">
        <f>IF($E33="","",VLOOKUP($E33,'1MD ELO (5)'!$A$7:$O$48,5))</f>
        <v/>
      </c>
      <c r="E33" s="159"/>
      <c r="F33" s="487" t="str">
        <f>UPPER(IF($E33="","",VLOOKUP($E33,'1MD ELO (5)'!$A$7:$O$48,2)))</f>
        <v/>
      </c>
      <c r="G33" s="487" t="str">
        <f>IF($E33="","",VLOOKUP($E33,'1MD ELO (5)'!$A$7:$O$48,3))</f>
        <v/>
      </c>
      <c r="H33" s="487"/>
      <c r="I33" s="487" t="str">
        <f>IF($E33="","",VLOOKUP($E33,'1MD ELO (5)'!$A$7:$O$48,4))</f>
        <v/>
      </c>
      <c r="J33" s="180"/>
      <c r="K33" s="161"/>
      <c r="L33" s="181"/>
      <c r="M33" s="161"/>
      <c r="N33" s="188"/>
      <c r="O33" s="164"/>
      <c r="P33" s="166"/>
      <c r="Q33" s="164"/>
      <c r="R33" s="246"/>
      <c r="S33" s="169"/>
      <c r="AI33" s="668"/>
      <c r="AJ33" s="668"/>
      <c r="AK33" s="668"/>
    </row>
    <row r="34" spans="1:37" s="38" customFormat="1" ht="9.6" customHeight="1">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c r="A35" s="171">
        <v>15</v>
      </c>
      <c r="B35" s="390" t="str">
        <f>IF($E35="","",VLOOKUP($E35,'1MD ELO (5)'!$A$7:$O$48,14))</f>
        <v/>
      </c>
      <c r="C35" s="390" t="str">
        <f>IF($E35="","",VLOOKUP($E35,'1MD ELO (5)'!$A$7:$O$48,15))</f>
        <v/>
      </c>
      <c r="D35" s="471" t="str">
        <f>IF($E35="","",VLOOKUP($E35,'1MD ELO (5)'!$A$7:$O$48,5))</f>
        <v/>
      </c>
      <c r="E35" s="159"/>
      <c r="F35" s="487" t="str">
        <f>UPPER(IF($E35="","",VLOOKUP($E35,'1MD ELO (5)'!$A$7:$O$48,2)))</f>
        <v/>
      </c>
      <c r="G35" s="487" t="str">
        <f>IF($E35="","",VLOOKUP($E35,'1MD ELO (5)'!$A$7:$O$48,3))</f>
        <v/>
      </c>
      <c r="H35" s="487"/>
      <c r="I35" s="487" t="str">
        <f>IF($E35="","",VLOOKUP($E35,'1MD ELO (5)'!$A$7:$O$48,4))</f>
        <v/>
      </c>
      <c r="J35" s="162"/>
      <c r="K35" s="161"/>
      <c r="L35" s="187"/>
      <c r="M35" s="161"/>
      <c r="N35" s="186"/>
      <c r="O35" s="164"/>
      <c r="P35" s="166"/>
      <c r="Q35" s="164"/>
      <c r="R35" s="246"/>
      <c r="S35" s="169"/>
      <c r="AI35" s="668"/>
      <c r="AJ35" s="668"/>
      <c r="AK35" s="668"/>
    </row>
    <row r="36" spans="1:37" s="38" customFormat="1" ht="9.6" customHeight="1">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c r="A37" s="157">
        <v>16</v>
      </c>
      <c r="B37" s="390" t="str">
        <f>IF($E37="","",VLOOKUP($E37,'1MD ELO (5)'!$A$7:$O$48,14))</f>
        <v/>
      </c>
      <c r="C37" s="390" t="str">
        <f>IF($E37="","",VLOOKUP($E37,'1MD ELO (5)'!$A$7:$O$48,15))</f>
        <v/>
      </c>
      <c r="D37" s="471" t="str">
        <f>IF($E37="","",VLOOKUP($E37,'1MD ELO (5)'!$A$7:$O$48,5))</f>
        <v/>
      </c>
      <c r="E37" s="159"/>
      <c r="F37" s="160" t="str">
        <f>UPPER(IF($E37="","",VLOOKUP($E37,'1MD ELO (5)'!$A$7:$O$48,2)))</f>
        <v/>
      </c>
      <c r="G37" s="160" t="str">
        <f>IF($E37="","",VLOOKUP($E37,'1MD ELO (5)'!$A$7:$O$48,3))</f>
        <v/>
      </c>
      <c r="H37" s="160"/>
      <c r="I37" s="160" t="str">
        <f>IF($E37="","",VLOOKUP($E37,'1MD ELO (5)'!$A$7:$O$48,4))</f>
        <v/>
      </c>
      <c r="J37" s="190"/>
      <c r="K37" s="161"/>
      <c r="L37" s="161"/>
      <c r="M37" s="161"/>
      <c r="N37" s="186"/>
      <c r="O37" s="166"/>
      <c r="P37" s="166"/>
      <c r="Q37" s="164"/>
      <c r="R37" s="246"/>
      <c r="S37" s="169"/>
      <c r="AI37" s="668"/>
      <c r="AJ37" s="668"/>
      <c r="AK37" s="668"/>
    </row>
    <row r="38" spans="1:37" s="38" customFormat="1" ht="9.6" customHeight="1">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c r="A39" s="157">
        <v>17</v>
      </c>
      <c r="B39" s="390" t="str">
        <f>IF($E39="","",VLOOKUP($E39,'1MD ELO (5)'!$A$7:$O$48,14))</f>
        <v/>
      </c>
      <c r="C39" s="390" t="str">
        <f>IF($E39="","",VLOOKUP($E39,'1MD ELO (5)'!$A$7:$O$48,15))</f>
        <v/>
      </c>
      <c r="D39" s="471" t="str">
        <f>IF($E39="","",VLOOKUP($E39,'1MD ELO (5)'!$A$7:$O$48,5))</f>
        <v/>
      </c>
      <c r="E39" s="159"/>
      <c r="F39" s="160" t="str">
        <f>UPPER(IF($E39="","",VLOOKUP($E39,'1MD ELO (5)'!$A$7:$O$48,2)))</f>
        <v/>
      </c>
      <c r="G39" s="160" t="str">
        <f>IF($E39="","",VLOOKUP($E39,'1MD ELO (5)'!$A$7:$O$48,3))</f>
        <v/>
      </c>
      <c r="H39" s="160"/>
      <c r="I39" s="160" t="str">
        <f>IF($E39="","",VLOOKUP($E39,'1MD ELO (5)'!$A$7:$O$48,4))</f>
        <v/>
      </c>
      <c r="J39" s="162"/>
      <c r="K39" s="161"/>
      <c r="L39" s="161"/>
      <c r="M39" s="161"/>
      <c r="N39" s="186"/>
      <c r="O39" s="175" t="s">
        <v>0</v>
      </c>
      <c r="P39" s="252"/>
      <c r="Q39" s="161"/>
      <c r="R39" s="246"/>
      <c r="S39" s="169"/>
      <c r="AI39" s="668"/>
      <c r="AJ39" s="668"/>
      <c r="AK39" s="668"/>
    </row>
    <row r="40" spans="1:37" s="38" customFormat="1" ht="9.6" customHeight="1">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c r="A41" s="171">
        <v>18</v>
      </c>
      <c r="B41" s="390" t="str">
        <f>IF($E41="","",VLOOKUP($E41,'1MD ELO (5)'!$A$7:$O$48,14))</f>
        <v/>
      </c>
      <c r="C41" s="390" t="str">
        <f>IF($E41="","",VLOOKUP($E41,'1MD ELO (5)'!$A$7:$O$48,15))</f>
        <v/>
      </c>
      <c r="D41" s="471" t="str">
        <f>IF($E41="","",VLOOKUP($E41,'1MD ELO (5)'!$A$7:$O$48,5))</f>
        <v/>
      </c>
      <c r="E41" s="159"/>
      <c r="F41" s="487" t="str">
        <f>UPPER(IF($E41="","",VLOOKUP($E41,'1MD ELO (5)'!$A$7:$O$48,2)))</f>
        <v/>
      </c>
      <c r="G41" s="487" t="str">
        <f>IF($E41="","",VLOOKUP($E41,'1MD ELO (5)'!$A$7:$O$48,3))</f>
        <v/>
      </c>
      <c r="H41" s="487"/>
      <c r="I41" s="487" t="str">
        <f>IF($E41="","",VLOOKUP($E41,'1MD ELO (5)'!$A$7:$O$48,4))</f>
        <v/>
      </c>
      <c r="J41" s="180"/>
      <c r="K41" s="161"/>
      <c r="L41" s="181"/>
      <c r="M41" s="161"/>
      <c r="N41" s="186"/>
      <c r="O41" s="164"/>
      <c r="P41" s="166"/>
      <c r="Q41" s="847" t="str">
        <f>IF(Y3="","",CONCATENATE(AB1," pont"))</f>
        <v/>
      </c>
      <c r="R41" s="848"/>
      <c r="S41" s="169"/>
      <c r="AI41" s="668"/>
      <c r="AJ41" s="668"/>
      <c r="AK41" s="668"/>
    </row>
    <row r="42" spans="1:37" s="38" customFormat="1" ht="9.6" customHeight="1">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c r="A43" s="171">
        <v>19</v>
      </c>
      <c r="B43" s="390" t="str">
        <f>IF($E43="","",VLOOKUP($E43,'1MD ELO (5)'!$A$7:$O$48,14))</f>
        <v/>
      </c>
      <c r="C43" s="390" t="str">
        <f>IF($E43="","",VLOOKUP($E43,'1MD ELO (5)'!$A$7:$O$48,15))</f>
        <v/>
      </c>
      <c r="D43" s="471" t="str">
        <f>IF($E43="","",VLOOKUP($E43,'1MD ELO (5)'!$A$7:$O$48,5))</f>
        <v/>
      </c>
      <c r="E43" s="159"/>
      <c r="F43" s="487" t="str">
        <f>UPPER(IF($E43="","",VLOOKUP($E43,'1MD ELO (5)'!$A$7:$O$48,2)))</f>
        <v/>
      </c>
      <c r="G43" s="487" t="str">
        <f>IF($E43="","",VLOOKUP($E43,'1MD ELO (5)'!$A$7:$O$48,3))</f>
        <v/>
      </c>
      <c r="H43" s="487"/>
      <c r="I43" s="487" t="str">
        <f>IF($E43="","",VLOOKUP($E43,'1MD ELO (5)'!$A$7:$O$48,4))</f>
        <v/>
      </c>
      <c r="J43" s="162"/>
      <c r="K43" s="161"/>
      <c r="L43" s="187"/>
      <c r="M43" s="161"/>
      <c r="N43" s="188"/>
      <c r="O43" s="164"/>
      <c r="P43" s="166"/>
      <c r="Q43" s="164"/>
      <c r="R43" s="246"/>
      <c r="S43" s="169"/>
      <c r="AI43" s="668"/>
      <c r="AJ43" s="668"/>
      <c r="AK43" s="668"/>
    </row>
    <row r="44" spans="1:37" s="38" customFormat="1" ht="9.6" customHeight="1">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c r="A45" s="171">
        <v>20</v>
      </c>
      <c r="B45" s="390" t="str">
        <f>IF($E45="","",VLOOKUP($E45,'1MD ELO (5)'!$A$7:$O$48,14))</f>
        <v/>
      </c>
      <c r="C45" s="390" t="str">
        <f>IF($E45="","",VLOOKUP($E45,'1MD ELO (5)'!$A$7:$O$48,15))</f>
        <v/>
      </c>
      <c r="D45" s="471" t="str">
        <f>IF($E45="","",VLOOKUP($E45,'1MD ELO (5)'!$A$7:$O$48,5))</f>
        <v/>
      </c>
      <c r="E45" s="159"/>
      <c r="F45" s="487" t="str">
        <f>UPPER(IF($E45="","",VLOOKUP($E45,'1MD ELO (5)'!$A$7:$O$48,2)))</f>
        <v/>
      </c>
      <c r="G45" s="487" t="str">
        <f>IF($E45="","",VLOOKUP($E45,'1MD ELO (5)'!$A$7:$O$48,3))</f>
        <v/>
      </c>
      <c r="H45" s="487"/>
      <c r="I45" s="487" t="str">
        <f>IF($E45="","",VLOOKUP($E45,'1MD ELO (5)'!$A$7:$O$48,4))</f>
        <v/>
      </c>
      <c r="J45" s="190"/>
      <c r="K45" s="161"/>
      <c r="L45" s="161"/>
      <c r="M45" s="161"/>
      <c r="N45" s="188"/>
      <c r="O45" s="164"/>
      <c r="P45" s="166"/>
      <c r="Q45" s="164"/>
      <c r="R45" s="246"/>
      <c r="S45" s="169"/>
      <c r="AI45" s="668"/>
      <c r="AJ45" s="668"/>
      <c r="AK45" s="668"/>
    </row>
    <row r="46" spans="1:37" s="38" customFormat="1" ht="9.6" customHeight="1">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c r="A47" s="171">
        <v>21</v>
      </c>
      <c r="B47" s="390" t="str">
        <f>IF($E47="","",VLOOKUP($E47,'1MD ELO (5)'!$A$7:$O$48,14))</f>
        <v/>
      </c>
      <c r="C47" s="390" t="str">
        <f>IF($E47="","",VLOOKUP($E47,'1MD ELO (5)'!$A$7:$O$48,15))</f>
        <v/>
      </c>
      <c r="D47" s="471" t="str">
        <f>IF($E47="","",VLOOKUP($E47,'1MD ELO (5)'!$A$7:$O$48,5))</f>
        <v/>
      </c>
      <c r="E47" s="159"/>
      <c r="F47" s="487" t="str">
        <f>UPPER(IF($E47="","",VLOOKUP($E47,'1MD ELO (5)'!$A$7:$O$48,2)))</f>
        <v/>
      </c>
      <c r="G47" s="487" t="str">
        <f>IF($E47="","",VLOOKUP($E47,'1MD ELO (5)'!$A$7:$O$48,3))</f>
        <v/>
      </c>
      <c r="H47" s="487"/>
      <c r="I47" s="487" t="str">
        <f>IF($E47="","",VLOOKUP($E47,'1MD ELO (5)'!$A$7:$O$48,4))</f>
        <v/>
      </c>
      <c r="J47" s="192"/>
      <c r="K47" s="161"/>
      <c r="L47" s="161"/>
      <c r="M47" s="161"/>
      <c r="N47" s="188"/>
      <c r="O47" s="161"/>
      <c r="P47" s="246"/>
      <c r="Q47" s="164"/>
      <c r="R47" s="246"/>
      <c r="S47" s="169"/>
      <c r="AI47" s="668"/>
      <c r="AJ47" s="668"/>
      <c r="AK47" s="668"/>
    </row>
    <row r="48" spans="1:37" s="38" customFormat="1" ht="9.6" customHeight="1">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c r="A49" s="171">
        <v>22</v>
      </c>
      <c r="B49" s="390" t="str">
        <f>IF($E49="","",VLOOKUP($E49,'1MD ELO (5)'!$A$7:$O$48,14))</f>
        <v/>
      </c>
      <c r="C49" s="390" t="str">
        <f>IF($E49="","",VLOOKUP($E49,'1MD ELO (5)'!$A$7:$O$48,15))</f>
        <v/>
      </c>
      <c r="D49" s="471" t="str">
        <f>IF($E49="","",VLOOKUP($E49,'1MD ELO (5)'!$A$7:$O$48,5))</f>
        <v/>
      </c>
      <c r="E49" s="159"/>
      <c r="F49" s="487" t="str">
        <f>UPPER(IF($E49="","",VLOOKUP($E49,'1MD ELO (5)'!$A$7:$O$48,2)))</f>
        <v/>
      </c>
      <c r="G49" s="487" t="str">
        <f>IF($E49="","",VLOOKUP($E49,'1MD ELO (5)'!$A$7:$O$48,3))</f>
        <v/>
      </c>
      <c r="H49" s="487"/>
      <c r="I49" s="487" t="str">
        <f>IF($E49="","",VLOOKUP($E49,'1MD ELO (5)'!$A$7:$O$48,4))</f>
        <v/>
      </c>
      <c r="J49" s="180"/>
      <c r="K49" s="161"/>
      <c r="L49" s="181"/>
      <c r="M49" s="161"/>
      <c r="N49" s="188"/>
      <c r="O49" s="164"/>
      <c r="P49" s="246"/>
      <c r="Q49" s="164"/>
      <c r="R49" s="246"/>
      <c r="S49" s="169"/>
      <c r="AI49" s="668"/>
      <c r="AJ49" s="668"/>
      <c r="AK49" s="668"/>
    </row>
    <row r="50" spans="1:37" s="38" customFormat="1" ht="9.6" customHeight="1">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c r="A51" s="171">
        <v>23</v>
      </c>
      <c r="B51" s="390" t="str">
        <f>IF($E51="","",VLOOKUP($E51,'1MD ELO (5)'!$A$7:$O$48,14))</f>
        <v/>
      </c>
      <c r="C51" s="390" t="str">
        <f>IF($E51="","",VLOOKUP($E51,'1MD ELO (5)'!$A$7:$O$48,15))</f>
        <v/>
      </c>
      <c r="D51" s="471" t="str">
        <f>IF($E51="","",VLOOKUP($E51,'1MD ELO (5)'!$A$7:$O$48,5))</f>
        <v/>
      </c>
      <c r="E51" s="159"/>
      <c r="F51" s="487" t="str">
        <f>UPPER(IF($E51="","",VLOOKUP($E51,'1MD ELO (5)'!$A$7:$O$48,2)))</f>
        <v/>
      </c>
      <c r="G51" s="487" t="str">
        <f>IF($E51="","",VLOOKUP($E51,'1MD ELO (5)'!$A$7:$O$48,3))</f>
        <v/>
      </c>
      <c r="H51" s="487"/>
      <c r="I51" s="487" t="str">
        <f>IF($E51="","",VLOOKUP($E51,'1MD ELO (5)'!$A$7:$O$48,4))</f>
        <v/>
      </c>
      <c r="J51" s="162"/>
      <c r="K51" s="161"/>
      <c r="L51" s="187"/>
      <c r="M51" s="161"/>
      <c r="N51" s="186"/>
      <c r="O51" s="164"/>
      <c r="P51" s="246"/>
      <c r="Q51" s="164"/>
      <c r="R51" s="246"/>
      <c r="S51" s="169"/>
      <c r="AI51" s="668"/>
      <c r="AJ51" s="668"/>
      <c r="AK51" s="668"/>
    </row>
    <row r="52" spans="1:37" s="38" customFormat="1" ht="9.6" customHeight="1">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c r="A53" s="157">
        <v>24</v>
      </c>
      <c r="B53" s="390" t="str">
        <f>IF($E53="","",VLOOKUP($E53,'1MD ELO (5)'!$A$7:$O$48,14))</f>
        <v/>
      </c>
      <c r="C53" s="390" t="str">
        <f>IF($E53="","",VLOOKUP($E53,'1MD ELO (5)'!$A$7:$O$48,15))</f>
        <v/>
      </c>
      <c r="D53" s="471" t="str">
        <f>IF($E53="","",VLOOKUP($E53,'1MD ELO (5)'!$A$7:$O$48,5))</f>
        <v/>
      </c>
      <c r="E53" s="159"/>
      <c r="F53" s="160" t="str">
        <f>UPPER(IF($E53="","",VLOOKUP($E53,'1MD ELO (5)'!$A$7:$O$48,2)))</f>
        <v/>
      </c>
      <c r="G53" s="160" t="str">
        <f>IF($E53="","",VLOOKUP($E53,'1MD ELO (5)'!$A$7:$O$48,3))</f>
        <v/>
      </c>
      <c r="H53" s="160"/>
      <c r="I53" s="160" t="str">
        <f>IF($E53="","",VLOOKUP($E53,'1MD ELO (5)'!$A$7:$O$48,4))</f>
        <v/>
      </c>
      <c r="J53" s="190"/>
      <c r="K53" s="161"/>
      <c r="L53" s="161"/>
      <c r="M53" s="161"/>
      <c r="N53" s="186"/>
      <c r="O53" s="164"/>
      <c r="P53" s="246"/>
      <c r="Q53" s="164"/>
      <c r="R53" s="246"/>
      <c r="S53" s="169"/>
      <c r="AI53" s="668"/>
      <c r="AJ53" s="668"/>
      <c r="AK53" s="668"/>
    </row>
    <row r="54" spans="1:37" s="38" customFormat="1" ht="9.6" customHeight="1">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c r="A55" s="157">
        <v>25</v>
      </c>
      <c r="B55" s="390" t="str">
        <f>IF($E55="","",VLOOKUP($E55,'1MD ELO (5)'!$A$7:$O$48,14))</f>
        <v/>
      </c>
      <c r="C55" s="390" t="str">
        <f>IF($E55="","",VLOOKUP($E55,'1MD ELO (5)'!$A$7:$O$48,15))</f>
        <v/>
      </c>
      <c r="D55" s="471" t="str">
        <f>IF($E55="","",VLOOKUP($E55,'1MD ELO (5)'!$A$7:$O$48,5))</f>
        <v/>
      </c>
      <c r="E55" s="159"/>
      <c r="F55" s="160" t="str">
        <f>UPPER(IF($E55="","",VLOOKUP($E55,'1MD ELO (5)'!$A$7:$O$48,2)))</f>
        <v/>
      </c>
      <c r="G55" s="160" t="str">
        <f>IF($E55="","",VLOOKUP($E55,'1MD ELO (5)'!$A$7:$O$48,3))</f>
        <v/>
      </c>
      <c r="H55" s="160"/>
      <c r="I55" s="160" t="str">
        <f>IF($E55="","",VLOOKUP($E55,'1MD ELO (5)'!$A$7:$O$48,4))</f>
        <v/>
      </c>
      <c r="J55" s="162"/>
      <c r="K55" s="161"/>
      <c r="L55" s="161"/>
      <c r="M55" s="161"/>
      <c r="N55" s="186"/>
      <c r="O55" s="164"/>
      <c r="P55" s="246"/>
      <c r="Q55" s="161"/>
      <c r="R55" s="166"/>
      <c r="S55" s="169"/>
      <c r="AI55" s="668"/>
      <c r="AJ55" s="668"/>
      <c r="AK55" s="668"/>
    </row>
    <row r="56" spans="1:37" s="38" customFormat="1" ht="9.6" customHeight="1">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c r="A57" s="171">
        <v>26</v>
      </c>
      <c r="B57" s="390" t="str">
        <f>IF($E57="","",VLOOKUP($E57,'1MD ELO (5)'!$A$7:$O$48,14))</f>
        <v/>
      </c>
      <c r="C57" s="390" t="str">
        <f>IF($E57="","",VLOOKUP($E57,'1MD ELO (5)'!$A$7:$O$48,15))</f>
        <v/>
      </c>
      <c r="D57" s="471" t="str">
        <f>IF($E57="","",VLOOKUP($E57,'1MD ELO (5)'!$A$7:$O$48,5))</f>
        <v/>
      </c>
      <c r="E57" s="159"/>
      <c r="F57" s="487" t="str">
        <f>UPPER(IF($E57="","",VLOOKUP($E57,'1MD ELO (5)'!$A$7:$O$48,2)))</f>
        <v/>
      </c>
      <c r="G57" s="487" t="str">
        <f>IF($E57="","",VLOOKUP($E57,'1MD ELO (5)'!$A$7:$O$48,3))</f>
        <v/>
      </c>
      <c r="H57" s="487"/>
      <c r="I57" s="487" t="str">
        <f>IF($E57="","",VLOOKUP($E57,'1MD ELO (5)'!$A$7:$O$48,4))</f>
        <v/>
      </c>
      <c r="J57" s="180"/>
      <c r="K57" s="161"/>
      <c r="L57" s="181"/>
      <c r="M57" s="161"/>
      <c r="N57" s="186"/>
      <c r="O57" s="164"/>
      <c r="P57" s="246"/>
      <c r="Q57" s="164"/>
      <c r="R57" s="166"/>
      <c r="S57" s="169"/>
      <c r="AI57" s="668"/>
      <c r="AJ57" s="668"/>
      <c r="AK57" s="668"/>
    </row>
    <row r="58" spans="1:37" s="38" customFormat="1" ht="9.6" customHeight="1">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c r="A59" s="171">
        <v>27</v>
      </c>
      <c r="B59" s="390" t="str">
        <f>IF($E59="","",VLOOKUP($E59,'1MD ELO (5)'!$A$7:$O$48,14))</f>
        <v/>
      </c>
      <c r="C59" s="390" t="str">
        <f>IF($E59="","",VLOOKUP($E59,'1MD ELO (5)'!$A$7:$O$48,15))</f>
        <v/>
      </c>
      <c r="D59" s="471" t="str">
        <f>IF($E59="","",VLOOKUP($E59,'1MD ELO (5)'!$A$7:$O$48,5))</f>
        <v/>
      </c>
      <c r="E59" s="159"/>
      <c r="F59" s="487" t="str">
        <f>UPPER(IF($E59="","",VLOOKUP($E59,'1MD ELO (5)'!$A$7:$O$48,2)))</f>
        <v/>
      </c>
      <c r="G59" s="487" t="str">
        <f>IF($E59="","",VLOOKUP($E59,'1MD ELO (5)'!$A$7:$O$48,3))</f>
        <v/>
      </c>
      <c r="H59" s="487"/>
      <c r="I59" s="487" t="str">
        <f>IF($E59="","",VLOOKUP($E59,'1MD ELO (5)'!$A$7:$O$48,4))</f>
        <v/>
      </c>
      <c r="J59" s="162"/>
      <c r="K59" s="161"/>
      <c r="L59" s="187"/>
      <c r="M59" s="161"/>
      <c r="N59" s="188"/>
      <c r="O59" s="164"/>
      <c r="P59" s="246"/>
      <c r="Q59" s="164"/>
      <c r="R59" s="166"/>
      <c r="S59" s="202"/>
      <c r="AI59" s="668"/>
      <c r="AJ59" s="668"/>
      <c r="AK59" s="668"/>
    </row>
    <row r="60" spans="1:37" s="38" customFormat="1" ht="9.6" customHeight="1">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c r="A61" s="171">
        <v>28</v>
      </c>
      <c r="B61" s="390" t="str">
        <f>IF($E61="","",VLOOKUP($E61,'1MD ELO (5)'!$A$7:$O$48,14))</f>
        <v/>
      </c>
      <c r="C61" s="390" t="str">
        <f>IF($E61="","",VLOOKUP($E61,'1MD ELO (5)'!$A$7:$O$48,15))</f>
        <v/>
      </c>
      <c r="D61" s="471" t="str">
        <f>IF($E61="","",VLOOKUP($E61,'1MD ELO (5)'!$A$7:$O$48,5))</f>
        <v/>
      </c>
      <c r="E61" s="159"/>
      <c r="F61" s="487" t="str">
        <f>UPPER(IF($E61="","",VLOOKUP($E61,'1MD ELO (5)'!$A$7:$O$48,2)))</f>
        <v/>
      </c>
      <c r="G61" s="487" t="str">
        <f>IF($E61="","",VLOOKUP($E61,'1MD ELO (5)'!$A$7:$O$48,3))</f>
        <v/>
      </c>
      <c r="H61" s="487"/>
      <c r="I61" s="487" t="str">
        <f>IF($E61="","",VLOOKUP($E61,'1MD ELO (5)'!$A$7:$O$48,4))</f>
        <v/>
      </c>
      <c r="J61" s="190"/>
      <c r="K61" s="161"/>
      <c r="L61" s="161"/>
      <c r="M61" s="161"/>
      <c r="N61" s="188"/>
      <c r="O61" s="164"/>
      <c r="P61" s="246"/>
      <c r="Q61" s="164"/>
      <c r="R61" s="166"/>
      <c r="S61" s="169"/>
      <c r="AI61" s="668"/>
      <c r="AJ61" s="668"/>
      <c r="AK61" s="668"/>
    </row>
    <row r="62" spans="1:37" s="38" customFormat="1" ht="9.6" customHeight="1">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c r="A63" s="171">
        <v>29</v>
      </c>
      <c r="B63" s="390" t="str">
        <f>IF($E63="","",VLOOKUP($E63,'1MD ELO (5)'!$A$7:$O$48,14))</f>
        <v/>
      </c>
      <c r="C63" s="390" t="str">
        <f>IF($E63="","",VLOOKUP($E63,'1MD ELO (5)'!$A$7:$O$48,15))</f>
        <v/>
      </c>
      <c r="D63" s="471" t="str">
        <f>IF($E63="","",VLOOKUP($E63,'1MD ELO (5)'!$A$7:$O$48,5))</f>
        <v/>
      </c>
      <c r="E63" s="159"/>
      <c r="F63" s="487" t="str">
        <f>UPPER(IF($E63="","",VLOOKUP($E63,'1MD ELO (5)'!$A$7:$O$48,2)))</f>
        <v/>
      </c>
      <c r="G63" s="487" t="str">
        <f>IF($E63="","",VLOOKUP($E63,'1MD ELO (5)'!$A$7:$O$48,3))</f>
        <v/>
      </c>
      <c r="H63" s="487"/>
      <c r="I63" s="487" t="str">
        <f>IF($E63="","",VLOOKUP($E63,'1MD ELO (5)'!$A$7:$O$48,4))</f>
        <v/>
      </c>
      <c r="J63" s="192"/>
      <c r="K63" s="161"/>
      <c r="L63" s="161"/>
      <c r="M63" s="161"/>
      <c r="N63" s="188"/>
      <c r="O63" s="161"/>
      <c r="P63" s="186"/>
      <c r="Q63" s="167"/>
      <c r="R63" s="168"/>
      <c r="S63" s="169"/>
      <c r="AI63" s="668"/>
      <c r="AJ63" s="668"/>
      <c r="AK63" s="668"/>
    </row>
    <row r="64" spans="1:37" s="38" customFormat="1" ht="9.6" customHeight="1">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c r="A65" s="171">
        <v>30</v>
      </c>
      <c r="B65" s="390" t="str">
        <f>IF($E65="","",VLOOKUP($E65,'1MD ELO (5)'!$A$7:$O$48,14))</f>
        <v/>
      </c>
      <c r="C65" s="390" t="str">
        <f>IF($E65="","",VLOOKUP($E65,'1MD ELO (5)'!$A$7:$O$48,15))</f>
        <v/>
      </c>
      <c r="D65" s="471" t="str">
        <f>IF($E65="","",VLOOKUP($E65,'1MD ELO (5)'!$A$7:$O$48,5))</f>
        <v/>
      </c>
      <c r="E65" s="159"/>
      <c r="F65" s="487" t="str">
        <f>UPPER(IF($E65="","",VLOOKUP($E65,'1MD ELO (5)'!$A$7:$O$48,2)))</f>
        <v/>
      </c>
      <c r="G65" s="487" t="str">
        <f>IF($E65="","",VLOOKUP($E65,'1MD ELO (5)'!$A$7:$O$48,3))</f>
        <v/>
      </c>
      <c r="H65" s="487"/>
      <c r="I65" s="487" t="str">
        <f>IF($E65="","",VLOOKUP($E65,'1MD ELO (5)'!$A$7:$O$48,4))</f>
        <v/>
      </c>
      <c r="J65" s="180"/>
      <c r="K65" s="161"/>
      <c r="L65" s="181"/>
      <c r="M65" s="161"/>
      <c r="N65" s="188"/>
      <c r="O65" s="186"/>
      <c r="P65" s="186"/>
      <c r="Q65" s="167"/>
      <c r="R65" s="168"/>
      <c r="S65" s="169"/>
      <c r="AI65" s="668"/>
      <c r="AJ65" s="668"/>
      <c r="AK65" s="668"/>
    </row>
    <row r="66" spans="1:37" s="38" customFormat="1" ht="9.6" customHeight="1">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c r="A67" s="171">
        <v>31</v>
      </c>
      <c r="B67" s="390" t="str">
        <f>IF($E67="","",VLOOKUP($E67,'1MD ELO (5)'!$A$7:$O$48,14))</f>
        <v/>
      </c>
      <c r="C67" s="390" t="str">
        <f>IF($E67="","",VLOOKUP($E67,'1MD ELO (5)'!$A$7:$O$48,15))</f>
        <v/>
      </c>
      <c r="D67" s="471" t="str">
        <f>IF($E67="","",VLOOKUP($E67,'1MD ELO (5)'!$A$7:$O$48,5))</f>
        <v/>
      </c>
      <c r="E67" s="159"/>
      <c r="F67" s="487" t="str">
        <f>UPPER(IF($E67="","",VLOOKUP($E67,'1MD ELO (5)'!$A$7:$O$48,2)))</f>
        <v/>
      </c>
      <c r="G67" s="487" t="str">
        <f>IF($E67="","",VLOOKUP($E67,'1MD ELO (5)'!$A$7:$O$48,3))</f>
        <v/>
      </c>
      <c r="H67" s="487"/>
      <c r="I67" s="487" t="str">
        <f>IF($E67="","",VLOOKUP($E67,'1MD ELO (5)'!$A$7:$O$48,4))</f>
        <v/>
      </c>
      <c r="J67" s="162"/>
      <c r="K67" s="161"/>
      <c r="L67" s="187"/>
      <c r="M67" s="161"/>
      <c r="N67" s="186"/>
      <c r="O67" s="186"/>
      <c r="P67" s="186"/>
      <c r="Q67" s="167"/>
      <c r="R67" s="168"/>
      <c r="S67" s="169"/>
      <c r="AI67" s="668"/>
      <c r="AJ67" s="668"/>
      <c r="AK67" s="668"/>
    </row>
    <row r="68" spans="1:37" s="38" customFormat="1" ht="9.6" customHeight="1">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c r="A69" s="157">
        <v>32</v>
      </c>
      <c r="B69" s="390" t="str">
        <f>IF($E69="","",VLOOKUP($E69,'1MD ELO (5)'!$A$7:$O$48,14))</f>
        <v/>
      </c>
      <c r="C69" s="390" t="str">
        <f>IF($E69="","",VLOOKUP($E69,'1MD ELO (5)'!$A$7:$O$48,15))</f>
        <v/>
      </c>
      <c r="D69" s="471" t="str">
        <f>IF($E69="","",VLOOKUP($E69,'1MD ELO (5)'!$A$7:$O$48,5))</f>
        <v/>
      </c>
      <c r="E69" s="159"/>
      <c r="F69" s="160" t="str">
        <f>UPPER(IF($E69="","",VLOOKUP($E69,'1MD ELO (5)'!$A$7:$O$48,2)))</f>
        <v/>
      </c>
      <c r="G69" s="160" t="str">
        <f>IF($E69="","",VLOOKUP($E69,'1MD ELO (5)'!$A$7:$O$48,3))</f>
        <v/>
      </c>
      <c r="H69" s="160"/>
      <c r="I69" s="160" t="str">
        <f>IF($E69="","",VLOOKUP($E69,'1MD ELO (5)'!$A$7:$O$48,4))</f>
        <v/>
      </c>
      <c r="J69" s="190"/>
      <c r="K69" s="161"/>
      <c r="L69" s="161"/>
      <c r="M69" s="161"/>
      <c r="N69" s="161"/>
      <c r="O69" s="164"/>
      <c r="P69" s="166"/>
      <c r="Q69" s="167"/>
      <c r="R69" s="168"/>
      <c r="S69" s="169"/>
      <c r="AI69" s="668"/>
      <c r="AJ69" s="668"/>
      <c r="AK69" s="668"/>
    </row>
    <row r="70" spans="1:37" s="2" customFormat="1" ht="6.75" customHeight="1">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c r="A72" s="452" t="s">
        <v>106</v>
      </c>
      <c r="B72" s="453"/>
      <c r="C72" s="454"/>
      <c r="D72" s="455"/>
      <c r="E72" s="224">
        <v>1</v>
      </c>
      <c r="F72" s="92" t="str">
        <f>IF(E72&gt;$R$79,,UPPER(VLOOKUP(E72,'1MD ELO (5)'!$A$7:$Q$134,2)))</f>
        <v/>
      </c>
      <c r="G72" s="225"/>
      <c r="H72" s="92"/>
      <c r="I72" s="91"/>
      <c r="J72" s="226" t="s">
        <v>7</v>
      </c>
      <c r="K72" s="221"/>
      <c r="L72" s="227"/>
      <c r="M72" s="221"/>
      <c r="N72" s="228"/>
      <c r="O72" s="229" t="s">
        <v>111</v>
      </c>
      <c r="P72" s="230"/>
      <c r="Q72" s="230"/>
      <c r="R72" s="231"/>
      <c r="AI72" s="670"/>
      <c r="AJ72" s="670"/>
      <c r="AK72" s="670"/>
    </row>
    <row r="73" spans="1:37" s="18" customFormat="1" ht="9" customHeight="1">
      <c r="A73" s="236" t="s">
        <v>124</v>
      </c>
      <c r="B73" s="234"/>
      <c r="C73" s="448"/>
      <c r="D73" s="237"/>
      <c r="E73" s="224">
        <v>2</v>
      </c>
      <c r="F73" s="92" t="str">
        <f>IF(E73&gt;$R$79,,UPPER(VLOOKUP(E73,'1MD ELO (5)'!$A$7:$Q$134,2)))</f>
        <v/>
      </c>
      <c r="G73" s="225"/>
      <c r="H73" s="92"/>
      <c r="I73" s="91"/>
      <c r="J73" s="226" t="s">
        <v>8</v>
      </c>
      <c r="K73" s="221"/>
      <c r="L73" s="227"/>
      <c r="M73" s="221"/>
      <c r="N73" s="228"/>
      <c r="O73" s="232"/>
      <c r="P73" s="233"/>
      <c r="Q73" s="234"/>
      <c r="R73" s="235"/>
      <c r="AI73" s="670"/>
      <c r="AJ73" s="670"/>
      <c r="AK73" s="670"/>
    </row>
    <row r="74" spans="1:37" s="18" customFormat="1" ht="9" customHeight="1">
      <c r="A74" s="379"/>
      <c r="B74" s="380"/>
      <c r="C74" s="449"/>
      <c r="D74" s="381"/>
      <c r="E74" s="224">
        <v>3</v>
      </c>
      <c r="F74" s="92" t="str">
        <f>IF(E74&gt;$R$79,,UPPER(VLOOKUP(E74,'1MD ELO (5)'!$A$7:$Q$134,2)))</f>
        <v/>
      </c>
      <c r="G74" s="225"/>
      <c r="H74" s="92"/>
      <c r="I74" s="91"/>
      <c r="J74" s="226" t="s">
        <v>9</v>
      </c>
      <c r="K74" s="221"/>
      <c r="L74" s="227"/>
      <c r="M74" s="221"/>
      <c r="N74" s="228"/>
      <c r="O74" s="229" t="s">
        <v>112</v>
      </c>
      <c r="P74" s="230"/>
      <c r="Q74" s="230"/>
      <c r="R74" s="231"/>
      <c r="AI74" s="670"/>
      <c r="AJ74" s="670"/>
      <c r="AK74" s="670"/>
    </row>
    <row r="75" spans="1:37" s="18" customFormat="1" ht="9" customHeight="1">
      <c r="A75" s="238"/>
      <c r="B75" s="443"/>
      <c r="C75" s="443"/>
      <c r="D75" s="239"/>
      <c r="E75" s="224">
        <v>4</v>
      </c>
      <c r="F75" s="92" t="str">
        <f>IF(E75&gt;$R$79,,UPPER(VLOOKUP(E75,'1MD ELO (5)'!$A$7:$Q$134,2)))</f>
        <v/>
      </c>
      <c r="G75" s="225"/>
      <c r="H75" s="92"/>
      <c r="I75" s="91"/>
      <c r="J75" s="226" t="s">
        <v>10</v>
      </c>
      <c r="K75" s="221"/>
      <c r="L75" s="227"/>
      <c r="M75" s="221"/>
      <c r="N75" s="228"/>
      <c r="O75" s="221"/>
      <c r="P75" s="227"/>
      <c r="Q75" s="221"/>
      <c r="R75" s="228"/>
      <c r="AI75" s="670"/>
      <c r="AJ75" s="670"/>
      <c r="AK75" s="670"/>
    </row>
    <row r="76" spans="1:37" s="18" customFormat="1" ht="9" customHeight="1">
      <c r="A76" s="366"/>
      <c r="B76" s="382"/>
      <c r="C76" s="382"/>
      <c r="D76" s="450"/>
      <c r="E76" s="224">
        <v>5</v>
      </c>
      <c r="F76" s="92" t="str">
        <f>IF(E76&gt;$R$79,,UPPER(VLOOKUP(E76,'1MD ELO (5)'!$A$7:$Q$134,2)))</f>
        <v/>
      </c>
      <c r="G76" s="225"/>
      <c r="H76" s="92"/>
      <c r="I76" s="91"/>
      <c r="J76" s="226" t="s">
        <v>11</v>
      </c>
      <c r="K76" s="221"/>
      <c r="L76" s="227"/>
      <c r="M76" s="221"/>
      <c r="N76" s="228"/>
      <c r="O76" s="234"/>
      <c r="P76" s="233"/>
      <c r="Q76" s="234"/>
      <c r="R76" s="235"/>
      <c r="AI76" s="670"/>
      <c r="AJ76" s="670"/>
      <c r="AK76" s="670"/>
    </row>
    <row r="77" spans="1:37" s="18" customFormat="1" ht="9" customHeight="1">
      <c r="A77" s="367"/>
      <c r="B77" s="388"/>
      <c r="C77" s="443"/>
      <c r="D77" s="239"/>
      <c r="E77" s="224">
        <v>6</v>
      </c>
      <c r="F77" s="92" t="str">
        <f>IF(E77&gt;$R$79,,UPPER(VLOOKUP(E77,'1MD ELO (5)'!$A$7:$Q$134,2)))</f>
        <v/>
      </c>
      <c r="G77" s="225"/>
      <c r="H77" s="92"/>
      <c r="I77" s="91"/>
      <c r="J77" s="226" t="s">
        <v>12</v>
      </c>
      <c r="K77" s="221"/>
      <c r="L77" s="227"/>
      <c r="M77" s="221"/>
      <c r="N77" s="228"/>
      <c r="O77" s="229" t="s">
        <v>92</v>
      </c>
      <c r="P77" s="230"/>
      <c r="Q77" s="230"/>
      <c r="R77" s="231"/>
      <c r="AI77" s="670"/>
      <c r="AJ77" s="670"/>
      <c r="AK77" s="670"/>
    </row>
    <row r="78" spans="1:37" s="18" customFormat="1" ht="9" customHeight="1">
      <c r="A78" s="367"/>
      <c r="B78" s="388"/>
      <c r="C78" s="444"/>
      <c r="D78" s="377"/>
      <c r="E78" s="224">
        <v>7</v>
      </c>
      <c r="F78" s="92" t="str">
        <f>IF(E78&gt;$R$79,,UPPER(VLOOKUP(E78,'1MD ELO (5)'!$A$7:$Q$134,2)))</f>
        <v/>
      </c>
      <c r="G78" s="225"/>
      <c r="H78" s="92"/>
      <c r="I78" s="91"/>
      <c r="J78" s="226" t="s">
        <v>13</v>
      </c>
      <c r="K78" s="221"/>
      <c r="L78" s="227"/>
      <c r="M78" s="221"/>
      <c r="N78" s="228"/>
      <c r="O78" s="221"/>
      <c r="P78" s="227"/>
      <c r="Q78" s="221"/>
      <c r="R78" s="228"/>
      <c r="AI78" s="670"/>
      <c r="AJ78" s="670"/>
      <c r="AK78" s="670"/>
    </row>
    <row r="79" spans="1:37" s="18" customFormat="1" ht="9" customHeight="1">
      <c r="A79" s="368"/>
      <c r="B79" s="365"/>
      <c r="C79" s="445"/>
      <c r="D79" s="378"/>
      <c r="E79" s="240">
        <v>8</v>
      </c>
      <c r="F79" s="241" t="str">
        <f>IF(E79&gt;$R$79,,UPPER(VLOOKUP(E79,'1MD ELO (5)'!$A$7:$Q$134,2)))</f>
        <v/>
      </c>
      <c r="G79" s="242"/>
      <c r="H79" s="241"/>
      <c r="I79" s="243"/>
      <c r="J79" s="244" t="s">
        <v>14</v>
      </c>
      <c r="K79" s="234"/>
      <c r="L79" s="233"/>
      <c r="M79" s="234"/>
      <c r="N79" s="235"/>
      <c r="O79" s="234">
        <f>R4</f>
        <v>0</v>
      </c>
      <c r="P79" s="233"/>
      <c r="Q79" s="234"/>
      <c r="R79" s="245">
        <f>MIN(8,'1MD ELO (5)'!Q5)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77" priority="11" stopIfTrue="1">
      <formula>AND($E7&lt;9,$C7&gt;0)</formula>
    </cfRule>
  </conditionalFormatting>
  <conditionalFormatting sqref="I8 I40 I16 M14 I20 M30 I24 I48 M46 I52 I32 I44 I36 I12 M62 I28 K18 K26 K34 K42 K50 K58 K66 K10 I56 I64 I68 I60 O22 O39 O54">
    <cfRule type="expression" dxfId="76" priority="8" stopIfTrue="1">
      <formula>AND($O$1="CU",I8="Umpire")</formula>
    </cfRule>
    <cfRule type="expression" dxfId="75" priority="9" stopIfTrue="1">
      <formula>AND($O$1="CU",I8&lt;&gt;"Umpire",J8&lt;&gt;"")</formula>
    </cfRule>
    <cfRule type="expression" dxfId="74" priority="10" stopIfTrue="1">
      <formula>AND($O$1="CU",I8&lt;&gt;"Umpire")</formula>
    </cfRule>
  </conditionalFormatting>
  <conditionalFormatting sqref="E67 E65 E63 E13 E61 E15 E17 E21 E19 E23 E25 E27 E29 E31 E33 E37 E35 E39 E41 E43 E47 E49 E45 E51 E53 E55 E57 E59 E69">
    <cfRule type="expression" dxfId="73" priority="7" stopIfTrue="1">
      <formula>AND($E13&lt;9,$C13&gt;0)</formula>
    </cfRule>
  </conditionalFormatting>
  <conditionalFormatting sqref="M10 M18 M26 M34 M42 M50 M58 M66 O14 O30 O46 O62 Q22 Q54 K8 K12 K16 K20 K24 K28 K32 K36 K40 K44 K48 K52 K56 K60 K64 K68">
    <cfRule type="expression" dxfId="72" priority="5" stopIfTrue="1">
      <formula>J8="as"</formula>
    </cfRule>
    <cfRule type="expression" dxfId="71" priority="6" stopIfTrue="1">
      <formula>J8="bs"</formula>
    </cfRule>
  </conditionalFormatting>
  <conditionalFormatting sqref="J8 J12 J16 J20 J24 J28 J32 J36 J40 J44 J48 J52 J56 J60 J64 J68 L66 L58 L50 L42 L34 L26 L18 L10 N14 N30 N46 N62 R79 P54 P39 P22">
    <cfRule type="expression" dxfId="70" priority="4" stopIfTrue="1">
      <formula>$O$1="CU"</formula>
    </cfRule>
  </conditionalFormatting>
  <conditionalFormatting sqref="Q38">
    <cfRule type="expression" dxfId="69" priority="2" stopIfTrue="1">
      <formula>P39="as"</formula>
    </cfRule>
    <cfRule type="expression" dxfId="68" priority="3" stopIfTrue="1">
      <formula>P39="bs"</formula>
    </cfRule>
  </conditionalFormatting>
  <conditionalFormatting sqref="E7 E9 E11">
    <cfRule type="expression" dxfId="67" priority="1"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worksheet>
</file>

<file path=xl/worksheets/sheet98.xml><?xml version="1.0" encoding="utf-8"?>
<worksheet xmlns="http://schemas.openxmlformats.org/spreadsheetml/2006/main" xmlns:r="http://schemas.openxmlformats.org/officeDocument/2006/relationships">
  <sheetPr codeName="Sheet160">
    <tabColor indexed="11"/>
    <pageSetUpPr fitToPage="1"/>
  </sheetPr>
  <dimension ref="A1:AK82"/>
  <sheetViews>
    <sheetView showGridLines="0" showZeros="0" workbookViewId="0">
      <selection activeCell="A6" sqref="A6:IV6"/>
    </sheetView>
  </sheetViews>
  <sheetFormatPr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c r="A1" s="93" t="str">
        <f>Altalanos!$A$6</f>
        <v>Diákolimpia Bács-Kiskun</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c r="A2" s="473" t="s">
        <v>122</v>
      </c>
      <c r="B2" s="96"/>
      <c r="C2" s="96"/>
      <c r="D2" s="96"/>
      <c r="E2" s="465">
        <f>Altalanos!$E$8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c r="A4" s="843">
        <f>Altalanos!$A$10</f>
        <v>45408</v>
      </c>
      <c r="B4" s="843"/>
      <c r="C4" s="843"/>
      <c r="D4" s="432"/>
      <c r="E4" s="146"/>
      <c r="F4" s="146"/>
      <c r="G4" s="146" t="str">
        <f>Altalanos!$C$10</f>
        <v>Baja</v>
      </c>
      <c r="H4" s="100"/>
      <c r="I4" s="146"/>
      <c r="J4" s="147"/>
      <c r="K4" s="148"/>
      <c r="L4" s="147"/>
      <c r="M4" s="104"/>
      <c r="N4" s="147"/>
      <c r="O4" s="146"/>
      <c r="P4" s="147"/>
      <c r="Q4" s="146"/>
      <c r="R4" s="89">
        <f>Altalanos!$E$10</f>
        <v>0</v>
      </c>
      <c r="Y4" s="656"/>
      <c r="Z4" s="656"/>
      <c r="AA4" s="656" t="s">
        <v>194</v>
      </c>
      <c r="AB4" s="661">
        <v>250</v>
      </c>
      <c r="AC4" s="661">
        <v>200</v>
      </c>
      <c r="AD4" s="661">
        <v>150</v>
      </c>
      <c r="AE4" s="661">
        <v>120</v>
      </c>
      <c r="AF4" s="661">
        <v>90</v>
      </c>
      <c r="AG4" s="661">
        <v>60</v>
      </c>
      <c r="AH4" s="661">
        <v>25</v>
      </c>
      <c r="AI4" s="655"/>
      <c r="AJ4" s="655"/>
      <c r="AK4" s="655"/>
    </row>
    <row r="5" spans="1:37" s="19" customFormat="1">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2" customFormat="1" ht="11.1" customHeight="1" thickBot="1">
      <c r="A6" s="785"/>
      <c r="B6" s="805"/>
      <c r="C6" s="806"/>
      <c r="D6" s="806"/>
      <c r="E6" s="805"/>
      <c r="F6" s="793" t="str">
        <f>IF(Y3="","",CONCATENATE(AH1," pont"))</f>
        <v/>
      </c>
      <c r="G6" s="795"/>
      <c r="H6" s="796"/>
      <c r="I6" s="795"/>
      <c r="J6" s="797"/>
      <c r="K6" s="794" t="str">
        <f>IF(Y3="","",CONCATENATE(AG1," pont"))</f>
        <v/>
      </c>
      <c r="L6" s="797"/>
      <c r="M6" s="794" t="str">
        <f>IF(Y3="","",CONCATENATE(AF1," pont"))</f>
        <v/>
      </c>
      <c r="N6" s="797"/>
      <c r="O6" s="794" t="str">
        <f>IF(Y3="","",CONCATENATE(AE1," pont"))</f>
        <v/>
      </c>
      <c r="P6" s="797"/>
      <c r="Q6" s="794" t="str">
        <f>IF(Y3="","",CONCATENATE(AD1," pont"))</f>
        <v/>
      </c>
      <c r="R6" s="798"/>
      <c r="Y6" s="800"/>
      <c r="Z6" s="800"/>
      <c r="AA6" s="800" t="s">
        <v>196</v>
      </c>
      <c r="AB6" s="801">
        <v>150</v>
      </c>
      <c r="AC6" s="801">
        <v>120</v>
      </c>
      <c r="AD6" s="801">
        <v>90</v>
      </c>
      <c r="AE6" s="801">
        <v>60</v>
      </c>
      <c r="AF6" s="801">
        <v>40</v>
      </c>
      <c r="AG6" s="801">
        <v>25</v>
      </c>
      <c r="AH6" s="801">
        <v>10</v>
      </c>
      <c r="AI6" s="803"/>
      <c r="AJ6" s="803"/>
      <c r="AK6" s="803"/>
    </row>
    <row r="7" spans="1:37" s="38" customFormat="1" ht="9" customHeight="1">
      <c r="A7" s="157" t="s">
        <v>7</v>
      </c>
      <c r="B7" s="390" t="str">
        <f>IF($E7="","",VLOOKUP($E7,'1MD ELO (5)'!$A$7:$O$80,14))</f>
        <v/>
      </c>
      <c r="C7" s="390" t="str">
        <f>IF($E7="","",VLOOKUP($E7,'1MD ELO (5)'!$A$7:$O$80,15))</f>
        <v/>
      </c>
      <c r="D7" s="446" t="str">
        <f>IF($E7="","",VLOOKUP($E7,'1MD ELO (5)'!$A$7:$O$80,5))</f>
        <v/>
      </c>
      <c r="E7" s="159"/>
      <c r="F7" s="160" t="str">
        <f>UPPER(IF($E7="","",VLOOKUP($E7,'1MD ELO (5)'!$A$7:$O$80,2)))</f>
        <v/>
      </c>
      <c r="G7" s="160" t="str">
        <f>IF($E7="","",VLOOKUP($E7,'1MD ELO (5)'!$A$7:$O$80,3))</f>
        <v/>
      </c>
      <c r="H7" s="160"/>
      <c r="I7" s="160" t="str">
        <f>IF($E7="","",VLOOKUP($E7,'1MD ELO (5)'!$A$7:$O$80,4))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c r="A8" s="254" t="s">
        <v>8</v>
      </c>
      <c r="B8" s="390" t="str">
        <f>IF($E8="","",VLOOKUP($E8,'1MD ELO (5)'!$A$7:$O$80,14))</f>
        <v/>
      </c>
      <c r="C8" s="390" t="str">
        <f>IF($E8="","",VLOOKUP($E8,'1MD ELO (5)'!$A$7:$O$80,15))</f>
        <v/>
      </c>
      <c r="D8" s="446" t="str">
        <f>IF($E8="","",VLOOKUP($E8,'1MD ELO (5)'!$A$7:$O$80,5))</f>
        <v/>
      </c>
      <c r="E8" s="159"/>
      <c r="F8" s="487" t="str">
        <f>UPPER(IF($E8="","",VLOOKUP($E8,'1MD ELO (5)'!$A$7:$O$80,2)))</f>
        <v/>
      </c>
      <c r="G8" s="487" t="str">
        <f>IF($E8="","",VLOOKUP($E8,'1MD ELO (5)'!$A$7:$O$80,3))</f>
        <v/>
      </c>
      <c r="H8" s="487"/>
      <c r="I8" s="487" t="str">
        <f>IF($E8="","",VLOOKUP($E8,'1MD ELO (5)'!$A$7:$O$80,4))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c r="A9" s="171" t="s">
        <v>9</v>
      </c>
      <c r="B9" s="390" t="str">
        <f>IF($E9="","",VLOOKUP($E9,'1MD ELO (5)'!$A$7:$O$80,14))</f>
        <v/>
      </c>
      <c r="C9" s="390" t="str">
        <f>IF($E9="","",VLOOKUP($E9,'1MD ELO (5)'!$A$7:$O$80,15))</f>
        <v/>
      </c>
      <c r="D9" s="446" t="str">
        <f>IF($E9="","",VLOOKUP($E9,'1MD ELO (5)'!$A$7:$O$80,5))</f>
        <v/>
      </c>
      <c r="E9" s="159"/>
      <c r="F9" s="487" t="str">
        <f>UPPER(IF($E9="","",VLOOKUP($E9,'1MD ELO (5)'!$A$7:$O$80,2)))</f>
        <v/>
      </c>
      <c r="G9" s="487" t="str">
        <f>IF($E9="","",VLOOKUP($E9,'1MD ELO (5)'!$A$7:$O$80,3))</f>
        <v/>
      </c>
      <c r="H9" s="487"/>
      <c r="I9" s="487" t="str">
        <f>IF($E9="","",VLOOKUP($E9,'1MD ELO (5)'!$A$7:$O$80,4))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c r="A10" s="171" t="s">
        <v>10</v>
      </c>
      <c r="B10" s="390" t="str">
        <f>IF($E10="","",VLOOKUP($E10,'1MD ELO (5)'!$A$7:$O$80,14))</f>
        <v/>
      </c>
      <c r="C10" s="390" t="str">
        <f>IF($E10="","",VLOOKUP($E10,'1MD ELO (5)'!$A$7:$O$80,15))</f>
        <v/>
      </c>
      <c r="D10" s="446" t="str">
        <f>IF($E10="","",VLOOKUP($E10,'1MD ELO (5)'!$A$7:$O$80,5))</f>
        <v/>
      </c>
      <c r="E10" s="159"/>
      <c r="F10" s="487" t="str">
        <f>UPPER(IF($E10="","",VLOOKUP($E10,'1MD ELO (5)'!$A$7:$O$80,2)))</f>
        <v/>
      </c>
      <c r="G10" s="487" t="str">
        <f>IF($E10="","",VLOOKUP($E10,'1MD ELO (5)'!$A$7:$O$80,3))</f>
        <v/>
      </c>
      <c r="H10" s="487"/>
      <c r="I10" s="487" t="str">
        <f>IF($E10="","",VLOOKUP($E10,'1MD ELO (5)'!$A$7:$O$80,4))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c r="A11" s="171" t="s">
        <v>11</v>
      </c>
      <c r="B11" s="390" t="str">
        <f>IF($E11="","",VLOOKUP($E11,'1MD ELO (5)'!$A$7:$O$80,14))</f>
        <v/>
      </c>
      <c r="C11" s="390" t="str">
        <f>IF($E11="","",VLOOKUP($E11,'1MD ELO (5)'!$A$7:$O$80,15))</f>
        <v/>
      </c>
      <c r="D11" s="446" t="str">
        <f>IF($E11="","",VLOOKUP($E11,'1MD ELO (5)'!$A$7:$O$80,5))</f>
        <v/>
      </c>
      <c r="E11" s="159"/>
      <c r="F11" s="487" t="str">
        <f>UPPER(IF($E11="","",VLOOKUP($E11,'1MD ELO (5)'!$A$7:$O$80,2)))</f>
        <v/>
      </c>
      <c r="G11" s="487" t="str">
        <f>IF($E11="","",VLOOKUP($E11,'1MD ELO (5)'!$A$7:$O$80,3))</f>
        <v/>
      </c>
      <c r="H11" s="487"/>
      <c r="I11" s="487" t="str">
        <f>IF($E11="","",VLOOKUP($E11,'1MD ELO (5)'!$A$7:$O$80,4))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c r="A12" s="171" t="s">
        <v>12</v>
      </c>
      <c r="B12" s="390" t="str">
        <f>IF($E12="","",VLOOKUP($E12,'1MD ELO (5)'!$A$7:$O$80,14))</f>
        <v/>
      </c>
      <c r="C12" s="390" t="str">
        <f>IF($E12="","",VLOOKUP($E12,'1MD ELO (5)'!$A$7:$O$80,15))</f>
        <v/>
      </c>
      <c r="D12" s="446" t="str">
        <f>IF($E12="","",VLOOKUP($E12,'1MD ELO (5)'!$A$7:$O$80,5))</f>
        <v/>
      </c>
      <c r="E12" s="159"/>
      <c r="F12" s="487" t="str">
        <f>UPPER(IF($E12="","",VLOOKUP($E12,'1MD ELO (5)'!$A$7:$O$80,2)))</f>
        <v/>
      </c>
      <c r="G12" s="487" t="str">
        <f>IF($E12="","",VLOOKUP($E12,'1MD ELO (5)'!$A$7:$O$80,3))</f>
        <v/>
      </c>
      <c r="H12" s="487"/>
      <c r="I12" s="487" t="str">
        <f>IF($E12="","",VLOOKUP($E12,'1MD ELO (5)'!$A$7:$O$80,4))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c r="A13" s="254" t="s">
        <v>13</v>
      </c>
      <c r="B13" s="390" t="str">
        <f>IF($E13="","",VLOOKUP($E13,'1MD ELO (5)'!$A$7:$O$80,14))</f>
        <v/>
      </c>
      <c r="C13" s="390" t="str">
        <f>IF($E13="","",VLOOKUP($E13,'1MD ELO (5)'!$A$7:$O$80,15))</f>
        <v/>
      </c>
      <c r="D13" s="446" t="str">
        <f>IF($E13="","",VLOOKUP($E13,'1MD ELO (5)'!$A$7:$O$80,5))</f>
        <v/>
      </c>
      <c r="E13" s="159"/>
      <c r="F13" s="487" t="str">
        <f>UPPER(IF($E13="","",VLOOKUP($E13,'1MD ELO (5)'!$A$7:$O$80,2)))</f>
        <v/>
      </c>
      <c r="G13" s="487" t="str">
        <f>IF($E13="","",VLOOKUP($E13,'1MD ELO (5)'!$A$7:$O$80,3))</f>
        <v/>
      </c>
      <c r="H13" s="487"/>
      <c r="I13" s="487" t="str">
        <f>IF($E13="","",VLOOKUP($E13,'1MD ELO (5)'!$A$7:$O$80,4))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c r="A14" s="196" t="s">
        <v>14</v>
      </c>
      <c r="B14" s="390" t="str">
        <f>IF($E14="","",VLOOKUP($E14,'1MD ELO (5)'!$A$7:$O$80,14))</f>
        <v/>
      </c>
      <c r="C14" s="390" t="str">
        <f>IF($E14="","",VLOOKUP($E14,'1MD ELO (5)'!$A$7:$O$80,15))</f>
        <v/>
      </c>
      <c r="D14" s="446" t="str">
        <f>IF($E14="","",VLOOKUP($E14,'1MD ELO (5)'!$A$7:$O$80,5))</f>
        <v/>
      </c>
      <c r="E14" s="159"/>
      <c r="F14" s="160" t="str">
        <f>UPPER(IF($E14="","",VLOOKUP($E14,'1MD ELO (5)'!$A$7:$O$80,2)))</f>
        <v/>
      </c>
      <c r="G14" s="160" t="str">
        <f>IF($E14="","",VLOOKUP($E14,'1MD ELO (5)'!$A$7:$O$80,3))</f>
        <v/>
      </c>
      <c r="H14" s="160"/>
      <c r="I14" s="160" t="str">
        <f>IF($E14="","",VLOOKUP($E14,'1MD ELO (5)'!$A$7:$O$80,4))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c r="A15" s="157" t="s">
        <v>15</v>
      </c>
      <c r="B15" s="390" t="str">
        <f>IF($E15="","",VLOOKUP($E15,'1MD ELO (5)'!$A$7:$O$80,14))</f>
        <v/>
      </c>
      <c r="C15" s="390" t="str">
        <f>IF($E15="","",VLOOKUP($E15,'1MD ELO (5)'!$A$7:$O$80,15))</f>
        <v/>
      </c>
      <c r="D15" s="446" t="str">
        <f>IF($E15="","",VLOOKUP($E15,'1MD ELO (5)'!$A$7:$O$80,5))</f>
        <v/>
      </c>
      <c r="E15" s="159"/>
      <c r="F15" s="160" t="str">
        <f>UPPER(IF($E15="","",VLOOKUP($E15,'1MD ELO (5)'!$A$7:$O$80,2)))</f>
        <v/>
      </c>
      <c r="G15" s="160" t="str">
        <f>IF($E15="","",VLOOKUP($E15,'1MD ELO (5)'!$A$7:$O$80,3))</f>
        <v/>
      </c>
      <c r="H15" s="160"/>
      <c r="I15" s="160" t="str">
        <f>IF($E15="","",VLOOKUP($E15,'1MD ELO (5)'!$A$7:$O$80,4))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c r="A16" s="254" t="s">
        <v>16</v>
      </c>
      <c r="B16" s="390" t="str">
        <f>IF($E16="","",VLOOKUP($E16,'1MD ELO (5)'!$A$7:$O$80,14))</f>
        <v/>
      </c>
      <c r="C16" s="390" t="str">
        <f>IF($E16="","",VLOOKUP($E16,'1MD ELO (5)'!$A$7:$O$80,15))</f>
        <v/>
      </c>
      <c r="D16" s="446" t="str">
        <f>IF($E16="","",VLOOKUP($E16,'1MD ELO (5)'!$A$7:$O$80,5))</f>
        <v/>
      </c>
      <c r="E16" s="159"/>
      <c r="F16" s="487" t="str">
        <f>UPPER(IF($E16="","",VLOOKUP($E16,'1MD ELO (5)'!$A$7:$O$80,2)))</f>
        <v/>
      </c>
      <c r="G16" s="487" t="str">
        <f>IF($E16="","",VLOOKUP($E16,'1MD ELO (5)'!$A$7:$O$80,3))</f>
        <v/>
      </c>
      <c r="H16" s="487"/>
      <c r="I16" s="487" t="str">
        <f>IF($E16="","",VLOOKUP($E16,'1MD ELO (5)'!$A$7:$O$80,4))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c r="A17" s="171" t="s">
        <v>17</v>
      </c>
      <c r="B17" s="390" t="str">
        <f>IF($E17="","",VLOOKUP($E17,'1MD ELO (5)'!$A$7:$O$80,14))</f>
        <v/>
      </c>
      <c r="C17" s="390" t="str">
        <f>IF($E17="","",VLOOKUP($E17,'1MD ELO (5)'!$A$7:$O$80,15))</f>
        <v/>
      </c>
      <c r="D17" s="446" t="str">
        <f>IF($E17="","",VLOOKUP($E17,'1MD ELO (5)'!$A$7:$O$80,5))</f>
        <v/>
      </c>
      <c r="E17" s="159"/>
      <c r="F17" s="487" t="str">
        <f>UPPER(IF($E17="","",VLOOKUP($E17,'1MD ELO (5)'!$A$7:$O$80,2)))</f>
        <v/>
      </c>
      <c r="G17" s="487" t="str">
        <f>IF($E17="","",VLOOKUP($E17,'1MD ELO (5)'!$A$7:$O$80,3))</f>
        <v/>
      </c>
      <c r="H17" s="487"/>
      <c r="I17" s="487" t="str">
        <f>IF($E17="","",VLOOKUP($E17,'1MD ELO (5)'!$A$7:$O$80,4))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c r="A18" s="171" t="s">
        <v>18</v>
      </c>
      <c r="B18" s="390" t="str">
        <f>IF($E18="","",VLOOKUP($E18,'1MD ELO (5)'!$A$7:$O$80,14))</f>
        <v/>
      </c>
      <c r="C18" s="390" t="str">
        <f>IF($E18="","",VLOOKUP($E18,'1MD ELO (5)'!$A$7:$O$80,15))</f>
        <v/>
      </c>
      <c r="D18" s="446" t="str">
        <f>IF($E18="","",VLOOKUP($E18,'1MD ELO (5)'!$A$7:$O$80,5))</f>
        <v/>
      </c>
      <c r="E18" s="159"/>
      <c r="F18" s="487" t="str">
        <f>UPPER(IF($E18="","",VLOOKUP($E18,'1MD ELO (5)'!$A$7:$O$80,2)))</f>
        <v/>
      </c>
      <c r="G18" s="487" t="str">
        <f>IF($E18="","",VLOOKUP($E18,'1MD ELO (5)'!$A$7:$O$80,3))</f>
        <v/>
      </c>
      <c r="H18" s="487"/>
      <c r="I18" s="487" t="str">
        <f>IF($E18="","",VLOOKUP($E18,'1MD ELO (5)'!$A$7:$O$80,4))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c r="A19" s="171" t="s">
        <v>19</v>
      </c>
      <c r="B19" s="390" t="str">
        <f>IF($E19="","",VLOOKUP($E19,'1MD ELO (5)'!$A$7:$O$80,14))</f>
        <v/>
      </c>
      <c r="C19" s="390" t="str">
        <f>IF($E19="","",VLOOKUP($E19,'1MD ELO (5)'!$A$7:$O$80,15))</f>
        <v/>
      </c>
      <c r="D19" s="446" t="str">
        <f>IF($E19="","",VLOOKUP($E19,'1MD ELO (5)'!$A$7:$O$80,5))</f>
        <v/>
      </c>
      <c r="E19" s="159"/>
      <c r="F19" s="487" t="str">
        <f>UPPER(IF($E19="","",VLOOKUP($E19,'1MD ELO (5)'!$A$7:$O$80,2)))</f>
        <v/>
      </c>
      <c r="G19" s="487" t="str">
        <f>IF($E19="","",VLOOKUP($E19,'1MD ELO (5)'!$A$7:$O$80,3))</f>
        <v/>
      </c>
      <c r="H19" s="487"/>
      <c r="I19" s="487" t="str">
        <f>IF($E19="","",VLOOKUP($E19,'1MD ELO (5)'!$A$7:$O$80,4))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c r="A20" s="171" t="s">
        <v>20</v>
      </c>
      <c r="B20" s="390" t="str">
        <f>IF($E20="","",VLOOKUP($E20,'1MD ELO (5)'!$A$7:$O$80,14))</f>
        <v/>
      </c>
      <c r="C20" s="390" t="str">
        <f>IF($E20="","",VLOOKUP($E20,'1MD ELO (5)'!$A$7:$O$80,15))</f>
        <v/>
      </c>
      <c r="D20" s="446" t="str">
        <f>IF($E20="","",VLOOKUP($E20,'1MD ELO (5)'!$A$7:$O$80,5))</f>
        <v/>
      </c>
      <c r="E20" s="159"/>
      <c r="F20" s="487" t="str">
        <f>UPPER(IF($E20="","",VLOOKUP($E20,'1MD ELO (5)'!$A$7:$O$80,2)))</f>
        <v/>
      </c>
      <c r="G20" s="487" t="str">
        <f>IF($E20="","",VLOOKUP($E20,'1MD ELO (5)'!$A$7:$O$80,3))</f>
        <v/>
      </c>
      <c r="H20" s="487"/>
      <c r="I20" s="487" t="str">
        <f>IF($E20="","",VLOOKUP($E20,'1MD ELO (5)'!$A$7:$O$80,4))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c r="A21" s="254" t="s">
        <v>21</v>
      </c>
      <c r="B21" s="390" t="str">
        <f>IF($E21="","",VLOOKUP($E21,'1MD ELO (5)'!$A$7:$O$80,14))</f>
        <v/>
      </c>
      <c r="C21" s="390" t="str">
        <f>IF($E21="","",VLOOKUP($E21,'1MD ELO (5)'!$A$7:$O$80,15))</f>
        <v/>
      </c>
      <c r="D21" s="446" t="str">
        <f>IF($E21="","",VLOOKUP($E21,'1MD ELO (5)'!$A$7:$O$80,5))</f>
        <v/>
      </c>
      <c r="E21" s="159"/>
      <c r="F21" s="487" t="str">
        <f>UPPER(IF($E21="","",VLOOKUP($E21,'1MD ELO (5)'!$A$7:$O$80,2)))</f>
        <v/>
      </c>
      <c r="G21" s="487" t="str">
        <f>IF($E21="","",VLOOKUP($E21,'1MD ELO (5)'!$A$7:$O$80,3))</f>
        <v/>
      </c>
      <c r="H21" s="487"/>
      <c r="I21" s="487" t="str">
        <f>IF($E21="","",VLOOKUP($E21,'1MD ELO (5)'!$A$7:$O$80,4))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c r="A22" s="196" t="s">
        <v>22</v>
      </c>
      <c r="B22" s="390" t="str">
        <f>IF($E22="","",VLOOKUP($E22,'1MD ELO (5)'!$A$7:$O$80,14))</f>
        <v/>
      </c>
      <c r="C22" s="390" t="str">
        <f>IF($E22="","",VLOOKUP($E22,'1MD ELO (5)'!$A$7:$O$80,15))</f>
        <v/>
      </c>
      <c r="D22" s="446" t="str">
        <f>IF($E22="","",VLOOKUP($E22,'1MD ELO (5)'!$A$7:$O$80,5))</f>
        <v/>
      </c>
      <c r="E22" s="159"/>
      <c r="F22" s="160" t="str">
        <f>UPPER(IF($E22="","",VLOOKUP($E22,'1MD ELO (5)'!$A$7:$O$80,2)))</f>
        <v/>
      </c>
      <c r="G22" s="160" t="str">
        <f>IF($E22="","",VLOOKUP($E22,'1MD ELO (5)'!$A$7:$O$80,3))</f>
        <v/>
      </c>
      <c r="H22" s="160"/>
      <c r="I22" s="160" t="str">
        <f>IF($E22="","",VLOOKUP($E22,'1MD ELO (5)'!$A$7:$O$80,4))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c r="A23" s="157" t="s">
        <v>23</v>
      </c>
      <c r="B23" s="390" t="str">
        <f>IF($E23="","",VLOOKUP($E23,'1MD ELO (5)'!$A$7:$O$80,14))</f>
        <v/>
      </c>
      <c r="C23" s="390" t="str">
        <f>IF($E23="","",VLOOKUP($E23,'1MD ELO (5)'!$A$7:$O$80,15))</f>
        <v/>
      </c>
      <c r="D23" s="446" t="str">
        <f>IF($E23="","",VLOOKUP($E23,'1MD ELO (5)'!$A$7:$O$80,5))</f>
        <v/>
      </c>
      <c r="E23" s="159"/>
      <c r="F23" s="160" t="str">
        <f>UPPER(IF($E23="","",VLOOKUP($E23,'1MD ELO (5)'!$A$7:$O$80,2)))</f>
        <v/>
      </c>
      <c r="G23" s="160" t="str">
        <f>IF($E23="","",VLOOKUP($E23,'1MD ELO (5)'!$A$7:$O$80,3))</f>
        <v/>
      </c>
      <c r="H23" s="160"/>
      <c r="I23" s="160" t="str">
        <f>IF($E23="","",VLOOKUP($E23,'1MD ELO (5)'!$A$7:$O$80,4))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c r="A24" s="254" t="s">
        <v>24</v>
      </c>
      <c r="B24" s="390" t="str">
        <f>IF($E24="","",VLOOKUP($E24,'1MD ELO (5)'!$A$7:$O$80,14))</f>
        <v/>
      </c>
      <c r="C24" s="390" t="str">
        <f>IF($E24="","",VLOOKUP($E24,'1MD ELO (5)'!$A$7:$O$80,15))</f>
        <v/>
      </c>
      <c r="D24" s="446" t="str">
        <f>IF($E24="","",VLOOKUP($E24,'1MD ELO (5)'!$A$7:$O$80,5))</f>
        <v/>
      </c>
      <c r="E24" s="159"/>
      <c r="F24" s="487" t="str">
        <f>UPPER(IF($E24="","",VLOOKUP($E24,'1MD ELO (5)'!$A$7:$O$80,2)))</f>
        <v/>
      </c>
      <c r="G24" s="487" t="str">
        <f>IF($E24="","",VLOOKUP($E24,'1MD ELO (5)'!$A$7:$O$80,3))</f>
        <v/>
      </c>
      <c r="H24" s="487"/>
      <c r="I24" s="487" t="str">
        <f>IF($E24="","",VLOOKUP($E24,'1MD ELO (5)'!$A$7:$O$80,4))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c r="A25" s="171" t="s">
        <v>25</v>
      </c>
      <c r="B25" s="390" t="str">
        <f>IF($E25="","",VLOOKUP($E25,'1MD ELO (5)'!$A$7:$O$80,14))</f>
        <v/>
      </c>
      <c r="C25" s="390" t="str">
        <f>IF($E25="","",VLOOKUP($E25,'1MD ELO (5)'!$A$7:$O$80,15))</f>
        <v/>
      </c>
      <c r="D25" s="446" t="str">
        <f>IF($E25="","",VLOOKUP($E25,'1MD ELO (5)'!$A$7:$O$80,5))</f>
        <v/>
      </c>
      <c r="E25" s="159"/>
      <c r="F25" s="487" t="str">
        <f>UPPER(IF($E25="","",VLOOKUP($E25,'1MD ELO (5)'!$A$7:$O$80,2)))</f>
        <v/>
      </c>
      <c r="G25" s="487" t="str">
        <f>IF($E25="","",VLOOKUP($E25,'1MD ELO (5)'!$A$7:$O$80,3))</f>
        <v/>
      </c>
      <c r="H25" s="487"/>
      <c r="I25" s="487" t="str">
        <f>IF($E25="","",VLOOKUP($E25,'1MD ELO (5)'!$A$7:$O$80,4))</f>
        <v/>
      </c>
      <c r="J25" s="253"/>
      <c r="K25" s="177" t="str">
        <f>UPPER(IF(OR(J26="a",J26="as"),F25,IF(OR(J26="b",J26="bs"),F26,)))</f>
        <v/>
      </c>
      <c r="L25" s="256"/>
      <c r="M25" s="161"/>
      <c r="N25" s="188"/>
      <c r="O25" s="186"/>
      <c r="P25" s="186"/>
      <c r="Q25" s="849" t="str">
        <f>IF(Y3="","",CONCATENATE(AC1," pont"))</f>
        <v/>
      </c>
      <c r="R25" s="850"/>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c r="A26" s="171" t="s">
        <v>26</v>
      </c>
      <c r="B26" s="390" t="str">
        <f>IF($E26="","",VLOOKUP($E26,'1MD ELO (5)'!$A$7:$O$80,14))</f>
        <v/>
      </c>
      <c r="C26" s="390" t="str">
        <f>IF($E26="","",VLOOKUP($E26,'1MD ELO (5)'!$A$7:$O$80,15))</f>
        <v/>
      </c>
      <c r="D26" s="446" t="str">
        <f>IF($E26="","",VLOOKUP($E26,'1MD ELO (5)'!$A$7:$O$80,5))</f>
        <v/>
      </c>
      <c r="E26" s="159"/>
      <c r="F26" s="487" t="str">
        <f>UPPER(IF($E26="","",VLOOKUP($E26,'1MD ELO (5)'!$A$7:$O$80,2)))</f>
        <v/>
      </c>
      <c r="G26" s="487" t="str">
        <f>IF($E26="","",VLOOKUP($E26,'1MD ELO (5)'!$A$7:$O$80,3))</f>
        <v/>
      </c>
      <c r="H26" s="487"/>
      <c r="I26" s="487" t="str">
        <f>IF($E26="","",VLOOKUP($E26,'1MD ELO (5)'!$A$7:$O$80,4))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c r="A27" s="171" t="s">
        <v>27</v>
      </c>
      <c r="B27" s="390" t="str">
        <f>IF($E27="","",VLOOKUP($E27,'1MD ELO (5)'!$A$7:$O$80,14))</f>
        <v/>
      </c>
      <c r="C27" s="390" t="str">
        <f>IF($E27="","",VLOOKUP($E27,'1MD ELO (5)'!$A$7:$O$80,15))</f>
        <v/>
      </c>
      <c r="D27" s="446" t="str">
        <f>IF($E27="","",VLOOKUP($E27,'1MD ELO (5)'!$A$7:$O$80,5))</f>
        <v/>
      </c>
      <c r="E27" s="159"/>
      <c r="F27" s="487" t="str">
        <f>UPPER(IF($E27="","",VLOOKUP($E27,'1MD ELO (5)'!$A$7:$O$80,2)))</f>
        <v/>
      </c>
      <c r="G27" s="487" t="str">
        <f>IF($E27="","",VLOOKUP($E27,'1MD ELO (5)'!$A$7:$O$80,3))</f>
        <v/>
      </c>
      <c r="H27" s="487"/>
      <c r="I27" s="487" t="str">
        <f>IF($E27="","",VLOOKUP($E27,'1MD ELO (5)'!$A$7:$O$80,4))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c r="A28" s="171" t="s">
        <v>28</v>
      </c>
      <c r="B28" s="390" t="str">
        <f>IF($E28="","",VLOOKUP($E28,'1MD ELO (5)'!$A$7:$O$80,14))</f>
        <v/>
      </c>
      <c r="C28" s="390" t="str">
        <f>IF($E28="","",VLOOKUP($E28,'1MD ELO (5)'!$A$7:$O$80,15))</f>
        <v/>
      </c>
      <c r="D28" s="446" t="str">
        <f>IF($E28="","",VLOOKUP($E28,'1MD ELO (5)'!$A$7:$O$80,5))</f>
        <v/>
      </c>
      <c r="E28" s="159"/>
      <c r="F28" s="487" t="str">
        <f>UPPER(IF($E28="","",VLOOKUP($E28,'1MD ELO (5)'!$A$7:$O$80,2)))</f>
        <v/>
      </c>
      <c r="G28" s="487" t="str">
        <f>IF($E28="","",VLOOKUP($E28,'1MD ELO (5)'!$A$7:$O$80,3))</f>
        <v/>
      </c>
      <c r="H28" s="487"/>
      <c r="I28" s="487" t="str">
        <f>IF($E28="","",VLOOKUP($E28,'1MD ELO (5)'!$A$7:$O$80,4))</f>
        <v/>
      </c>
      <c r="J28" s="255"/>
      <c r="K28" s="161"/>
      <c r="L28" s="176"/>
      <c r="M28" s="177" t="str">
        <f>UPPER(IF(OR(L28="a",L28="as"),K27,IF(OR(L28="b",L28="bs"),K29,)))</f>
        <v/>
      </c>
      <c r="N28" s="259"/>
      <c r="O28" s="186"/>
      <c r="P28" s="188"/>
      <c r="Q28" s="186"/>
      <c r="R28" s="188"/>
      <c r="S28" s="169"/>
      <c r="AI28" s="668"/>
      <c r="AJ28" s="668"/>
      <c r="AK28" s="668"/>
    </row>
    <row r="29" spans="1:37" s="38" customFormat="1" ht="9.6" customHeight="1">
      <c r="A29" s="254" t="s">
        <v>29</v>
      </c>
      <c r="B29" s="390" t="str">
        <f>IF($E29="","",VLOOKUP($E29,'1MD ELO (5)'!$A$7:$O$80,14))</f>
        <v/>
      </c>
      <c r="C29" s="390" t="str">
        <f>IF($E29="","",VLOOKUP($E29,'1MD ELO (5)'!$A$7:$O$80,15))</f>
        <v/>
      </c>
      <c r="D29" s="446" t="str">
        <f>IF($E29="","",VLOOKUP($E29,'1MD ELO (5)'!$A$7:$O$80,5))</f>
        <v/>
      </c>
      <c r="E29" s="159"/>
      <c r="F29" s="487" t="str">
        <f>UPPER(IF($E29="","",VLOOKUP($E29,'1MD ELO (5)'!$A$7:$O$80,2)))</f>
        <v/>
      </c>
      <c r="G29" s="487" t="str">
        <f>IF($E29="","",VLOOKUP($E29,'1MD ELO (5)'!$A$7:$O$80,3))</f>
        <v/>
      </c>
      <c r="H29" s="487"/>
      <c r="I29" s="487" t="str">
        <f>IF($E29="","",VLOOKUP($E29,'1MD ELO (5)'!$A$7:$O$80,4))</f>
        <v/>
      </c>
      <c r="J29" s="253"/>
      <c r="K29" s="177" t="str">
        <f>UPPER(IF(OR(J30="a",J30="as"),F29,IF(OR(J30="b",J30="bs"),F30,)))</f>
        <v/>
      </c>
      <c r="L29" s="194"/>
      <c r="M29" s="161"/>
      <c r="N29" s="186"/>
      <c r="O29" s="186"/>
      <c r="P29" s="188"/>
      <c r="Q29" s="186"/>
      <c r="R29" s="188"/>
      <c r="S29" s="169"/>
      <c r="AI29" s="668"/>
      <c r="AJ29" s="668"/>
      <c r="AK29" s="668"/>
    </row>
    <row r="30" spans="1:37" s="38" customFormat="1" ht="9.6" customHeight="1">
      <c r="A30" s="196" t="s">
        <v>30</v>
      </c>
      <c r="B30" s="390" t="str">
        <f>IF($E30="","",VLOOKUP($E30,'1MD ELO (5)'!$A$7:$O$80,14))</f>
        <v/>
      </c>
      <c r="C30" s="390" t="str">
        <f>IF($E30="","",VLOOKUP($E30,'1MD ELO (5)'!$A$7:$O$80,15))</f>
        <v/>
      </c>
      <c r="D30" s="446" t="str">
        <f>IF($E30="","",VLOOKUP($E30,'1MD ELO (5)'!$A$7:$O$80,5))</f>
        <v/>
      </c>
      <c r="E30" s="159"/>
      <c r="F30" s="160" t="str">
        <f>UPPER(IF($E30="","",VLOOKUP($E30,'1MD ELO (5)'!$A$7:$O$80,2)))</f>
        <v/>
      </c>
      <c r="G30" s="160" t="str">
        <f>IF($E30="","",VLOOKUP($E30,'1MD ELO (5)'!$A$7:$O$80,3))</f>
        <v/>
      </c>
      <c r="H30" s="160"/>
      <c r="I30" s="160" t="str">
        <f>IF($E30="","",VLOOKUP($E30,'1MD ELO (5)'!$A$7:$O$80,4))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c r="A31" s="157" t="s">
        <v>31</v>
      </c>
      <c r="B31" s="390" t="str">
        <f>IF($E31="","",VLOOKUP($E31,'1MD ELO (5)'!$A$7:$O$80,14))</f>
        <v/>
      </c>
      <c r="C31" s="390" t="str">
        <f>IF($E31="","",VLOOKUP($E31,'1MD ELO (5)'!$A$7:$O$80,15))</f>
        <v/>
      </c>
      <c r="D31" s="446" t="str">
        <f>IF($E31="","",VLOOKUP($E31,'1MD ELO (5)'!$A$7:$O$80,5))</f>
        <v/>
      </c>
      <c r="E31" s="159"/>
      <c r="F31" s="160" t="str">
        <f>UPPER(IF($E31="","",VLOOKUP($E31,'1MD ELO (5)'!$A$7:$O$80,2)))</f>
        <v/>
      </c>
      <c r="G31" s="160" t="str">
        <f>IF($E31="","",VLOOKUP($E31,'1MD ELO (5)'!$A$7:$O$80,3))</f>
        <v/>
      </c>
      <c r="H31" s="160"/>
      <c r="I31" s="160" t="str">
        <f>IF($E31="","",VLOOKUP($E31,'1MD ELO (5)'!$A$7:$O$80,4))</f>
        <v/>
      </c>
      <c r="J31" s="253"/>
      <c r="K31" s="177" t="str">
        <f>UPPER(IF(OR(J32="a",J32="as"),F31,IF(OR(J32="b",J32="bs"),F32,)))</f>
        <v/>
      </c>
      <c r="L31" s="185"/>
      <c r="M31" s="186"/>
      <c r="N31" s="186"/>
      <c r="O31" s="186"/>
      <c r="P31" s="188"/>
      <c r="Q31" s="161"/>
      <c r="R31" s="186"/>
      <c r="S31" s="169"/>
      <c r="AI31" s="668"/>
      <c r="AJ31" s="668"/>
      <c r="AK31" s="668"/>
    </row>
    <row r="32" spans="1:37" s="38" customFormat="1" ht="9.6" customHeight="1">
      <c r="A32" s="254" t="s">
        <v>32</v>
      </c>
      <c r="B32" s="390" t="str">
        <f>IF($E32="","",VLOOKUP($E32,'1MD ELO (5)'!$A$7:$O$80,14))</f>
        <v/>
      </c>
      <c r="C32" s="390" t="str">
        <f>IF($E32="","",VLOOKUP($E32,'1MD ELO (5)'!$A$7:$O$80,15))</f>
        <v/>
      </c>
      <c r="D32" s="446" t="str">
        <f>IF($E32="","",VLOOKUP($E32,'1MD ELO (5)'!$A$7:$O$80,5))</f>
        <v/>
      </c>
      <c r="E32" s="159"/>
      <c r="F32" s="487" t="str">
        <f>UPPER(IF($E32="","",VLOOKUP($E32,'1MD ELO (5)'!$A$7:$O$80,2)))</f>
        <v/>
      </c>
      <c r="G32" s="487" t="str">
        <f>IF($E32="","",VLOOKUP($E32,'1MD ELO (5)'!$A$7:$O$80,3))</f>
        <v/>
      </c>
      <c r="H32" s="487"/>
      <c r="I32" s="487" t="str">
        <f>IF($E32="","",VLOOKUP($E32,'1MD ELO (5)'!$A$7:$O$80,4))</f>
        <v/>
      </c>
      <c r="J32" s="255"/>
      <c r="K32" s="161"/>
      <c r="L32" s="176"/>
      <c r="M32" s="177" t="str">
        <f>UPPER(IF(OR(L32="a",L32="as"),K31,IF(OR(L32="b",L32="bs"),K33,)))</f>
        <v/>
      </c>
      <c r="N32" s="185"/>
      <c r="O32" s="186"/>
      <c r="P32" s="188"/>
      <c r="Q32" s="186"/>
      <c r="R32" s="186"/>
      <c r="S32" s="169"/>
    </row>
    <row r="33" spans="1:19" s="38" customFormat="1" ht="9.6" customHeight="1">
      <c r="A33" s="171" t="s">
        <v>33</v>
      </c>
      <c r="B33" s="390" t="str">
        <f>IF($E33="","",VLOOKUP($E33,'1MD ELO (5)'!$A$7:$O$80,14))</f>
        <v/>
      </c>
      <c r="C33" s="390" t="str">
        <f>IF($E33="","",VLOOKUP($E33,'1MD ELO (5)'!$A$7:$O$80,15))</f>
        <v/>
      </c>
      <c r="D33" s="446" t="str">
        <f>IF($E33="","",VLOOKUP($E33,'1MD ELO (5)'!$A$7:$O$80,5))</f>
        <v/>
      </c>
      <c r="E33" s="159"/>
      <c r="F33" s="487" t="str">
        <f>UPPER(IF($E33="","",VLOOKUP($E33,'1MD ELO (5)'!$A$7:$O$80,2)))</f>
        <v/>
      </c>
      <c r="G33" s="487" t="str">
        <f>IF($E33="","",VLOOKUP($E33,'1MD ELO (5)'!$A$7:$O$80,3))</f>
        <v/>
      </c>
      <c r="H33" s="487"/>
      <c r="I33" s="487" t="str">
        <f>IF($E33="","",VLOOKUP($E33,'1MD ELO (5)'!$A$7:$O$80,4))</f>
        <v/>
      </c>
      <c r="J33" s="253"/>
      <c r="K33" s="177" t="str">
        <f>UPPER(IF(OR(J34="a",J34="as"),F33,IF(OR(J34="b",J34="bs"),F34,)))</f>
        <v/>
      </c>
      <c r="L33" s="256"/>
      <c r="M33" s="161"/>
      <c r="N33" s="188"/>
      <c r="O33" s="186"/>
      <c r="P33" s="188"/>
      <c r="Q33" s="186"/>
      <c r="R33" s="186"/>
      <c r="S33" s="169"/>
    </row>
    <row r="34" spans="1:19" s="38" customFormat="1" ht="9.6" customHeight="1">
      <c r="A34" s="171" t="s">
        <v>34</v>
      </c>
      <c r="B34" s="390" t="str">
        <f>IF($E34="","",VLOOKUP($E34,'1MD ELO (5)'!$A$7:$O$80,14))</f>
        <v/>
      </c>
      <c r="C34" s="390" t="str">
        <f>IF($E34="","",VLOOKUP($E34,'1MD ELO (5)'!$A$7:$O$80,15))</f>
        <v/>
      </c>
      <c r="D34" s="446" t="str">
        <f>IF($E34="","",VLOOKUP($E34,'1MD ELO (5)'!$A$7:$O$80,5))</f>
        <v/>
      </c>
      <c r="E34" s="159"/>
      <c r="F34" s="487" t="str">
        <f>UPPER(IF($E34="","",VLOOKUP($E34,'1MD ELO (5)'!$A$7:$O$80,2)))</f>
        <v/>
      </c>
      <c r="G34" s="487" t="str">
        <f>IF($E34="","",VLOOKUP($E34,'1MD ELO (5)'!$A$7:$O$80,3))</f>
        <v/>
      </c>
      <c r="H34" s="487"/>
      <c r="I34" s="487" t="str">
        <f>IF($E34="","",VLOOKUP($E34,'1MD ELO (5)'!$A$7:$O$80,4))</f>
        <v/>
      </c>
      <c r="J34" s="255"/>
      <c r="K34" s="161"/>
      <c r="L34" s="186"/>
      <c r="M34" s="175" t="s">
        <v>0</v>
      </c>
      <c r="N34" s="184"/>
      <c r="O34" s="177" t="str">
        <f>UPPER(IF(OR(N34="a",N34="as"),M32,IF(OR(N34="b",N34="bs"),M36,)))</f>
        <v/>
      </c>
      <c r="P34" s="194"/>
      <c r="Q34" s="186"/>
      <c r="R34" s="186"/>
      <c r="S34" s="169"/>
    </row>
    <row r="35" spans="1:19" s="38" customFormat="1" ht="9.6" customHeight="1">
      <c r="A35" s="171" t="s">
        <v>35</v>
      </c>
      <c r="B35" s="390" t="str">
        <f>IF($E35="","",VLOOKUP($E35,'1MD ELO (5)'!$A$7:$O$80,14))</f>
        <v/>
      </c>
      <c r="C35" s="390" t="str">
        <f>IF($E35="","",VLOOKUP($E35,'1MD ELO (5)'!$A$7:$O$80,15))</f>
        <v/>
      </c>
      <c r="D35" s="446" t="str">
        <f>IF($E35="","",VLOOKUP($E35,'1MD ELO (5)'!$A$7:$O$80,5))</f>
        <v/>
      </c>
      <c r="E35" s="159"/>
      <c r="F35" s="487" t="str">
        <f>UPPER(IF($E35="","",VLOOKUP($E35,'1MD ELO (5)'!$A$7:$O$80,2)))</f>
        <v/>
      </c>
      <c r="G35" s="487" t="str">
        <f>IF($E35="","",VLOOKUP($E35,'1MD ELO (5)'!$A$7:$O$80,3))</f>
        <v/>
      </c>
      <c r="H35" s="487"/>
      <c r="I35" s="487" t="str">
        <f>IF($E35="","",VLOOKUP($E35,'1MD ELO (5)'!$A$7:$O$80,4))</f>
        <v/>
      </c>
      <c r="J35" s="253"/>
      <c r="K35" s="177" t="str">
        <f>UPPER(IF(OR(J36="a",J36="as"),F35,IF(OR(J36="b",J36="bs"),F36,)))</f>
        <v/>
      </c>
      <c r="L35" s="185"/>
      <c r="M35" s="257"/>
      <c r="N35" s="258"/>
      <c r="O35" s="161"/>
      <c r="P35" s="186"/>
      <c r="Q35" s="186"/>
      <c r="R35" s="186"/>
      <c r="S35" s="169"/>
    </row>
    <row r="36" spans="1:19" s="38" customFormat="1" ht="9.6" customHeight="1">
      <c r="A36" s="171" t="s">
        <v>36</v>
      </c>
      <c r="B36" s="390" t="str">
        <f>IF($E36="","",VLOOKUP($E36,'1MD ELO (5)'!$A$7:$O$80,14))</f>
        <v/>
      </c>
      <c r="C36" s="390" t="str">
        <f>IF($E36="","",VLOOKUP($E36,'1MD ELO (5)'!$A$7:$O$80,15))</f>
        <v/>
      </c>
      <c r="D36" s="446" t="str">
        <f>IF($E36="","",VLOOKUP($E36,'1MD ELO (5)'!$A$7:$O$80,5))</f>
        <v/>
      </c>
      <c r="E36" s="159"/>
      <c r="F36" s="487" t="str">
        <f>UPPER(IF($E36="","",VLOOKUP($E36,'1MD ELO (5)'!$A$7:$O$80,2)))</f>
        <v/>
      </c>
      <c r="G36" s="487" t="str">
        <f>IF($E36="","",VLOOKUP($E36,'1MD ELO (5)'!$A$7:$O$80,3))</f>
        <v/>
      </c>
      <c r="H36" s="487"/>
      <c r="I36" s="487" t="str">
        <f>IF($E36="","",VLOOKUP($E36,'1MD ELO (5)'!$A$7:$O$80,4))</f>
        <v/>
      </c>
      <c r="J36" s="255"/>
      <c r="K36" s="161"/>
      <c r="L36" s="176"/>
      <c r="M36" s="177" t="str">
        <f>UPPER(IF(OR(L36="a",L36="as"),K35,IF(OR(L36="b",L36="bs"),K37,)))</f>
        <v/>
      </c>
      <c r="N36" s="259"/>
      <c r="O36" s="262" t="s">
        <v>129</v>
      </c>
      <c r="P36" s="263"/>
      <c r="Q36" s="262" t="s">
        <v>128</v>
      </c>
      <c r="R36" s="263"/>
      <c r="S36" s="169"/>
    </row>
    <row r="37" spans="1:19" s="38" customFormat="1" ht="9.6" customHeight="1">
      <c r="A37" s="254" t="s">
        <v>37</v>
      </c>
      <c r="B37" s="390" t="str">
        <f>IF($E37="","",VLOOKUP($E37,'1MD ELO (5)'!$A$7:$O$80,14))</f>
        <v/>
      </c>
      <c r="C37" s="390" t="str">
        <f>IF($E37="","",VLOOKUP($E37,'1MD ELO (5)'!$A$7:$O$80,15))</f>
        <v/>
      </c>
      <c r="D37" s="446" t="str">
        <f>IF($E37="","",VLOOKUP($E37,'1MD ELO (5)'!$A$7:$O$80,5))</f>
        <v/>
      </c>
      <c r="E37" s="159"/>
      <c r="F37" s="487" t="str">
        <f>UPPER(IF($E37="","",VLOOKUP($E37,'1MD ELO (5)'!$A$7:$O$80,2)))</f>
        <v/>
      </c>
      <c r="G37" s="487" t="str">
        <f>IF($E37="","",VLOOKUP($E37,'1MD ELO (5)'!$A$7:$O$80,3))</f>
        <v/>
      </c>
      <c r="H37" s="487"/>
      <c r="I37" s="487" t="str">
        <f>IF($E37="","",VLOOKUP($E37,'1MD ELO (5)'!$A$7:$O$80,4))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c r="A38" s="196" t="s">
        <v>38</v>
      </c>
      <c r="B38" s="390" t="str">
        <f>IF($E38="","",VLOOKUP($E38,'1MD ELO (5)'!$A$7:$O$80,14))</f>
        <v/>
      </c>
      <c r="C38" s="390" t="str">
        <f>IF($E38="","",VLOOKUP($E38,'1MD ELO (5)'!$A$7:$O$80,15))</f>
        <v/>
      </c>
      <c r="D38" s="446" t="str">
        <f>IF($E38="","",VLOOKUP($E38,'1MD ELO (5)'!$A$7:$O$80,5))</f>
        <v/>
      </c>
      <c r="E38" s="159"/>
      <c r="F38" s="160" t="str">
        <f>UPPER(IF($E38="","",VLOOKUP($E38,'1MD ELO (5)'!$A$7:$O$80,2)))</f>
        <v/>
      </c>
      <c r="G38" s="160" t="str">
        <f>IF($E38="","",VLOOKUP($E38,'1MD ELO (5)'!$A$7:$O$80,3))</f>
        <v/>
      </c>
      <c r="H38" s="160"/>
      <c r="I38" s="160" t="str">
        <f>IF($E38="","",VLOOKUP($E38,'1MD ELO (5)'!$A$7:$O$80,4))</f>
        <v/>
      </c>
      <c r="J38" s="255"/>
      <c r="K38" s="161"/>
      <c r="L38" s="186"/>
      <c r="M38" s="186"/>
      <c r="N38" s="266"/>
      <c r="O38" s="267" t="s">
        <v>0</v>
      </c>
      <c r="P38" s="268"/>
      <c r="Q38" s="264" t="str">
        <f>UPPER(IF(OR(P38="a",P38="as"),O37,IF(OR(P38="b",P38="bs"),O39,)))</f>
        <v/>
      </c>
      <c r="R38" s="265"/>
      <c r="S38" s="169"/>
    </row>
    <row r="39" spans="1:19" s="38" customFormat="1" ht="9.6" customHeight="1">
      <c r="A39" s="157" t="s">
        <v>39</v>
      </c>
      <c r="B39" s="390" t="str">
        <f>IF($E39="","",VLOOKUP($E39,'1MD ELO (5)'!$A$7:$O$80,14))</f>
        <v/>
      </c>
      <c r="C39" s="390" t="str">
        <f>IF($E39="","",VLOOKUP($E39,'1MD ELO (5)'!$A$7:$O$80,15))</f>
        <v/>
      </c>
      <c r="D39" s="446" t="str">
        <f>IF($E39="","",VLOOKUP($E39,'1MD ELO (5)'!$A$7:$O$80,5))</f>
        <v/>
      </c>
      <c r="E39" s="159"/>
      <c r="F39" s="160" t="str">
        <f>UPPER(IF($E39="","",VLOOKUP($E39,'1MD ELO (5)'!$A$7:$O$80,2)))</f>
        <v/>
      </c>
      <c r="G39" s="160" t="str">
        <f>IF($E39="","",VLOOKUP($E39,'1MD ELO (5)'!$A$7:$O$80,3))</f>
        <v/>
      </c>
      <c r="H39" s="160"/>
      <c r="I39" s="160" t="str">
        <f>IF($E39="","",VLOOKUP($E39,'1MD ELO (5)'!$A$7:$O$80,4))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c r="A40" s="254" t="s">
        <v>40</v>
      </c>
      <c r="B40" s="390" t="str">
        <f>IF($E40="","",VLOOKUP($E40,'1MD ELO (5)'!$A$7:$O$80,14))</f>
        <v/>
      </c>
      <c r="C40" s="390" t="str">
        <f>IF($E40="","",VLOOKUP($E40,'1MD ELO (5)'!$A$7:$O$80,15))</f>
        <v/>
      </c>
      <c r="D40" s="446" t="str">
        <f>IF($E40="","",VLOOKUP($E40,'1MD ELO (5)'!$A$7:$O$80,5))</f>
        <v/>
      </c>
      <c r="E40" s="159"/>
      <c r="F40" s="487" t="str">
        <f>UPPER(IF($E40="","",VLOOKUP($E40,'1MD ELO (5)'!$A$7:$O$80,2)))</f>
        <v/>
      </c>
      <c r="G40" s="487" t="str">
        <f>IF($E40="","",VLOOKUP($E40,'1MD ELO (5)'!$A$7:$O$80,3))</f>
        <v/>
      </c>
      <c r="H40" s="487"/>
      <c r="I40" s="487" t="str">
        <f>IF($E40="","",VLOOKUP($E40,'1MD ELO (5)'!$A$7:$O$80,4))</f>
        <v/>
      </c>
      <c r="J40" s="255"/>
      <c r="K40" s="161"/>
      <c r="L40" s="176"/>
      <c r="M40" s="177" t="str">
        <f>UPPER(IF(OR(L40="a",L40="as"),K39,IF(OR(L40="b",L40="bs"),K41,)))</f>
        <v/>
      </c>
      <c r="N40" s="185"/>
      <c r="O40" s="263"/>
      <c r="P40" s="263"/>
      <c r="Q40" s="263"/>
      <c r="R40" s="263"/>
      <c r="S40" s="169"/>
    </row>
    <row r="41" spans="1:19" s="38" customFormat="1" ht="9.6" customHeight="1">
      <c r="A41" s="171" t="s">
        <v>41</v>
      </c>
      <c r="B41" s="390" t="str">
        <f>IF($E41="","",VLOOKUP($E41,'1MD ELO (5)'!$A$7:$O$80,14))</f>
        <v/>
      </c>
      <c r="C41" s="390" t="str">
        <f>IF($E41="","",VLOOKUP($E41,'1MD ELO (5)'!$A$7:$O$80,15))</f>
        <v/>
      </c>
      <c r="D41" s="446" t="str">
        <f>IF($E41="","",VLOOKUP($E41,'1MD ELO (5)'!$A$7:$O$80,5))</f>
        <v/>
      </c>
      <c r="E41" s="159"/>
      <c r="F41" s="487" t="str">
        <f>UPPER(IF($E41="","",VLOOKUP($E41,'1MD ELO (5)'!$A$7:$O$80,2)))</f>
        <v/>
      </c>
      <c r="G41" s="487" t="str">
        <f>IF($E41="","",VLOOKUP($E41,'1MD ELO (5)'!$A$7:$O$80,3))</f>
        <v/>
      </c>
      <c r="H41" s="487"/>
      <c r="I41" s="487" t="str">
        <f>IF($E41="","",VLOOKUP($E41,'1MD ELO (5)'!$A$7:$O$80,4))</f>
        <v/>
      </c>
      <c r="J41" s="253"/>
      <c r="K41" s="177" t="str">
        <f>UPPER(IF(OR(J42="a",J42="as"),F41,IF(OR(J42="b",J42="bs"),F42,)))</f>
        <v/>
      </c>
      <c r="L41" s="256"/>
      <c r="M41" s="161"/>
      <c r="N41" s="188"/>
      <c r="O41" s="263"/>
      <c r="P41" s="263"/>
      <c r="Q41" s="849" t="str">
        <f>IF(Y3="","",CONCATENATE(AB1," pont"))</f>
        <v/>
      </c>
      <c r="R41" s="849"/>
      <c r="S41" s="169"/>
    </row>
    <row r="42" spans="1:19" s="38" customFormat="1" ht="9.6" customHeight="1">
      <c r="A42" s="171" t="s">
        <v>42</v>
      </c>
      <c r="B42" s="390" t="str">
        <f>IF($E42="","",VLOOKUP($E42,'1MD ELO (5)'!$A$7:$O$80,14))</f>
        <v/>
      </c>
      <c r="C42" s="390" t="str">
        <f>IF($E42="","",VLOOKUP($E42,'1MD ELO (5)'!$A$7:$O$80,15))</f>
        <v/>
      </c>
      <c r="D42" s="446" t="str">
        <f>IF($E42="","",VLOOKUP($E42,'1MD ELO (5)'!$A$7:$O$80,5))</f>
        <v/>
      </c>
      <c r="E42" s="159"/>
      <c r="F42" s="487" t="str">
        <f>UPPER(IF($E42="","",VLOOKUP($E42,'1MD ELO (5)'!$A$7:$O$80,2)))</f>
        <v/>
      </c>
      <c r="G42" s="487" t="str">
        <f>IF($E42="","",VLOOKUP($E42,'1MD ELO (5)'!$A$7:$O$80,3))</f>
        <v/>
      </c>
      <c r="H42" s="487"/>
      <c r="I42" s="487" t="str">
        <f>IF($E42="","",VLOOKUP($E42,'1MD ELO (5)'!$A$7:$O$80,4))</f>
        <v/>
      </c>
      <c r="J42" s="255"/>
      <c r="K42" s="161"/>
      <c r="L42" s="186"/>
      <c r="M42" s="175" t="s">
        <v>0</v>
      </c>
      <c r="N42" s="184"/>
      <c r="O42" s="177" t="str">
        <f>UPPER(IF(OR(N42="a",N42="as"),M40,IF(OR(N42="b",N42="bs"),M44,)))</f>
        <v/>
      </c>
      <c r="P42" s="185"/>
      <c r="Q42" s="186"/>
      <c r="R42" s="186"/>
      <c r="S42" s="169"/>
    </row>
    <row r="43" spans="1:19" s="38" customFormat="1" ht="9.6" customHeight="1">
      <c r="A43" s="171" t="s">
        <v>43</v>
      </c>
      <c r="B43" s="390" t="str">
        <f>IF($E43="","",VLOOKUP($E43,'1MD ELO (5)'!$A$7:$O$80,14))</f>
        <v/>
      </c>
      <c r="C43" s="390" t="str">
        <f>IF($E43="","",VLOOKUP($E43,'1MD ELO (5)'!$A$7:$O$80,15))</f>
        <v/>
      </c>
      <c r="D43" s="446" t="str">
        <f>IF($E43="","",VLOOKUP($E43,'1MD ELO (5)'!$A$7:$O$80,5))</f>
        <v/>
      </c>
      <c r="E43" s="159"/>
      <c r="F43" s="487" t="str">
        <f>UPPER(IF($E43="","",VLOOKUP($E43,'1MD ELO (5)'!$A$7:$O$80,2)))</f>
        <v/>
      </c>
      <c r="G43" s="487" t="str">
        <f>IF($E43="","",VLOOKUP($E43,'1MD ELO (5)'!$A$7:$O$80,3))</f>
        <v/>
      </c>
      <c r="H43" s="487"/>
      <c r="I43" s="487" t="str">
        <f>IF($E43="","",VLOOKUP($E43,'1MD ELO (5)'!$A$7:$O$80,4))</f>
        <v/>
      </c>
      <c r="J43" s="253"/>
      <c r="K43" s="177" t="str">
        <f>UPPER(IF(OR(J44="a",J44="as"),F43,IF(OR(J44="b",J44="bs"),F44,)))</f>
        <v/>
      </c>
      <c r="L43" s="185"/>
      <c r="M43" s="257"/>
      <c r="N43" s="258"/>
      <c r="O43" s="161"/>
      <c r="P43" s="188"/>
      <c r="Q43" s="186"/>
      <c r="R43" s="186"/>
      <c r="S43" s="169"/>
    </row>
    <row r="44" spans="1:19" s="38" customFormat="1" ht="9.6" customHeight="1">
      <c r="A44" s="171" t="s">
        <v>44</v>
      </c>
      <c r="B44" s="390" t="str">
        <f>IF($E44="","",VLOOKUP($E44,'1MD ELO (5)'!$A$7:$O$80,14))</f>
        <v/>
      </c>
      <c r="C44" s="390" t="str">
        <f>IF($E44="","",VLOOKUP($E44,'1MD ELO (5)'!$A$7:$O$80,15))</f>
        <v/>
      </c>
      <c r="D44" s="446" t="str">
        <f>IF($E44="","",VLOOKUP($E44,'1MD ELO (5)'!$A$7:$O$80,5))</f>
        <v/>
      </c>
      <c r="E44" s="159"/>
      <c r="F44" s="487" t="str">
        <f>UPPER(IF($E44="","",VLOOKUP($E44,'1MD ELO (5)'!$A$7:$O$80,2)))</f>
        <v/>
      </c>
      <c r="G44" s="487" t="str">
        <f>IF($E44="","",VLOOKUP($E44,'1MD ELO (5)'!$A$7:$O$80,3))</f>
        <v/>
      </c>
      <c r="H44" s="487"/>
      <c r="I44" s="487" t="str">
        <f>IF($E44="","",VLOOKUP($E44,'1MD ELO (5)'!$A$7:$O$80,4))</f>
        <v/>
      </c>
      <c r="J44" s="255"/>
      <c r="K44" s="161"/>
      <c r="L44" s="176"/>
      <c r="M44" s="177" t="str">
        <f>UPPER(IF(OR(L44="a",L44="as"),K43,IF(OR(L44="b",L44="bs"),K45,)))</f>
        <v/>
      </c>
      <c r="N44" s="259"/>
      <c r="O44" s="186"/>
      <c r="P44" s="188"/>
      <c r="Q44" s="186"/>
      <c r="R44" s="186"/>
      <c r="S44" s="169"/>
    </row>
    <row r="45" spans="1:19" s="38" customFormat="1" ht="9.6" customHeight="1">
      <c r="A45" s="254" t="s">
        <v>45</v>
      </c>
      <c r="B45" s="390" t="str">
        <f>IF($E45="","",VLOOKUP($E45,'1MD ELO (5)'!$A$7:$O$80,14))</f>
        <v/>
      </c>
      <c r="C45" s="390" t="str">
        <f>IF($E45="","",VLOOKUP($E45,'1MD ELO (5)'!$A$7:$O$80,15))</f>
        <v/>
      </c>
      <c r="D45" s="446" t="str">
        <f>IF($E45="","",VLOOKUP($E45,'1MD ELO (5)'!$A$7:$O$80,5))</f>
        <v/>
      </c>
      <c r="E45" s="159"/>
      <c r="F45" s="487" t="str">
        <f>UPPER(IF($E45="","",VLOOKUP($E45,'1MD ELO (5)'!$A$7:$O$80,2)))</f>
        <v/>
      </c>
      <c r="G45" s="487" t="str">
        <f>IF($E45="","",VLOOKUP($E45,'1MD ELO (5)'!$A$7:$O$80,3))</f>
        <v/>
      </c>
      <c r="H45" s="487"/>
      <c r="I45" s="487" t="str">
        <f>IF($E45="","",VLOOKUP($E45,'1MD ELO (5)'!$A$7:$O$80,4))</f>
        <v/>
      </c>
      <c r="J45" s="253"/>
      <c r="K45" s="177" t="str">
        <f>UPPER(IF(OR(J46="a",J46="as"),F45,IF(OR(J46="b",J46="bs"),F46,)))</f>
        <v/>
      </c>
      <c r="L45" s="194"/>
      <c r="M45" s="161"/>
      <c r="N45" s="186"/>
      <c r="O45" s="186"/>
      <c r="P45" s="188"/>
      <c r="Q45" s="186"/>
      <c r="R45" s="186"/>
      <c r="S45" s="169"/>
    </row>
    <row r="46" spans="1:19" s="38" customFormat="1" ht="9.6" customHeight="1">
      <c r="A46" s="196" t="s">
        <v>46</v>
      </c>
      <c r="B46" s="390" t="str">
        <f>IF($E46="","",VLOOKUP($E46,'1MD ELO (5)'!$A$7:$O$80,14))</f>
        <v/>
      </c>
      <c r="C46" s="390" t="str">
        <f>IF($E46="","",VLOOKUP($E46,'1MD ELO (5)'!$A$7:$O$80,15))</f>
        <v/>
      </c>
      <c r="D46" s="446" t="str">
        <f>IF($E46="","",VLOOKUP($E46,'1MD ELO (5)'!$A$7:$O$80,5))</f>
        <v/>
      </c>
      <c r="E46" s="159"/>
      <c r="F46" s="160" t="str">
        <f>UPPER(IF($E46="","",VLOOKUP($E46,'1MD ELO (5)'!$A$7:$O$80,2)))</f>
        <v/>
      </c>
      <c r="G46" s="160" t="str">
        <f>IF($E46="","",VLOOKUP($E46,'1MD ELO (5)'!$A$7:$O$80,3))</f>
        <v/>
      </c>
      <c r="H46" s="160"/>
      <c r="I46" s="160" t="str">
        <f>IF($E46="","",VLOOKUP($E46,'1MD ELO (5)'!$A$7:$O$80,4))</f>
        <v/>
      </c>
      <c r="J46" s="255"/>
      <c r="K46" s="161"/>
      <c r="L46" s="186"/>
      <c r="M46" s="186"/>
      <c r="N46" s="260"/>
      <c r="O46" s="175" t="s">
        <v>0</v>
      </c>
      <c r="P46" s="184"/>
      <c r="Q46" s="177" t="str">
        <f>UPPER(IF(OR(P46="a",P46="as"),O42,IF(OR(P46="b",P46="bs"),O50,)))</f>
        <v/>
      </c>
      <c r="R46" s="185"/>
      <c r="S46" s="169"/>
    </row>
    <row r="47" spans="1:19" s="38" customFormat="1" ht="9.6" customHeight="1">
      <c r="A47" s="157" t="s">
        <v>47</v>
      </c>
      <c r="B47" s="390" t="str">
        <f>IF($E47="","",VLOOKUP($E47,'1MD ELO (5)'!$A$7:$O$80,14))</f>
        <v/>
      </c>
      <c r="C47" s="390" t="str">
        <f>IF($E47="","",VLOOKUP($E47,'1MD ELO (5)'!$A$7:$O$80,15))</f>
        <v/>
      </c>
      <c r="D47" s="446" t="str">
        <f>IF($E47="","",VLOOKUP($E47,'1MD ELO (5)'!$A$7:$O$80,5))</f>
        <v/>
      </c>
      <c r="E47" s="159"/>
      <c r="F47" s="160" t="str">
        <f>UPPER(IF($E47="","",VLOOKUP($E47,'1MD ELO (5)'!$A$7:$O$80,2)))</f>
        <v/>
      </c>
      <c r="G47" s="160" t="str">
        <f>IF($E47="","",VLOOKUP($E47,'1MD ELO (5)'!$A$7:$O$80,3))</f>
        <v/>
      </c>
      <c r="H47" s="160"/>
      <c r="I47" s="160" t="str">
        <f>IF($E47="","",VLOOKUP($E47,'1MD ELO (5)'!$A$7:$O$80,4))</f>
        <v/>
      </c>
      <c r="J47" s="253"/>
      <c r="K47" s="177" t="str">
        <f>UPPER(IF(OR(J48="a",J48="as"),F47,IF(OR(J48="b",J48="bs"),F48,)))</f>
        <v/>
      </c>
      <c r="L47" s="185"/>
      <c r="M47" s="186"/>
      <c r="N47" s="186"/>
      <c r="O47" s="186"/>
      <c r="P47" s="188"/>
      <c r="Q47" s="161"/>
      <c r="R47" s="188"/>
      <c r="S47" s="169"/>
    </row>
    <row r="48" spans="1:19" s="38" customFormat="1" ht="9.6" customHeight="1">
      <c r="A48" s="254" t="s">
        <v>48</v>
      </c>
      <c r="B48" s="390" t="str">
        <f>IF($E48="","",VLOOKUP($E48,'1MD ELO (5)'!$A$7:$O$80,14))</f>
        <v/>
      </c>
      <c r="C48" s="390" t="str">
        <f>IF($E48="","",VLOOKUP($E48,'1MD ELO (5)'!$A$7:$O$80,15))</f>
        <v/>
      </c>
      <c r="D48" s="446" t="str">
        <f>IF($E48="","",VLOOKUP($E48,'1MD ELO (5)'!$A$7:$O$80,5))</f>
        <v/>
      </c>
      <c r="E48" s="159"/>
      <c r="F48" s="487" t="str">
        <f>UPPER(IF($E48="","",VLOOKUP($E48,'1MD ELO (5)'!$A$7:$O$80,2)))</f>
        <v/>
      </c>
      <c r="G48" s="487" t="str">
        <f>IF($E48="","",VLOOKUP($E48,'1MD ELO (5)'!$A$7:$O$80,3))</f>
        <v/>
      </c>
      <c r="H48" s="487"/>
      <c r="I48" s="487" t="str">
        <f>IF($E48="","",VLOOKUP($E48,'1MD ELO (5)'!$A$7:$O$80,4))</f>
        <v/>
      </c>
      <c r="J48" s="255"/>
      <c r="K48" s="161"/>
      <c r="L48" s="176"/>
      <c r="M48" s="177" t="str">
        <f>UPPER(IF(OR(L48="a",L48="as"),K47,IF(OR(L48="b",L48="bs"),K49,)))</f>
        <v/>
      </c>
      <c r="N48" s="185"/>
      <c r="O48" s="186"/>
      <c r="P48" s="188"/>
      <c r="Q48" s="186"/>
      <c r="R48" s="188"/>
      <c r="S48" s="169"/>
    </row>
    <row r="49" spans="1:19" s="38" customFormat="1" ht="9.6" customHeight="1">
      <c r="A49" s="171" t="s">
        <v>49</v>
      </c>
      <c r="B49" s="390" t="str">
        <f>IF($E49="","",VLOOKUP($E49,'1MD ELO (5)'!$A$7:$O$80,14))</f>
        <v/>
      </c>
      <c r="C49" s="390" t="str">
        <f>IF($E49="","",VLOOKUP($E49,'1MD ELO (5)'!$A$7:$O$80,15))</f>
        <v/>
      </c>
      <c r="D49" s="446" t="str">
        <f>IF($E49="","",VLOOKUP($E49,'1MD ELO (5)'!$A$7:$O$80,5))</f>
        <v/>
      </c>
      <c r="E49" s="159"/>
      <c r="F49" s="487" t="str">
        <f>UPPER(IF($E49="","",VLOOKUP($E49,'1MD ELO (5)'!$A$7:$O$80,2)))</f>
        <v/>
      </c>
      <c r="G49" s="487" t="str">
        <f>IF($E49="","",VLOOKUP($E49,'1MD ELO (5)'!$A$7:$O$80,3))</f>
        <v/>
      </c>
      <c r="H49" s="487"/>
      <c r="I49" s="487" t="str">
        <f>IF($E49="","",VLOOKUP($E49,'1MD ELO (5)'!$A$7:$O$80,4))</f>
        <v/>
      </c>
      <c r="J49" s="253"/>
      <c r="K49" s="177" t="str">
        <f>UPPER(IF(OR(J50="a",J50="as"),F49,IF(OR(J50="b",J50="bs"),F50,)))</f>
        <v/>
      </c>
      <c r="L49" s="256"/>
      <c r="M49" s="161"/>
      <c r="N49" s="188"/>
      <c r="O49" s="186"/>
      <c r="P49" s="188"/>
      <c r="Q49" s="186"/>
      <c r="R49" s="188"/>
      <c r="S49" s="169"/>
    </row>
    <row r="50" spans="1:19" s="38" customFormat="1" ht="9.6" customHeight="1">
      <c r="A50" s="171" t="s">
        <v>50</v>
      </c>
      <c r="B50" s="390" t="str">
        <f>IF($E50="","",VLOOKUP($E50,'1MD ELO (5)'!$A$7:$O$80,14))</f>
        <v/>
      </c>
      <c r="C50" s="390" t="str">
        <f>IF($E50="","",VLOOKUP($E50,'1MD ELO (5)'!$A$7:$O$80,15))</f>
        <v/>
      </c>
      <c r="D50" s="446" t="str">
        <f>IF($E50="","",VLOOKUP($E50,'1MD ELO (5)'!$A$7:$O$80,5))</f>
        <v/>
      </c>
      <c r="E50" s="159"/>
      <c r="F50" s="487" t="str">
        <f>UPPER(IF($E50="","",VLOOKUP($E50,'1MD ELO (5)'!$A$7:$O$80,2)))</f>
        <v/>
      </c>
      <c r="G50" s="487" t="str">
        <f>IF($E50="","",VLOOKUP($E50,'1MD ELO (5)'!$A$7:$O$80,3))</f>
        <v/>
      </c>
      <c r="H50" s="487"/>
      <c r="I50" s="487" t="str">
        <f>IF($E50="","",VLOOKUP($E50,'1MD ELO (5)'!$A$7:$O$80,4))</f>
        <v/>
      </c>
      <c r="J50" s="255"/>
      <c r="K50" s="161"/>
      <c r="L50" s="186"/>
      <c r="M50" s="175" t="s">
        <v>0</v>
      </c>
      <c r="N50" s="184"/>
      <c r="O50" s="177" t="str">
        <f>UPPER(IF(OR(N50="a",N50="as"),M48,IF(OR(N50="b",N50="bs"),M52,)))</f>
        <v/>
      </c>
      <c r="P50" s="194"/>
      <c r="Q50" s="186"/>
      <c r="R50" s="188"/>
      <c r="S50" s="169"/>
    </row>
    <row r="51" spans="1:19" s="38" customFormat="1" ht="9.6" customHeight="1">
      <c r="A51" s="171" t="s">
        <v>51</v>
      </c>
      <c r="B51" s="390" t="str">
        <f>IF($E51="","",VLOOKUP($E51,'1MD ELO (5)'!$A$7:$O$80,14))</f>
        <v/>
      </c>
      <c r="C51" s="390" t="str">
        <f>IF($E51="","",VLOOKUP($E51,'1MD ELO (5)'!$A$7:$O$80,15))</f>
        <v/>
      </c>
      <c r="D51" s="446" t="str">
        <f>IF($E51="","",VLOOKUP($E51,'1MD ELO (5)'!$A$7:$O$80,5))</f>
        <v/>
      </c>
      <c r="E51" s="159"/>
      <c r="F51" s="487" t="str">
        <f>UPPER(IF($E51="","",VLOOKUP($E51,'1MD ELO (5)'!$A$7:$O$80,2)))</f>
        <v/>
      </c>
      <c r="G51" s="487" t="str">
        <f>IF($E51="","",VLOOKUP($E51,'1MD ELO (5)'!$A$7:$O$80,3))</f>
        <v/>
      </c>
      <c r="H51" s="487"/>
      <c r="I51" s="487" t="str">
        <f>IF($E51="","",VLOOKUP($E51,'1MD ELO (5)'!$A$7:$O$80,4))</f>
        <v/>
      </c>
      <c r="J51" s="253"/>
      <c r="K51" s="177" t="str">
        <f>UPPER(IF(OR(J52="a",J52="as"),F51,IF(OR(J52="b",J52="bs"),F52,)))</f>
        <v/>
      </c>
      <c r="L51" s="185"/>
      <c r="M51" s="257"/>
      <c r="N51" s="258"/>
      <c r="O51" s="161"/>
      <c r="P51" s="186"/>
      <c r="Q51" s="186"/>
      <c r="R51" s="188"/>
      <c r="S51" s="169"/>
    </row>
    <row r="52" spans="1:19" s="38" customFormat="1" ht="9.6" customHeight="1">
      <c r="A52" s="171" t="s">
        <v>52</v>
      </c>
      <c r="B52" s="390" t="str">
        <f>IF($E52="","",VLOOKUP($E52,'1MD ELO (5)'!$A$7:$O$80,14))</f>
        <v/>
      </c>
      <c r="C52" s="390" t="str">
        <f>IF($E52="","",VLOOKUP($E52,'1MD ELO (5)'!$A$7:$O$80,15))</f>
        <v/>
      </c>
      <c r="D52" s="446" t="str">
        <f>IF($E52="","",VLOOKUP($E52,'1MD ELO (5)'!$A$7:$O$80,5))</f>
        <v/>
      </c>
      <c r="E52" s="159"/>
      <c r="F52" s="487" t="str">
        <f>UPPER(IF($E52="","",VLOOKUP($E52,'1MD ELO (5)'!$A$7:$O$80,2)))</f>
        <v/>
      </c>
      <c r="G52" s="487" t="str">
        <f>IF($E52="","",VLOOKUP($E52,'1MD ELO (5)'!$A$7:$O$80,3))</f>
        <v/>
      </c>
      <c r="H52" s="487"/>
      <c r="I52" s="487" t="str">
        <f>IF($E52="","",VLOOKUP($E52,'1MD ELO (5)'!$A$7:$O$80,4))</f>
        <v/>
      </c>
      <c r="J52" s="255"/>
      <c r="K52" s="161"/>
      <c r="L52" s="176"/>
      <c r="M52" s="177" t="str">
        <f>UPPER(IF(OR(L52="a",L52="as"),K51,IF(OR(L52="b",L52="bs"),K53,)))</f>
        <v/>
      </c>
      <c r="N52" s="259"/>
      <c r="O52" s="186"/>
      <c r="P52" s="186"/>
      <c r="Q52" s="186"/>
      <c r="R52" s="188"/>
      <c r="S52" s="169"/>
    </row>
    <row r="53" spans="1:19" s="38" customFormat="1" ht="9.6" customHeight="1">
      <c r="A53" s="254" t="s">
        <v>53</v>
      </c>
      <c r="B53" s="390" t="str">
        <f>IF($E53="","",VLOOKUP($E53,'1MD ELO (5)'!$A$7:$O$80,14))</f>
        <v/>
      </c>
      <c r="C53" s="390" t="str">
        <f>IF($E53="","",VLOOKUP($E53,'1MD ELO (5)'!$A$7:$O$80,15))</f>
        <v/>
      </c>
      <c r="D53" s="446" t="str">
        <f>IF($E53="","",VLOOKUP($E53,'1MD ELO (5)'!$A$7:$O$80,5))</f>
        <v/>
      </c>
      <c r="E53" s="159"/>
      <c r="F53" s="487" t="str">
        <f>UPPER(IF($E53="","",VLOOKUP($E53,'1MD ELO (5)'!$A$7:$O$80,2)))</f>
        <v/>
      </c>
      <c r="G53" s="487" t="str">
        <f>IF($E53="","",VLOOKUP($E53,'1MD ELO (5)'!$A$7:$O$80,3))</f>
        <v/>
      </c>
      <c r="H53" s="487"/>
      <c r="I53" s="487" t="str">
        <f>IF($E53="","",VLOOKUP($E53,'1MD ELO (5)'!$A$7:$O$80,4))</f>
        <v/>
      </c>
      <c r="J53" s="253"/>
      <c r="K53" s="177" t="str">
        <f>UPPER(IF(OR(J54="a",J54="as"),F53,IF(OR(J54="b",J54="bs"),F54,)))</f>
        <v/>
      </c>
      <c r="L53" s="194"/>
      <c r="M53" s="161"/>
      <c r="N53" s="186"/>
      <c r="O53" s="186"/>
      <c r="P53" s="186"/>
      <c r="Q53" s="186"/>
      <c r="R53" s="188"/>
      <c r="S53" s="169"/>
    </row>
    <row r="54" spans="1:19" s="38" customFormat="1" ht="9.6" customHeight="1">
      <c r="A54" s="196" t="s">
        <v>54</v>
      </c>
      <c r="B54" s="390" t="str">
        <f>IF($E54="","",VLOOKUP($E54,'1MD ELO (5)'!$A$7:$O$80,14))</f>
        <v/>
      </c>
      <c r="C54" s="390" t="str">
        <f>IF($E54="","",VLOOKUP($E54,'1MD ELO (5)'!$A$7:$O$80,15))</f>
        <v/>
      </c>
      <c r="D54" s="446" t="str">
        <f>IF($E54="","",VLOOKUP($E54,'1MD ELO (5)'!$A$7:$O$80,5))</f>
        <v/>
      </c>
      <c r="E54" s="159"/>
      <c r="F54" s="160" t="str">
        <f>UPPER(IF($E54="","",VLOOKUP($E54,'1MD ELO (5)'!$A$7:$O$80,2)))</f>
        <v/>
      </c>
      <c r="G54" s="160" t="str">
        <f>IF($E54="","",VLOOKUP($E54,'1MD ELO (5)'!$A$7:$O$80,3))</f>
        <v/>
      </c>
      <c r="H54" s="160"/>
      <c r="I54" s="160" t="str">
        <f>IF($E54="","",VLOOKUP($E54,'1MD ELO (5)'!$A$7:$O$80,4))</f>
        <v/>
      </c>
      <c r="J54" s="255"/>
      <c r="K54" s="161"/>
      <c r="L54" s="186"/>
      <c r="M54" s="186"/>
      <c r="N54" s="260"/>
      <c r="O54" s="261" t="s">
        <v>136</v>
      </c>
      <c r="P54" s="250"/>
      <c r="Q54" s="177" t="str">
        <f>UPPER(IF(OR(P55="a",P55="as"),Q46,IF(OR(P55="b",P55="bs"),Q62,)))</f>
        <v/>
      </c>
      <c r="R54" s="251"/>
      <c r="S54" s="169"/>
    </row>
    <row r="55" spans="1:19" s="38" customFormat="1" ht="9.6" customHeight="1">
      <c r="A55" s="157" t="s">
        <v>55</v>
      </c>
      <c r="B55" s="390" t="str">
        <f>IF($E55="","",VLOOKUP($E55,'1MD ELO (5)'!$A$7:$O$80,14))</f>
        <v/>
      </c>
      <c r="C55" s="390" t="str">
        <f>IF($E55="","",VLOOKUP($E55,'1MD ELO (5)'!$A$7:$O$80,15))</f>
        <v/>
      </c>
      <c r="D55" s="446" t="str">
        <f>IF($E55="","",VLOOKUP($E55,'1MD ELO (5)'!$A$7:$O$80,5))</f>
        <v/>
      </c>
      <c r="E55" s="159"/>
      <c r="F55" s="160" t="str">
        <f>UPPER(IF($E55="","",VLOOKUP($E55,'1MD ELO (5)'!$A$7:$O$80,2)))</f>
        <v/>
      </c>
      <c r="G55" s="160" t="str">
        <f>IF($E55="","",VLOOKUP($E55,'1MD ELO (5)'!$A$7:$O$80,3))</f>
        <v/>
      </c>
      <c r="H55" s="160"/>
      <c r="I55" s="160" t="str">
        <f>IF($E55="","",VLOOKUP($E55,'1MD ELO (5)'!$A$7:$O$80,4))</f>
        <v/>
      </c>
      <c r="J55" s="253"/>
      <c r="K55" s="177" t="str">
        <f>UPPER(IF(OR(J56="a",J56="as"),F55,IF(OR(J56="b",J56="bs"),F56,)))</f>
        <v/>
      </c>
      <c r="L55" s="185"/>
      <c r="M55" s="186"/>
      <c r="N55" s="186"/>
      <c r="O55" s="175" t="s">
        <v>0</v>
      </c>
      <c r="P55" s="252"/>
      <c r="Q55" s="161"/>
      <c r="R55" s="246"/>
      <c r="S55" s="169"/>
    </row>
    <row r="56" spans="1:19" s="38" customFormat="1" ht="9.6" customHeight="1">
      <c r="A56" s="254" t="s">
        <v>56</v>
      </c>
      <c r="B56" s="390" t="str">
        <f>IF($E56="","",VLOOKUP($E56,'1MD ELO (5)'!$A$7:$O$80,14))</f>
        <v/>
      </c>
      <c r="C56" s="390" t="str">
        <f>IF($E56="","",VLOOKUP($E56,'1MD ELO (5)'!$A$7:$O$80,15))</f>
        <v/>
      </c>
      <c r="D56" s="446" t="str">
        <f>IF($E56="","",VLOOKUP($E56,'1MD ELO (5)'!$A$7:$O$80,5))</f>
        <v/>
      </c>
      <c r="E56" s="159"/>
      <c r="F56" s="487" t="str">
        <f>UPPER(IF($E56="","",VLOOKUP($E56,'1MD ELO (5)'!$A$7:$O$80,2)))</f>
        <v/>
      </c>
      <c r="G56" s="487" t="str">
        <f>IF($E56="","",VLOOKUP($E56,'1MD ELO (5)'!$A$7:$O$80,3))</f>
        <v/>
      </c>
      <c r="H56" s="487"/>
      <c r="I56" s="487" t="str">
        <f>IF($E56="","",VLOOKUP($E56,'1MD ELO (5)'!$A$7:$O$80,4))</f>
        <v/>
      </c>
      <c r="J56" s="255"/>
      <c r="K56" s="161"/>
      <c r="L56" s="176"/>
      <c r="M56" s="177" t="str">
        <f>UPPER(IF(OR(L56="a",L56="as"),K55,IF(OR(L56="b",L56="bs"),K57,)))</f>
        <v/>
      </c>
      <c r="N56" s="185"/>
      <c r="O56" s="186"/>
      <c r="P56" s="186"/>
      <c r="Q56" s="186"/>
      <c r="R56" s="188"/>
      <c r="S56" s="169"/>
    </row>
    <row r="57" spans="1:19" s="38" customFormat="1" ht="9.6" customHeight="1">
      <c r="A57" s="171" t="s">
        <v>57</v>
      </c>
      <c r="B57" s="390" t="str">
        <f>IF($E57="","",VLOOKUP($E57,'1MD ELO (5)'!$A$7:$O$80,14))</f>
        <v/>
      </c>
      <c r="C57" s="390" t="str">
        <f>IF($E57="","",VLOOKUP($E57,'1MD ELO (5)'!$A$7:$O$80,15))</f>
        <v/>
      </c>
      <c r="D57" s="446" t="str">
        <f>IF($E57="","",VLOOKUP($E57,'1MD ELO (5)'!$A$7:$O$80,5))</f>
        <v/>
      </c>
      <c r="E57" s="159"/>
      <c r="F57" s="487" t="str">
        <f>UPPER(IF($E57="","",VLOOKUP($E57,'1MD ELO (5)'!$A$7:$O$80,2)))</f>
        <v/>
      </c>
      <c r="G57" s="487" t="str">
        <f>IF($E57="","",VLOOKUP($E57,'1MD ELO (5)'!$A$7:$O$80,3))</f>
        <v/>
      </c>
      <c r="H57" s="487"/>
      <c r="I57" s="487" t="str">
        <f>IF($E57="","",VLOOKUP($E57,'1MD ELO (5)'!$A$7:$O$80,4))</f>
        <v/>
      </c>
      <c r="J57" s="253"/>
      <c r="K57" s="177" t="str">
        <f>UPPER(IF(OR(J58="a",J58="as"),F57,IF(OR(J58="b",J58="bs"),F58,)))</f>
        <v/>
      </c>
      <c r="L57" s="256"/>
      <c r="M57" s="161"/>
      <c r="N57" s="188"/>
      <c r="O57" s="186"/>
      <c r="P57" s="186"/>
      <c r="Q57" s="849" t="str">
        <f>IF(Y3="","",CONCATENATE(AC1," pont"))</f>
        <v/>
      </c>
      <c r="R57" s="850"/>
      <c r="S57" s="169"/>
    </row>
    <row r="58" spans="1:19" s="38" customFormat="1" ht="9.6" customHeight="1">
      <c r="A58" s="171" t="s">
        <v>58</v>
      </c>
      <c r="B58" s="390" t="str">
        <f>IF($E58="","",VLOOKUP($E58,'1MD ELO (5)'!$A$7:$O$80,14))</f>
        <v/>
      </c>
      <c r="C58" s="390" t="str">
        <f>IF($E58="","",VLOOKUP($E58,'1MD ELO (5)'!$A$7:$O$80,15))</f>
        <v/>
      </c>
      <c r="D58" s="446" t="str">
        <f>IF($E58="","",VLOOKUP($E58,'1MD ELO (5)'!$A$7:$O$80,5))</f>
        <v/>
      </c>
      <c r="E58" s="159"/>
      <c r="F58" s="487" t="str">
        <f>UPPER(IF($E58="","",VLOOKUP($E58,'1MD ELO (5)'!$A$7:$O$80,2)))</f>
        <v/>
      </c>
      <c r="G58" s="487" t="str">
        <f>IF($E58="","",VLOOKUP($E58,'1MD ELO (5)'!$A$7:$O$80,3))</f>
        <v/>
      </c>
      <c r="H58" s="487"/>
      <c r="I58" s="487" t="str">
        <f>IF($E58="","",VLOOKUP($E58,'1MD ELO (5)'!$A$7:$O$80,4))</f>
        <v/>
      </c>
      <c r="J58" s="255"/>
      <c r="K58" s="161"/>
      <c r="L58" s="186"/>
      <c r="M58" s="175" t="s">
        <v>0</v>
      </c>
      <c r="N58" s="184"/>
      <c r="O58" s="177" t="str">
        <f>UPPER(IF(OR(N58="a",N58="as"),M56,IF(OR(N58="b",N58="bs"),M60,)))</f>
        <v/>
      </c>
      <c r="P58" s="185"/>
      <c r="Q58" s="186"/>
      <c r="R58" s="188"/>
      <c r="S58" s="169"/>
    </row>
    <row r="59" spans="1:19" s="38" customFormat="1" ht="9.6" customHeight="1">
      <c r="A59" s="171" t="s">
        <v>59</v>
      </c>
      <c r="B59" s="390" t="str">
        <f>IF($E59="","",VLOOKUP($E59,'1MD ELO (5)'!$A$7:$O$80,14))</f>
        <v/>
      </c>
      <c r="C59" s="390" t="str">
        <f>IF($E59="","",VLOOKUP($E59,'1MD ELO (5)'!$A$7:$O$80,15))</f>
        <v/>
      </c>
      <c r="D59" s="446" t="str">
        <f>IF($E59="","",VLOOKUP($E59,'1MD ELO (5)'!$A$7:$O$80,5))</f>
        <v/>
      </c>
      <c r="E59" s="159"/>
      <c r="F59" s="487" t="str">
        <f>UPPER(IF($E59="","",VLOOKUP($E59,'1MD ELO (5)'!$A$7:$O$80,2)))</f>
        <v/>
      </c>
      <c r="G59" s="487" t="str">
        <f>IF($E59="","",VLOOKUP($E59,'1MD ELO (5)'!$A$7:$O$80,3))</f>
        <v/>
      </c>
      <c r="H59" s="487"/>
      <c r="I59" s="487" t="str">
        <f>IF($E59="","",VLOOKUP($E59,'1MD ELO (5)'!$A$7:$O$80,4))</f>
        <v/>
      </c>
      <c r="J59" s="253"/>
      <c r="K59" s="177" t="str">
        <f>UPPER(IF(OR(J60="a",J60="as"),F59,IF(OR(J60="b",J60="bs"),F60,)))</f>
        <v/>
      </c>
      <c r="L59" s="185"/>
      <c r="M59" s="257"/>
      <c r="N59" s="258"/>
      <c r="O59" s="161"/>
      <c r="P59" s="188"/>
      <c r="Q59" s="186"/>
      <c r="R59" s="188"/>
      <c r="S59" s="169"/>
    </row>
    <row r="60" spans="1:19" s="38" customFormat="1" ht="9.6" customHeight="1">
      <c r="A60" s="171" t="s">
        <v>60</v>
      </c>
      <c r="B60" s="390" t="str">
        <f>IF($E60="","",VLOOKUP($E60,'1MD ELO (5)'!$A$7:$O$80,14))</f>
        <v/>
      </c>
      <c r="C60" s="390" t="str">
        <f>IF($E60="","",VLOOKUP($E60,'1MD ELO (5)'!$A$7:$O$80,15))</f>
        <v/>
      </c>
      <c r="D60" s="446" t="str">
        <f>IF($E60="","",VLOOKUP($E60,'1MD ELO (5)'!$A$7:$O$80,5))</f>
        <v/>
      </c>
      <c r="E60" s="159"/>
      <c r="F60" s="487" t="str">
        <f>UPPER(IF($E60="","",VLOOKUP($E60,'1MD ELO (5)'!$A$7:$O$80,2)))</f>
        <v/>
      </c>
      <c r="G60" s="487" t="str">
        <f>IF($E60="","",VLOOKUP($E60,'1MD ELO (5)'!$A$7:$O$80,3))</f>
        <v/>
      </c>
      <c r="H60" s="487"/>
      <c r="I60" s="487" t="str">
        <f>IF($E60="","",VLOOKUP($E60,'1MD ELO (5)'!$A$7:$O$80,4))</f>
        <v/>
      </c>
      <c r="J60" s="255"/>
      <c r="K60" s="161"/>
      <c r="L60" s="176"/>
      <c r="M60" s="177" t="str">
        <f>UPPER(IF(OR(L60="a",L60="as"),K59,IF(OR(L60="b",L60="bs"),K61,)))</f>
        <v/>
      </c>
      <c r="N60" s="259"/>
      <c r="O60" s="186"/>
      <c r="P60" s="188"/>
      <c r="Q60" s="186"/>
      <c r="R60" s="188"/>
      <c r="S60" s="169"/>
    </row>
    <row r="61" spans="1:19" s="38" customFormat="1" ht="9.6" customHeight="1">
      <c r="A61" s="254" t="s">
        <v>61</v>
      </c>
      <c r="B61" s="390" t="str">
        <f>IF($E61="","",VLOOKUP($E61,'1MD ELO (5)'!$A$7:$O$80,14))</f>
        <v/>
      </c>
      <c r="C61" s="390" t="str">
        <f>IF($E61="","",VLOOKUP($E61,'1MD ELO (5)'!$A$7:$O$80,15))</f>
        <v/>
      </c>
      <c r="D61" s="446" t="str">
        <f>IF($E61="","",VLOOKUP($E61,'1MD ELO (5)'!$A$7:$O$80,5))</f>
        <v/>
      </c>
      <c r="E61" s="159"/>
      <c r="F61" s="487" t="str">
        <f>UPPER(IF($E61="","",VLOOKUP($E61,'1MD ELO (5)'!$A$7:$O$80,2)))</f>
        <v/>
      </c>
      <c r="G61" s="487" t="str">
        <f>IF($E61="","",VLOOKUP($E61,'1MD ELO (5)'!$A$7:$O$80,3))</f>
        <v/>
      </c>
      <c r="H61" s="487"/>
      <c r="I61" s="487" t="str">
        <f>IF($E61="","",VLOOKUP($E61,'1MD ELO (5)'!$A$7:$O$80,4))</f>
        <v/>
      </c>
      <c r="J61" s="253"/>
      <c r="K61" s="177" t="str">
        <f>UPPER(IF(OR(J62="a",J62="as"),F61,IF(OR(J62="b",J62="bs"),F62,)))</f>
        <v/>
      </c>
      <c r="L61" s="194"/>
      <c r="M61" s="161"/>
      <c r="N61" s="186"/>
      <c r="O61" s="186"/>
      <c r="P61" s="188"/>
      <c r="Q61" s="186"/>
      <c r="R61" s="188"/>
      <c r="S61" s="169"/>
    </row>
    <row r="62" spans="1:19" s="38" customFormat="1" ht="9.6" customHeight="1">
      <c r="A62" s="196" t="s">
        <v>62</v>
      </c>
      <c r="B62" s="390" t="str">
        <f>IF($E62="","",VLOOKUP($E62,'1MD ELO (5)'!$A$7:$O$80,14))</f>
        <v/>
      </c>
      <c r="C62" s="390" t="str">
        <f>IF($E62="","",VLOOKUP($E62,'1MD ELO (5)'!$A$7:$O$80,15))</f>
        <v/>
      </c>
      <c r="D62" s="446" t="str">
        <f>IF($E62="","",VLOOKUP($E62,'1MD ELO (5)'!$A$7:$O$80,5))</f>
        <v/>
      </c>
      <c r="E62" s="159"/>
      <c r="F62" s="160" t="str">
        <f>UPPER(IF($E62="","",VLOOKUP($E62,'1MD ELO (5)'!$A$7:$O$80,2)))</f>
        <v/>
      </c>
      <c r="G62" s="160" t="str">
        <f>IF($E62="","",VLOOKUP($E62,'1MD ELO (5)'!$A$7:$O$80,3))</f>
        <v/>
      </c>
      <c r="H62" s="160"/>
      <c r="I62" s="160" t="str">
        <f>IF($E62="","",VLOOKUP($E62,'1MD ELO (5)'!$A$7:$O$80,4))</f>
        <v/>
      </c>
      <c r="J62" s="255"/>
      <c r="K62" s="161"/>
      <c r="L62" s="186"/>
      <c r="M62" s="186"/>
      <c r="N62" s="260"/>
      <c r="O62" s="175" t="s">
        <v>0</v>
      </c>
      <c r="P62" s="184"/>
      <c r="Q62" s="177" t="str">
        <f>UPPER(IF(OR(P62="a",P62="as"),O58,IF(OR(P62="b",P62="bs"),O66,)))</f>
        <v/>
      </c>
      <c r="R62" s="194"/>
      <c r="S62" s="169"/>
    </row>
    <row r="63" spans="1:19" s="38" customFormat="1" ht="9.6" customHeight="1">
      <c r="A63" s="157" t="s">
        <v>63</v>
      </c>
      <c r="B63" s="390" t="str">
        <f>IF($E63="","",VLOOKUP($E63,'1MD ELO (5)'!$A$7:$O$80,14))</f>
        <v/>
      </c>
      <c r="C63" s="390" t="str">
        <f>IF($E63="","",VLOOKUP($E63,'1MD ELO (5)'!$A$7:$O$80,15))</f>
        <v/>
      </c>
      <c r="D63" s="446" t="str">
        <f>IF($E63="","",VLOOKUP($E63,'1MD ELO (5)'!$A$7:$O$80,5))</f>
        <v/>
      </c>
      <c r="E63" s="159"/>
      <c r="F63" s="160" t="str">
        <f>UPPER(IF($E63="","",VLOOKUP($E63,'1MD ELO (5)'!$A$7:$O$80,2)))</f>
        <v/>
      </c>
      <c r="G63" s="160" t="str">
        <f>IF($E63="","",VLOOKUP($E63,'1MD ELO (5)'!$A$7:$O$80,3))</f>
        <v/>
      </c>
      <c r="H63" s="160"/>
      <c r="I63" s="160" t="str">
        <f>IF($E63="","",VLOOKUP($E63,'1MD ELO (5)'!$A$7:$O$80,4))</f>
        <v/>
      </c>
      <c r="J63" s="253"/>
      <c r="K63" s="177" t="str">
        <f>UPPER(IF(OR(J64="a",J64="as"),F63,IF(OR(J64="b",J64="bs"),F64,)))</f>
        <v/>
      </c>
      <c r="L63" s="185"/>
      <c r="M63" s="186"/>
      <c r="N63" s="186"/>
      <c r="O63" s="186"/>
      <c r="P63" s="188"/>
      <c r="Q63" s="161"/>
      <c r="R63" s="186"/>
      <c r="S63" s="169"/>
    </row>
    <row r="64" spans="1:19" s="38" customFormat="1" ht="9.6" customHeight="1">
      <c r="A64" s="254" t="s">
        <v>64</v>
      </c>
      <c r="B64" s="390" t="str">
        <f>IF($E64="","",VLOOKUP($E64,'1MD ELO (5)'!$A$7:$O$80,14))</f>
        <v/>
      </c>
      <c r="C64" s="390" t="str">
        <f>IF($E64="","",VLOOKUP($E64,'1MD ELO (5)'!$A$7:$O$80,15))</f>
        <v/>
      </c>
      <c r="D64" s="446" t="str">
        <f>IF($E64="","",VLOOKUP($E64,'1MD ELO (5)'!$A$7:$O$80,5))</f>
        <v/>
      </c>
      <c r="E64" s="159"/>
      <c r="F64" s="487" t="str">
        <f>UPPER(IF($E64="","",VLOOKUP($E64,'1MD ELO (5)'!$A$7:$O$80,2)))</f>
        <v/>
      </c>
      <c r="G64" s="487" t="str">
        <f>IF($E64="","",VLOOKUP($E64,'1MD ELO (5)'!$A$7:$O$80,3))</f>
        <v/>
      </c>
      <c r="H64" s="487"/>
      <c r="I64" s="487" t="str">
        <f>IF($E64="","",VLOOKUP($E64,'1MD ELO (5)'!$A$7:$O$80,4))</f>
        <v/>
      </c>
      <c r="J64" s="255"/>
      <c r="K64" s="161"/>
      <c r="L64" s="176"/>
      <c r="M64" s="177" t="str">
        <f>UPPER(IF(OR(L64="a",L64="as"),K63,IF(OR(L64="b",L64="bs"),K65,)))</f>
        <v/>
      </c>
      <c r="N64" s="185"/>
      <c r="O64" s="186"/>
      <c r="P64" s="188"/>
      <c r="Q64" s="186"/>
      <c r="R64" s="186"/>
      <c r="S64" s="169"/>
    </row>
    <row r="65" spans="1:19" s="38" customFormat="1" ht="9.6" customHeight="1">
      <c r="A65" s="171" t="s">
        <v>65</v>
      </c>
      <c r="B65" s="390" t="str">
        <f>IF($E65="","",VLOOKUP($E65,'1MD ELO (5)'!$A$7:$O$80,14))</f>
        <v/>
      </c>
      <c r="C65" s="390" t="str">
        <f>IF($E65="","",VLOOKUP($E65,'1MD ELO (5)'!$A$7:$O$80,15))</f>
        <v/>
      </c>
      <c r="D65" s="446" t="str">
        <f>IF($E65="","",VLOOKUP($E65,'1MD ELO (5)'!$A$7:$O$80,5))</f>
        <v/>
      </c>
      <c r="E65" s="159"/>
      <c r="F65" s="487" t="str">
        <f>UPPER(IF($E65="","",VLOOKUP($E65,'1MD ELO (5)'!$A$7:$O$80,2)))</f>
        <v/>
      </c>
      <c r="G65" s="487" t="str">
        <f>IF($E65="","",VLOOKUP($E65,'1MD ELO (5)'!$A$7:$O$80,3))</f>
        <v/>
      </c>
      <c r="H65" s="487"/>
      <c r="I65" s="487" t="str">
        <f>IF($E65="","",VLOOKUP($E65,'1MD ELO (5)'!$A$7:$O$80,4))</f>
        <v/>
      </c>
      <c r="J65" s="253"/>
      <c r="K65" s="177" t="str">
        <f>UPPER(IF(OR(J66="a",J66="as"),F65,IF(OR(J66="b",J66="bs"),F66,)))</f>
        <v/>
      </c>
      <c r="L65" s="256"/>
      <c r="M65" s="161"/>
      <c r="N65" s="188"/>
      <c r="O65" s="186"/>
      <c r="P65" s="188"/>
      <c r="Q65" s="186"/>
      <c r="R65" s="186"/>
      <c r="S65" s="169"/>
    </row>
    <row r="66" spans="1:19" s="38" customFormat="1" ht="9.6" customHeight="1">
      <c r="A66" s="171" t="s">
        <v>66</v>
      </c>
      <c r="B66" s="390" t="str">
        <f>IF($E66="","",VLOOKUP($E66,'1MD ELO (5)'!$A$7:$O$80,14))</f>
        <v/>
      </c>
      <c r="C66" s="390" t="str">
        <f>IF($E66="","",VLOOKUP($E66,'1MD ELO (5)'!$A$7:$O$80,15))</f>
        <v/>
      </c>
      <c r="D66" s="446" t="str">
        <f>IF($E66="","",VLOOKUP($E66,'1MD ELO (5)'!$A$7:$O$80,5))</f>
        <v/>
      </c>
      <c r="E66" s="159"/>
      <c r="F66" s="487" t="str">
        <f>UPPER(IF($E66="","",VLOOKUP($E66,'1MD ELO (5)'!$A$7:$O$80,2)))</f>
        <v/>
      </c>
      <c r="G66" s="487" t="str">
        <f>IF($E66="","",VLOOKUP($E66,'1MD ELO (5)'!$A$7:$O$80,3))</f>
        <v/>
      </c>
      <c r="H66" s="487"/>
      <c r="I66" s="487" t="str">
        <f>IF($E66="","",VLOOKUP($E66,'1MD ELO (5)'!$A$7:$O$80,4))</f>
        <v/>
      </c>
      <c r="J66" s="255"/>
      <c r="K66" s="161"/>
      <c r="L66" s="186"/>
      <c r="M66" s="175" t="s">
        <v>0</v>
      </c>
      <c r="N66" s="184"/>
      <c r="O66" s="177" t="str">
        <f>UPPER(IF(OR(N66="a",N66="as"),M64,IF(OR(N66="b",N66="bs"),M68,)))</f>
        <v/>
      </c>
      <c r="P66" s="194"/>
      <c r="Q66" s="186"/>
      <c r="R66" s="186"/>
      <c r="S66" s="169"/>
    </row>
    <row r="67" spans="1:19" s="38" customFormat="1" ht="9.6" customHeight="1">
      <c r="A67" s="171" t="s">
        <v>67</v>
      </c>
      <c r="B67" s="390" t="str">
        <f>IF($E67="","",VLOOKUP($E67,'1MD ELO (5)'!$A$7:$O$80,14))</f>
        <v/>
      </c>
      <c r="C67" s="390" t="str">
        <f>IF($E67="","",VLOOKUP($E67,'1MD ELO (5)'!$A$7:$O$80,15))</f>
        <v/>
      </c>
      <c r="D67" s="446" t="str">
        <f>IF($E67="","",VLOOKUP($E67,'1MD ELO (5)'!$A$7:$O$80,5))</f>
        <v/>
      </c>
      <c r="E67" s="159"/>
      <c r="F67" s="487" t="str">
        <f>UPPER(IF($E67="","",VLOOKUP($E67,'1MD ELO (5)'!$A$7:$O$80,2)))</f>
        <v/>
      </c>
      <c r="G67" s="487" t="str">
        <f>IF($E67="","",VLOOKUP($E67,'1MD ELO (5)'!$A$7:$O$80,3))</f>
        <v/>
      </c>
      <c r="H67" s="487"/>
      <c r="I67" s="487" t="str">
        <f>IF($E67="","",VLOOKUP($E67,'1MD ELO (5)'!$A$7:$O$80,4))</f>
        <v/>
      </c>
      <c r="J67" s="253"/>
      <c r="K67" s="177" t="str">
        <f>UPPER(IF(OR(J68="a",J68="as"),F67,IF(OR(J68="b",J68="bs"),F68,)))</f>
        <v/>
      </c>
      <c r="L67" s="185"/>
      <c r="M67" s="257"/>
      <c r="N67" s="258"/>
      <c r="O67" s="161"/>
      <c r="P67" s="186"/>
      <c r="Q67" s="186"/>
      <c r="R67" s="186"/>
      <c r="S67" s="169"/>
    </row>
    <row r="68" spans="1:19" s="38" customFormat="1" ht="9.6" customHeight="1">
      <c r="A68" s="171" t="s">
        <v>68</v>
      </c>
      <c r="B68" s="390" t="str">
        <f>IF($E68="","",VLOOKUP($E68,'1MD ELO (5)'!$A$7:$O$80,14))</f>
        <v/>
      </c>
      <c r="C68" s="390" t="str">
        <f>IF($E68="","",VLOOKUP($E68,'1MD ELO (5)'!$A$7:$O$80,15))</f>
        <v/>
      </c>
      <c r="D68" s="446" t="str">
        <f>IF($E68="","",VLOOKUP($E68,'1MD ELO (5)'!$A$7:$O$80,5))</f>
        <v/>
      </c>
      <c r="E68" s="159"/>
      <c r="F68" s="487" t="str">
        <f>UPPER(IF($E68="","",VLOOKUP($E68,'1MD ELO (5)'!$A$7:$O$80,2)))</f>
        <v/>
      </c>
      <c r="G68" s="487" t="str">
        <f>IF($E68="","",VLOOKUP($E68,'1MD ELO (5)'!$A$7:$O$80,3))</f>
        <v/>
      </c>
      <c r="H68" s="487"/>
      <c r="I68" s="487" t="str">
        <f>IF($E68="","",VLOOKUP($E68,'1MD ELO (5)'!$A$7:$O$80,4))</f>
        <v/>
      </c>
      <c r="J68" s="255"/>
      <c r="K68" s="161"/>
      <c r="L68" s="176"/>
      <c r="M68" s="177" t="str">
        <f>UPPER(IF(OR(L68="a",L68="as"),K67,IF(OR(L68="b",L68="bs"),K69,)))</f>
        <v/>
      </c>
      <c r="N68" s="259"/>
      <c r="O68" s="186"/>
      <c r="P68" s="186"/>
      <c r="Q68" s="186"/>
      <c r="R68" s="186"/>
      <c r="S68" s="169"/>
    </row>
    <row r="69" spans="1:19" s="38" customFormat="1" ht="9.6" customHeight="1">
      <c r="A69" s="254" t="s">
        <v>69</v>
      </c>
      <c r="B69" s="390" t="str">
        <f>IF($E69="","",VLOOKUP($E69,'1MD ELO (5)'!$A$7:$O$80,14))</f>
        <v/>
      </c>
      <c r="C69" s="390" t="str">
        <f>IF($E69="","",VLOOKUP($E69,'1MD ELO (5)'!$A$7:$O$80,15))</f>
        <v/>
      </c>
      <c r="D69" s="446" t="str">
        <f>IF($E69="","",VLOOKUP($E69,'1MD ELO (5)'!$A$7:$O$80,5))</f>
        <v/>
      </c>
      <c r="E69" s="159"/>
      <c r="F69" s="487" t="str">
        <f>UPPER(IF($E69="","",VLOOKUP($E69,'1MD ELO (5)'!$A$7:$O$80,2)))</f>
        <v/>
      </c>
      <c r="G69" s="487" t="str">
        <f>IF($E69="","",VLOOKUP($E69,'1MD ELO (5)'!$A$7:$O$80,3))</f>
        <v/>
      </c>
      <c r="H69" s="487"/>
      <c r="I69" s="487" t="str">
        <f>IF($E69="","",VLOOKUP($E69,'1MD ELO (5)'!$A$7:$O$80,4))</f>
        <v/>
      </c>
      <c r="J69" s="253"/>
      <c r="K69" s="177" t="str">
        <f>UPPER(IF(OR(J70="a",J70="as"),F69,IF(OR(J70="b",J70="bs"),F70,)))</f>
        <v/>
      </c>
      <c r="L69" s="194"/>
      <c r="M69" s="161"/>
      <c r="N69" s="186"/>
      <c r="O69" s="186"/>
      <c r="P69" s="186"/>
      <c r="Q69" s="186"/>
      <c r="R69" s="186"/>
      <c r="S69" s="169"/>
    </row>
    <row r="70" spans="1:19" s="38" customFormat="1" ht="9.6" customHeight="1">
      <c r="A70" s="196" t="s">
        <v>70</v>
      </c>
      <c r="B70" s="390" t="str">
        <f>IF($E70="","",VLOOKUP($E70,'1MD ELO (5)'!$A$7:$O$80,14))</f>
        <v/>
      </c>
      <c r="C70" s="390" t="str">
        <f>IF($E70="","",VLOOKUP($E70,'1MD ELO (5)'!$A$7:$O$80,15))</f>
        <v/>
      </c>
      <c r="D70" s="446" t="str">
        <f>IF($E70="","",VLOOKUP($E70,'1MD ELO (5)'!$A$7:$O$80,5))</f>
        <v/>
      </c>
      <c r="E70" s="159"/>
      <c r="F70" s="160" t="str">
        <f>UPPER(IF($E70="","",VLOOKUP($E70,'1MD ELO (5)'!$A$7:$O$80,2)))</f>
        <v/>
      </c>
      <c r="G70" s="160" t="str">
        <f>IF($E70="","",VLOOKUP($E70,'1MD ELO (5)'!$A$7:$O$80,3))</f>
        <v/>
      </c>
      <c r="H70" s="160"/>
      <c r="I70" s="160" t="str">
        <f>IF($E70="","",VLOOKUP($E70,'1MD ELO (5)'!$A$7:$O$80,4))</f>
        <v/>
      </c>
      <c r="J70" s="255"/>
      <c r="K70" s="161"/>
      <c r="L70" s="186"/>
      <c r="M70" s="186"/>
      <c r="N70" s="260"/>
      <c r="O70" s="186"/>
      <c r="P70" s="186"/>
      <c r="Q70" s="186"/>
      <c r="R70" s="186"/>
      <c r="S70" s="169"/>
    </row>
    <row r="71" spans="1:19" s="38" customFormat="1" ht="6" customHeight="1">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c r="A73" s="452" t="s">
        <v>106</v>
      </c>
      <c r="B73" s="453"/>
      <c r="C73" s="454"/>
      <c r="D73" s="455"/>
      <c r="E73" s="224">
        <v>1</v>
      </c>
      <c r="F73" s="278" t="str">
        <f>IF(E73&gt;$R$80,,UPPER(VLOOKUP(E73,'1MD ELO (5)'!$A$7:$Q$134,2)))</f>
        <v/>
      </c>
      <c r="G73" s="224">
        <v>9</v>
      </c>
      <c r="H73" s="92" t="str">
        <f>IF(G73&gt;$R$80,,UPPER(VLOOKUP(G73,'1MD ELO (5)'!$A$7:$Q$134,2)))</f>
        <v/>
      </c>
      <c r="I73" s="91"/>
      <c r="J73" s="226" t="s">
        <v>7</v>
      </c>
      <c r="K73" s="221"/>
      <c r="L73" s="227"/>
      <c r="M73" s="221"/>
      <c r="N73" s="228"/>
      <c r="O73" s="229" t="s">
        <v>111</v>
      </c>
      <c r="P73" s="230"/>
      <c r="Q73" s="230"/>
      <c r="R73" s="231"/>
    </row>
    <row r="74" spans="1:19" s="18" customFormat="1" ht="9" customHeight="1">
      <c r="A74" s="236" t="s">
        <v>124</v>
      </c>
      <c r="B74" s="234"/>
      <c r="C74" s="448"/>
      <c r="D74" s="237"/>
      <c r="E74" s="224">
        <v>2</v>
      </c>
      <c r="F74" s="278" t="str">
        <f>IF(E74&gt;$R$80,,UPPER(VLOOKUP(E74,'1MD ELO (5)'!$A$7:$Q$134,2)))</f>
        <v/>
      </c>
      <c r="G74" s="224">
        <v>10</v>
      </c>
      <c r="H74" s="92" t="str">
        <f>IF(G74&gt;$R$80,,UPPER(VLOOKUP(G74,'1MD ELO (5)'!$A$7:$Q$134,2)))</f>
        <v/>
      </c>
      <c r="I74" s="91"/>
      <c r="J74" s="226" t="s">
        <v>8</v>
      </c>
      <c r="K74" s="221"/>
      <c r="L74" s="227"/>
      <c r="M74" s="221"/>
      <c r="N74" s="228"/>
      <c r="O74" s="232"/>
      <c r="P74" s="233"/>
      <c r="Q74" s="234"/>
      <c r="R74" s="235"/>
    </row>
    <row r="75" spans="1:19" s="18" customFormat="1" ht="9" customHeight="1">
      <c r="A75" s="379"/>
      <c r="B75" s="380"/>
      <c r="C75" s="449"/>
      <c r="D75" s="381"/>
      <c r="E75" s="224">
        <v>3</v>
      </c>
      <c r="F75" s="278" t="str">
        <f>IF(E75&gt;$R$80,,UPPER(VLOOKUP(E75,'1MD ELO (5)'!$A$7:$Q$134,2)))</f>
        <v/>
      </c>
      <c r="G75" s="224">
        <v>11</v>
      </c>
      <c r="H75" s="92" t="str">
        <f>IF(G75&gt;$R$80,,UPPER(VLOOKUP(G75,'1MD ELO (5)'!$A$7:$Q$134,2)))</f>
        <v/>
      </c>
      <c r="I75" s="91"/>
      <c r="J75" s="226" t="s">
        <v>9</v>
      </c>
      <c r="K75" s="221"/>
      <c r="L75" s="227"/>
      <c r="M75" s="221"/>
      <c r="N75" s="228"/>
      <c r="O75" s="229" t="s">
        <v>112</v>
      </c>
      <c r="P75" s="230"/>
      <c r="Q75" s="230"/>
      <c r="R75" s="231"/>
    </row>
    <row r="76" spans="1:19" s="18" customFormat="1" ht="9" customHeight="1">
      <c r="A76" s="238"/>
      <c r="B76" s="443"/>
      <c r="C76" s="443"/>
      <c r="D76" s="239"/>
      <c r="E76" s="224">
        <v>4</v>
      </c>
      <c r="F76" s="278" t="str">
        <f>IF(E76&gt;$R$80,,UPPER(VLOOKUP(E76,'1MD ELO (5)'!$A$7:$Q$134,2)))</f>
        <v/>
      </c>
      <c r="G76" s="224">
        <v>12</v>
      </c>
      <c r="H76" s="92" t="str">
        <f>IF(G76&gt;$R$80,,UPPER(VLOOKUP(G76,'1MD ELO (5)'!$A$7:$Q$134,2)))</f>
        <v/>
      </c>
      <c r="I76" s="91"/>
      <c r="J76" s="226" t="s">
        <v>10</v>
      </c>
      <c r="K76" s="221"/>
      <c r="L76" s="227"/>
      <c r="M76" s="221"/>
      <c r="N76" s="228"/>
      <c r="O76" s="221"/>
      <c r="P76" s="227"/>
      <c r="Q76" s="221"/>
      <c r="R76" s="228"/>
    </row>
    <row r="77" spans="1:19" s="18" customFormat="1" ht="9" customHeight="1">
      <c r="A77" s="366"/>
      <c r="B77" s="382"/>
      <c r="C77" s="382"/>
      <c r="D77" s="450"/>
      <c r="E77" s="224">
        <v>5</v>
      </c>
      <c r="F77" s="278" t="str">
        <f>IF(E77&gt;$R$80,,UPPER(VLOOKUP(E77,'1MD ELO (5)'!$A$7:$Q$134,2)))</f>
        <v/>
      </c>
      <c r="G77" s="224">
        <v>13</v>
      </c>
      <c r="H77" s="92" t="str">
        <f>IF(G77&gt;$R$80,,UPPER(VLOOKUP(G77,'1MD ELO (5)'!$A$7:$Q$134,2)))</f>
        <v/>
      </c>
      <c r="I77" s="91"/>
      <c r="J77" s="226" t="s">
        <v>11</v>
      </c>
      <c r="K77" s="221"/>
      <c r="L77" s="227"/>
      <c r="M77" s="221"/>
      <c r="N77" s="228"/>
      <c r="O77" s="234"/>
      <c r="P77" s="233"/>
      <c r="Q77" s="234"/>
      <c r="R77" s="235"/>
    </row>
    <row r="78" spans="1:19" s="18" customFormat="1" ht="9" customHeight="1">
      <c r="A78" s="367"/>
      <c r="B78" s="388"/>
      <c r="C78" s="443"/>
      <c r="D78" s="239"/>
      <c r="E78" s="224">
        <v>6</v>
      </c>
      <c r="F78" s="278" t="str">
        <f>IF(E78&gt;$R$80,,UPPER(VLOOKUP(E78,'1MD ELO (5)'!$A$7:$Q$134,2)))</f>
        <v/>
      </c>
      <c r="G78" s="224">
        <v>14</v>
      </c>
      <c r="H78" s="92" t="str">
        <f>IF(G78&gt;$R$80,,UPPER(VLOOKUP(G78,'1MD ELO (5)'!$A$7:$Q$134,2)))</f>
        <v/>
      </c>
      <c r="I78" s="91"/>
      <c r="J78" s="226" t="s">
        <v>12</v>
      </c>
      <c r="K78" s="221"/>
      <c r="L78" s="227"/>
      <c r="M78" s="221"/>
      <c r="N78" s="228"/>
      <c r="O78" s="229" t="s">
        <v>92</v>
      </c>
      <c r="P78" s="230"/>
      <c r="Q78" s="230"/>
      <c r="R78" s="231"/>
    </row>
    <row r="79" spans="1:19" s="18" customFormat="1" ht="9" customHeight="1">
      <c r="A79" s="367"/>
      <c r="B79" s="388"/>
      <c r="C79" s="444"/>
      <c r="D79" s="377"/>
      <c r="E79" s="224">
        <v>7</v>
      </c>
      <c r="F79" s="278" t="str">
        <f>IF(E79&gt;$R$80,,UPPER(VLOOKUP(E79,'1MD ELO (5)'!$A$7:$Q$134,2)))</f>
        <v/>
      </c>
      <c r="G79" s="224">
        <v>15</v>
      </c>
      <c r="H79" s="92" t="str">
        <f>IF(G79&gt;$R$80,,UPPER(VLOOKUP(G79,'1MD ELO (5)'!$A$7:$Q$134,2)))</f>
        <v/>
      </c>
      <c r="I79" s="91"/>
      <c r="J79" s="226" t="s">
        <v>13</v>
      </c>
      <c r="K79" s="221"/>
      <c r="L79" s="227"/>
      <c r="M79" s="221"/>
      <c r="N79" s="228"/>
      <c r="O79" s="221"/>
      <c r="P79" s="227"/>
      <c r="Q79" s="221"/>
      <c r="R79" s="228"/>
    </row>
    <row r="80" spans="1:19" s="18" customFormat="1" ht="9" customHeight="1">
      <c r="A80" s="368"/>
      <c r="B80" s="365"/>
      <c r="C80" s="445"/>
      <c r="D80" s="378"/>
      <c r="E80" s="240">
        <v>8</v>
      </c>
      <c r="F80" s="279" t="str">
        <f>IF(E80&gt;$R$80,,UPPER(VLOOKUP(E80,'1MD ELO (5)'!$A$7:$Q$134,2)))</f>
        <v/>
      </c>
      <c r="G80" s="240">
        <v>16</v>
      </c>
      <c r="H80" s="241" t="str">
        <f>IF(G80&gt;$R$80,,UPPER(VLOOKUP(G80,'1MD ELO (5)'!$A$7:$Q$134,2)))</f>
        <v/>
      </c>
      <c r="I80" s="243"/>
      <c r="J80" s="244" t="s">
        <v>14</v>
      </c>
      <c r="K80" s="234"/>
      <c r="L80" s="233"/>
      <c r="M80" s="234"/>
      <c r="N80" s="235"/>
      <c r="O80" s="234">
        <f>R4</f>
        <v>0</v>
      </c>
      <c r="P80" s="233"/>
      <c r="Q80" s="234"/>
      <c r="R80" s="245">
        <f>MIN(16,'1MD ELO (5)'!Q5)</f>
        <v>16</v>
      </c>
    </row>
    <row r="81" ht="15.75" customHeight="1"/>
    <row r="82" ht="9" customHeight="1"/>
  </sheetData>
  <mergeCells count="4">
    <mergeCell ref="A4:C4"/>
    <mergeCell ref="Q25:R25"/>
    <mergeCell ref="Q41:R41"/>
    <mergeCell ref="Q57:R57"/>
  </mergeCells>
  <conditionalFormatting sqref="H7:H70">
    <cfRule type="expression" dxfId="66" priority="15" stopIfTrue="1">
      <formula>AND($E7&lt;9,$C7&gt;0)</formula>
    </cfRule>
  </conditionalFormatting>
  <conditionalFormatting sqref="G7:G70 I7:I70">
    <cfRule type="expression" dxfId="65" priority="14" stopIfTrue="1">
      <formula>AND($E7&lt;17,$C7&gt;0)</formula>
    </cfRule>
  </conditionalFormatting>
  <conditionalFormatting sqref="M58 M42 M26 M10 M50 M34 M18 M66 O14 O30 O46 O62 O55 O23 O38">
    <cfRule type="expression" dxfId="64" priority="11" stopIfTrue="1">
      <formula>AND($O$1="CU",M10="Umpire")</formula>
    </cfRule>
    <cfRule type="expression" dxfId="63" priority="12" stopIfTrue="1">
      <formula>AND($O$1="CU",M10&lt;&gt;"Umpire",N10&lt;&gt;"")</formula>
    </cfRule>
    <cfRule type="expression" dxfId="62" priority="13" stopIfTrue="1">
      <formula>AND($O$1="CU",M10&lt;&gt;"Umpire")</formula>
    </cfRule>
  </conditionalFormatting>
  <conditionalFormatting sqref="M8 M12 M16 M20 M24 M28 M32 M36 M40 M44 M48 M52 M56 M60 M64 M68 O18 O26 O34 O42 O50 O58 O66 Q14 Q30 Q46 Q62 O10 Q38">
    <cfRule type="expression" dxfId="61" priority="9" stopIfTrue="1">
      <formula>L8="as"</formula>
    </cfRule>
    <cfRule type="expression" dxfId="60" priority="10" stopIfTrue="1">
      <formula>L8="bs"</formula>
    </cfRule>
  </conditionalFormatting>
  <conditionalFormatting sqref="K7 K9 K11 K13 K15 K17 K19 K21 K23 K25 K27 K29 K31 K33 K35 K37 K39 K41 K43 K45 K47 K49 K51 K53 K55 K57 K59 K61 K63 K65 K67 K69 Q22 Q54">
    <cfRule type="expression" dxfId="59" priority="7" stopIfTrue="1">
      <formula>J8="as"</formula>
    </cfRule>
    <cfRule type="expression" dxfId="58"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7" priority="6" stopIfTrue="1">
      <formula>$O$1="CU"</formula>
    </cfRule>
  </conditionalFormatting>
  <conditionalFormatting sqref="E7:E70">
    <cfRule type="expression" dxfId="56" priority="5" stopIfTrue="1">
      <formula>$E7&lt;17</formula>
    </cfRule>
  </conditionalFormatting>
  <conditionalFormatting sqref="O37">
    <cfRule type="expression" dxfId="55" priority="3" stopIfTrue="1">
      <formula>P23="as"</formula>
    </cfRule>
    <cfRule type="expression" dxfId="54" priority="4" stopIfTrue="1">
      <formula>P23="bs"</formula>
    </cfRule>
  </conditionalFormatting>
  <conditionalFormatting sqref="O39">
    <cfRule type="expression" dxfId="53" priority="1" stopIfTrue="1">
      <formula>P55="as"</formula>
    </cfRule>
    <cfRule type="expression" dxfId="52"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worksheet>
</file>

<file path=xl/worksheets/sheet99.xml><?xml version="1.0" encoding="utf-8"?>
<worksheet xmlns="http://schemas.openxmlformats.org/spreadsheetml/2006/main" xmlns:r="http://schemas.openxmlformats.org/officeDocument/2006/relationships">
  <sheetPr codeName="Sheet46">
    <tabColor indexed="42"/>
  </sheetPr>
  <dimension ref="A1:P87"/>
  <sheetViews>
    <sheetView showGridLines="0" showZeros="0" zoomScale="86" workbookViewId="0">
      <pane ySplit="7" topLeftCell="A8" activePane="bottomLeft" state="frozen"/>
      <selection activeCell="F2" sqref="F2"/>
      <selection pane="bottomLeft" activeCell="S12" sqref="S12"/>
    </sheetView>
  </sheetViews>
  <sheetFormatPr defaultRowHeight="13.2"/>
  <cols>
    <col min="1" max="1" width="4.33203125" customWidth="1"/>
    <col min="2" max="2" width="12.44140625" customWidth="1"/>
    <col min="3" max="3" width="12.6640625" customWidth="1"/>
    <col min="4" max="4" width="10.5546875" style="45" customWidth="1"/>
    <col min="5" max="5" width="11.6640625" style="45" customWidth="1"/>
    <col min="6" max="6" width="5.88671875" style="45" customWidth="1"/>
    <col min="7" max="7" width="1.6640625" style="45" customWidth="1"/>
    <col min="8" max="8" width="12.33203125" style="102" customWidth="1"/>
    <col min="9" max="9" width="12.5546875" style="45" customWidth="1"/>
    <col min="10" max="10" width="12.88671875" style="45" customWidth="1"/>
    <col min="11" max="11" width="10.88671875" style="45" customWidth="1"/>
    <col min="12" max="12" width="6.5546875" style="45" customWidth="1"/>
    <col min="13" max="13" width="6" style="45" customWidth="1"/>
    <col min="14" max="16" width="5.88671875" style="45" customWidth="1"/>
  </cols>
  <sheetData>
    <row r="1" spans="1:16" ht="24.6">
      <c r="A1" s="93" t="str">
        <f>Altalanos!$A$6</f>
        <v>Diákolimpia Bács-Kiskun</v>
      </c>
      <c r="B1" s="93"/>
      <c r="C1" s="93"/>
      <c r="D1" s="94"/>
      <c r="E1" s="94"/>
      <c r="F1" s="385"/>
      <c r="G1" s="385"/>
      <c r="H1" s="438" t="s">
        <v>137</v>
      </c>
      <c r="I1" s="94"/>
      <c r="J1" s="95"/>
      <c r="K1" s="95"/>
      <c r="L1" s="95"/>
      <c r="M1" s="95"/>
      <c r="N1" s="95"/>
      <c r="O1" s="286"/>
      <c r="P1" s="109"/>
    </row>
    <row r="2" spans="1:16" ht="13.8" thickBot="1">
      <c r="A2" s="96">
        <f>Altalanos!$A$8</f>
        <v>0</v>
      </c>
      <c r="B2" s="96" t="s">
        <v>122</v>
      </c>
      <c r="C2" s="465">
        <f>Altalanos!$E$8</f>
        <v>0</v>
      </c>
      <c r="D2" s="287"/>
      <c r="E2" s="287"/>
      <c r="F2" s="287"/>
      <c r="G2" s="287"/>
      <c r="H2" s="438" t="s">
        <v>138</v>
      </c>
      <c r="I2" s="103"/>
      <c r="J2" s="103"/>
      <c r="K2" s="86"/>
      <c r="L2" s="86"/>
      <c r="M2" s="86"/>
      <c r="N2" s="86"/>
      <c r="O2" s="288"/>
      <c r="P2" s="111"/>
    </row>
    <row r="3" spans="1:16" s="2" customFormat="1">
      <c r="A3" s="477" t="s">
        <v>144</v>
      </c>
      <c r="B3" s="478"/>
      <c r="C3" s="479"/>
      <c r="D3" s="480"/>
      <c r="E3" s="481"/>
      <c r="F3" s="23"/>
      <c r="G3" s="23"/>
      <c r="H3" s="121"/>
      <c r="I3" s="23"/>
      <c r="J3" s="30"/>
      <c r="K3" s="30"/>
      <c r="L3" s="30"/>
      <c r="M3" s="289" t="s">
        <v>92</v>
      </c>
      <c r="N3" s="124"/>
      <c r="O3" s="124"/>
      <c r="P3" s="290"/>
    </row>
    <row r="4" spans="1:16" s="2" customFormat="1">
      <c r="A4" s="55" t="s">
        <v>82</v>
      </c>
      <c r="B4" s="55"/>
      <c r="C4" s="53" t="s">
        <v>79</v>
      </c>
      <c r="D4" s="53"/>
      <c r="E4" s="53"/>
      <c r="F4" s="53"/>
      <c r="G4" s="53"/>
      <c r="H4" s="53" t="s">
        <v>87</v>
      </c>
      <c r="I4" s="55"/>
      <c r="J4" s="56"/>
      <c r="K4" s="56"/>
      <c r="L4" s="56" t="s">
        <v>88</v>
      </c>
      <c r="M4" s="283"/>
      <c r="N4" s="291"/>
      <c r="O4" s="291"/>
      <c r="P4" s="128"/>
    </row>
    <row r="5" spans="1:16" s="2" customFormat="1" ht="13.8" thickBot="1">
      <c r="A5" s="843">
        <f>Altalanos!$A$10</f>
        <v>45408</v>
      </c>
      <c r="B5" s="843"/>
      <c r="C5" s="146" t="str">
        <f>Altalanos!$C$10</f>
        <v>Baja</v>
      </c>
      <c r="D5" s="98"/>
      <c r="E5" s="98"/>
      <c r="F5" s="98"/>
      <c r="G5" s="98"/>
      <c r="H5" s="148"/>
      <c r="I5" s="104"/>
      <c r="J5" s="89"/>
      <c r="K5" s="89"/>
      <c r="L5" s="89">
        <f>Altalanos!$E$10</f>
        <v>0</v>
      </c>
      <c r="M5" s="129"/>
      <c r="N5" s="104"/>
      <c r="O5" s="104"/>
      <c r="P5" s="130">
        <f>COUNTA(P8:P87)</f>
        <v>0</v>
      </c>
    </row>
    <row r="6" spans="1:16" s="292" customFormat="1" ht="12" customHeight="1">
      <c r="A6" s="293"/>
      <c r="B6" s="851" t="s">
        <v>139</v>
      </c>
      <c r="C6" s="852"/>
      <c r="D6" s="852"/>
      <c r="E6" s="852"/>
      <c r="F6" s="852"/>
      <c r="G6" s="685"/>
      <c r="H6" s="853" t="s">
        <v>140</v>
      </c>
      <c r="I6" s="852"/>
      <c r="J6" s="852"/>
      <c r="K6" s="852"/>
      <c r="L6" s="854"/>
      <c r="M6" s="853" t="s">
        <v>141</v>
      </c>
      <c r="N6" s="852"/>
      <c r="O6" s="852"/>
      <c r="P6" s="854"/>
    </row>
    <row r="7" spans="1:16" ht="47.25" customHeight="1" thickBot="1">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c r="A8" s="752">
        <v>1</v>
      </c>
      <c r="B8" s="496"/>
      <c r="C8" s="105"/>
      <c r="D8" s="106"/>
      <c r="E8" s="106"/>
      <c r="F8" s="119"/>
      <c r="G8" s="743"/>
      <c r="H8" s="493"/>
      <c r="I8" s="295"/>
      <c r="J8" s="106"/>
      <c r="K8" s="106"/>
      <c r="L8" s="107"/>
      <c r="M8" s="106"/>
      <c r="N8" s="107"/>
      <c r="O8" s="491">
        <f t="shared" ref="O8:O26" si="0">SUM(F8,L8)</f>
        <v>0</v>
      </c>
      <c r="P8" s="107"/>
    </row>
    <row r="9" spans="1:16" s="11" customFormat="1" ht="18.899999999999999" customHeight="1">
      <c r="A9" s="753">
        <v>2</v>
      </c>
      <c r="B9" s="496"/>
      <c r="C9" s="105"/>
      <c r="D9" s="106"/>
      <c r="E9" s="106"/>
      <c r="F9" s="119"/>
      <c r="G9" s="743"/>
      <c r="H9" s="493"/>
      <c r="I9" s="295"/>
      <c r="J9" s="106"/>
      <c r="K9" s="106"/>
      <c r="L9" s="119"/>
      <c r="M9" s="106"/>
      <c r="N9" s="107"/>
      <c r="O9" s="491">
        <f t="shared" si="0"/>
        <v>0</v>
      </c>
      <c r="P9" s="107"/>
    </row>
    <row r="10" spans="1:16" s="11" customFormat="1" ht="18.899999999999999" customHeight="1">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c r="A28" s="495">
        <v>21</v>
      </c>
      <c r="B28" s="496"/>
      <c r="C28" s="105"/>
      <c r="D28" s="106"/>
      <c r="E28" s="106"/>
      <c r="F28" s="119"/>
      <c r="G28" s="743"/>
      <c r="H28" s="493"/>
      <c r="I28" s="295"/>
      <c r="J28" s="106"/>
      <c r="K28" s="106"/>
      <c r="L28" s="119"/>
      <c r="M28" s="106"/>
      <c r="N28" s="107"/>
      <c r="O28" s="491"/>
      <c r="P28" s="107"/>
    </row>
    <row r="29" spans="1:16" s="35" customFormat="1" ht="18.899999999999999" customHeight="1">
      <c r="A29" s="752">
        <v>22</v>
      </c>
      <c r="B29" s="496"/>
      <c r="C29" s="105"/>
      <c r="D29" s="106"/>
      <c r="E29" s="106"/>
      <c r="F29" s="119"/>
      <c r="G29" s="743"/>
      <c r="H29" s="493"/>
      <c r="I29" s="295"/>
      <c r="J29" s="106"/>
      <c r="K29" s="106"/>
      <c r="L29" s="119"/>
      <c r="M29" s="106"/>
      <c r="N29" s="107"/>
      <c r="O29" s="491"/>
      <c r="P29" s="107"/>
    </row>
    <row r="30" spans="1:16" s="35" customFormat="1" ht="18.899999999999999" customHeight="1">
      <c r="A30" s="753">
        <v>23</v>
      </c>
      <c r="B30" s="496"/>
      <c r="C30" s="105"/>
      <c r="D30" s="106"/>
      <c r="E30" s="106"/>
      <c r="F30" s="119"/>
      <c r="G30" s="743"/>
      <c r="H30" s="493"/>
      <c r="I30" s="295"/>
      <c r="J30" s="106"/>
      <c r="K30" s="106"/>
      <c r="L30" s="119"/>
      <c r="M30" s="106"/>
      <c r="N30" s="107"/>
      <c r="O30" s="491"/>
      <c r="P30" s="107"/>
    </row>
    <row r="31" spans="1:16" s="35" customFormat="1" ht="18.899999999999999" customHeight="1">
      <c r="A31" s="753">
        <v>24</v>
      </c>
      <c r="B31" s="496"/>
      <c r="C31" s="105"/>
      <c r="D31" s="106"/>
      <c r="E31" s="106"/>
      <c r="F31" s="119"/>
      <c r="G31" s="743"/>
      <c r="H31" s="493"/>
      <c r="I31" s="295"/>
      <c r="J31" s="106"/>
      <c r="K31" s="106"/>
      <c r="L31" s="119"/>
      <c r="M31" s="106"/>
      <c r="N31" s="107"/>
      <c r="O31" s="491"/>
      <c r="P31" s="107"/>
    </row>
    <row r="32" spans="1:16" ht="18.899999999999999" customHeight="1" thickBot="1">
      <c r="A32" s="753">
        <v>25</v>
      </c>
      <c r="B32" s="496"/>
      <c r="C32" s="105"/>
      <c r="D32" s="106"/>
      <c r="E32" s="106"/>
      <c r="F32" s="119"/>
      <c r="G32" s="743"/>
      <c r="H32" s="493"/>
      <c r="I32" s="295"/>
      <c r="J32" s="106"/>
      <c r="K32" s="106"/>
      <c r="L32" s="119"/>
      <c r="M32" s="106"/>
      <c r="N32" s="107"/>
      <c r="O32" s="491"/>
      <c r="P32" s="107"/>
    </row>
    <row r="33" spans="1:16" ht="18.899999999999999" customHeight="1">
      <c r="A33" s="752">
        <v>26</v>
      </c>
      <c r="B33" s="496"/>
      <c r="C33" s="105"/>
      <c r="D33" s="106"/>
      <c r="E33" s="106"/>
      <c r="F33" s="119"/>
      <c r="G33" s="743"/>
      <c r="H33" s="493"/>
      <c r="I33" s="295"/>
      <c r="J33" s="106"/>
      <c r="K33" s="106"/>
      <c r="L33" s="119"/>
      <c r="M33" s="106"/>
      <c r="N33" s="107"/>
      <c r="O33" s="491"/>
      <c r="P33" s="107"/>
    </row>
    <row r="34" spans="1:16" ht="18.899999999999999" customHeight="1">
      <c r="A34" s="753">
        <v>27</v>
      </c>
      <c r="B34" s="496"/>
      <c r="C34" s="105"/>
      <c r="D34" s="106"/>
      <c r="E34" s="106"/>
      <c r="F34" s="119"/>
      <c r="G34" s="743"/>
      <c r="H34" s="493"/>
      <c r="I34" s="295"/>
      <c r="J34" s="106"/>
      <c r="K34" s="106"/>
      <c r="L34" s="119"/>
      <c r="M34" s="106"/>
      <c r="N34" s="107"/>
      <c r="O34" s="491"/>
      <c r="P34" s="107"/>
    </row>
    <row r="35" spans="1:16" ht="18.899999999999999" customHeight="1">
      <c r="A35" s="753">
        <v>28</v>
      </c>
      <c r="B35" s="496"/>
      <c r="C35" s="105"/>
      <c r="D35" s="106"/>
      <c r="E35" s="106"/>
      <c r="F35" s="119"/>
      <c r="G35" s="743"/>
      <c r="H35" s="493"/>
      <c r="I35" s="295"/>
      <c r="J35" s="106"/>
      <c r="K35" s="106"/>
      <c r="L35" s="119"/>
      <c r="M35" s="106"/>
      <c r="N35" s="107"/>
      <c r="O35" s="491"/>
      <c r="P35" s="107"/>
    </row>
    <row r="36" spans="1:16" ht="18.899999999999999" customHeight="1">
      <c r="A36" s="753">
        <v>29</v>
      </c>
      <c r="B36" s="496"/>
      <c r="C36" s="105"/>
      <c r="D36" s="106"/>
      <c r="E36" s="106"/>
      <c r="F36" s="119"/>
      <c r="G36" s="743"/>
      <c r="H36" s="493"/>
      <c r="I36" s="295"/>
      <c r="J36" s="106"/>
      <c r="K36" s="106"/>
      <c r="L36" s="119"/>
      <c r="M36" s="106"/>
      <c r="N36" s="107"/>
      <c r="O36" s="491"/>
      <c r="P36" s="107"/>
    </row>
    <row r="37" spans="1:16" ht="18.899999999999999" customHeight="1">
      <c r="A37" s="753">
        <v>30</v>
      </c>
      <c r="B37" s="496"/>
      <c r="C37" s="105"/>
      <c r="D37" s="106"/>
      <c r="E37" s="106"/>
      <c r="F37" s="119"/>
      <c r="G37" s="743"/>
      <c r="H37" s="493"/>
      <c r="I37" s="295"/>
      <c r="J37" s="106"/>
      <c r="K37" s="106"/>
      <c r="L37" s="119"/>
      <c r="M37" s="106"/>
      <c r="N37" s="107"/>
      <c r="O37" s="491"/>
      <c r="P37" s="107"/>
    </row>
    <row r="38" spans="1:16" ht="18.899999999999999" customHeight="1">
      <c r="A38" s="753">
        <v>31</v>
      </c>
      <c r="B38" s="496"/>
      <c r="C38" s="105"/>
      <c r="D38" s="106"/>
      <c r="E38" s="106"/>
      <c r="F38" s="119"/>
      <c r="G38" s="743"/>
      <c r="H38" s="493"/>
      <c r="I38" s="295"/>
      <c r="J38" s="106"/>
      <c r="K38" s="106"/>
      <c r="L38" s="119"/>
      <c r="M38" s="106"/>
      <c r="N38" s="107"/>
      <c r="O38" s="491"/>
      <c r="P38" s="107"/>
    </row>
    <row r="39" spans="1:16" ht="18.899999999999999" customHeight="1">
      <c r="A39" s="753">
        <v>32</v>
      </c>
      <c r="B39" s="496"/>
      <c r="C39" s="105"/>
      <c r="D39" s="106"/>
      <c r="E39" s="106"/>
      <c r="F39" s="119"/>
      <c r="G39" s="743"/>
      <c r="H39" s="493"/>
      <c r="I39" s="295"/>
      <c r="J39" s="106"/>
      <c r="K39" s="106"/>
      <c r="L39" s="119"/>
      <c r="M39" s="106"/>
      <c r="N39" s="107"/>
      <c r="O39" s="491"/>
      <c r="P39" s="107"/>
    </row>
    <row r="40" spans="1:16" ht="18.899999999999999" customHeight="1">
      <c r="A40" s="495"/>
      <c r="B40" s="496"/>
      <c r="C40" s="105"/>
      <c r="D40" s="106"/>
      <c r="E40" s="106"/>
      <c r="F40" s="119"/>
      <c r="G40" s="743"/>
      <c r="H40" s="493"/>
      <c r="I40" s="295"/>
      <c r="J40" s="106"/>
      <c r="K40" s="106"/>
      <c r="L40" s="119"/>
      <c r="M40" s="106"/>
      <c r="N40" s="107"/>
      <c r="O40" s="491"/>
      <c r="P40" s="107"/>
    </row>
    <row r="41" spans="1:16" ht="18.899999999999999" customHeight="1">
      <c r="A41" s="495"/>
      <c r="B41" s="496"/>
      <c r="C41" s="105"/>
      <c r="D41" s="106"/>
      <c r="E41" s="106"/>
      <c r="F41" s="119"/>
      <c r="G41" s="743"/>
      <c r="H41" s="493"/>
      <c r="I41" s="295"/>
      <c r="J41" s="106"/>
      <c r="K41" s="106"/>
      <c r="L41" s="119"/>
      <c r="M41" s="106"/>
      <c r="N41" s="107"/>
      <c r="O41" s="491"/>
      <c r="P41" s="107"/>
    </row>
    <row r="42" spans="1:16" ht="18.899999999999999" customHeight="1">
      <c r="A42" s="495"/>
      <c r="B42" s="496"/>
      <c r="C42" s="105"/>
      <c r="D42" s="106"/>
      <c r="E42" s="106"/>
      <c r="F42" s="119"/>
      <c r="G42" s="743"/>
      <c r="H42" s="493"/>
      <c r="I42" s="295"/>
      <c r="J42" s="106"/>
      <c r="K42" s="106"/>
      <c r="L42" s="119"/>
      <c r="M42" s="106"/>
      <c r="N42" s="107"/>
      <c r="O42" s="491"/>
      <c r="P42" s="107"/>
    </row>
    <row r="43" spans="1:16" ht="18.899999999999999" customHeight="1">
      <c r="A43" s="495"/>
      <c r="B43" s="496"/>
      <c r="C43" s="105"/>
      <c r="D43" s="106"/>
      <c r="E43" s="106"/>
      <c r="F43" s="119"/>
      <c r="G43" s="743"/>
      <c r="H43" s="493"/>
      <c r="I43" s="295"/>
      <c r="J43" s="106"/>
      <c r="K43" s="106"/>
      <c r="L43" s="119"/>
      <c r="M43" s="106"/>
      <c r="N43" s="107"/>
      <c r="O43" s="491"/>
      <c r="P43" s="107"/>
    </row>
    <row r="44" spans="1:16" ht="18.899999999999999" customHeight="1">
      <c r="A44" s="495"/>
      <c r="B44" s="496"/>
      <c r="C44" s="105"/>
      <c r="D44" s="106"/>
      <c r="E44" s="106"/>
      <c r="F44" s="119"/>
      <c r="G44" s="743"/>
      <c r="H44" s="493"/>
      <c r="I44" s="295"/>
      <c r="J44" s="106"/>
      <c r="K44" s="106"/>
      <c r="L44" s="119"/>
      <c r="M44" s="106"/>
      <c r="N44" s="107"/>
      <c r="O44" s="491"/>
      <c r="P44" s="107"/>
    </row>
    <row r="45" spans="1:16" ht="18.899999999999999" customHeight="1">
      <c r="A45" s="495"/>
      <c r="B45" s="496"/>
      <c r="C45" s="105"/>
      <c r="D45" s="106"/>
      <c r="E45" s="106"/>
      <c r="F45" s="119"/>
      <c r="G45" s="743"/>
      <c r="H45" s="493"/>
      <c r="I45" s="295"/>
      <c r="J45" s="106"/>
      <c r="K45" s="106"/>
      <c r="L45" s="119"/>
      <c r="M45" s="106"/>
      <c r="N45" s="107"/>
      <c r="O45" s="491"/>
      <c r="P45" s="107"/>
    </row>
    <row r="46" spans="1:16" ht="18.899999999999999" customHeight="1">
      <c r="A46" s="495"/>
      <c r="B46" s="496"/>
      <c r="C46" s="105"/>
      <c r="D46" s="106"/>
      <c r="E46" s="106"/>
      <c r="F46" s="119"/>
      <c r="G46" s="743"/>
      <c r="H46" s="493"/>
      <c r="I46" s="295"/>
      <c r="J46" s="106"/>
      <c r="K46" s="106"/>
      <c r="L46" s="119"/>
      <c r="M46" s="106"/>
      <c r="N46" s="107"/>
      <c r="O46" s="491"/>
      <c r="P46" s="107"/>
    </row>
    <row r="47" spans="1:16" ht="18.899999999999999" customHeight="1">
      <c r="A47" s="495"/>
      <c r="B47" s="496"/>
      <c r="C47" s="105"/>
      <c r="D47" s="106"/>
      <c r="E47" s="106"/>
      <c r="F47" s="119"/>
      <c r="G47" s="743"/>
      <c r="H47" s="493"/>
      <c r="I47" s="295"/>
      <c r="J47" s="106"/>
      <c r="K47" s="106"/>
      <c r="L47" s="119"/>
      <c r="M47" s="106"/>
      <c r="N47" s="107"/>
      <c r="O47" s="491"/>
      <c r="P47" s="107"/>
    </row>
    <row r="48" spans="1:16" ht="18.899999999999999" customHeight="1">
      <c r="A48" s="495"/>
      <c r="B48" s="496"/>
      <c r="C48" s="105"/>
      <c r="D48" s="106"/>
      <c r="E48" s="106"/>
      <c r="F48" s="119"/>
      <c r="G48" s="743"/>
      <c r="H48" s="493"/>
      <c r="I48" s="295"/>
      <c r="J48" s="106"/>
      <c r="K48" s="106"/>
      <c r="L48" s="119"/>
      <c r="M48" s="106"/>
      <c r="N48" s="107"/>
      <c r="O48" s="491"/>
      <c r="P48" s="107"/>
    </row>
    <row r="49" spans="1:16" ht="18.899999999999999" customHeight="1">
      <c r="A49" s="495"/>
      <c r="B49" s="496"/>
      <c r="C49" s="105"/>
      <c r="D49" s="106"/>
      <c r="E49" s="106"/>
      <c r="F49" s="119"/>
      <c r="G49" s="743"/>
      <c r="H49" s="493"/>
      <c r="I49" s="295"/>
      <c r="J49" s="106"/>
      <c r="K49" s="106"/>
      <c r="L49" s="119"/>
      <c r="M49" s="106"/>
      <c r="N49" s="107"/>
      <c r="O49" s="491"/>
      <c r="P49" s="107"/>
    </row>
    <row r="50" spans="1:16" ht="18.899999999999999" customHeight="1">
      <c r="A50" s="495"/>
      <c r="B50" s="496"/>
      <c r="C50" s="105"/>
      <c r="D50" s="106"/>
      <c r="E50" s="106"/>
      <c r="F50" s="119"/>
      <c r="G50" s="743"/>
      <c r="H50" s="493"/>
      <c r="I50" s="295"/>
      <c r="J50" s="106"/>
      <c r="K50" s="106"/>
      <c r="L50" s="119"/>
      <c r="M50" s="106"/>
      <c r="N50" s="107"/>
      <c r="O50" s="491"/>
      <c r="P50" s="107"/>
    </row>
    <row r="51" spans="1:16" ht="18.899999999999999" customHeight="1">
      <c r="A51" s="495"/>
      <c r="B51" s="496"/>
      <c r="C51" s="105"/>
      <c r="D51" s="106"/>
      <c r="E51" s="106"/>
      <c r="F51" s="119"/>
      <c r="G51" s="743"/>
      <c r="H51" s="493"/>
      <c r="I51" s="295"/>
      <c r="J51" s="106"/>
      <c r="K51" s="106"/>
      <c r="L51" s="119"/>
      <c r="M51" s="106"/>
      <c r="N51" s="107"/>
      <c r="O51" s="491"/>
      <c r="P51" s="107"/>
    </row>
    <row r="52" spans="1:16" ht="18.899999999999999" customHeight="1">
      <c r="A52" s="495"/>
      <c r="B52" s="496"/>
      <c r="C52" s="105"/>
      <c r="D52" s="106"/>
      <c r="E52" s="106"/>
      <c r="F52" s="119"/>
      <c r="G52" s="743"/>
      <c r="H52" s="493"/>
      <c r="I52" s="295"/>
      <c r="J52" s="106"/>
      <c r="K52" s="106"/>
      <c r="L52" s="119"/>
      <c r="M52" s="106"/>
      <c r="N52" s="107"/>
      <c r="O52" s="491"/>
      <c r="P52" s="107"/>
    </row>
    <row r="53" spans="1:16" ht="18.899999999999999" customHeight="1">
      <c r="A53" s="495"/>
      <c r="B53" s="496"/>
      <c r="C53" s="105"/>
      <c r="D53" s="106"/>
      <c r="E53" s="106"/>
      <c r="F53" s="119"/>
      <c r="G53" s="743"/>
      <c r="H53" s="493"/>
      <c r="I53" s="295"/>
      <c r="J53" s="106"/>
      <c r="K53" s="106"/>
      <c r="L53" s="119"/>
      <c r="M53" s="106"/>
      <c r="N53" s="107"/>
      <c r="O53" s="491"/>
      <c r="P53" s="107"/>
    </row>
    <row r="54" spans="1:16" ht="18.899999999999999" customHeight="1">
      <c r="A54" s="495"/>
      <c r="B54" s="496"/>
      <c r="C54" s="105"/>
      <c r="D54" s="106"/>
      <c r="E54" s="106"/>
      <c r="F54" s="119"/>
      <c r="G54" s="743"/>
      <c r="H54" s="493"/>
      <c r="I54" s="295"/>
      <c r="J54" s="106"/>
      <c r="K54" s="106"/>
      <c r="L54" s="119"/>
      <c r="M54" s="106"/>
      <c r="N54" s="107"/>
      <c r="O54" s="491"/>
      <c r="P54" s="107"/>
    </row>
    <row r="55" spans="1:16" ht="18.899999999999999" customHeight="1">
      <c r="A55" s="495"/>
      <c r="B55" s="496"/>
      <c r="C55" s="105"/>
      <c r="D55" s="106"/>
      <c r="E55" s="106"/>
      <c r="F55" s="119"/>
      <c r="G55" s="743"/>
      <c r="H55" s="493"/>
      <c r="I55" s="295"/>
      <c r="J55" s="106"/>
      <c r="K55" s="106"/>
      <c r="L55" s="107"/>
      <c r="M55" s="106"/>
      <c r="N55" s="107"/>
      <c r="O55" s="491"/>
      <c r="P55" s="107"/>
    </row>
    <row r="56" spans="1:16" ht="18.899999999999999" customHeight="1">
      <c r="A56" s="495"/>
      <c r="B56" s="496"/>
      <c r="C56" s="105"/>
      <c r="D56" s="106"/>
      <c r="E56" s="769"/>
      <c r="F56" s="107"/>
      <c r="G56" s="743"/>
      <c r="H56" s="496"/>
      <c r="I56" s="105"/>
      <c r="J56" s="106"/>
      <c r="K56" s="769"/>
      <c r="L56" s="107"/>
      <c r="M56" s="106"/>
      <c r="N56" s="107"/>
      <c r="O56" s="491"/>
      <c r="P56" s="107"/>
    </row>
    <row r="57" spans="1:16" ht="18.899999999999999" customHeight="1">
      <c r="A57" s="495"/>
      <c r="B57" s="496"/>
      <c r="C57" s="105"/>
      <c r="D57" s="106"/>
      <c r="E57" s="106"/>
      <c r="F57" s="119"/>
      <c r="G57" s="743"/>
      <c r="H57" s="493"/>
      <c r="I57" s="295"/>
      <c r="J57" s="106"/>
      <c r="K57" s="106"/>
      <c r="L57" s="119"/>
      <c r="M57" s="106"/>
      <c r="N57" s="107"/>
      <c r="O57" s="491"/>
      <c r="P57" s="107"/>
    </row>
    <row r="58" spans="1:16" ht="18.899999999999999" customHeight="1">
      <c r="A58" s="495"/>
      <c r="B58" s="496"/>
      <c r="C58" s="105"/>
      <c r="D58" s="106"/>
      <c r="E58" s="769"/>
      <c r="F58" s="107"/>
      <c r="G58" s="743"/>
      <c r="H58" s="496"/>
      <c r="I58" s="105"/>
      <c r="J58" s="106"/>
      <c r="K58" s="769"/>
      <c r="L58" s="107"/>
      <c r="M58" s="106"/>
      <c r="N58" s="107"/>
      <c r="O58" s="491"/>
      <c r="P58" s="107"/>
    </row>
    <row r="59" spans="1:16" ht="18.899999999999999" customHeight="1">
      <c r="A59" s="495"/>
      <c r="B59" s="496"/>
      <c r="C59" s="105"/>
      <c r="D59" s="106"/>
      <c r="E59" s="769"/>
      <c r="F59" s="107"/>
      <c r="G59" s="743"/>
      <c r="H59" s="496"/>
      <c r="I59" s="105"/>
      <c r="J59" s="106"/>
      <c r="K59" s="769"/>
      <c r="L59" s="107"/>
      <c r="M59" s="106"/>
      <c r="N59" s="107"/>
      <c r="O59" s="491"/>
      <c r="P59" s="107"/>
    </row>
    <row r="60" spans="1:16" ht="18.899999999999999" customHeight="1">
      <c r="A60" s="495"/>
      <c r="B60" s="496"/>
      <c r="C60" s="105"/>
      <c r="D60" s="106"/>
      <c r="E60" s="769"/>
      <c r="F60" s="107"/>
      <c r="G60" s="743"/>
      <c r="H60" s="496"/>
      <c r="I60" s="105"/>
      <c r="J60" s="106"/>
      <c r="K60" s="769"/>
      <c r="L60" s="107"/>
      <c r="M60" s="106"/>
      <c r="N60" s="107"/>
      <c r="O60" s="491"/>
      <c r="P60" s="107"/>
    </row>
    <row r="61" spans="1:16" ht="18.899999999999999" customHeight="1">
      <c r="A61" s="495"/>
      <c r="B61" s="496"/>
      <c r="C61" s="105"/>
      <c r="D61" s="106"/>
      <c r="E61" s="769"/>
      <c r="F61" s="107"/>
      <c r="G61" s="743"/>
      <c r="H61" s="496"/>
      <c r="I61" s="105"/>
      <c r="J61" s="106"/>
      <c r="K61" s="769"/>
      <c r="L61" s="107"/>
      <c r="M61" s="106"/>
      <c r="N61" s="296"/>
      <c r="O61" s="491"/>
      <c r="P61" s="107"/>
    </row>
    <row r="62" spans="1:16" ht="18.899999999999999" customHeight="1">
      <c r="A62" s="495"/>
      <c r="B62" s="496"/>
      <c r="C62" s="105"/>
      <c r="D62" s="106"/>
      <c r="E62" s="769"/>
      <c r="F62" s="107"/>
      <c r="G62" s="743"/>
      <c r="H62" s="496"/>
      <c r="I62" s="105"/>
      <c r="J62" s="106"/>
      <c r="K62" s="769"/>
      <c r="L62" s="107"/>
      <c r="M62" s="106"/>
      <c r="N62" s="107"/>
      <c r="O62" s="491"/>
      <c r="P62" s="107"/>
    </row>
    <row r="63" spans="1:16" ht="18.75" customHeight="1">
      <c r="A63" s="495"/>
      <c r="B63" s="496"/>
      <c r="C63" s="105"/>
      <c r="D63" s="106"/>
      <c r="E63" s="769"/>
      <c r="F63" s="107"/>
      <c r="G63" s="743"/>
      <c r="H63" s="496"/>
      <c r="I63" s="105"/>
      <c r="J63" s="106"/>
      <c r="K63" s="770"/>
      <c r="L63" s="107"/>
      <c r="M63" s="106"/>
      <c r="N63" s="107"/>
      <c r="O63" s="491"/>
      <c r="P63" s="107"/>
    </row>
    <row r="64" spans="1:16" ht="18.899999999999999" customHeight="1">
      <c r="A64" s="495"/>
      <c r="B64" s="496"/>
      <c r="C64" s="105"/>
      <c r="D64" s="106"/>
      <c r="E64" s="769"/>
      <c r="F64" s="107"/>
      <c r="G64" s="743"/>
      <c r="H64" s="496"/>
      <c r="I64" s="105"/>
      <c r="J64" s="106"/>
      <c r="K64" s="769"/>
      <c r="L64" s="107"/>
      <c r="M64" s="106"/>
      <c r="N64" s="107"/>
      <c r="O64" s="491"/>
      <c r="P64" s="107"/>
    </row>
    <row r="65" spans="1:16" ht="18.899999999999999" customHeight="1">
      <c r="A65" s="495"/>
      <c r="B65" s="496"/>
      <c r="C65" s="105"/>
      <c r="D65" s="106"/>
      <c r="E65" s="769"/>
      <c r="F65" s="107"/>
      <c r="G65" s="743"/>
      <c r="H65" s="496"/>
      <c r="I65" s="105"/>
      <c r="J65" s="106"/>
      <c r="K65" s="769"/>
      <c r="L65" s="107"/>
      <c r="M65" s="106"/>
      <c r="N65" s="107"/>
      <c r="O65" s="491"/>
      <c r="P65" s="107"/>
    </row>
    <row r="66" spans="1:16" ht="18.899999999999999" customHeight="1">
      <c r="A66" s="495"/>
      <c r="B66" s="496"/>
      <c r="C66" s="105"/>
      <c r="D66" s="106"/>
      <c r="E66" s="769"/>
      <c r="F66" s="107"/>
      <c r="G66" s="743"/>
      <c r="H66" s="496"/>
      <c r="I66" s="105"/>
      <c r="J66" s="106"/>
      <c r="K66" s="771"/>
      <c r="L66" s="107"/>
      <c r="M66" s="106"/>
      <c r="N66" s="107"/>
      <c r="O66" s="491"/>
      <c r="P66" s="107"/>
    </row>
    <row r="67" spans="1:16" ht="18.899999999999999" customHeight="1">
      <c r="A67" s="495"/>
      <c r="B67" s="496"/>
      <c r="C67" s="105"/>
      <c r="D67" s="106"/>
      <c r="E67" s="769"/>
      <c r="F67" s="107"/>
      <c r="G67" s="743"/>
      <c r="H67" s="496"/>
      <c r="I67" s="105"/>
      <c r="J67" s="106"/>
      <c r="K67" s="769"/>
      <c r="L67" s="107"/>
      <c r="M67" s="106"/>
      <c r="N67" s="107"/>
      <c r="O67" s="491"/>
      <c r="P67" s="107"/>
    </row>
    <row r="68" spans="1:16" ht="19.5" customHeight="1">
      <c r="A68" s="495"/>
      <c r="B68" s="496"/>
      <c r="C68" s="105"/>
      <c r="D68" s="106"/>
      <c r="E68" s="769"/>
      <c r="F68" s="107"/>
      <c r="G68" s="743"/>
      <c r="H68" s="496"/>
      <c r="I68" s="105"/>
      <c r="J68" s="106"/>
      <c r="K68" s="769"/>
      <c r="L68" s="107"/>
      <c r="M68" s="106"/>
      <c r="N68" s="107"/>
      <c r="O68" s="491"/>
      <c r="P68" s="107"/>
    </row>
    <row r="69" spans="1:16" ht="19.5" customHeight="1">
      <c r="A69" s="495"/>
      <c r="B69" s="496"/>
      <c r="C69" s="105"/>
      <c r="D69" s="106"/>
      <c r="E69" s="769"/>
      <c r="F69" s="107"/>
      <c r="G69" s="743"/>
      <c r="H69" s="496"/>
      <c r="I69" s="105"/>
      <c r="J69" s="106"/>
      <c r="K69" s="769"/>
      <c r="L69" s="107"/>
      <c r="M69" s="106"/>
      <c r="N69" s="107"/>
      <c r="O69" s="491"/>
      <c r="P69" s="107"/>
    </row>
    <row r="70" spans="1:16" ht="19.5" customHeight="1">
      <c r="A70" s="495"/>
      <c r="B70" s="496"/>
      <c r="C70" s="105"/>
      <c r="D70" s="106"/>
      <c r="E70" s="769"/>
      <c r="F70" s="107"/>
      <c r="G70" s="743"/>
      <c r="H70" s="496"/>
      <c r="I70" s="105"/>
      <c r="J70" s="106"/>
      <c r="K70" s="769"/>
      <c r="L70" s="107"/>
      <c r="M70" s="106"/>
      <c r="N70" s="107"/>
      <c r="O70" s="491"/>
      <c r="P70" s="107"/>
    </row>
    <row r="71" spans="1:16" ht="19.5" customHeight="1">
      <c r="A71" s="495"/>
      <c r="B71" s="496"/>
      <c r="C71" s="105"/>
      <c r="D71" s="106"/>
      <c r="E71" s="769"/>
      <c r="F71" s="107"/>
      <c r="G71" s="743"/>
      <c r="H71" s="496"/>
      <c r="I71" s="105"/>
      <c r="J71" s="106"/>
      <c r="K71" s="769"/>
      <c r="L71" s="107"/>
      <c r="M71" s="106"/>
      <c r="N71" s="107"/>
      <c r="O71" s="491"/>
      <c r="P71" s="107"/>
    </row>
    <row r="72" spans="1:16" ht="19.5" customHeight="1">
      <c r="A72" s="495"/>
      <c r="B72" s="496"/>
      <c r="C72" s="105"/>
      <c r="D72" s="106"/>
      <c r="E72" s="106"/>
      <c r="F72" s="119"/>
      <c r="G72" s="743"/>
      <c r="H72" s="493"/>
      <c r="I72" s="295"/>
      <c r="J72" s="106"/>
      <c r="K72" s="106"/>
      <c r="L72" s="107"/>
      <c r="M72" s="106"/>
      <c r="N72" s="107"/>
      <c r="O72" s="491"/>
      <c r="P72" s="107"/>
    </row>
    <row r="73" spans="1:16" ht="19.5" customHeight="1">
      <c r="A73" s="495"/>
      <c r="B73" s="496"/>
      <c r="C73" s="105"/>
      <c r="D73" s="106"/>
      <c r="E73" s="769"/>
      <c r="F73" s="107"/>
      <c r="G73" s="743"/>
      <c r="H73" s="496"/>
      <c r="I73" s="105"/>
      <c r="J73" s="106"/>
      <c r="K73" s="769"/>
      <c r="L73" s="107"/>
      <c r="M73" s="106"/>
      <c r="N73" s="107"/>
      <c r="O73" s="491"/>
      <c r="P73" s="107"/>
    </row>
    <row r="74" spans="1:16" ht="19.5" customHeight="1">
      <c r="A74" s="495"/>
      <c r="B74" s="496"/>
      <c r="C74" s="105"/>
      <c r="D74" s="106"/>
      <c r="E74" s="769"/>
      <c r="F74" s="107"/>
      <c r="G74" s="743"/>
      <c r="H74" s="496"/>
      <c r="I74" s="105"/>
      <c r="J74" s="106"/>
      <c r="K74" s="769"/>
      <c r="L74" s="107"/>
      <c r="M74" s="106"/>
      <c r="N74" s="107"/>
      <c r="O74" s="491"/>
      <c r="P74" s="107"/>
    </row>
    <row r="75" spans="1:16" ht="19.5" customHeight="1">
      <c r="A75" s="495"/>
      <c r="B75" s="496"/>
      <c r="C75" s="105"/>
      <c r="D75" s="106"/>
      <c r="E75" s="769"/>
      <c r="F75" s="107"/>
      <c r="G75" s="743"/>
      <c r="H75" s="496"/>
      <c r="I75" s="105"/>
      <c r="J75" s="106"/>
      <c r="K75" s="769"/>
      <c r="L75" s="107"/>
      <c r="M75" s="106"/>
      <c r="N75" s="107"/>
      <c r="O75" s="491"/>
      <c r="P75" s="107"/>
    </row>
    <row r="76" spans="1:16" ht="19.5" customHeight="1">
      <c r="A76" s="495"/>
      <c r="B76" s="496"/>
      <c r="C76" s="105"/>
      <c r="D76" s="106"/>
      <c r="E76" s="769"/>
      <c r="F76" s="107"/>
      <c r="G76" s="743"/>
      <c r="H76" s="496"/>
      <c r="I76" s="105"/>
      <c r="J76" s="106"/>
      <c r="K76" s="769"/>
      <c r="L76" s="107"/>
      <c r="M76" s="106"/>
      <c r="N76" s="107"/>
      <c r="O76" s="491"/>
      <c r="P76" s="107"/>
    </row>
    <row r="77" spans="1:16" ht="19.5" customHeight="1">
      <c r="A77" s="495"/>
      <c r="B77" s="496"/>
      <c r="C77" s="105"/>
      <c r="D77" s="106"/>
      <c r="E77" s="769"/>
      <c r="F77" s="107"/>
      <c r="G77" s="743"/>
      <c r="H77" s="496"/>
      <c r="I77" s="105"/>
      <c r="J77" s="106"/>
      <c r="K77" s="769"/>
      <c r="L77" s="107"/>
      <c r="M77" s="106"/>
      <c r="N77" s="296"/>
      <c r="O77" s="491"/>
      <c r="P77" s="107"/>
    </row>
    <row r="78" spans="1:16" ht="19.5" customHeight="1">
      <c r="A78" s="495"/>
      <c r="B78" s="496"/>
      <c r="C78" s="105"/>
      <c r="D78" s="106"/>
      <c r="E78" s="769"/>
      <c r="F78" s="107"/>
      <c r="G78" s="743"/>
      <c r="H78" s="496"/>
      <c r="I78" s="105"/>
      <c r="J78" s="106"/>
      <c r="K78" s="769"/>
      <c r="L78" s="107"/>
      <c r="M78" s="106"/>
      <c r="N78" s="107"/>
      <c r="O78" s="491"/>
      <c r="P78" s="107"/>
    </row>
    <row r="79" spans="1:16" ht="19.5" customHeight="1">
      <c r="A79" s="495"/>
      <c r="B79" s="496"/>
      <c r="C79" s="105"/>
      <c r="D79" s="106"/>
      <c r="E79" s="769"/>
      <c r="F79" s="107"/>
      <c r="G79" s="743"/>
      <c r="H79" s="496"/>
      <c r="I79" s="105"/>
      <c r="J79" s="106"/>
      <c r="K79" s="770"/>
      <c r="L79" s="107"/>
      <c r="M79" s="106"/>
      <c r="N79" s="107"/>
      <c r="O79" s="491"/>
      <c r="P79" s="107"/>
    </row>
    <row r="80" spans="1:16" ht="19.5" customHeight="1">
      <c r="A80" s="495"/>
      <c r="B80" s="496"/>
      <c r="C80" s="105"/>
      <c r="D80" s="106"/>
      <c r="E80" s="769"/>
      <c r="F80" s="107"/>
      <c r="G80" s="743"/>
      <c r="H80" s="496"/>
      <c r="I80" s="105"/>
      <c r="J80" s="106"/>
      <c r="K80" s="769"/>
      <c r="L80" s="107"/>
      <c r="M80" s="106"/>
      <c r="N80" s="107"/>
      <c r="O80" s="491"/>
      <c r="P80" s="107"/>
    </row>
    <row r="81" spans="1:16" ht="19.5" customHeight="1">
      <c r="A81" s="495"/>
      <c r="B81" s="496"/>
      <c r="C81" s="105"/>
      <c r="D81" s="106"/>
      <c r="E81" s="769"/>
      <c r="F81" s="107"/>
      <c r="G81" s="743"/>
      <c r="H81" s="496"/>
      <c r="I81" s="105"/>
      <c r="J81" s="106"/>
      <c r="K81" s="769"/>
      <c r="L81" s="107"/>
      <c r="M81" s="106"/>
      <c r="N81" s="107"/>
      <c r="O81" s="491"/>
      <c r="P81" s="107"/>
    </row>
    <row r="82" spans="1:16" ht="19.5" customHeight="1">
      <c r="A82" s="495"/>
      <c r="B82" s="496"/>
      <c r="C82" s="105"/>
      <c r="D82" s="106"/>
      <c r="E82" s="769"/>
      <c r="F82" s="107"/>
      <c r="G82" s="743"/>
      <c r="H82" s="496"/>
      <c r="I82" s="105"/>
      <c r="J82" s="106"/>
      <c r="K82" s="771"/>
      <c r="L82" s="107"/>
      <c r="M82" s="106"/>
      <c r="N82" s="107"/>
      <c r="O82" s="491"/>
      <c r="P82" s="107"/>
    </row>
    <row r="83" spans="1:16" ht="19.5" customHeight="1">
      <c r="A83" s="495"/>
      <c r="B83" s="496"/>
      <c r="C83" s="105"/>
      <c r="D83" s="106"/>
      <c r="E83" s="769"/>
      <c r="F83" s="107"/>
      <c r="G83" s="743"/>
      <c r="H83" s="496"/>
      <c r="I83" s="105"/>
      <c r="J83" s="106"/>
      <c r="K83" s="769"/>
      <c r="L83" s="107"/>
      <c r="M83" s="106"/>
      <c r="N83" s="107"/>
      <c r="O83" s="491"/>
      <c r="P83" s="107"/>
    </row>
    <row r="84" spans="1:16" ht="19.5" customHeight="1">
      <c r="A84" s="495"/>
      <c r="B84" s="496"/>
      <c r="C84" s="105"/>
      <c r="D84" s="106"/>
      <c r="E84" s="769"/>
      <c r="F84" s="107"/>
      <c r="G84" s="743"/>
      <c r="H84" s="496"/>
      <c r="I84" s="105"/>
      <c r="J84" s="106"/>
      <c r="K84" s="769"/>
      <c r="L84" s="107"/>
      <c r="M84" s="106"/>
      <c r="N84" s="107"/>
      <c r="O84" s="491"/>
      <c r="P84" s="107"/>
    </row>
    <row r="85" spans="1:16" ht="19.5" customHeight="1">
      <c r="A85" s="495"/>
      <c r="B85" s="496"/>
      <c r="C85" s="105"/>
      <c r="D85" s="106"/>
      <c r="E85" s="769"/>
      <c r="F85" s="107"/>
      <c r="G85" s="743"/>
      <c r="H85" s="496"/>
      <c r="I85" s="105"/>
      <c r="J85" s="106"/>
      <c r="K85" s="769"/>
      <c r="L85" s="107"/>
      <c r="M85" s="106"/>
      <c r="N85" s="107"/>
      <c r="O85" s="491"/>
      <c r="P85" s="107"/>
    </row>
    <row r="86" spans="1:16" ht="19.5" customHeight="1">
      <c r="A86" s="495"/>
      <c r="B86" s="496"/>
      <c r="C86" s="105"/>
      <c r="D86" s="106"/>
      <c r="E86" s="769"/>
      <c r="F86" s="107"/>
      <c r="G86" s="743"/>
      <c r="H86" s="496"/>
      <c r="I86" s="105"/>
      <c r="J86" s="106"/>
      <c r="K86" s="769"/>
      <c r="L86" s="107"/>
      <c r="M86" s="106"/>
      <c r="N86" s="107"/>
      <c r="O86" s="491"/>
      <c r="P86" s="107"/>
    </row>
    <row r="87" spans="1:16" ht="19.5" customHeight="1" thickBot="1">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102</vt:i4>
      </vt:variant>
      <vt:variant>
        <vt:lpstr>Névvel ellátott tartományok</vt:lpstr>
      </vt:variant>
      <vt:variant>
        <vt:i4>121</vt:i4>
      </vt:variant>
    </vt:vector>
  </HeadingPairs>
  <TitlesOfParts>
    <vt:vector size="223" baseType="lpstr">
      <vt:lpstr>Altalanos</vt:lpstr>
      <vt:lpstr>Birók</vt:lpstr>
      <vt:lpstr>V.kcs fiú "B"</vt:lpstr>
      <vt:lpstr>VI.kcs fiú "A"</vt:lpstr>
      <vt:lpstr>VI.kcs fiú "B"</vt:lpstr>
      <vt:lpstr>VI.kcs lány "B"</vt:lpstr>
      <vt:lpstr>VII.kcs fiú "B"</vt:lpstr>
      <vt:lpstr>VII.kcs lány "B"</vt:lpstr>
      <vt:lpstr>1Q ELO</vt:lpstr>
      <vt:lpstr>1Q 8&gt;2</vt:lpstr>
      <vt:lpstr>1Q 8&gt;4</vt:lpstr>
      <vt:lpstr>1Q 16&gt;4</vt:lpstr>
      <vt:lpstr>1MD ELO</vt:lpstr>
      <vt:lpstr>1E4</vt:lpstr>
      <vt:lpstr>1E5</vt:lpstr>
      <vt:lpstr>1E6</vt:lpstr>
      <vt:lpstr>1E7</vt:lpstr>
      <vt:lpstr>1E8</vt:lpstr>
      <vt:lpstr>1MD 8</vt:lpstr>
      <vt:lpstr>1MD 16</vt:lpstr>
      <vt:lpstr>1MD 32</vt:lpstr>
      <vt:lpstr>1MD 64</vt:lpstr>
      <vt:lpstr>1D ELO</vt:lpstr>
      <vt:lpstr>1D 8</vt:lpstr>
      <vt:lpstr>1D 16</vt:lpstr>
      <vt:lpstr>1D 32</vt:lpstr>
      <vt:lpstr>1Q ELO (2)</vt:lpstr>
      <vt:lpstr>1Q 8&gt;2 (2)</vt:lpstr>
      <vt:lpstr>1Q 8&gt;4 (2)</vt:lpstr>
      <vt:lpstr>1Q 16&gt;4 (2)</vt:lpstr>
      <vt:lpstr>1MD ELO (2)</vt:lpstr>
      <vt:lpstr>1E3 (2)</vt:lpstr>
      <vt:lpstr>1E4 (2)</vt:lpstr>
      <vt:lpstr>1E5 (2)</vt:lpstr>
      <vt:lpstr>1E6 (2)</vt:lpstr>
      <vt:lpstr>1E7 (2)</vt:lpstr>
      <vt:lpstr>1E8 (2)</vt:lpstr>
      <vt:lpstr>1MD 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32'!Nyomtatási_cím</vt:lpstr>
      <vt:lpstr>'1D 32 (2)'!Nyomtatási_cím</vt:lpstr>
      <vt:lpstr>'1D 32 (3)'!Nyomtatási_cím</vt:lpstr>
      <vt:lpstr>'1D 32 (4)'!Nyomtatási_cím</vt:lpstr>
      <vt:lpstr>'1D 32 (5)'!Nyomtatási_cím</vt:lpstr>
      <vt:lpstr>'1D ELO'!Nyomtatási_cím</vt:lpstr>
      <vt:lpstr>'1D ELO (2)'!Nyomtatási_cím</vt:lpstr>
      <vt:lpstr>'1D ELO (3)'!Nyomtatási_cím</vt:lpstr>
      <vt:lpstr>'1D ELO (4)'!Nyomtatási_cím</vt:lpstr>
      <vt:lpstr>'1D ELO (5)'!Nyomtatási_cím</vt:lpstr>
      <vt:lpstr>'1MD ELO'!Nyomtatási_cím</vt:lpstr>
      <vt:lpstr>'1MD ELO (2)'!Nyomtatási_cím</vt:lpstr>
      <vt:lpstr>'1MD ELO (3)'!Nyomtatási_cím</vt:lpstr>
      <vt:lpstr>'1MD ELO (4)'!Nyomtatási_cím</vt:lpstr>
      <vt:lpstr>'1MD ELO (5)'!Nyomtatási_cím</vt:lpstr>
      <vt:lpstr>'1Q ELO'!Nyomtatási_cím</vt:lpstr>
      <vt:lpstr>'1Q ELO (2)'!Nyomtatási_cím</vt:lpstr>
      <vt:lpstr>'1Q ELO (3)'!Nyomtatási_cím</vt:lpstr>
      <vt:lpstr>'1Q ELO (4)'!Nyomtatási_cím</vt:lpstr>
      <vt:lpstr>'1Q ELO (5)'!Nyomtatási_cím</vt:lpstr>
      <vt:lpstr>'1D 16'!Nyomtatási_terület</vt:lpstr>
      <vt:lpstr>'1D 16 (2)'!Nyomtatási_terület</vt:lpstr>
      <vt:lpstr>'1D 16 (3)'!Nyomtatási_terület</vt:lpstr>
      <vt:lpstr>'1D 16 (4)'!Nyomtatási_terület</vt:lpstr>
      <vt:lpstr>'1D 16 (5)'!Nyomtatási_terület</vt:lpstr>
      <vt:lpstr>'1D 32'!Nyomtatási_terület</vt:lpstr>
      <vt:lpstr>'1D 32 (2)'!Nyomtatási_terület</vt:lpstr>
      <vt:lpstr>'1D 32 (3)'!Nyomtatási_terület</vt:lpstr>
      <vt:lpstr>'1D 32 (4)'!Nyomtatási_terület</vt:lpstr>
      <vt:lpstr>'1D 32 (5)'!Nyomtatási_terület</vt:lpstr>
      <vt:lpstr>'1D 8'!Nyomtatási_terület</vt:lpstr>
      <vt:lpstr>'1D 8 (2)'!Nyomtatási_terület</vt:lpstr>
      <vt:lpstr>'1D 8 (3)'!Nyomtatási_terület</vt:lpstr>
      <vt:lpstr>'1D 8 (4)'!Nyomtatási_terület</vt:lpstr>
      <vt:lpstr>'1D 8 (5)'!Nyomtatási_terület</vt:lpstr>
      <vt:lpstr>'1D ELO'!Nyomtatási_terület</vt:lpstr>
      <vt:lpstr>'1D ELO (2)'!Nyomtatási_terület</vt:lpstr>
      <vt:lpstr>'1D ELO (3)'!Nyomtatási_terület</vt:lpstr>
      <vt:lpstr>'1D ELO (4)'!Nyomtatási_terület</vt:lpstr>
      <vt:lpstr>'1D ELO (5)'!Nyomtatási_terület</vt:lpstr>
      <vt:lpstr>'1E3 (2)'!Nyomtatási_terület</vt:lpstr>
      <vt:lpstr>'1E3 (3)'!Nyomtatási_terület</vt:lpstr>
      <vt:lpstr>'1E3 (4)'!Nyomtatási_terület</vt:lpstr>
      <vt:lpstr>'1E3 (5)'!Nyomtatási_terület</vt:lpstr>
      <vt:lpstr>'1E4'!Nyomtatási_terület</vt:lpstr>
      <vt:lpstr>'1E4 (2)'!Nyomtatási_terület</vt:lpstr>
      <vt:lpstr>'1E4 (3)'!Nyomtatási_terület</vt:lpstr>
      <vt:lpstr>'1E4 (4)'!Nyomtatási_terület</vt:lpstr>
      <vt:lpstr>'1E4 (5)'!Nyomtatási_terület</vt:lpstr>
      <vt:lpstr>'1E5'!Nyomtatási_terület</vt:lpstr>
      <vt:lpstr>'1E5 (2)'!Nyomtatási_terület</vt:lpstr>
      <vt:lpstr>'1E5 (3)'!Nyomtatási_terület</vt:lpstr>
      <vt:lpstr>'1E5 (4)'!Nyomtatási_terület</vt:lpstr>
      <vt:lpstr>'1E5 (5)'!Nyomtatási_terület</vt:lpstr>
      <vt:lpstr>'1E6'!Nyomtatási_terület</vt:lpstr>
      <vt:lpstr>'1E6 (2)'!Nyomtatási_terület</vt:lpstr>
      <vt:lpstr>'1E6 (3)'!Nyomtatási_terület</vt:lpstr>
      <vt:lpstr>'1E6 (4)'!Nyomtatási_terület</vt:lpstr>
      <vt:lpstr>'1E6 (5)'!Nyomtatási_terület</vt:lpstr>
      <vt:lpstr>'1E7'!Nyomtatási_terület</vt:lpstr>
      <vt:lpstr>'1E7 (2)'!Nyomtatási_terület</vt:lpstr>
      <vt:lpstr>'1E7 (3)'!Nyomtatási_terület</vt:lpstr>
      <vt:lpstr>'1E7 (4)'!Nyomtatási_terület</vt:lpstr>
      <vt:lpstr>'1E7 (5)'!Nyomtatási_terület</vt:lpstr>
      <vt:lpstr>'1E8'!Nyomtatási_terület</vt:lpstr>
      <vt:lpstr>'1E8 (2)'!Nyomtatási_terület</vt:lpstr>
      <vt:lpstr>'1E8 (3)'!Nyomtatási_terület</vt:lpstr>
      <vt:lpstr>'1E8 (4)'!Nyomtatási_terület</vt:lpstr>
      <vt:lpstr>'1E8 (5)'!Nyomtatási_terület</vt:lpstr>
      <vt:lpstr>'1MD 16'!Nyomtatási_terület</vt:lpstr>
      <vt:lpstr>'1MD 16 (2)'!Nyomtatási_terület</vt:lpstr>
      <vt:lpstr>'1MD 16 (3)'!Nyomtatási_terület</vt:lpstr>
      <vt:lpstr>'1MD 16 (4)'!Nyomtatási_terület</vt:lpstr>
      <vt:lpstr>'1MD 16 (5)'!Nyomtatási_terület</vt:lpstr>
      <vt:lpstr>'1MD 32'!Nyomtatási_terület</vt:lpstr>
      <vt:lpstr>'1MD 32 (2)'!Nyomtatási_terület</vt:lpstr>
      <vt:lpstr>'1MD 32 (3)'!Nyomtatási_terület</vt:lpstr>
      <vt:lpstr>'1MD 32 (4)'!Nyomtatási_terület</vt:lpstr>
      <vt:lpstr>'1MD 32 (5)'!Nyomtatási_terület</vt:lpstr>
      <vt:lpstr>'1MD 64'!Nyomtatási_terület</vt:lpstr>
      <vt:lpstr>'1MD 64 (2)'!Nyomtatási_terület</vt:lpstr>
      <vt:lpstr>'1MD 64 (3)'!Nyomtatási_terület</vt:lpstr>
      <vt:lpstr>'1MD 64 (4)'!Nyomtatási_terület</vt:lpstr>
      <vt:lpstr>'1MD 64 (5)'!Nyomtatási_terület</vt:lpstr>
      <vt:lpstr>'1MD 8'!Nyomtatási_terület</vt:lpstr>
      <vt:lpstr>'1MD 8 (2)'!Nyomtatási_terület</vt:lpstr>
      <vt:lpstr>'1MD 8 (3)'!Nyomtatási_terület</vt:lpstr>
      <vt:lpstr>'1MD 8 (4)'!Nyomtatási_terület</vt:lpstr>
      <vt:lpstr>'1MD 8 (5)'!Nyomtatási_terület</vt:lpstr>
      <vt:lpstr>'1MD ELO'!Nyomtatási_terület</vt:lpstr>
      <vt:lpstr>'1MD ELO (2)'!Nyomtatási_terület</vt:lpstr>
      <vt:lpstr>'1MD ELO (3)'!Nyomtatási_terület</vt:lpstr>
      <vt:lpstr>'1MD ELO (4)'!Nyomtatási_terület</vt:lpstr>
      <vt:lpstr>'1MD ELO (5)'!Nyomtatási_terület</vt:lpstr>
      <vt:lpstr>'1Q 16&gt;4'!Nyomtatási_terület</vt:lpstr>
      <vt:lpstr>'1Q 16&gt;4 (2)'!Nyomtatási_terület</vt:lpstr>
      <vt:lpstr>'1Q 16&gt;4 (3)'!Nyomtatási_terület</vt:lpstr>
      <vt:lpstr>'1Q 16&gt;4 (4)'!Nyomtatási_terület</vt:lpstr>
      <vt:lpstr>'1Q 16&gt;4 (5)'!Nyomtatási_terület</vt:lpstr>
      <vt:lpstr>'1Q 8&gt;2'!Nyomtatási_terület</vt:lpstr>
      <vt:lpstr>'1Q 8&gt;2 (2)'!Nyomtatási_terület</vt:lpstr>
      <vt:lpstr>'1Q 8&gt;2 (3)'!Nyomtatási_terület</vt:lpstr>
      <vt:lpstr>'1Q 8&gt;2 (4)'!Nyomtatási_terület</vt:lpstr>
      <vt:lpstr>'1Q 8&gt;2 (5)'!Nyomtatási_terület</vt:lpstr>
      <vt:lpstr>'1Q 8&gt;4'!Nyomtatási_terület</vt:lpstr>
      <vt:lpstr>'1Q 8&gt;4 (2)'!Nyomtatási_terület</vt:lpstr>
      <vt:lpstr>'1Q 8&gt;4 (3)'!Nyomtatási_terület</vt:lpstr>
      <vt:lpstr>'1Q 8&gt;4 (4)'!Nyomtatási_terület</vt:lpstr>
      <vt:lpstr>'1Q 8&gt;4 (5)'!Nyomtatási_terület</vt:lpstr>
      <vt:lpstr>'1Q ELO'!Nyomtatási_terület</vt:lpstr>
      <vt:lpstr>'1Q ELO (2)'!Nyomtatási_terület</vt:lpstr>
      <vt:lpstr>'1Q ELO (3)'!Nyomtatási_terület</vt:lpstr>
      <vt:lpstr>'1Q ELO (4)'!Nyomtatási_terület</vt:lpstr>
      <vt:lpstr>'1Q ELO (5)'!Nyomtatási_terület</vt:lpstr>
      <vt:lpstr>Birók!Nyomtatási_terület</vt:lpstr>
      <vt:lpstr>'V.kcs fiú "B"'!Nyomtatási_terület</vt:lpstr>
      <vt:lpstr>'VI.kcs fiú "A"'!Nyomtatási_terület</vt:lpstr>
      <vt:lpstr>'VI.kcs fiú "B"'!Nyomtatási_terület</vt:lpstr>
      <vt:lpstr>'VI.kcs lány "B"'!Nyomtatási_terület</vt:lpstr>
      <vt:lpstr>'VII.kcs fiú "B"'!Nyomtatási_terület</vt:lpstr>
      <vt:lpstr>'VII.kcs lány "B"'!Nyomtatási_terület</vt:lpstr>
    </vt:vector>
  </TitlesOfParts>
  <Company>Tennis Europe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pestu</cp:lastModifiedBy>
  <cp:lastPrinted>2016-03-12T10:05:59Z</cp:lastPrinted>
  <dcterms:created xsi:type="dcterms:W3CDTF">1998-01-18T23:10:02Z</dcterms:created>
  <dcterms:modified xsi:type="dcterms:W3CDTF">2024-04-26T13:35:21Z</dcterms:modified>
  <cp:category>Forms</cp:category>
</cp:coreProperties>
</file>