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50" tabRatio="884" activeTab="7"/>
  </bookViews>
  <sheets>
    <sheet name="Altalanos" sheetId="1" r:id="rId1"/>
    <sheet name="L18-16 elo" sheetId="2" r:id="rId2"/>
    <sheet name="L18-16" sheetId="3" r:id="rId3"/>
    <sheet name="L14 elo" sheetId="4" r:id="rId4"/>
    <sheet name="L14" sheetId="5" r:id="rId5"/>
    <sheet name="L12 elo" sheetId="6" r:id="rId6"/>
    <sheet name="L12" sheetId="7" r:id="rId7"/>
    <sheet name="L12 vig" sheetId="8" r:id="rId8"/>
    <sheet name="eltiltási pontok" sheetId="9" r:id="rId9"/>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5">'L12 elo'!$1:$6</definedName>
    <definedName name="_xlnm.Print_Titles" localSheetId="3">'L14 elo'!$1:$6</definedName>
    <definedName name="_xlnm.Print_Titles" localSheetId="1">'L18-16 elo'!$1:$6</definedName>
    <definedName name="_xlnm.Print_Area" localSheetId="6">'L12'!$A$1:$R$81</definedName>
    <definedName name="_xlnm.Print_Area" localSheetId="5">'L12 elo'!$A$1:$Q$134</definedName>
    <definedName name="_xlnm.Print_Area" localSheetId="7">'L12 vig'!$A$1:$R$57</definedName>
    <definedName name="_xlnm.Print_Area" localSheetId="4">'L14'!$A$1:$R$57</definedName>
    <definedName name="_xlnm.Print_Area" localSheetId="3">'L14 elo'!$A$1:$Q$134</definedName>
    <definedName name="_xlnm.Print_Area" localSheetId="2">'L18-16'!$A$1:$R$79</definedName>
    <definedName name="_xlnm.Print_Area" localSheetId="1">'L18-16 elo'!$A$1:$Q$134</definedName>
  </definedNames>
  <calcPr fullCalcOnLoad="1"/>
</workbook>
</file>

<file path=xl/comments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7.xml><?xml version="1.0" encoding="utf-8"?>
<comments xmlns="http://schemas.openxmlformats.org/spreadsheetml/2006/main">
  <authors>
    <author>Anders Wennberg</author>
  </authors>
  <commentList>
    <comment ref="E8"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<sst xmlns="http://schemas.openxmlformats.org/spreadsheetml/2006/main" count="1145" uniqueCount="502">
  <si>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</si>
  <si>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</si>
  <si>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</si>
  <si>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</si>
  <si>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</si>
  <si>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</si>
  <si>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</si>
  <si>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</si>
  <si>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</si>
  <si>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</si>
  <si>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</si>
  <si>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</si>
  <si>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</si>
  <si>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</si>
  <si>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</si>
  <si>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</si>
  <si>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</si>
  <si>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</si>
  <si>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</si>
  <si>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</si>
  <si>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</si>
  <si>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</si>
  <si>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</si>
  <si>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</si>
  <si>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</si>
  <si>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</si>
  <si>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</si>
  <si>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</si>
  <si>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</si>
  <si>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</si>
  <si>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</si>
  <si>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</si>
  <si>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</si>
  <si>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</si>
  <si>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</si>
  <si>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</si>
  <si>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</si>
  <si>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</si>
  <si>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</si>
  <si>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</si>
  <si>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</si>
  <si>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</si>
  <si>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</si>
  <si>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</si>
  <si>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</si>
  <si>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</si>
  <si>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</si>
  <si>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</si>
  <si>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</si>
  <si>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</si>
  <si>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</si>
  <si>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</si>
  <si>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</si>
  <si>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</si>
  <si>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</si>
  <si>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</si>
  <si>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</si>
  <si>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</si>
  <si>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</si>
  <si>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</si>
  <si>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</si>
  <si>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</si>
  <si>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</si>
  <si>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</si>
  <si>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</si>
  <si>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</si>
  <si>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</si>
  <si>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</si>
  <si>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</si>
  <si>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</si>
  <si>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</si>
  <si>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</si>
  <si>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</si>
  <si>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</si>
  <si>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</si>
  <si>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</si>
  <si>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</si>
  <si>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</si>
  <si>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</si>
  <si>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</si>
  <si>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</si>
  <si>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</si>
  <si>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</si>
  <si>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</si>
  <si>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</si>
  <si>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</si>
  <si>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</si>
  <si>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</si>
  <si>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</si>
  <si>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</si>
  <si>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</si>
  <si>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</si>
  <si>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</si>
  <si>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</si>
  <si>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</si>
  <si>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</si>
  <si>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</si>
  <si>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</si>
  <si>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</si>
  <si>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</si>
  <si>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</si>
  <si>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</si>
  <si>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</si>
  <si>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</si>
  <si>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</si>
  <si>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</si>
  <si>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</si>
  <si>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</si>
  <si>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</si>
  <si>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</si>
  <si>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</si>
  <si>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</si>
  <si>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</si>
  <si>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</si>
  <si>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</si>
  <si>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</si>
  <si>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</si>
  <si>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</si>
  <si>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</si>
  <si>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</si>
  <si>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</si>
  <si>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</si>
  <si>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</si>
  <si>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</si>
  <si>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</si>
  <si>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</si>
  <si>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</si>
  <si>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</si>
  <si>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</si>
  <si>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</si>
  <si>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</si>
  <si>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</si>
  <si>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</si>
  <si>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</si>
  <si>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</si>
  <si>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</si>
  <si>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</si>
  <si>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</si>
  <si>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</si>
  <si>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</si>
  <si>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</si>
  <si>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</si>
  <si>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Fortuna kupa</t>
  </si>
  <si>
    <t>2022.03.12-14</t>
  </si>
  <si>
    <t>Budapest</t>
  </si>
  <si>
    <t>Zuborné Pázmándy Katalin</t>
  </si>
  <si>
    <t>L18-16</t>
  </si>
  <si>
    <t>L14</t>
  </si>
  <si>
    <t>L12</t>
  </si>
  <si>
    <t xml:space="preserve">Faludi </t>
  </si>
  <si>
    <t>Vivien Noémi</t>
  </si>
  <si>
    <t>Odorova</t>
  </si>
  <si>
    <t xml:space="preserve">Kuti </t>
  </si>
  <si>
    <t>Alíz Molli</t>
  </si>
  <si>
    <t xml:space="preserve">Kovács-Sebestyén </t>
  </si>
  <si>
    <t>Lili</t>
  </si>
  <si>
    <t xml:space="preserve">György </t>
  </si>
  <si>
    <t>Emília</t>
  </si>
  <si>
    <t xml:space="preserve">Pécsi </t>
  </si>
  <si>
    <t>Boglárka</t>
  </si>
  <si>
    <t xml:space="preserve">Gyene </t>
  </si>
  <si>
    <t>Csenge</t>
  </si>
  <si>
    <t xml:space="preserve">Unyi </t>
  </si>
  <si>
    <t xml:space="preserve">Böröczky </t>
  </si>
  <si>
    <t xml:space="preserve">Juhász </t>
  </si>
  <si>
    <t>Janka</t>
  </si>
  <si>
    <t xml:space="preserve">Hajdú </t>
  </si>
  <si>
    <t>Anna Jázmin</t>
  </si>
  <si>
    <t xml:space="preserve">Harari </t>
  </si>
  <si>
    <t>Amy Danielle</t>
  </si>
  <si>
    <t xml:space="preserve">Bell-Burányi </t>
  </si>
  <si>
    <t>Cora Sophie</t>
  </si>
  <si>
    <t xml:space="preserve">Molnár </t>
  </si>
  <si>
    <t>Kinga Erzsébet</t>
  </si>
  <si>
    <t xml:space="preserve">Ritecz </t>
  </si>
  <si>
    <t>Panna</t>
  </si>
  <si>
    <t xml:space="preserve">Valicsek </t>
  </si>
  <si>
    <t>Laura</t>
  </si>
  <si>
    <t>Sára</t>
  </si>
  <si>
    <t xml:space="preserve">Krajczár </t>
  </si>
  <si>
    <t>Lili Kata</t>
  </si>
  <si>
    <t xml:space="preserve">Tuzson </t>
  </si>
  <si>
    <t>Viktória</t>
  </si>
  <si>
    <t xml:space="preserve">Kovács </t>
  </si>
  <si>
    <t>Luca Panka</t>
  </si>
  <si>
    <t xml:space="preserve">Horváth </t>
  </si>
  <si>
    <t>Regina</t>
  </si>
  <si>
    <t xml:space="preserve">Koczka </t>
  </si>
  <si>
    <t>Petra Regina</t>
  </si>
  <si>
    <t xml:space="preserve">Bartha </t>
  </si>
  <si>
    <t xml:space="preserve">Zab </t>
  </si>
  <si>
    <t>Míra Dorottya</t>
  </si>
  <si>
    <t xml:space="preserve">Szalay </t>
  </si>
  <si>
    <t>Róza</t>
  </si>
  <si>
    <t>SZVUK SE</t>
  </si>
  <si>
    <t>"040912</t>
  </si>
  <si>
    <t>külf.</t>
  </si>
  <si>
    <t>"0505310</t>
  </si>
  <si>
    <t>"050901</t>
  </si>
  <si>
    <t>MTK</t>
  </si>
  <si>
    <t>"0705271</t>
  </si>
  <si>
    <t>Bebto Team</t>
  </si>
  <si>
    <t>"0608010</t>
  </si>
  <si>
    <t>Future TT</t>
  </si>
  <si>
    <t>"071108</t>
  </si>
  <si>
    <t>Vasas SC</t>
  </si>
  <si>
    <t>"071107</t>
  </si>
  <si>
    <t>Metro RSC</t>
  </si>
  <si>
    <t>"0510310</t>
  </si>
  <si>
    <t>Fitt SE</t>
  </si>
  <si>
    <t>"071011</t>
  </si>
  <si>
    <t>"050922</t>
  </si>
  <si>
    <t>Next TA</t>
  </si>
  <si>
    <t>"0701251</t>
  </si>
  <si>
    <t>"0701131</t>
  </si>
  <si>
    <t>"070103</t>
  </si>
  <si>
    <t>Steve TC</t>
  </si>
  <si>
    <t>"070131</t>
  </si>
  <si>
    <t>ZTE</t>
  </si>
  <si>
    <t>"060527</t>
  </si>
  <si>
    <t>"0805130</t>
  </si>
  <si>
    <t>"090108</t>
  </si>
  <si>
    <t>Pécs VTC</t>
  </si>
  <si>
    <t>"070831</t>
  </si>
  <si>
    <t>MESE</t>
  </si>
  <si>
    <t>"070820</t>
  </si>
  <si>
    <t>"0905291</t>
  </si>
  <si>
    <t>Pasarét TK</t>
  </si>
  <si>
    <t>"0703064</t>
  </si>
  <si>
    <t>"0710110</t>
  </si>
  <si>
    <t>"0706262</t>
  </si>
  <si>
    <t>"0705093</t>
  </si>
  <si>
    <t>-</t>
  </si>
  <si>
    <t>Nóra</t>
  </si>
  <si>
    <t xml:space="preserve">SÁNDOR </t>
  </si>
  <si>
    <t>LARA</t>
  </si>
  <si>
    <t xml:space="preserve">Kátai </t>
  </si>
  <si>
    <t>Luca Sára</t>
  </si>
  <si>
    <t xml:space="preserve">Ipacs </t>
  </si>
  <si>
    <t>Panni</t>
  </si>
  <si>
    <t xml:space="preserve">Pilmayer </t>
  </si>
  <si>
    <t>Ráhel Hanna</t>
  </si>
  <si>
    <t xml:space="preserve">Rekedt-Nagy </t>
  </si>
  <si>
    <t xml:space="preserve">Skorka </t>
  </si>
  <si>
    <t>Emma</t>
  </si>
  <si>
    <t xml:space="preserve">Bobok </t>
  </si>
  <si>
    <t>Petra</t>
  </si>
  <si>
    <t xml:space="preserve">Gyepes </t>
  </si>
  <si>
    <t>Kira</t>
  </si>
  <si>
    <t>"080702</t>
  </si>
  <si>
    <t>Marso TC</t>
  </si>
  <si>
    <t>"0806251</t>
  </si>
  <si>
    <t>SVSE</t>
  </si>
  <si>
    <t>"090915</t>
  </si>
  <si>
    <t>"090113</t>
  </si>
  <si>
    <t>"0903171</t>
  </si>
  <si>
    <t>"100329</t>
  </si>
  <si>
    <t>"090225</t>
  </si>
  <si>
    <t>HTF CSO-KO</t>
  </si>
  <si>
    <t>"0902172</t>
  </si>
  <si>
    <t>Pillangó SE</t>
  </si>
  <si>
    <t>"0910240</t>
  </si>
  <si>
    <t xml:space="preserve">Fizel </t>
  </si>
  <si>
    <t>Laura Liza</t>
  </si>
  <si>
    <t xml:space="preserve">Blum </t>
  </si>
  <si>
    <t>Hanna</t>
  </si>
  <si>
    <t xml:space="preserve">Halbritter </t>
  </si>
  <si>
    <t>Borbála Dóra</t>
  </si>
  <si>
    <t xml:space="preserve">Sziklai </t>
  </si>
  <si>
    <t>Zita</t>
  </si>
  <si>
    <t xml:space="preserve">Lehoczky </t>
  </si>
  <si>
    <t>Noémi</t>
  </si>
  <si>
    <t>Olivia Sophie</t>
  </si>
  <si>
    <t xml:space="preserve">Szilágyi </t>
  </si>
  <si>
    <t>Alexandra</t>
  </si>
  <si>
    <t xml:space="preserve">Klembucz </t>
  </si>
  <si>
    <t>Kamilla</t>
  </si>
  <si>
    <t xml:space="preserve">Vass </t>
  </si>
  <si>
    <t>Maja</t>
  </si>
  <si>
    <t xml:space="preserve">Nagy </t>
  </si>
  <si>
    <t>Ramóna</t>
  </si>
  <si>
    <t xml:space="preserve">Bertók </t>
  </si>
  <si>
    <t>Nelli</t>
  </si>
  <si>
    <t xml:space="preserve">Varga </t>
  </si>
  <si>
    <t>Anna</t>
  </si>
  <si>
    <t xml:space="preserve">Ábrahám </t>
  </si>
  <si>
    <t>Fanni</t>
  </si>
  <si>
    <t>Natália</t>
  </si>
  <si>
    <t xml:space="preserve">Vecseri </t>
  </si>
  <si>
    <t>Bianka</t>
  </si>
  <si>
    <t xml:space="preserve">Markovits </t>
  </si>
  <si>
    <t>Mirabell</t>
  </si>
  <si>
    <t xml:space="preserve">Galla </t>
  </si>
  <si>
    <t>Liza</t>
  </si>
  <si>
    <t xml:space="preserve">Ferenczi </t>
  </si>
  <si>
    <t>Dió</t>
  </si>
  <si>
    <t xml:space="preserve">Bocsák </t>
  </si>
  <si>
    <t>Henriett Anna</t>
  </si>
  <si>
    <t xml:space="preserve">Boros </t>
  </si>
  <si>
    <t xml:space="preserve">Mazán </t>
  </si>
  <si>
    <t>Alíz</t>
  </si>
  <si>
    <t xml:space="preserve">Kiss </t>
  </si>
  <si>
    <t>Liliána Hanna</t>
  </si>
  <si>
    <t xml:space="preserve">Simon </t>
  </si>
  <si>
    <t>Amanda Vanda</t>
  </si>
  <si>
    <t xml:space="preserve">Huszar </t>
  </si>
  <si>
    <t>Molly</t>
  </si>
  <si>
    <t xml:space="preserve">Neukunft </t>
  </si>
  <si>
    <t>Liliána</t>
  </si>
  <si>
    <t xml:space="preserve">Sándor </t>
  </si>
  <si>
    <t>Lotti</t>
  </si>
  <si>
    <t>Lilian</t>
  </si>
  <si>
    <t xml:space="preserve">Városi </t>
  </si>
  <si>
    <t>Dóra</t>
  </si>
  <si>
    <t xml:space="preserve">Vinczúr </t>
  </si>
  <si>
    <t>Vica</t>
  </si>
  <si>
    <t>Tamara</t>
  </si>
  <si>
    <t xml:space="preserve">Császár </t>
  </si>
  <si>
    <t xml:space="preserve">Jászfai </t>
  </si>
  <si>
    <t>Fanni Léna</t>
  </si>
  <si>
    <t>"100119</t>
  </si>
  <si>
    <t>Bajai TK</t>
  </si>
  <si>
    <t>"110106</t>
  </si>
  <si>
    <t>"100105</t>
  </si>
  <si>
    <t>Optofit SE</t>
  </si>
  <si>
    <t>"111006</t>
  </si>
  <si>
    <t>Soproni VSE</t>
  </si>
  <si>
    <t>"100811</t>
  </si>
  <si>
    <t>"101010</t>
  </si>
  <si>
    <t>"100722</t>
  </si>
  <si>
    <t>Sarkadi L.</t>
  </si>
  <si>
    <t>"100704</t>
  </si>
  <si>
    <t>Gellért SE</t>
  </si>
  <si>
    <t>"100804</t>
  </si>
  <si>
    <t>"110424</t>
  </si>
  <si>
    <t>Fortuna</t>
  </si>
  <si>
    <t>"110103</t>
  </si>
  <si>
    <t>Bíbic TC</t>
  </si>
  <si>
    <t>"1005140</t>
  </si>
  <si>
    <t>"1009240</t>
  </si>
  <si>
    <t>"100929</t>
  </si>
  <si>
    <t>"110421</t>
  </si>
  <si>
    <t>"110308</t>
  </si>
  <si>
    <t>"1106191</t>
  </si>
  <si>
    <t>"100829</t>
  </si>
  <si>
    <t>"100725</t>
  </si>
  <si>
    <t>"1106210</t>
  </si>
  <si>
    <t>"1008170</t>
  </si>
  <si>
    <t>BUSC</t>
  </si>
  <si>
    <t>"100205</t>
  </si>
  <si>
    <t>"110621</t>
  </si>
  <si>
    <t>Maglódi TK</t>
  </si>
  <si>
    <t>"100218</t>
  </si>
  <si>
    <t>Fortuna SE</t>
  </si>
  <si>
    <t>"101013</t>
  </si>
  <si>
    <t>"110108</t>
  </si>
  <si>
    <t>"1002180</t>
  </si>
  <si>
    <t>"1104220</t>
  </si>
  <si>
    <t>MTk</t>
  </si>
  <si>
    <t>"110217</t>
  </si>
  <si>
    <t>D.keszi TK</t>
  </si>
  <si>
    <t>"1009172</t>
  </si>
  <si>
    <t>"1004080</t>
  </si>
  <si>
    <t>"130105</t>
  </si>
  <si>
    <t>"110511</t>
  </si>
  <si>
    <t>FIGYELEM! 33 FŐ, CSAK 8 KIEMELT</t>
  </si>
  <si>
    <t>"0707053</t>
  </si>
  <si>
    <t>Mini Garros</t>
  </si>
  <si>
    <t>Ten.Műhely</t>
  </si>
  <si>
    <t>x</t>
  </si>
  <si>
    <t>Emília Anikó</t>
  </si>
  <si>
    <t>as</t>
  </si>
  <si>
    <t>bs</t>
  </si>
  <si>
    <t>György S</t>
  </si>
  <si>
    <t>György E</t>
  </si>
  <si>
    <t>a</t>
  </si>
  <si>
    <t xml:space="preserve">Kővári </t>
  </si>
  <si>
    <t>b</t>
  </si>
  <si>
    <t>63 60</t>
  </si>
  <si>
    <t>26 64 10/4</t>
  </si>
  <si>
    <t>64 64</t>
  </si>
  <si>
    <t>61 61</t>
  </si>
  <si>
    <t>60 60</t>
  </si>
  <si>
    <t>63 62</t>
  </si>
  <si>
    <t>j.n.</t>
  </si>
  <si>
    <t>60 61</t>
  </si>
  <si>
    <t>67 2 63 13/11</t>
  </si>
  <si>
    <t>62 76 5</t>
  </si>
  <si>
    <t>63 63</t>
  </si>
  <si>
    <t>64 60</t>
  </si>
  <si>
    <t>57 63 10/8</t>
  </si>
  <si>
    <t>40 40</t>
  </si>
  <si>
    <t>40 41</t>
  </si>
  <si>
    <t>41 41</t>
  </si>
  <si>
    <t>54 1 41</t>
  </si>
  <si>
    <t>14 54 3 10/3</t>
  </si>
  <si>
    <t>42 40</t>
  </si>
  <si>
    <t>CSASZAR</t>
  </si>
  <si>
    <t>41 53</t>
  </si>
  <si>
    <t>14 42 10/5</t>
  </si>
  <si>
    <t>40 42</t>
  </si>
  <si>
    <t>Huszar</t>
  </si>
  <si>
    <t>Liliana</t>
  </si>
  <si>
    <t>Bocsák</t>
  </si>
  <si>
    <t>Henriett</t>
  </si>
  <si>
    <t>Mazán</t>
  </si>
  <si>
    <t>Boros</t>
  </si>
  <si>
    <t>Városi</t>
  </si>
  <si>
    <t>Sándor</t>
  </si>
  <si>
    <t xml:space="preserve">Neukunft  </t>
  </si>
  <si>
    <t>Ferenczi</t>
  </si>
  <si>
    <t>Vinczur</t>
  </si>
  <si>
    <t xml:space="preserve">Juhász  </t>
  </si>
  <si>
    <t>ELTILTÁSI PONTOK</t>
  </si>
  <si>
    <t>Helyszín:</t>
  </si>
  <si>
    <t>Időpont:</t>
  </si>
  <si>
    <t xml:space="preserve">A Fegyelmi Szabályzat ellen </t>
  </si>
  <si>
    <t>First name</t>
  </si>
  <si>
    <t>Egyesülete</t>
  </si>
  <si>
    <t>Kódszáma</t>
  </si>
  <si>
    <t>A vétség kódja</t>
  </si>
  <si>
    <t>Eltiltási pont</t>
  </si>
  <si>
    <t>Az ellenfél neve</t>
  </si>
  <si>
    <t>A mérkőzés állása</t>
  </si>
  <si>
    <t>A négyfokozatú</t>
  </si>
  <si>
    <t>vétő játékos neve:</t>
  </si>
  <si>
    <t>büntetés fokozata</t>
  </si>
  <si>
    <t>A szabályzatban alkalmazott kódok:</t>
  </si>
  <si>
    <t>B.1.</t>
  </si>
  <si>
    <t>Késői visszalépés</t>
  </si>
  <si>
    <t>változó</t>
  </si>
  <si>
    <t>F. Komolytalan játék</t>
  </si>
  <si>
    <t>3 ep</t>
  </si>
  <si>
    <t>M. Ütőeldobás</t>
  </si>
  <si>
    <t>1 ep</t>
  </si>
  <si>
    <t>B.2.</t>
  </si>
  <si>
    <t>Kettős indulás</t>
  </si>
  <si>
    <t>5 ep</t>
  </si>
  <si>
    <t>H.  Szándékos időhúzás</t>
  </si>
  <si>
    <t>2 ep</t>
  </si>
  <si>
    <t>N.  Szándékos rongálás</t>
  </si>
  <si>
    <t>4 ep</t>
  </si>
  <si>
    <t>B.3.</t>
  </si>
  <si>
    <t>Pontosság</t>
  </si>
  <si>
    <t>I.  Tanácsadás</t>
  </si>
  <si>
    <t>O.  Sértő magatartás</t>
  </si>
  <si>
    <t>6 ep</t>
  </si>
  <si>
    <t>C.4.</t>
  </si>
  <si>
    <t>Szabálytalan öltözék</t>
  </si>
  <si>
    <t>J.  Illetlen beszéd</t>
  </si>
  <si>
    <t>P.  Testi sértés</t>
  </si>
  <si>
    <t>D.</t>
  </si>
  <si>
    <t>A pálya elhagyása</t>
  </si>
  <si>
    <t>K. Illetlen jelzések</t>
  </si>
  <si>
    <t>R.  Sportszerűtlen magatartás</t>
  </si>
  <si>
    <t>E.</t>
  </si>
  <si>
    <t>A mérkőzés/verseny be nem fejezése</t>
  </si>
  <si>
    <t>L. Labdaelütés</t>
  </si>
  <si>
    <t>versenybíró aláírása:</t>
  </si>
  <si>
    <t>Foertuna Kupa</t>
  </si>
  <si>
    <t>2022. 03. 11-.13.</t>
  </si>
  <si>
    <t>3/8</t>
  </si>
  <si>
    <t>1 pont</t>
  </si>
  <si>
    <t>5/3</t>
  </si>
  <si>
    <t>3 pont</t>
  </si>
  <si>
    <t>60 63</t>
  </si>
  <si>
    <t>62 62</t>
  </si>
  <si>
    <t>3/15</t>
  </si>
  <si>
    <t>36 64 10/8</t>
  </si>
  <si>
    <t>60 62</t>
  </si>
  <si>
    <t>Tuzson Viktória</t>
  </si>
  <si>
    <t>Simon Amanda</t>
  </si>
  <si>
    <t>nev.díj rendezve</t>
  </si>
  <si>
    <t>Jászfai Fanni</t>
  </si>
  <si>
    <t>62 63</t>
  </si>
  <si>
    <t>61 26 11/9</t>
  </si>
  <si>
    <t>75 61</t>
  </si>
  <si>
    <t>41 14 10/4</t>
  </si>
  <si>
    <t>41 40</t>
  </si>
  <si>
    <t>53 53</t>
  </si>
  <si>
    <t>53 41</t>
  </si>
  <si>
    <t>FIZEL</t>
  </si>
  <si>
    <t>5 pont</t>
  </si>
  <si>
    <t>45 2 42 10/4</t>
  </si>
  <si>
    <t>7 pont</t>
  </si>
  <si>
    <t>42 41</t>
  </si>
  <si>
    <t>76 5 61</t>
  </si>
  <si>
    <t>61 63</t>
  </si>
  <si>
    <t>62 60</t>
  </si>
  <si>
    <t>24 53 10/6</t>
  </si>
  <si>
    <t>54 5 41</t>
  </si>
  <si>
    <t>62 61</t>
  </si>
  <si>
    <t>76 1 60</t>
  </si>
  <si>
    <t>Pillango SE</t>
  </si>
  <si>
    <t>Dkeszi TK</t>
  </si>
  <si>
    <t>54 5 40</t>
  </si>
  <si>
    <t>SZILÁGYI</t>
  </si>
  <si>
    <t xml:space="preserve">SZILÁGYI </t>
  </si>
  <si>
    <t>a nev díjat utalja a Fortunának</t>
  </si>
  <si>
    <t>KUTI</t>
  </si>
  <si>
    <t>76 9 67 1 10/6</t>
  </si>
  <si>
    <t>53 35 10/8</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</si>
</sst>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101">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sz val="28"/>
      <name val="Arial"/>
      <family val="2"/>
    </font>
    <font>
      <b/>
      <sz val="18"/>
      <name val="Arial"/>
      <family val="2"/>
    </font>
    <font>
      <sz val="8"/>
      <color indexed="8"/>
      <name val="Arial"/>
      <family val="2"/>
    </font>
    <font>
      <sz val="8"/>
      <color indexed="10"/>
      <name val="Arial"/>
      <family val="2"/>
    </font>
    <font>
      <b/>
      <i/>
      <sz val="8.5"/>
      <name val="Arial"/>
      <family val="2"/>
    </font>
    <font>
      <b/>
      <sz val="16"/>
      <color indexed="8"/>
      <name val="Arial"/>
      <family val="2"/>
    </font>
    <font>
      <sz val="7"/>
      <color indexed="22"/>
      <name val="Arial"/>
      <family val="2"/>
    </font>
    <font>
      <b/>
      <sz val="10"/>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5"/>
      <color indexed="10"/>
      <name val="Arial"/>
      <family val="2"/>
    </font>
    <font>
      <sz val="10"/>
      <color indexed="10"/>
      <name val="Arial"/>
      <family val="2"/>
    </font>
    <font>
      <b/>
      <i/>
      <sz val="10"/>
      <color indexed="10"/>
      <name val="Arial"/>
      <family val="2"/>
    </font>
    <font>
      <b/>
      <sz val="11"/>
      <color indexed="8"/>
      <name val="Bradley Hand ITC"/>
      <family val="4"/>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sz val="8.5"/>
      <color rgb="FFFF0000"/>
      <name val="Arial"/>
      <family val="2"/>
    </font>
    <font>
      <sz val="10"/>
      <color rgb="FFFF0000"/>
      <name val="Arial"/>
      <family val="2"/>
    </font>
    <font>
      <b/>
      <i/>
      <sz val="10"/>
      <color rgb="FFFF0000"/>
      <name val="Arial"/>
      <family val="2"/>
    </font>
    <font>
      <b/>
      <sz val="11"/>
      <color theme="1"/>
      <name val="Bradley Hand ITC"/>
      <family val="4"/>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
      <left style="thin"/>
      <right/>
      <top style="medium"/>
      <bottom/>
    </border>
    <border>
      <left style="medium"/>
      <right style="thin"/>
      <top style="medium"/>
      <bottom/>
    </border>
    <border>
      <left/>
      <right style="thin"/>
      <top style="medium"/>
      <bottom/>
    </border>
    <border>
      <left style="thin"/>
      <right/>
      <top/>
      <bottom style="medium"/>
    </border>
    <border>
      <left style="medium"/>
      <right style="thin"/>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top style="thin"/>
      <bottom style="medium"/>
    </border>
    <border>
      <left/>
      <right style="medium"/>
      <top style="thin"/>
      <bottom style="medium"/>
    </border>
    <border>
      <left/>
      <right/>
      <top style="medium"/>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0" borderId="0" applyNumberFormat="0" applyFill="0" applyBorder="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0" fontId="8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7" fillId="0" borderId="0" applyNumberFormat="0" applyFill="0" applyBorder="0" applyAlignment="0" applyProtection="0"/>
    <xf numFmtId="0" fontId="1" fillId="0" borderId="0" applyNumberFormat="0" applyFill="0" applyBorder="0" applyAlignment="0" applyProtection="0"/>
    <xf numFmtId="0" fontId="88" fillId="0" borderId="6" applyNumberFormat="0" applyFill="0" applyAlignment="0" applyProtection="0"/>
    <xf numFmtId="0" fontId="0" fillId="22" borderId="7" applyNumberFormat="0" applyFont="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9" fillId="29" borderId="0" applyNumberFormat="0" applyBorder="0" applyAlignment="0" applyProtection="0"/>
    <xf numFmtId="0" fontId="90" fillId="30" borderId="8" applyNumberFormat="0" applyAlignment="0" applyProtection="0"/>
    <xf numFmtId="0" fontId="2"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0" borderId="1" applyNumberFormat="0" applyAlignment="0" applyProtection="0"/>
    <xf numFmtId="9" fontId="0" fillId="0" borderId="0" applyFont="0" applyFill="0" applyBorder="0" applyAlignment="0" applyProtection="0"/>
  </cellStyleXfs>
  <cellXfs count="42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21"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23" fillId="0" borderId="0" xfId="0" applyFont="1" applyAlignment="1">
      <alignment vertical="center"/>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6" borderId="16"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19" xfId="0" applyNumberFormat="1" applyFont="1" applyFill="1" applyBorder="1" applyAlignment="1">
      <alignment horizontal="left" vertical="center"/>
    </xf>
    <xf numFmtId="49" fontId="15" fillId="33" borderId="20" xfId="0" applyNumberFormat="1" applyFont="1" applyFill="1" applyBorder="1" applyAlignment="1">
      <alignment horizontal="left" vertical="center"/>
    </xf>
    <xf numFmtId="49" fontId="8" fillId="33" borderId="21" xfId="0" applyNumberFormat="1" applyFont="1" applyFill="1" applyBorder="1" applyAlignment="1">
      <alignment horizontal="center" wrapText="1"/>
    </xf>
    <xf numFmtId="49" fontId="8" fillId="33" borderId="22" xfId="0" applyNumberFormat="1" applyFont="1" applyFill="1" applyBorder="1" applyAlignment="1">
      <alignment horizontal="center" wrapText="1"/>
    </xf>
    <xf numFmtId="49" fontId="8" fillId="37" borderId="21" xfId="0" applyNumberFormat="1" applyFont="1" applyFill="1" applyBorder="1" applyAlignment="1">
      <alignment horizontal="center" wrapText="1"/>
    </xf>
    <xf numFmtId="49" fontId="30" fillId="0" borderId="0" xfId="0" applyNumberFormat="1" applyFont="1" applyAlignment="1">
      <alignment horizontal="left"/>
    </xf>
    <xf numFmtId="49" fontId="15" fillId="33" borderId="20" xfId="0" applyNumberFormat="1" applyFont="1" applyFill="1" applyBorder="1" applyAlignment="1">
      <alignment horizontal="right" vertical="center"/>
    </xf>
    <xf numFmtId="49" fontId="9" fillId="33" borderId="20"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3" xfId="0" applyFill="1" applyBorder="1" applyAlignment="1">
      <alignment horizontal="center" vertical="center"/>
    </xf>
    <xf numFmtId="49" fontId="17" fillId="0" borderId="24" xfId="0" applyNumberFormat="1" applyFont="1" applyBorder="1" applyAlignment="1">
      <alignment horizontal="left" vertical="center"/>
    </xf>
    <xf numFmtId="0" fontId="0" fillId="0" borderId="18" xfId="0" applyNumberFormat="1" applyFont="1" applyBorder="1" applyAlignment="1">
      <alignment horizontal="center" vertical="center"/>
    </xf>
    <xf numFmtId="0" fontId="0" fillId="37" borderId="18"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8" fillId="33" borderId="0" xfId="0" applyNumberFormat="1" applyFont="1" applyFill="1" applyAlignment="1">
      <alignment vertical="center"/>
    </xf>
    <xf numFmtId="49" fontId="16" fillId="0" borderId="15" xfId="0" applyNumberFormat="1" applyFont="1" applyBorder="1" applyAlignment="1">
      <alignment vertical="center"/>
    </xf>
    <xf numFmtId="49" fontId="35"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36" fillId="33" borderId="0" xfId="0" applyNumberFormat="1" applyFont="1" applyFill="1" applyAlignment="1">
      <alignment horizontal="center" vertical="center"/>
    </xf>
    <xf numFmtId="0" fontId="38" fillId="38" borderId="25" xfId="0" applyFont="1" applyFill="1" applyBorder="1" applyAlignment="1">
      <alignment horizontal="center" vertical="center"/>
    </xf>
    <xf numFmtId="0" fontId="36" fillId="0" borderId="25" xfId="0" applyFont="1" applyBorder="1" applyAlignment="1">
      <alignment vertical="center"/>
    </xf>
    <xf numFmtId="0" fontId="39" fillId="0" borderId="0" xfId="0" applyFont="1" applyAlignment="1">
      <alignment vertical="center"/>
    </xf>
    <xf numFmtId="0" fontId="39" fillId="0" borderId="25" xfId="0" applyFont="1" applyBorder="1" applyAlignment="1">
      <alignment horizontal="center" vertical="center"/>
    </xf>
    <xf numFmtId="0" fontId="37" fillId="0" borderId="0" xfId="0" applyFont="1" applyAlignment="1">
      <alignment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26"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3" fillId="0" borderId="0" xfId="0" applyFont="1" applyAlignment="1">
      <alignment vertical="center"/>
    </xf>
    <xf numFmtId="0" fontId="33" fillId="0" borderId="0" xfId="0" applyFont="1" applyAlignment="1">
      <alignment horizontal="right" vertical="center"/>
    </xf>
    <xf numFmtId="0" fontId="41" fillId="39" borderId="27" xfId="0" applyFont="1" applyFill="1" applyBorder="1" applyAlignment="1">
      <alignment horizontal="right" vertical="center"/>
    </xf>
    <xf numFmtId="0" fontId="39" fillId="0" borderId="25" xfId="0" applyFont="1" applyBorder="1" applyAlignment="1">
      <alignment vertical="center"/>
    </xf>
    <xf numFmtId="0" fontId="0" fillId="0" borderId="28" xfId="0" applyFont="1" applyBorder="1" applyAlignment="1">
      <alignment vertical="center"/>
    </xf>
    <xf numFmtId="0" fontId="37" fillId="0" borderId="25" xfId="0" applyFont="1" applyBorder="1" applyAlignment="1">
      <alignment vertical="center"/>
    </xf>
    <xf numFmtId="0" fontId="39" fillId="0" borderId="17" xfId="0" applyFont="1" applyBorder="1" applyAlignment="1">
      <alignment horizontal="center" vertical="center"/>
    </xf>
    <xf numFmtId="0" fontId="39" fillId="0" borderId="16"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39" borderId="16" xfId="0" applyFont="1" applyFill="1" applyBorder="1" applyAlignment="1">
      <alignment horizontal="right" vertical="center"/>
    </xf>
    <xf numFmtId="49" fontId="39" fillId="0" borderId="25" xfId="0" applyNumberFormat="1" applyFont="1" applyBorder="1" applyAlignment="1">
      <alignment vertical="center"/>
    </xf>
    <xf numFmtId="49" fontId="39" fillId="0" borderId="0" xfId="0" applyNumberFormat="1" applyFont="1" applyAlignment="1">
      <alignment vertical="center"/>
    </xf>
    <xf numFmtId="0" fontId="39" fillId="0" borderId="16" xfId="0" applyFont="1" applyBorder="1" applyAlignment="1">
      <alignment vertical="center"/>
    </xf>
    <xf numFmtId="49" fontId="39" fillId="0" borderId="16" xfId="0" applyNumberFormat="1" applyFont="1" applyBorder="1" applyAlignment="1">
      <alignment vertical="center"/>
    </xf>
    <xf numFmtId="0" fontId="39" fillId="0" borderId="17" xfId="0" applyFont="1" applyBorder="1" applyAlignment="1">
      <alignment vertical="center"/>
    </xf>
    <xf numFmtId="0" fontId="42" fillId="0" borderId="17" xfId="0" applyFont="1" applyBorder="1" applyAlignment="1">
      <alignment horizontal="center" vertical="center"/>
    </xf>
    <xf numFmtId="0" fontId="42" fillId="0" borderId="0" xfId="0" applyFont="1" applyAlignment="1">
      <alignment vertical="center"/>
    </xf>
    <xf numFmtId="0" fontId="42" fillId="0" borderId="25" xfId="0" applyFont="1" applyBorder="1" applyAlignment="1">
      <alignment horizontal="center" vertical="center"/>
    </xf>
    <xf numFmtId="0" fontId="0" fillId="0" borderId="29" xfId="0" applyFont="1" applyBorder="1" applyAlignment="1">
      <alignment vertical="center"/>
    </xf>
    <xf numFmtId="49" fontId="39" fillId="0" borderId="17"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37" fillId="0" borderId="0" xfId="0" applyNumberFormat="1" applyFont="1" applyAlignment="1">
      <alignment horizontal="center" vertical="center"/>
    </xf>
    <xf numFmtId="49" fontId="36" fillId="0" borderId="0" xfId="0" applyNumberFormat="1" applyFont="1" applyAlignment="1">
      <alignment horizontal="center" vertical="center"/>
    </xf>
    <xf numFmtId="49" fontId="37" fillId="0" borderId="0" xfId="0" applyNumberFormat="1" applyFont="1" applyAlignment="1">
      <alignment vertical="center"/>
    </xf>
    <xf numFmtId="0" fontId="8" fillId="0" borderId="0" xfId="0" applyFont="1" applyAlignment="1">
      <alignment horizontal="right" vertical="center"/>
    </xf>
    <xf numFmtId="0" fontId="37" fillId="0" borderId="0" xfId="0" applyFont="1" applyAlignment="1">
      <alignment horizontal="left" vertical="center"/>
    </xf>
    <xf numFmtId="49" fontId="0" fillId="36" borderId="0" xfId="0" applyNumberFormat="1" applyFont="1" applyFill="1" applyAlignment="1">
      <alignment vertical="center"/>
    </xf>
    <xf numFmtId="49" fontId="27"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49" fontId="22" fillId="33" borderId="31" xfId="0" applyNumberFormat="1" applyFont="1" applyFill="1" applyBorder="1" applyAlignment="1">
      <alignment horizontal="center" vertical="center"/>
    </xf>
    <xf numFmtId="49" fontId="22" fillId="33" borderId="31" xfId="0" applyNumberFormat="1" applyFont="1" applyFill="1" applyBorder="1" applyAlignment="1">
      <alignment vertical="center"/>
    </xf>
    <xf numFmtId="49" fontId="22" fillId="33" borderId="31" xfId="0" applyNumberFormat="1" applyFont="1" applyFill="1" applyBorder="1" applyAlignment="1">
      <alignment horizontal="centerContinuous" vertical="center"/>
    </xf>
    <xf numFmtId="49" fontId="22" fillId="33" borderId="32" xfId="0" applyNumberFormat="1" applyFont="1" applyFill="1" applyBorder="1" applyAlignment="1">
      <alignment horizontal="centerContinuous" vertical="center"/>
    </xf>
    <xf numFmtId="49" fontId="28" fillId="33" borderId="31" xfId="0" applyNumberFormat="1" applyFont="1" applyFill="1" applyBorder="1" applyAlignment="1">
      <alignment vertical="center"/>
    </xf>
    <xf numFmtId="49" fontId="28" fillId="33" borderId="32" xfId="0" applyNumberFormat="1" applyFont="1" applyFill="1" applyBorder="1" applyAlignment="1">
      <alignment vertical="center"/>
    </xf>
    <xf numFmtId="49" fontId="21" fillId="33" borderId="31" xfId="0" applyNumberFormat="1" applyFont="1" applyFill="1" applyBorder="1" applyAlignment="1">
      <alignment horizontal="left" vertical="center"/>
    </xf>
    <xf numFmtId="49" fontId="21" fillId="0" borderId="31" xfId="0" applyNumberFormat="1" applyFont="1" applyBorder="1" applyAlignment="1">
      <alignment horizontal="left" vertical="center"/>
    </xf>
    <xf numFmtId="49" fontId="28" fillId="36" borderId="32"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9" fillId="0" borderId="0" xfId="0" applyNumberFormat="1" applyFont="1" applyAlignment="1">
      <alignment horizontal="center" vertical="center"/>
    </xf>
    <xf numFmtId="49" fontId="33" fillId="0" borderId="0" xfId="0" applyNumberFormat="1" applyFont="1" applyAlignment="1">
      <alignment vertical="center"/>
    </xf>
    <xf numFmtId="49" fontId="33" fillId="0" borderId="16" xfId="0" applyNumberFormat="1" applyFont="1" applyBorder="1" applyAlignment="1">
      <alignment vertical="center"/>
    </xf>
    <xf numFmtId="49" fontId="21" fillId="33" borderId="33" xfId="0" applyNumberFormat="1" applyFont="1" applyFill="1" applyBorder="1" applyAlignment="1">
      <alignment vertical="center"/>
    </xf>
    <xf numFmtId="49" fontId="21" fillId="33" borderId="34" xfId="0" applyNumberFormat="1" applyFont="1" applyFill="1" applyBorder="1" applyAlignment="1">
      <alignment vertical="center"/>
    </xf>
    <xf numFmtId="49" fontId="33" fillId="33" borderId="16" xfId="0" applyNumberFormat="1" applyFont="1" applyFill="1" applyBorder="1" applyAlignment="1">
      <alignment vertical="center"/>
    </xf>
    <xf numFmtId="0" fontId="8" fillId="0" borderId="25" xfId="0" applyFont="1" applyBorder="1" applyAlignment="1">
      <alignment vertical="center"/>
    </xf>
    <xf numFmtId="49" fontId="33" fillId="0" borderId="25" xfId="0" applyNumberFormat="1" applyFont="1" applyBorder="1" applyAlignment="1">
      <alignment vertical="center"/>
    </xf>
    <xf numFmtId="49" fontId="8" fillId="0" borderId="25" xfId="0" applyNumberFormat="1" applyFont="1" applyBorder="1" applyAlignment="1">
      <alignment vertical="center"/>
    </xf>
    <xf numFmtId="49" fontId="33" fillId="0" borderId="17" xfId="0" applyNumberFormat="1" applyFont="1" applyBorder="1" applyAlignment="1">
      <alignment vertical="center"/>
    </xf>
    <xf numFmtId="49" fontId="8" fillId="0" borderId="35"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6" xfId="0" applyFont="1" applyFill="1" applyBorder="1" applyAlignment="1">
      <alignment vertical="center"/>
    </xf>
    <xf numFmtId="49" fontId="8" fillId="33" borderId="16" xfId="0" applyNumberFormat="1" applyFont="1" applyFill="1" applyBorder="1" applyAlignment="1">
      <alignment horizontal="right" vertical="center"/>
    </xf>
    <xf numFmtId="49" fontId="8" fillId="0" borderId="25" xfId="0" applyNumberFormat="1" applyFont="1" applyBorder="1" applyAlignment="1">
      <alignment horizontal="center" vertical="center"/>
    </xf>
    <xf numFmtId="0" fontId="8" fillId="36" borderId="25" xfId="0" applyFont="1" applyFill="1" applyBorder="1" applyAlignment="1">
      <alignment vertical="center"/>
    </xf>
    <xf numFmtId="49" fontId="8" fillId="36" borderId="25" xfId="0" applyNumberFormat="1" applyFont="1" applyFill="1" applyBorder="1" applyAlignment="1">
      <alignment horizontal="center" vertical="center"/>
    </xf>
    <xf numFmtId="49" fontId="8" fillId="36" borderId="17" xfId="0" applyNumberFormat="1" applyFont="1" applyFill="1" applyBorder="1" applyAlignment="1">
      <alignment vertical="center"/>
    </xf>
    <xf numFmtId="49" fontId="29" fillId="0" borderId="25" xfId="0" applyNumberFormat="1" applyFont="1" applyBorder="1" applyAlignment="1">
      <alignment horizontal="center" vertical="center"/>
    </xf>
    <xf numFmtId="0" fontId="41" fillId="39" borderId="17" xfId="0" applyFont="1" applyFill="1" applyBorder="1" applyAlignment="1">
      <alignment horizontal="right" vertical="center"/>
    </xf>
    <xf numFmtId="0" fontId="40" fillId="36" borderId="16" xfId="0" applyFont="1" applyFill="1" applyBorder="1" applyAlignment="1">
      <alignment vertical="center"/>
    </xf>
    <xf numFmtId="0" fontId="40" fillId="36" borderId="25" xfId="0" applyFont="1" applyFill="1" applyBorder="1" applyAlignment="1">
      <alignment vertical="center"/>
    </xf>
    <xf numFmtId="0" fontId="40" fillId="36" borderId="17"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7" xfId="0" applyFont="1" applyBorder="1" applyAlignment="1">
      <alignment horizontal="right" vertical="center"/>
    </xf>
    <xf numFmtId="0" fontId="41" fillId="39" borderId="0" xfId="0" applyFont="1" applyFill="1" applyAlignment="1">
      <alignment horizontal="right" vertical="center"/>
    </xf>
    <xf numFmtId="49" fontId="39" fillId="0" borderId="25" xfId="0" applyNumberFormat="1" applyFont="1" applyBorder="1" applyAlignment="1">
      <alignment horizontal="left" vertical="center"/>
    </xf>
    <xf numFmtId="49" fontId="37" fillId="33" borderId="0" xfId="0" applyNumberFormat="1" applyFont="1" applyFill="1" applyAlignment="1">
      <alignment horizontal="center" vertical="center"/>
    </xf>
    <xf numFmtId="0" fontId="41" fillId="39" borderId="32" xfId="0" applyFont="1" applyFill="1" applyBorder="1" applyAlignment="1">
      <alignment horizontal="right" vertical="center"/>
    </xf>
    <xf numFmtId="49" fontId="39" fillId="0" borderId="17" xfId="0" applyNumberFormat="1" applyFont="1" applyBorder="1" applyAlignment="1">
      <alignment horizontal="left" vertical="center"/>
    </xf>
    <xf numFmtId="49" fontId="39" fillId="0" borderId="0" xfId="0" applyNumberFormat="1" applyFont="1" applyAlignment="1">
      <alignment horizontal="left" vertical="center"/>
    </xf>
    <xf numFmtId="49" fontId="39" fillId="0" borderId="16" xfId="0" applyNumberFormat="1" applyFont="1" applyBorder="1" applyAlignment="1">
      <alignment horizontal="lef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right" vertical="center"/>
    </xf>
    <xf numFmtId="0" fontId="26" fillId="36" borderId="0" xfId="0" applyFont="1" applyFill="1" applyAlignment="1">
      <alignment horizontal="right" vertical="center"/>
    </xf>
    <xf numFmtId="49" fontId="8" fillId="40" borderId="0" xfId="0" applyNumberFormat="1" applyFont="1" applyFill="1" applyAlignment="1">
      <alignment horizontal="center" vertical="center"/>
    </xf>
    <xf numFmtId="49" fontId="39" fillId="40" borderId="0" xfId="0" applyNumberFormat="1" applyFont="1" applyFill="1" applyAlignment="1">
      <alignment vertical="center"/>
    </xf>
    <xf numFmtId="0" fontId="39" fillId="40" borderId="25" xfId="0" applyFont="1" applyFill="1" applyBorder="1" applyAlignment="1">
      <alignment vertical="center"/>
    </xf>
    <xf numFmtId="49" fontId="39" fillId="40" borderId="25" xfId="0" applyNumberFormat="1" applyFont="1" applyFill="1" applyBorder="1" applyAlignment="1">
      <alignment vertical="center"/>
    </xf>
    <xf numFmtId="0" fontId="37" fillId="36" borderId="0" xfId="0" applyFont="1" applyFill="1" applyAlignment="1">
      <alignment horizontal="right" vertical="center"/>
    </xf>
    <xf numFmtId="0" fontId="33" fillId="40" borderId="0" xfId="0" applyFont="1" applyFill="1" applyAlignment="1">
      <alignment horizontal="right" vertical="center"/>
    </xf>
    <xf numFmtId="0" fontId="41" fillId="41" borderId="27" xfId="0" applyFont="1" applyFill="1" applyBorder="1" applyAlignment="1">
      <alignment horizontal="right" vertical="center"/>
    </xf>
    <xf numFmtId="49" fontId="39" fillId="40" borderId="17" xfId="0" applyNumberFormat="1" applyFont="1" applyFill="1" applyBorder="1" applyAlignment="1">
      <alignment vertical="center"/>
    </xf>
    <xf numFmtId="49" fontId="36" fillId="0" borderId="0" xfId="0" applyNumberFormat="1" applyFont="1" applyAlignment="1">
      <alignment horizontal="center" vertical="center"/>
    </xf>
    <xf numFmtId="49" fontId="37" fillId="0" borderId="25" xfId="0" applyNumberFormat="1" applyFont="1" applyBorder="1" applyAlignment="1">
      <alignment horizontal="center" vertical="center"/>
    </xf>
    <xf numFmtId="1" fontId="37" fillId="0" borderId="25" xfId="0" applyNumberFormat="1" applyFont="1" applyBorder="1" applyAlignment="1">
      <alignment horizontal="center" vertical="center"/>
    </xf>
    <xf numFmtId="49" fontId="42" fillId="0" borderId="25" xfId="0" applyNumberFormat="1" applyFont="1" applyBorder="1" applyAlignment="1">
      <alignment vertical="center"/>
    </xf>
    <xf numFmtId="49" fontId="43" fillId="0" borderId="25" xfId="0" applyNumberFormat="1" applyFont="1" applyBorder="1" applyAlignment="1">
      <alignment vertical="center"/>
    </xf>
    <xf numFmtId="49" fontId="48" fillId="0" borderId="25" xfId="0" applyNumberFormat="1" applyFont="1" applyBorder="1" applyAlignment="1">
      <alignment horizontal="right" vertical="center"/>
    </xf>
    <xf numFmtId="49" fontId="22" fillId="33" borderId="25" xfId="0" applyNumberFormat="1" applyFont="1" applyFill="1" applyBorder="1" applyAlignment="1">
      <alignment horizontal="center" vertical="center"/>
    </xf>
    <xf numFmtId="49" fontId="22" fillId="33" borderId="37" xfId="0" applyNumberFormat="1" applyFont="1" applyFill="1" applyBorder="1" applyAlignment="1">
      <alignment horizontal="centerContinuous"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49" fontId="8" fillId="37" borderId="15" xfId="0" applyNumberFormat="1" applyFont="1" applyFill="1" applyBorder="1" applyAlignment="1">
      <alignment horizontal="center" wrapText="1"/>
    </xf>
    <xf numFmtId="49" fontId="8" fillId="33" borderId="25" xfId="0" applyNumberFormat="1" applyFont="1" applyFill="1" applyBorder="1" applyAlignment="1">
      <alignment vertical="center"/>
    </xf>
    <xf numFmtId="0" fontId="21"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5" xfId="0" applyNumberFormat="1" applyFont="1" applyFill="1" applyBorder="1" applyAlignment="1">
      <alignment vertical="center"/>
    </xf>
    <xf numFmtId="0" fontId="49"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49" fontId="50" fillId="0" borderId="0" xfId="0" applyNumberFormat="1" applyFont="1" applyAlignment="1">
      <alignment vertical="top"/>
    </xf>
    <xf numFmtId="0" fontId="8" fillId="33" borderId="16"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3" xfId="0" applyNumberFormat="1" applyFont="1" applyFill="1" applyBorder="1" applyAlignment="1">
      <alignment vertical="center"/>
    </xf>
    <xf numFmtId="49" fontId="8" fillId="33" borderId="34" xfId="0" applyNumberFormat="1" applyFont="1" applyFill="1" applyBorder="1" applyAlignment="1">
      <alignment vertical="center"/>
    </xf>
    <xf numFmtId="49" fontId="8" fillId="33" borderId="27" xfId="0" applyNumberFormat="1" applyFont="1" applyFill="1" applyBorder="1" applyAlignment="1">
      <alignment horizontal="right" vertical="center"/>
    </xf>
    <xf numFmtId="0" fontId="21" fillId="33" borderId="0" xfId="0" applyFont="1" applyFill="1" applyBorder="1" applyAlignment="1">
      <alignment vertical="center"/>
    </xf>
    <xf numFmtId="49" fontId="50" fillId="0" borderId="0" xfId="0" applyNumberFormat="1" applyFont="1" applyAlignment="1">
      <alignment horizontal="center"/>
    </xf>
    <xf numFmtId="0" fontId="0" fillId="0" borderId="38" xfId="0" applyFont="1" applyBorder="1" applyAlignment="1">
      <alignment horizontal="center" vertical="center"/>
    </xf>
    <xf numFmtId="49" fontId="8" fillId="33" borderId="0" xfId="0" applyNumberFormat="1" applyFont="1" applyFill="1" applyBorder="1" applyAlignment="1">
      <alignment vertical="center"/>
    </xf>
    <xf numFmtId="0" fontId="37" fillId="0" borderId="25" xfId="0" applyFont="1" applyBorder="1" applyAlignment="1">
      <alignment horizontal="center" vertical="center"/>
    </xf>
    <xf numFmtId="49" fontId="8" fillId="33" borderId="39" xfId="0" applyNumberFormat="1" applyFont="1" applyFill="1" applyBorder="1" applyAlignment="1">
      <alignment horizontal="center" wrapText="1"/>
    </xf>
    <xf numFmtId="0" fontId="0" fillId="0" borderId="18" xfId="0" applyFont="1" applyFill="1" applyBorder="1" applyAlignment="1">
      <alignment horizontal="center" vertical="center"/>
    </xf>
    <xf numFmtId="49" fontId="10" fillId="0" borderId="0" xfId="0" applyNumberFormat="1" applyFont="1" applyFill="1" applyAlignment="1">
      <alignment vertical="top"/>
    </xf>
    <xf numFmtId="0" fontId="24" fillId="37" borderId="17" xfId="0" applyFont="1" applyFill="1" applyBorder="1" applyAlignment="1">
      <alignment horizontal="center" vertical="center"/>
    </xf>
    <xf numFmtId="49" fontId="8" fillId="37" borderId="39" xfId="0" applyNumberFormat="1" applyFont="1" applyFill="1" applyBorder="1" applyAlignment="1">
      <alignment horizontal="center" wrapText="1"/>
    </xf>
    <xf numFmtId="1" fontId="24" fillId="37" borderId="40" xfId="0" applyNumberFormat="1" applyFont="1" applyFill="1" applyBorder="1" applyAlignment="1">
      <alignment horizontal="center" vertical="center"/>
    </xf>
    <xf numFmtId="49" fontId="8" fillId="37" borderId="41" xfId="0" applyNumberFormat="1" applyFont="1" applyFill="1" applyBorder="1" applyAlignment="1">
      <alignment horizontal="center" wrapText="1"/>
    </xf>
    <xf numFmtId="1" fontId="24" fillId="37" borderId="42" xfId="0" applyNumberFormat="1" applyFont="1" applyFill="1" applyBorder="1" applyAlignment="1">
      <alignment horizontal="center" vertical="center"/>
    </xf>
    <xf numFmtId="0" fontId="6" fillId="0" borderId="40" xfId="0" applyFont="1" applyBorder="1" applyAlignment="1">
      <alignment horizontal="center" vertical="center"/>
    </xf>
    <xf numFmtId="49" fontId="30"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4" fillId="33" borderId="13" xfId="0" applyNumberFormat="1" applyFont="1" applyFill="1" applyBorder="1" applyAlignment="1">
      <alignment vertical="center"/>
    </xf>
    <xf numFmtId="49" fontId="24" fillId="33" borderId="0" xfId="0" applyNumberFormat="1" applyFont="1" applyFill="1" applyAlignment="1">
      <alignment vertical="center"/>
    </xf>
    <xf numFmtId="49" fontId="51" fillId="33" borderId="0" xfId="0" applyNumberFormat="1" applyFont="1" applyFill="1" applyAlignment="1">
      <alignment horizontal="left" vertical="center"/>
    </xf>
    <xf numFmtId="0" fontId="29" fillId="33" borderId="43" xfId="0" applyFont="1" applyFill="1" applyBorder="1" applyAlignment="1">
      <alignment horizontal="center" wrapText="1"/>
    </xf>
    <xf numFmtId="0" fontId="29" fillId="37" borderId="43" xfId="0" applyFont="1" applyFill="1" applyBorder="1" applyAlignment="1">
      <alignment horizontal="center" wrapText="1"/>
    </xf>
    <xf numFmtId="49" fontId="30" fillId="0" borderId="0" xfId="0" applyNumberFormat="1" applyFont="1" applyAlignment="1">
      <alignment horizontal="center"/>
    </xf>
    <xf numFmtId="0" fontId="0" fillId="33" borderId="44" xfId="0" applyFill="1" applyBorder="1" applyAlignment="1">
      <alignment horizontal="center" vertical="center"/>
    </xf>
    <xf numFmtId="49" fontId="9" fillId="36" borderId="0" xfId="0" applyNumberFormat="1" applyFont="1" applyFill="1" applyBorder="1" applyAlignment="1">
      <alignment horizontal="left" vertical="center"/>
    </xf>
    <xf numFmtId="49" fontId="0" fillId="0" borderId="18"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25" xfId="0" applyFont="1" applyFill="1" applyBorder="1" applyAlignment="1">
      <alignment horizontal="right" vertical="center"/>
    </xf>
    <xf numFmtId="0" fontId="37" fillId="0" borderId="25" xfId="0" applyFont="1" applyBorder="1" applyAlignment="1">
      <alignment horizontal="center" vertical="center" shrinkToFit="1"/>
    </xf>
    <xf numFmtId="49" fontId="8" fillId="0" borderId="25" xfId="0" applyNumberFormat="1" applyFont="1" applyBorder="1" applyAlignment="1">
      <alignment horizontal="right" vertical="center"/>
    </xf>
    <xf numFmtId="49" fontId="8" fillId="33" borderId="34" xfId="0" applyNumberFormat="1" applyFont="1" applyFill="1" applyBorder="1" applyAlignment="1">
      <alignment horizontal="right" vertical="center"/>
    </xf>
    <xf numFmtId="0" fontId="21" fillId="33" borderId="16" xfId="0" applyFont="1" applyFill="1" applyBorder="1" applyAlignment="1">
      <alignment vertical="center"/>
    </xf>
    <xf numFmtId="0" fontId="21" fillId="33" borderId="32" xfId="0" applyFont="1" applyFill="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4" xfId="0" applyNumberFormat="1" applyFont="1" applyBorder="1" applyAlignment="1">
      <alignment horizontal="right" vertical="center"/>
    </xf>
    <xf numFmtId="49" fontId="8" fillId="0" borderId="27" xfId="0" applyNumberFormat="1" applyFont="1" applyBorder="1" applyAlignment="1">
      <alignment horizontal="right" vertical="center"/>
    </xf>
    <xf numFmtId="0" fontId="37" fillId="0" borderId="0" xfId="0" applyFont="1" applyBorder="1" applyAlignment="1">
      <alignment horizontal="center" vertical="center" shrinkToFit="1"/>
    </xf>
    <xf numFmtId="49" fontId="8" fillId="33" borderId="45" xfId="0" applyNumberFormat="1" applyFont="1" applyFill="1" applyBorder="1" applyAlignment="1">
      <alignment horizontal="center" wrapText="1"/>
    </xf>
    <xf numFmtId="0" fontId="0" fillId="0" borderId="46" xfId="0" applyFont="1" applyBorder="1" applyAlignment="1">
      <alignment horizontal="center" vertical="center"/>
    </xf>
    <xf numFmtId="49" fontId="8" fillId="33" borderId="0" xfId="0" applyNumberFormat="1" applyFont="1" applyFill="1" applyAlignment="1">
      <alignment horizontal="center" vertical="center" shrinkToFit="1"/>
    </xf>
    <xf numFmtId="0" fontId="37" fillId="0" borderId="0" xfId="0" applyFont="1" applyBorder="1" applyAlignment="1">
      <alignment horizontal="center" vertical="center"/>
    </xf>
    <xf numFmtId="0" fontId="24" fillId="33" borderId="0" xfId="0" applyFont="1" applyFill="1" applyAlignment="1">
      <alignment/>
    </xf>
    <xf numFmtId="0" fontId="12" fillId="0" borderId="0" xfId="0" applyNumberFormat="1" applyFont="1" applyAlignment="1">
      <alignment horizontal="left"/>
    </xf>
    <xf numFmtId="0" fontId="24" fillId="37"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47" xfId="0" applyFont="1" applyBorder="1" applyAlignment="1">
      <alignment horizontal="center" vertical="center"/>
    </xf>
    <xf numFmtId="49" fontId="17" fillId="0" borderId="15" xfId="0" applyNumberFormat="1" applyFont="1" applyBorder="1" applyAlignment="1">
      <alignment horizontal="right" vertical="center"/>
    </xf>
    <xf numFmtId="0" fontId="37" fillId="0" borderId="25" xfId="0" applyNumberFormat="1" applyFont="1" applyBorder="1" applyAlignment="1">
      <alignment horizontal="center" vertical="center" shrinkToFit="1"/>
    </xf>
    <xf numFmtId="0" fontId="37" fillId="0" borderId="0" xfId="0" applyNumberFormat="1" applyFont="1" applyBorder="1" applyAlignment="1">
      <alignment horizontal="center" vertical="center" shrinkToFit="1"/>
    </xf>
    <xf numFmtId="0" fontId="12" fillId="0" borderId="0" xfId="0" applyFont="1" applyAlignment="1">
      <alignment/>
    </xf>
    <xf numFmtId="0" fontId="53" fillId="36" borderId="0" xfId="0" applyFont="1" applyFill="1" applyAlignment="1">
      <alignment horizontal="right" vertical="center"/>
    </xf>
    <xf numFmtId="49" fontId="22" fillId="33" borderId="31" xfId="0" applyNumberFormat="1" applyFont="1" applyFill="1" applyBorder="1" applyAlignment="1">
      <alignment horizontal="right" vertical="center"/>
    </xf>
    <xf numFmtId="49" fontId="30" fillId="0" borderId="0" xfId="0" applyNumberFormat="1" applyFont="1" applyAlignment="1">
      <alignment/>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29" fillId="33" borderId="19" xfId="0" applyNumberFormat="1" applyFont="1" applyFill="1" applyBorder="1" applyAlignment="1">
      <alignment horizontal="left" vertical="center"/>
    </xf>
    <xf numFmtId="0" fontId="37" fillId="0" borderId="25" xfId="0" applyFont="1" applyBorder="1" applyAlignment="1">
      <alignment vertical="center"/>
    </xf>
    <xf numFmtId="0" fontId="39" fillId="0" borderId="0" xfId="0" applyFont="1" applyAlignment="1">
      <alignment vertical="center"/>
    </xf>
    <xf numFmtId="0" fontId="23" fillId="0" borderId="0" xfId="0" applyFont="1" applyAlignment="1">
      <alignment vertical="center"/>
    </xf>
    <xf numFmtId="0" fontId="33" fillId="0" borderId="0" xfId="0" applyFont="1" applyAlignment="1">
      <alignment horizontal="right" vertical="center"/>
    </xf>
    <xf numFmtId="0" fontId="4" fillId="36" borderId="0" xfId="0" applyFont="1" applyFill="1" applyAlignment="1">
      <alignment vertical="top"/>
    </xf>
    <xf numFmtId="0" fontId="1" fillId="33" borderId="0" xfId="43" applyFill="1" applyBorder="1" applyAlignment="1">
      <alignment/>
    </xf>
    <xf numFmtId="49" fontId="24"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2"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2" xfId="0" applyNumberFormat="1" applyFont="1" applyFill="1" applyBorder="1" applyAlignment="1">
      <alignment vertical="center"/>
    </xf>
    <xf numFmtId="49" fontId="52" fillId="34" borderId="10" xfId="0" applyNumberFormat="1" applyFont="1" applyFill="1" applyBorder="1" applyAlignment="1">
      <alignment vertical="center" shrinkToFit="1"/>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47" xfId="0" applyNumberFormat="1" applyFont="1" applyBorder="1" applyAlignment="1">
      <alignment horizontal="center" vertical="center"/>
    </xf>
    <xf numFmtId="49" fontId="52" fillId="34" borderId="11" xfId="0" applyNumberFormat="1" applyFont="1" applyFill="1" applyBorder="1" applyAlignment="1">
      <alignment vertical="center" shrinkToFit="1"/>
    </xf>
    <xf numFmtId="49" fontId="52" fillId="34" borderId="43"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3" xfId="0" applyFont="1" applyFill="1" applyBorder="1" applyAlignment="1">
      <alignment wrapText="1"/>
    </xf>
    <xf numFmtId="0" fontId="0" fillId="0" borderId="51" xfId="0" applyFont="1" applyBorder="1" applyAlignment="1">
      <alignment horizontal="center" vertical="center"/>
    </xf>
    <xf numFmtId="0" fontId="0" fillId="0" borderId="50" xfId="0" applyFont="1" applyBorder="1" applyAlignment="1">
      <alignment horizontal="center" vertical="center"/>
    </xf>
    <xf numFmtId="49" fontId="22" fillId="33" borderId="44" xfId="0" applyNumberFormat="1" applyFont="1" applyFill="1" applyBorder="1" applyAlignment="1">
      <alignment horizontal="right" vertical="center"/>
    </xf>
    <xf numFmtId="0" fontId="0" fillId="0" borderId="31" xfId="0" applyFont="1" applyBorder="1" applyAlignment="1">
      <alignment horizontal="center" vertical="center"/>
    </xf>
    <xf numFmtId="0" fontId="0" fillId="37" borderId="31" xfId="0" applyFont="1" applyFill="1" applyBorder="1" applyAlignment="1">
      <alignment horizontal="center" vertical="center"/>
    </xf>
    <xf numFmtId="0" fontId="96" fillId="0" borderId="0" xfId="0" applyFont="1" applyAlignment="1">
      <alignment horizontal="right" vertical="center"/>
    </xf>
    <xf numFmtId="49" fontId="0" fillId="0" borderId="0" xfId="0" applyNumberFormat="1" applyAlignment="1">
      <alignment horizontal="center"/>
    </xf>
    <xf numFmtId="49" fontId="0" fillId="0" borderId="18" xfId="0" applyNumberFormat="1" applyFont="1" applyBorder="1" applyAlignment="1">
      <alignment horizontal="center" vertical="center" wrapText="1"/>
    </xf>
    <xf numFmtId="49" fontId="22" fillId="33" borderId="20" xfId="0" applyNumberFormat="1" applyFont="1" applyFill="1" applyBorder="1" applyAlignment="1">
      <alignment horizontal="right" vertical="center"/>
    </xf>
    <xf numFmtId="49" fontId="17" fillId="0" borderId="22" xfId="0" applyNumberFormat="1" applyFont="1" applyBorder="1" applyAlignment="1">
      <alignment horizontal="right" vertical="center"/>
    </xf>
    <xf numFmtId="0" fontId="0" fillId="0" borderId="2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32" fillId="43" borderId="22" xfId="0" applyFont="1" applyFill="1" applyBorder="1" applyAlignment="1">
      <alignment horizontal="right"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8" xfId="0" applyNumberFormat="1" applyBorder="1" applyAlignment="1">
      <alignment horizontal="center" vertical="center"/>
    </xf>
    <xf numFmtId="0" fontId="12" fillId="0" borderId="0" xfId="0" applyNumberFormat="1" applyFont="1" applyAlignment="1">
      <alignment horizontal="left"/>
    </xf>
    <xf numFmtId="0" fontId="39" fillId="0" borderId="0" xfId="0" applyNumberFormat="1" applyFont="1" applyAlignment="1">
      <alignment vertical="center"/>
    </xf>
    <xf numFmtId="49" fontId="10" fillId="35" borderId="30" xfId="0" applyNumberFormat="1" applyFont="1" applyFill="1" applyBorder="1" applyAlignment="1">
      <alignment vertical="center"/>
    </xf>
    <xf numFmtId="0" fontId="37" fillId="0" borderId="25" xfId="0" applyFont="1" applyBorder="1" applyAlignment="1">
      <alignment vertical="center"/>
    </xf>
    <xf numFmtId="0" fontId="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center"/>
    </xf>
    <xf numFmtId="0" fontId="51" fillId="0" borderId="0" xfId="0" applyFont="1" applyAlignment="1">
      <alignment horizontal="left" vertical="center"/>
    </xf>
    <xf numFmtId="49" fontId="8" fillId="33" borderId="52" xfId="0" applyNumberFormat="1" applyFont="1" applyFill="1" applyBorder="1" applyAlignment="1">
      <alignment horizontal="center" wrapText="1"/>
    </xf>
    <xf numFmtId="49" fontId="8" fillId="33" borderId="53" xfId="0" applyNumberFormat="1" applyFont="1" applyFill="1" applyBorder="1" applyAlignment="1">
      <alignment horizontal="center" wrapText="1"/>
    </xf>
    <xf numFmtId="49" fontId="8" fillId="33" borderId="54" xfId="0" applyNumberFormat="1" applyFont="1" applyFill="1" applyBorder="1" applyAlignment="1">
      <alignment horizontal="center" wrapText="1"/>
    </xf>
    <xf numFmtId="49" fontId="8" fillId="33" borderId="44" xfId="0" applyNumberFormat="1" applyFont="1" applyFill="1" applyBorder="1" applyAlignment="1">
      <alignment horizontal="center" wrapText="1"/>
    </xf>
    <xf numFmtId="0" fontId="8" fillId="33" borderId="44" xfId="0"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19" xfId="0" applyFont="1" applyFill="1" applyBorder="1" applyAlignment="1">
      <alignment horizontal="center" wrapText="1"/>
    </xf>
    <xf numFmtId="49" fontId="8" fillId="33" borderId="20" xfId="0" applyNumberFormat="1" applyFont="1" applyFill="1" applyBorder="1" applyAlignment="1">
      <alignment horizontal="center" wrapText="1"/>
    </xf>
    <xf numFmtId="0" fontId="8" fillId="33" borderId="20" xfId="0" applyFont="1" applyFill="1" applyBorder="1" applyAlignment="1">
      <alignment horizontal="center" wrapText="1"/>
    </xf>
    <xf numFmtId="49" fontId="8" fillId="33" borderId="55" xfId="0" applyNumberFormat="1" applyFont="1" applyFill="1" applyBorder="1" applyAlignment="1">
      <alignment horizontal="center" vertical="center"/>
    </xf>
    <xf numFmtId="49" fontId="8" fillId="33" borderId="56"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8" fillId="33" borderId="23" xfId="0" applyNumberFormat="1" applyFont="1" applyFill="1" applyBorder="1" applyAlignment="1">
      <alignment horizontal="center" vertical="center"/>
    </xf>
    <xf numFmtId="0" fontId="8" fillId="33" borderId="23" xfId="0" applyFont="1" applyFill="1" applyBorder="1" applyAlignment="1">
      <alignment horizontal="center" vertical="center"/>
    </xf>
    <xf numFmtId="0" fontId="8" fillId="33" borderId="56" xfId="0" applyFont="1" applyFill="1" applyBorder="1" applyAlignment="1">
      <alignment horizontal="center" vertical="center"/>
    </xf>
    <xf numFmtId="191" fontId="8" fillId="33" borderId="28" xfId="0" applyNumberFormat="1" applyFont="1" applyFill="1" applyBorder="1" applyAlignment="1">
      <alignment horizontal="center" vertical="center"/>
    </xf>
    <xf numFmtId="0" fontId="8" fillId="33" borderId="13" xfId="0" applyFont="1" applyFill="1" applyBorder="1" applyAlignment="1">
      <alignment horizontal="center" vertical="center"/>
    </xf>
    <xf numFmtId="191" fontId="55" fillId="33" borderId="0" xfId="0" applyNumberFormat="1" applyFont="1" applyFill="1" applyAlignment="1">
      <alignment horizontal="center" vertical="center"/>
    </xf>
    <xf numFmtId="0" fontId="8" fillId="33" borderId="0" xfId="0" applyFont="1" applyFill="1" applyAlignment="1">
      <alignment horizontal="center" vertical="center"/>
    </xf>
    <xf numFmtId="0" fontId="16" fillId="0" borderId="35" xfId="0" applyFont="1" applyBorder="1" applyAlignment="1">
      <alignment horizontal="center" vertical="center"/>
    </xf>
    <xf numFmtId="0" fontId="0" fillId="0" borderId="57"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1" fontId="0" fillId="36" borderId="57" xfId="0" applyNumberFormat="1" applyFont="1" applyFill="1" applyBorder="1" applyAlignment="1">
      <alignment horizontal="center" vertical="center"/>
    </xf>
    <xf numFmtId="1" fontId="0" fillId="0" borderId="46" xfId="0" applyNumberFormat="1"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 fontId="0" fillId="36" borderId="58" xfId="0" applyNumberFormat="1" applyFont="1" applyFill="1" applyBorder="1" applyAlignment="1">
      <alignment horizontal="center" vertical="center"/>
    </xf>
    <xf numFmtId="1" fontId="0" fillId="0" borderId="61" xfId="0" applyNumberFormat="1" applyFont="1" applyBorder="1" applyAlignment="1">
      <alignment horizontal="center" vertical="center"/>
    </xf>
    <xf numFmtId="0" fontId="13" fillId="0" borderId="0" xfId="0" applyFont="1" applyAlignment="1">
      <alignment/>
    </xf>
    <xf numFmtId="0" fontId="0" fillId="0" borderId="0" xfId="0" applyFont="1" applyAlignment="1">
      <alignment/>
    </xf>
    <xf numFmtId="0" fontId="24" fillId="0" borderId="0" xfId="0" applyFont="1" applyAlignment="1">
      <alignment/>
    </xf>
    <xf numFmtId="0" fontId="0" fillId="0" borderId="25" xfId="0" applyBorder="1" applyAlignment="1">
      <alignment/>
    </xf>
    <xf numFmtId="49" fontId="13" fillId="33" borderId="0" xfId="0" applyNumberFormat="1" applyFont="1" applyFill="1" applyAlignment="1">
      <alignment horizontal="right" vertical="center"/>
    </xf>
    <xf numFmtId="49" fontId="56" fillId="33" borderId="0" xfId="0" applyNumberFormat="1" applyFont="1" applyFill="1" applyAlignment="1">
      <alignment vertical="center"/>
    </xf>
    <xf numFmtId="49" fontId="13" fillId="33" borderId="0" xfId="0" applyNumberFormat="1" applyFont="1" applyFill="1" applyAlignment="1">
      <alignment horizontal="left" vertical="center"/>
    </xf>
    <xf numFmtId="49" fontId="13" fillId="33" borderId="0" xfId="0" applyNumberFormat="1" applyFont="1" applyFill="1" applyAlignment="1">
      <alignment vertical="center"/>
    </xf>
    <xf numFmtId="49" fontId="56" fillId="33" borderId="0" xfId="0" applyNumberFormat="1" applyFont="1" applyFill="1" applyAlignment="1">
      <alignment horizontal="center" vertical="center"/>
    </xf>
    <xf numFmtId="49" fontId="13" fillId="0" borderId="0" xfId="0" applyNumberFormat="1" applyFont="1" applyAlignment="1">
      <alignment vertical="center"/>
    </xf>
    <xf numFmtId="49" fontId="13" fillId="34" borderId="0" xfId="0" applyNumberFormat="1" applyFont="1" applyFill="1" applyAlignment="1">
      <alignment/>
    </xf>
    <xf numFmtId="49" fontId="13" fillId="34" borderId="0" xfId="0" applyNumberFormat="1" applyFont="1" applyFill="1" applyAlignment="1">
      <alignment horizontal="center"/>
    </xf>
    <xf numFmtId="49" fontId="13" fillId="0" borderId="0" xfId="0" applyNumberFormat="1" applyFont="1" applyFill="1" applyAlignment="1">
      <alignment/>
    </xf>
    <xf numFmtId="0" fontId="97" fillId="0" borderId="0" xfId="0" applyFont="1" applyAlignment="1">
      <alignment horizontal="right" vertical="center"/>
    </xf>
    <xf numFmtId="49" fontId="97" fillId="0" borderId="0" xfId="0" applyNumberFormat="1" applyFont="1" applyAlignment="1">
      <alignment horizontal="right" vertical="center"/>
    </xf>
    <xf numFmtId="0" fontId="97" fillId="36" borderId="0" xfId="0" applyFont="1" applyFill="1" applyAlignment="1">
      <alignment horizontal="right" vertical="center"/>
    </xf>
    <xf numFmtId="0" fontId="98" fillId="0" borderId="0" xfId="0" applyFont="1" applyAlignment="1">
      <alignment vertical="center"/>
    </xf>
    <xf numFmtId="49" fontId="97" fillId="40" borderId="0" xfId="0" applyNumberFormat="1" applyFont="1" applyFill="1" applyAlignment="1">
      <alignment horizontal="right" vertical="center"/>
    </xf>
    <xf numFmtId="49" fontId="97" fillId="36" borderId="0" xfId="0" applyNumberFormat="1" applyFont="1" applyFill="1" applyAlignment="1">
      <alignment horizontal="right" vertical="center"/>
    </xf>
    <xf numFmtId="49" fontId="96" fillId="40" borderId="0" xfId="0" applyNumberFormat="1" applyFont="1" applyFill="1" applyAlignment="1">
      <alignment horizontal="right" vertical="center"/>
    </xf>
    <xf numFmtId="0" fontId="98" fillId="0" borderId="0" xfId="0" applyFont="1" applyAlignment="1">
      <alignment horizontal="right" vertical="center"/>
    </xf>
    <xf numFmtId="14" fontId="16" fillId="0" borderId="15" xfId="0" applyNumberFormat="1" applyFont="1" applyBorder="1" applyAlignment="1">
      <alignment horizontal="left" vertical="center"/>
    </xf>
    <xf numFmtId="0" fontId="13" fillId="33" borderId="0" xfId="0" applyFont="1" applyFill="1" applyAlignment="1">
      <alignment horizontal="center" vertical="center"/>
    </xf>
    <xf numFmtId="0" fontId="13" fillId="33" borderId="16" xfId="0" applyFont="1" applyFill="1" applyBorder="1" applyAlignment="1">
      <alignment horizontal="center" vertical="center"/>
    </xf>
    <xf numFmtId="0" fontId="43" fillId="33" borderId="0" xfId="0" applyNumberFormat="1" applyFont="1" applyFill="1" applyAlignment="1">
      <alignment horizontal="center" vertical="center"/>
    </xf>
    <xf numFmtId="0" fontId="43" fillId="33" borderId="16" xfId="0" applyNumberFormat="1" applyFont="1" applyFill="1" applyBorder="1" applyAlignment="1">
      <alignment horizontal="center" vertical="center"/>
    </xf>
    <xf numFmtId="0" fontId="99" fillId="44" borderId="0" xfId="0" applyFont="1" applyFill="1" applyAlignment="1">
      <alignment horizont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36" borderId="57"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100" fillId="0" borderId="25" xfId="0" applyFont="1" applyBorder="1" applyAlignment="1">
      <alignment horizont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43" xfId="0" applyFont="1" applyBorder="1" applyAlignment="1">
      <alignment horizontal="center" vertical="center"/>
    </xf>
    <xf numFmtId="0" fontId="7" fillId="0" borderId="64" xfId="0" applyFont="1" applyBorder="1" applyAlignment="1">
      <alignment horizontal="center" vertical="center"/>
    </xf>
    <xf numFmtId="0" fontId="17" fillId="0" borderId="25" xfId="0" applyFont="1" applyBorder="1" applyAlignment="1">
      <alignment horizontal="center" vertical="center"/>
    </xf>
    <xf numFmtId="0" fontId="8" fillId="33" borderId="19"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0" fillId="0" borderId="31" xfId="0" applyFont="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29">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i val="0"/>
        <color auto="1"/>
      </font>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1219200</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8"/>
        <xdr:cNvPicPr preferRelativeResize="1">
          <a:picLocks noChangeAspect="1"/>
        </xdr:cNvPicPr>
      </xdr:nvPicPr>
      <xdr:blipFill>
        <a:blip r:embed="rId1"/>
        <a:stretch>
          <a:fillRect/>
        </a:stretch>
      </xdr:blipFill>
      <xdr:spPr>
        <a:xfrm>
          <a:off x="621030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C14" sqref="C14"/>
    </sheetView>
  </sheetViews>
  <sheetFormatPr defaultColWidth="9.140625" defaultRowHeight="12.75"/>
  <cols>
    <col min="1" max="4" width="19.140625" style="0" customWidth="1"/>
    <col min="5" max="5" width="19.140625" style="1" customWidth="1"/>
  </cols>
  <sheetData>
    <row r="1" spans="1:7" s="2" customFormat="1" ht="49.5" customHeight="1" thickBot="1">
      <c r="A1" s="218" t="s">
        <v>135</v>
      </c>
      <c r="B1" s="3"/>
      <c r="C1" s="3"/>
      <c r="D1" s="219"/>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248" t="s">
        <v>76</v>
      </c>
      <c r="B5" s="21"/>
      <c r="C5" s="21"/>
      <c r="D5" s="21"/>
      <c r="E5" s="309"/>
      <c r="F5" s="22"/>
      <c r="G5" s="23"/>
    </row>
    <row r="6" spans="1:7" s="2" customFormat="1" ht="26.25">
      <c r="A6" s="340" t="s">
        <v>142</v>
      </c>
      <c r="B6" s="310"/>
      <c r="C6" s="24"/>
      <c r="D6" s="25"/>
      <c r="E6" s="26"/>
      <c r="F6" s="5"/>
      <c r="G6" s="5"/>
    </row>
    <row r="7" spans="1:7" s="18" customFormat="1" ht="15" customHeight="1">
      <c r="A7" s="296" t="s">
        <v>136</v>
      </c>
      <c r="B7" s="296" t="s">
        <v>137</v>
      </c>
      <c r="C7" s="296" t="s">
        <v>138</v>
      </c>
      <c r="D7" s="296" t="s">
        <v>139</v>
      </c>
      <c r="E7" s="296" t="s">
        <v>140</v>
      </c>
      <c r="F7" s="22"/>
      <c r="G7" s="23"/>
    </row>
    <row r="8" spans="1:7" s="2" customFormat="1" ht="16.5" customHeight="1">
      <c r="A8" s="287" t="s">
        <v>146</v>
      </c>
      <c r="B8" s="287" t="s">
        <v>147</v>
      </c>
      <c r="C8" s="287" t="s">
        <v>148</v>
      </c>
      <c r="D8" s="287"/>
      <c r="E8" s="287"/>
      <c r="F8" s="5"/>
      <c r="G8" s="5"/>
    </row>
    <row r="9" spans="1:7" s="2" customFormat="1" ht="15" customHeight="1">
      <c r="A9" s="248" t="s">
        <v>77</v>
      </c>
      <c r="B9" s="21"/>
      <c r="C9" s="249" t="s">
        <v>78</v>
      </c>
      <c r="D9" s="249"/>
      <c r="E9" s="250" t="s">
        <v>79</v>
      </c>
      <c r="F9" s="5"/>
      <c r="G9" s="5"/>
    </row>
    <row r="10" spans="1:7" s="2" customFormat="1" ht="12.75">
      <c r="A10" s="28" t="s">
        <v>143</v>
      </c>
      <c r="B10" s="29"/>
      <c r="C10" s="30" t="s">
        <v>144</v>
      </c>
      <c r="D10" s="249" t="s">
        <v>119</v>
      </c>
      <c r="E10" s="300" t="s">
        <v>145</v>
      </c>
      <c r="F10" s="5"/>
      <c r="G10" s="5"/>
    </row>
    <row r="11" spans="1:7" ht="12.75">
      <c r="A11" s="20"/>
      <c r="B11" s="21"/>
      <c r="C11" s="274" t="s">
        <v>118</v>
      </c>
      <c r="D11" s="274" t="s">
        <v>132</v>
      </c>
      <c r="E11" s="274" t="s">
        <v>133</v>
      </c>
      <c r="F11" s="32"/>
      <c r="G11" s="32"/>
    </row>
    <row r="12" spans="1:7" s="2" customFormat="1" ht="12.75">
      <c r="A12" s="220"/>
      <c r="B12" s="5"/>
      <c r="C12" s="288"/>
      <c r="D12" s="288"/>
      <c r="E12" s="288"/>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295"/>
      <c r="C17" s="221"/>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22" activePane="bottomLeft" state="frozen"/>
      <selection pane="topLeft" activeCell="C12" sqref="C12"/>
      <selection pane="bottomLeft" activeCell="T11" sqref="T11"/>
    </sheetView>
  </sheetViews>
  <sheetFormatPr defaultColWidth="9.140625" defaultRowHeight="12.75"/>
  <cols>
    <col min="1" max="1" width="3.8515625" style="0" customWidth="1"/>
    <col min="2" max="2" width="13.00390625" style="0" customWidth="1"/>
    <col min="3" max="3" width="14.28125" style="0" customWidth="1"/>
    <col min="4" max="4" width="12.00390625" style="38" customWidth="1"/>
    <col min="5" max="5" width="10.57421875" style="327" customWidth="1"/>
    <col min="6" max="6" width="6.140625" style="54" hidden="1" customWidth="1"/>
    <col min="7" max="7" width="28.71093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5" t="str">
        <f>Altalanos!$A$6</f>
        <v>Fortuna kupa</v>
      </c>
      <c r="B1" s="48"/>
      <c r="C1" s="48"/>
      <c r="D1" s="229"/>
      <c r="E1" s="253" t="s">
        <v>106</v>
      </c>
      <c r="F1" s="242"/>
      <c r="G1" s="243"/>
      <c r="H1" s="244"/>
      <c r="I1" s="244"/>
      <c r="J1" s="245"/>
      <c r="K1" s="245"/>
      <c r="L1" s="245"/>
      <c r="M1" s="245"/>
      <c r="N1" s="245"/>
      <c r="O1" s="245"/>
      <c r="P1" s="245"/>
      <c r="Q1" s="246"/>
    </row>
    <row r="2" spans="2:17" ht="13.5" thickBot="1">
      <c r="B2" s="50" t="s">
        <v>105</v>
      </c>
      <c r="C2" s="50" t="str">
        <f>Altalanos!$A$8</f>
        <v>L18-16</v>
      </c>
      <c r="D2" s="68"/>
      <c r="E2" s="253" t="s">
        <v>88</v>
      </c>
      <c r="F2" s="55"/>
      <c r="G2" s="55"/>
      <c r="H2" s="318"/>
      <c r="I2" s="318"/>
      <c r="J2" s="49"/>
      <c r="K2" s="49"/>
      <c r="L2" s="49"/>
      <c r="M2" s="49"/>
      <c r="N2" s="62"/>
      <c r="O2" s="43"/>
      <c r="P2" s="43"/>
      <c r="Q2" s="62"/>
    </row>
    <row r="3" spans="1:17" s="2" customFormat="1" ht="13.5" thickBot="1">
      <c r="A3" s="311" t="s">
        <v>104</v>
      </c>
      <c r="B3" s="316"/>
      <c r="C3" s="316"/>
      <c r="D3" s="316"/>
      <c r="E3" s="316"/>
      <c r="F3" s="316"/>
      <c r="G3" s="316"/>
      <c r="H3" s="316"/>
      <c r="I3" s="317"/>
      <c r="J3" s="63"/>
      <c r="K3" s="69"/>
      <c r="L3" s="69"/>
      <c r="M3" s="69"/>
      <c r="N3" s="289" t="s">
        <v>87</v>
      </c>
      <c r="O3" s="64"/>
      <c r="P3" s="70"/>
      <c r="Q3" s="254"/>
    </row>
    <row r="4" spans="1:17" s="2" customFormat="1" ht="12.75">
      <c r="A4" s="40" t="s">
        <v>80</v>
      </c>
      <c r="B4" s="40"/>
      <c r="C4" s="39" t="s">
        <v>78</v>
      </c>
      <c r="D4" s="40" t="s">
        <v>83</v>
      </c>
      <c r="E4" s="44"/>
      <c r="G4" s="71"/>
      <c r="H4" s="329" t="s">
        <v>84</v>
      </c>
      <c r="I4" s="323"/>
      <c r="J4" s="72"/>
      <c r="K4" s="73"/>
      <c r="L4" s="73"/>
      <c r="M4" s="73"/>
      <c r="N4" s="72"/>
      <c r="O4" s="255"/>
      <c r="P4" s="255"/>
      <c r="Q4" s="74"/>
    </row>
    <row r="5" spans="1:17" s="2" customFormat="1" ht="13.5" thickBot="1">
      <c r="A5" s="247" t="str">
        <f>Altalanos!$A$10</f>
        <v>2022.03.12-14</v>
      </c>
      <c r="B5" s="247"/>
      <c r="C5" s="51" t="str">
        <f>Altalanos!$C$10</f>
        <v>Budapest</v>
      </c>
      <c r="D5" s="52" t="str">
        <f>Altalanos!$D$10</f>
        <v>  </v>
      </c>
      <c r="E5" s="52"/>
      <c r="F5" s="52"/>
      <c r="G5" s="52"/>
      <c r="H5" s="280" t="str">
        <f>Altalanos!$E$10</f>
        <v>Zuborné Pázmándy Katalin</v>
      </c>
      <c r="I5" s="330"/>
      <c r="J5" s="75"/>
      <c r="K5" s="45"/>
      <c r="L5" s="45"/>
      <c r="M5" s="45"/>
      <c r="N5" s="75"/>
      <c r="O5" s="52"/>
      <c r="P5" s="52"/>
      <c r="Q5" s="333"/>
    </row>
    <row r="6" spans="1:17" ht="30" customHeight="1" thickBot="1">
      <c r="A6" s="233" t="s">
        <v>89</v>
      </c>
      <c r="B6" s="65" t="s">
        <v>81</v>
      </c>
      <c r="C6" s="65" t="s">
        <v>82</v>
      </c>
      <c r="D6" s="65" t="s">
        <v>85</v>
      </c>
      <c r="E6" s="66" t="s">
        <v>86</v>
      </c>
      <c r="F6" s="66" t="s">
        <v>90</v>
      </c>
      <c r="G6" s="66" t="s">
        <v>141</v>
      </c>
      <c r="H6" s="319" t="s">
        <v>91</v>
      </c>
      <c r="I6" s="320"/>
      <c r="J6" s="237" t="s">
        <v>73</v>
      </c>
      <c r="K6" s="67" t="s">
        <v>71</v>
      </c>
      <c r="L6" s="239" t="s">
        <v>1</v>
      </c>
      <c r="M6" s="213" t="s">
        <v>72</v>
      </c>
      <c r="N6" s="270" t="s">
        <v>103</v>
      </c>
      <c r="O6" s="251" t="s">
        <v>92</v>
      </c>
      <c r="P6" s="252" t="s">
        <v>2</v>
      </c>
      <c r="Q6" s="66" t="s">
        <v>93</v>
      </c>
    </row>
    <row r="7" spans="1:17" s="11" customFormat="1" ht="18.75" customHeight="1">
      <c r="A7" s="241">
        <v>1</v>
      </c>
      <c r="B7" s="57" t="s">
        <v>149</v>
      </c>
      <c r="C7" s="57" t="s">
        <v>150</v>
      </c>
      <c r="D7" s="58" t="s">
        <v>194</v>
      </c>
      <c r="E7" s="256" t="s">
        <v>195</v>
      </c>
      <c r="F7" s="312"/>
      <c r="G7" s="313"/>
      <c r="H7" s="58"/>
      <c r="I7" s="58"/>
      <c r="J7" s="238"/>
      <c r="K7" s="236"/>
      <c r="L7" s="240"/>
      <c r="M7" s="236"/>
      <c r="N7" s="230"/>
      <c r="O7" s="335">
        <v>10</v>
      </c>
      <c r="P7" s="77"/>
      <c r="Q7" s="59">
        <v>1</v>
      </c>
    </row>
    <row r="8" spans="1:17" s="11" customFormat="1" ht="18.75" customHeight="1">
      <c r="A8" s="241">
        <v>2</v>
      </c>
      <c r="B8" s="57" t="s">
        <v>151</v>
      </c>
      <c r="C8" s="57" t="s">
        <v>244</v>
      </c>
      <c r="D8" s="58" t="s">
        <v>196</v>
      </c>
      <c r="E8" s="256" t="s">
        <v>197</v>
      </c>
      <c r="F8" s="314"/>
      <c r="G8" s="315"/>
      <c r="H8" s="58"/>
      <c r="I8" s="58"/>
      <c r="J8" s="238"/>
      <c r="K8" s="236"/>
      <c r="L8" s="240"/>
      <c r="M8" s="236"/>
      <c r="N8" s="230"/>
      <c r="O8" s="58">
        <v>19</v>
      </c>
      <c r="P8" s="77"/>
      <c r="Q8" s="59">
        <v>2</v>
      </c>
    </row>
    <row r="9" spans="1:17" s="11" customFormat="1" ht="18.75" customHeight="1">
      <c r="A9" s="241">
        <v>3</v>
      </c>
      <c r="B9" s="57" t="s">
        <v>152</v>
      </c>
      <c r="C9" s="57" t="s">
        <v>153</v>
      </c>
      <c r="D9" s="58" t="s">
        <v>194</v>
      </c>
      <c r="E9" s="256" t="s">
        <v>198</v>
      </c>
      <c r="F9" s="314"/>
      <c r="G9" s="315"/>
      <c r="H9" s="58"/>
      <c r="I9" s="58"/>
      <c r="J9" s="238"/>
      <c r="K9" s="236"/>
      <c r="L9" s="240"/>
      <c r="M9" s="236"/>
      <c r="N9" s="230"/>
      <c r="O9" s="58">
        <v>20</v>
      </c>
      <c r="P9" s="325"/>
      <c r="Q9" s="271">
        <v>3</v>
      </c>
    </row>
    <row r="10" spans="1:17" s="11" customFormat="1" ht="18.75" customHeight="1">
      <c r="A10" s="241">
        <v>4</v>
      </c>
      <c r="B10" s="57" t="s">
        <v>154</v>
      </c>
      <c r="C10" s="57" t="s">
        <v>155</v>
      </c>
      <c r="D10" s="58" t="s">
        <v>199</v>
      </c>
      <c r="E10" s="256" t="s">
        <v>200</v>
      </c>
      <c r="F10" s="314"/>
      <c r="G10" s="315"/>
      <c r="H10" s="58"/>
      <c r="I10" s="58"/>
      <c r="J10" s="238"/>
      <c r="K10" s="236"/>
      <c r="L10" s="240"/>
      <c r="M10" s="236"/>
      <c r="N10" s="230"/>
      <c r="O10" s="58">
        <v>21</v>
      </c>
      <c r="P10" s="324"/>
      <c r="Q10" s="321">
        <v>4</v>
      </c>
    </row>
    <row r="11" spans="1:17" s="11" customFormat="1" ht="18.75" customHeight="1">
      <c r="A11" s="241">
        <v>5</v>
      </c>
      <c r="B11" s="57" t="s">
        <v>374</v>
      </c>
      <c r="C11" s="57" t="s">
        <v>157</v>
      </c>
      <c r="D11" s="58" t="s">
        <v>201</v>
      </c>
      <c r="E11" s="256" t="s">
        <v>202</v>
      </c>
      <c r="F11" s="314"/>
      <c r="G11" s="315"/>
      <c r="H11" s="58"/>
      <c r="I11" s="58"/>
      <c r="J11" s="238"/>
      <c r="K11" s="236"/>
      <c r="L11" s="240"/>
      <c r="M11" s="236"/>
      <c r="N11" s="230"/>
      <c r="O11" s="58">
        <v>22</v>
      </c>
      <c r="P11" s="324"/>
      <c r="Q11" s="321">
        <v>5</v>
      </c>
    </row>
    <row r="12" spans="1:17" s="11" customFormat="1" ht="18.75" customHeight="1">
      <c r="A12" s="241">
        <v>6</v>
      </c>
      <c r="B12" s="57" t="s">
        <v>158</v>
      </c>
      <c r="C12" s="57" t="s">
        <v>159</v>
      </c>
      <c r="D12" s="58" t="s">
        <v>203</v>
      </c>
      <c r="E12" s="256" t="s">
        <v>204</v>
      </c>
      <c r="F12" s="314"/>
      <c r="G12" s="315"/>
      <c r="H12" s="58"/>
      <c r="I12" s="58"/>
      <c r="J12" s="238"/>
      <c r="K12" s="236"/>
      <c r="L12" s="240"/>
      <c r="M12" s="236"/>
      <c r="N12" s="230"/>
      <c r="O12" s="58">
        <v>27</v>
      </c>
      <c r="P12" s="324"/>
      <c r="Q12" s="321">
        <v>6</v>
      </c>
    </row>
    <row r="13" spans="1:17" s="11" customFormat="1" ht="18.75" customHeight="1">
      <c r="A13" s="241">
        <v>7</v>
      </c>
      <c r="B13" s="57" t="s">
        <v>160</v>
      </c>
      <c r="C13" s="57" t="s">
        <v>161</v>
      </c>
      <c r="D13" s="58" t="s">
        <v>205</v>
      </c>
      <c r="E13" s="256" t="s">
        <v>206</v>
      </c>
      <c r="F13" s="314"/>
      <c r="G13" s="315"/>
      <c r="H13" s="58"/>
      <c r="I13" s="58"/>
      <c r="J13" s="238"/>
      <c r="K13" s="236"/>
      <c r="L13" s="240"/>
      <c r="M13" s="236"/>
      <c r="N13" s="230"/>
      <c r="O13" s="58">
        <v>46</v>
      </c>
      <c r="P13" s="324"/>
      <c r="Q13" s="321">
        <v>7</v>
      </c>
    </row>
    <row r="14" spans="1:17" s="11" customFormat="1" ht="18.75" customHeight="1">
      <c r="A14" s="241">
        <v>8</v>
      </c>
      <c r="B14" s="57" t="s">
        <v>162</v>
      </c>
      <c r="C14" s="57" t="s">
        <v>159</v>
      </c>
      <c r="D14" s="58" t="s">
        <v>207</v>
      </c>
      <c r="E14" s="256" t="s">
        <v>208</v>
      </c>
      <c r="F14" s="314"/>
      <c r="G14" s="315"/>
      <c r="H14" s="58"/>
      <c r="I14" s="58"/>
      <c r="J14" s="238"/>
      <c r="K14" s="236"/>
      <c r="L14" s="240"/>
      <c r="M14" s="236"/>
      <c r="N14" s="230"/>
      <c r="O14" s="58">
        <v>48</v>
      </c>
      <c r="P14" s="324"/>
      <c r="Q14" s="321">
        <v>8</v>
      </c>
    </row>
    <row r="15" spans="1:17" s="11" customFormat="1" ht="18.75" customHeight="1">
      <c r="A15" s="241">
        <v>9</v>
      </c>
      <c r="B15" s="57" t="s">
        <v>163</v>
      </c>
      <c r="C15" s="57" t="s">
        <v>370</v>
      </c>
      <c r="D15" s="58" t="s">
        <v>209</v>
      </c>
      <c r="E15" s="256" t="s">
        <v>210</v>
      </c>
      <c r="F15" s="76"/>
      <c r="G15" s="76"/>
      <c r="H15" s="58"/>
      <c r="I15" s="58"/>
      <c r="J15" s="238"/>
      <c r="K15" s="236"/>
      <c r="L15" s="240"/>
      <c r="M15" s="276"/>
      <c r="N15" s="230"/>
      <c r="O15" s="58">
        <v>50</v>
      </c>
      <c r="P15" s="59"/>
      <c r="Q15" s="59"/>
    </row>
    <row r="16" spans="1:17" s="11" customFormat="1" ht="18.75" customHeight="1">
      <c r="A16" s="241">
        <v>10</v>
      </c>
      <c r="B16" s="334" t="s">
        <v>164</v>
      </c>
      <c r="C16" s="57" t="s">
        <v>165</v>
      </c>
      <c r="D16" s="58" t="s">
        <v>205</v>
      </c>
      <c r="E16" s="256" t="s">
        <v>211</v>
      </c>
      <c r="F16" s="76"/>
      <c r="G16" s="76"/>
      <c r="H16" s="58"/>
      <c r="I16" s="58"/>
      <c r="J16" s="238"/>
      <c r="K16" s="236"/>
      <c r="L16" s="240"/>
      <c r="M16" s="276"/>
      <c r="N16" s="230"/>
      <c r="O16" s="58">
        <v>51</v>
      </c>
      <c r="P16" s="77"/>
      <c r="Q16" s="59"/>
    </row>
    <row r="17" spans="1:17" s="11" customFormat="1" ht="18.75" customHeight="1">
      <c r="A17" s="241">
        <v>11</v>
      </c>
      <c r="B17" s="57" t="s">
        <v>166</v>
      </c>
      <c r="C17" s="57" t="s">
        <v>167</v>
      </c>
      <c r="D17" s="58" t="s">
        <v>212</v>
      </c>
      <c r="E17" s="256" t="s">
        <v>213</v>
      </c>
      <c r="F17" s="76"/>
      <c r="G17" s="76"/>
      <c r="H17" s="58"/>
      <c r="I17" s="58"/>
      <c r="J17" s="238"/>
      <c r="K17" s="236"/>
      <c r="L17" s="240"/>
      <c r="M17" s="276"/>
      <c r="N17" s="230"/>
      <c r="O17" s="58">
        <v>55</v>
      </c>
      <c r="P17" s="77"/>
      <c r="Q17" s="59"/>
    </row>
    <row r="18" spans="1:17" s="11" customFormat="1" ht="18.75" customHeight="1">
      <c r="A18" s="241">
        <v>12</v>
      </c>
      <c r="B18" s="57" t="s">
        <v>168</v>
      </c>
      <c r="C18" s="57" t="s">
        <v>169</v>
      </c>
      <c r="D18" s="58" t="s">
        <v>212</v>
      </c>
      <c r="E18" s="256" t="s">
        <v>214</v>
      </c>
      <c r="F18" s="76"/>
      <c r="G18" s="76"/>
      <c r="H18" s="58"/>
      <c r="I18" s="58"/>
      <c r="J18" s="238"/>
      <c r="K18" s="236"/>
      <c r="L18" s="240"/>
      <c r="M18" s="276"/>
      <c r="N18" s="230"/>
      <c r="O18" s="58">
        <v>55</v>
      </c>
      <c r="P18" s="77"/>
      <c r="Q18" s="59"/>
    </row>
    <row r="19" spans="1:17" s="11" customFormat="1" ht="18.75" customHeight="1">
      <c r="A19" s="241">
        <v>13</v>
      </c>
      <c r="B19" s="57" t="s">
        <v>170</v>
      </c>
      <c r="C19" s="57" t="s">
        <v>171</v>
      </c>
      <c r="D19" s="58" t="s">
        <v>199</v>
      </c>
      <c r="E19" s="256" t="s">
        <v>215</v>
      </c>
      <c r="F19" s="76"/>
      <c r="G19" s="76"/>
      <c r="H19" s="58"/>
      <c r="I19" s="58"/>
      <c r="J19" s="238"/>
      <c r="K19" s="236"/>
      <c r="L19" s="240"/>
      <c r="M19" s="276"/>
      <c r="N19" s="230"/>
      <c r="O19" s="58">
        <v>57</v>
      </c>
      <c r="P19" s="77"/>
      <c r="Q19" s="59"/>
    </row>
    <row r="20" spans="1:17" s="11" customFormat="1" ht="18.75" customHeight="1">
      <c r="A20" s="241">
        <v>14</v>
      </c>
      <c r="B20" s="57" t="s">
        <v>172</v>
      </c>
      <c r="C20" s="57" t="s">
        <v>173</v>
      </c>
      <c r="D20" s="58" t="s">
        <v>216</v>
      </c>
      <c r="E20" s="256" t="s">
        <v>217</v>
      </c>
      <c r="F20" s="76"/>
      <c r="G20" s="76"/>
      <c r="H20" s="58"/>
      <c r="I20" s="58"/>
      <c r="J20" s="238"/>
      <c r="K20" s="236"/>
      <c r="L20" s="240"/>
      <c r="M20" s="276"/>
      <c r="N20" s="230"/>
      <c r="O20" s="58">
        <v>64</v>
      </c>
      <c r="P20" s="77"/>
      <c r="Q20" s="59"/>
    </row>
    <row r="21" spans="1:17" s="11" customFormat="1" ht="18.75" customHeight="1">
      <c r="A21" s="241">
        <v>15</v>
      </c>
      <c r="B21" s="57" t="s">
        <v>174</v>
      </c>
      <c r="C21" s="57" t="s">
        <v>175</v>
      </c>
      <c r="D21" s="58" t="s">
        <v>218</v>
      </c>
      <c r="E21" s="256" t="s">
        <v>219</v>
      </c>
      <c r="F21" s="76"/>
      <c r="G21" s="76"/>
      <c r="H21" s="58"/>
      <c r="I21" s="58"/>
      <c r="J21" s="238"/>
      <c r="K21" s="236"/>
      <c r="L21" s="240"/>
      <c r="M21" s="276"/>
      <c r="N21" s="230"/>
      <c r="O21" s="58">
        <v>64</v>
      </c>
      <c r="P21" s="77"/>
      <c r="Q21" s="59"/>
    </row>
    <row r="22" spans="1:17" s="11" customFormat="1" ht="18.75" customHeight="1">
      <c r="A22" s="241">
        <v>16</v>
      </c>
      <c r="B22" s="57" t="s">
        <v>176</v>
      </c>
      <c r="C22" s="57" t="s">
        <v>177</v>
      </c>
      <c r="D22" s="58" t="s">
        <v>203</v>
      </c>
      <c r="E22" s="256" t="s">
        <v>220</v>
      </c>
      <c r="F22" s="76"/>
      <c r="G22" s="76"/>
      <c r="H22" s="58"/>
      <c r="I22" s="58"/>
      <c r="J22" s="238"/>
      <c r="K22" s="236"/>
      <c r="L22" s="240"/>
      <c r="M22" s="276"/>
      <c r="N22" s="230"/>
      <c r="O22" s="58">
        <v>70</v>
      </c>
      <c r="P22" s="77"/>
      <c r="Q22" s="59"/>
    </row>
    <row r="23" spans="1:17" s="11" customFormat="1" ht="18.75" customHeight="1">
      <c r="A23" s="241">
        <v>17</v>
      </c>
      <c r="B23" s="57" t="s">
        <v>373</v>
      </c>
      <c r="C23" s="57" t="s">
        <v>178</v>
      </c>
      <c r="D23" s="58" t="s">
        <v>201</v>
      </c>
      <c r="E23" s="256" t="s">
        <v>221</v>
      </c>
      <c r="F23" s="76"/>
      <c r="G23" s="76"/>
      <c r="H23" s="58"/>
      <c r="I23" s="58"/>
      <c r="J23" s="238"/>
      <c r="K23" s="236"/>
      <c r="L23" s="240"/>
      <c r="M23" s="276"/>
      <c r="N23" s="230"/>
      <c r="O23" s="58">
        <v>70</v>
      </c>
      <c r="P23" s="77"/>
      <c r="Q23" s="59"/>
    </row>
    <row r="24" spans="1:17" s="11" customFormat="1" ht="18.75" customHeight="1">
      <c r="A24" s="241">
        <v>18</v>
      </c>
      <c r="B24" s="57" t="s">
        <v>179</v>
      </c>
      <c r="C24" s="57" t="s">
        <v>180</v>
      </c>
      <c r="D24" s="58" t="s">
        <v>222</v>
      </c>
      <c r="E24" s="256" t="s">
        <v>223</v>
      </c>
      <c r="F24" s="76"/>
      <c r="G24" s="76"/>
      <c r="H24" s="58"/>
      <c r="I24" s="58"/>
      <c r="J24" s="238"/>
      <c r="K24" s="236"/>
      <c r="L24" s="240"/>
      <c r="M24" s="276"/>
      <c r="N24" s="230"/>
      <c r="O24" s="58" t="s">
        <v>232</v>
      </c>
      <c r="P24" s="77"/>
      <c r="Q24" s="59"/>
    </row>
    <row r="25" spans="1:17" s="11" customFormat="1" ht="18.75" customHeight="1">
      <c r="A25" s="241">
        <v>19</v>
      </c>
      <c r="B25" s="57" t="s">
        <v>181</v>
      </c>
      <c r="C25" s="57" t="s">
        <v>182</v>
      </c>
      <c r="D25" s="58" t="s">
        <v>224</v>
      </c>
      <c r="E25" s="256" t="s">
        <v>225</v>
      </c>
      <c r="F25" s="76"/>
      <c r="G25" s="76"/>
      <c r="H25" s="58"/>
      <c r="I25" s="58"/>
      <c r="J25" s="238"/>
      <c r="K25" s="236"/>
      <c r="L25" s="240"/>
      <c r="M25" s="276"/>
      <c r="N25" s="230"/>
      <c r="O25" s="58" t="s">
        <v>232</v>
      </c>
      <c r="P25" s="77"/>
      <c r="Q25" s="59"/>
    </row>
    <row r="26" spans="1:17" s="11" customFormat="1" ht="18.75" customHeight="1">
      <c r="A26" s="241">
        <v>20</v>
      </c>
      <c r="B26" s="57" t="s">
        <v>185</v>
      </c>
      <c r="C26" s="57" t="s">
        <v>186</v>
      </c>
      <c r="D26" s="58" t="s">
        <v>203</v>
      </c>
      <c r="E26" s="256" t="s">
        <v>226</v>
      </c>
      <c r="F26" s="76"/>
      <c r="G26" s="76"/>
      <c r="H26" s="58"/>
      <c r="I26" s="58"/>
      <c r="J26" s="238"/>
      <c r="K26" s="236"/>
      <c r="L26" s="240"/>
      <c r="M26" s="276"/>
      <c r="N26" s="230"/>
      <c r="O26" s="58" t="s">
        <v>232</v>
      </c>
      <c r="P26" s="77"/>
      <c r="Q26" s="59"/>
    </row>
    <row r="27" spans="1:17" s="11" customFormat="1" ht="18.75" customHeight="1">
      <c r="A27" s="241">
        <v>21</v>
      </c>
      <c r="B27" s="57" t="s">
        <v>183</v>
      </c>
      <c r="C27" s="57" t="s">
        <v>184</v>
      </c>
      <c r="D27" s="58" t="s">
        <v>227</v>
      </c>
      <c r="E27" s="336" t="s">
        <v>366</v>
      </c>
      <c r="F27" s="331"/>
      <c r="G27" s="332"/>
      <c r="H27" s="58"/>
      <c r="I27" s="58"/>
      <c r="J27" s="238"/>
      <c r="K27" s="236"/>
      <c r="L27" s="240"/>
      <c r="M27" s="276"/>
      <c r="N27" s="230"/>
      <c r="O27" s="58" t="s">
        <v>232</v>
      </c>
      <c r="P27" s="77"/>
      <c r="Q27" s="59"/>
    </row>
    <row r="28" spans="1:17" s="11" customFormat="1" ht="18.75" customHeight="1">
      <c r="A28" s="241">
        <v>22</v>
      </c>
      <c r="B28" s="57" t="s">
        <v>187</v>
      </c>
      <c r="C28" s="57" t="s">
        <v>188</v>
      </c>
      <c r="D28" s="58" t="s">
        <v>367</v>
      </c>
      <c r="E28" s="337" t="s">
        <v>228</v>
      </c>
      <c r="F28" s="76"/>
      <c r="G28" s="76"/>
      <c r="H28" s="58"/>
      <c r="I28" s="58"/>
      <c r="J28" s="238"/>
      <c r="K28" s="236"/>
      <c r="L28" s="240"/>
      <c r="M28" s="276"/>
      <c r="N28" s="230"/>
      <c r="O28" s="58" t="s">
        <v>232</v>
      </c>
      <c r="P28" s="77"/>
      <c r="Q28" s="59"/>
    </row>
    <row r="29" spans="1:17" s="11" customFormat="1" ht="18.75" customHeight="1">
      <c r="A29" s="241">
        <v>23</v>
      </c>
      <c r="B29" s="57" t="s">
        <v>189</v>
      </c>
      <c r="C29" s="57" t="s">
        <v>161</v>
      </c>
      <c r="D29" s="58" t="s">
        <v>227</v>
      </c>
      <c r="E29" s="256" t="s">
        <v>229</v>
      </c>
      <c r="F29" s="76"/>
      <c r="G29" s="76"/>
      <c r="H29" s="58"/>
      <c r="I29" s="58"/>
      <c r="J29" s="238"/>
      <c r="K29" s="236"/>
      <c r="L29" s="240"/>
      <c r="M29" s="276"/>
      <c r="N29" s="230"/>
      <c r="O29" s="58" t="s">
        <v>232</v>
      </c>
      <c r="P29" s="77"/>
      <c r="Q29" s="59"/>
    </row>
    <row r="30" spans="1:17" s="11" customFormat="1" ht="18.75" customHeight="1">
      <c r="A30" s="241">
        <v>24</v>
      </c>
      <c r="B30" s="57" t="s">
        <v>190</v>
      </c>
      <c r="C30" s="57" t="s">
        <v>191</v>
      </c>
      <c r="D30" s="58" t="s">
        <v>201</v>
      </c>
      <c r="E30" s="256" t="s">
        <v>230</v>
      </c>
      <c r="F30" s="76"/>
      <c r="G30" s="76"/>
      <c r="H30" s="58"/>
      <c r="I30" s="58"/>
      <c r="J30" s="238"/>
      <c r="K30" s="236"/>
      <c r="L30" s="240"/>
      <c r="M30" s="276"/>
      <c r="N30" s="230"/>
      <c r="O30" s="58" t="s">
        <v>232</v>
      </c>
      <c r="P30" s="77"/>
      <c r="Q30" s="59"/>
    </row>
    <row r="31" spans="1:17" s="11" customFormat="1" ht="18.75" customHeight="1">
      <c r="A31" s="241">
        <v>25</v>
      </c>
      <c r="B31" s="57" t="s">
        <v>192</v>
      </c>
      <c r="C31" s="57" t="s">
        <v>193</v>
      </c>
      <c r="D31" s="58" t="s">
        <v>209</v>
      </c>
      <c r="E31" s="328" t="s">
        <v>231</v>
      </c>
      <c r="F31" s="76"/>
      <c r="G31" s="76"/>
      <c r="H31" s="58"/>
      <c r="I31" s="58"/>
      <c r="J31" s="238"/>
      <c r="K31" s="236"/>
      <c r="L31" s="240"/>
      <c r="M31" s="276"/>
      <c r="N31" s="230"/>
      <c r="O31" s="58" t="s">
        <v>232</v>
      </c>
      <c r="P31" s="77"/>
      <c r="Q31" s="59"/>
    </row>
    <row r="32" spans="1:17" s="11" customFormat="1" ht="18.75" customHeight="1">
      <c r="A32" s="241">
        <v>26</v>
      </c>
      <c r="B32" s="57"/>
      <c r="C32" s="57"/>
      <c r="D32" s="58"/>
      <c r="E32" s="256"/>
      <c r="F32" s="76"/>
      <c r="G32" s="76"/>
      <c r="H32" s="58"/>
      <c r="I32" s="58"/>
      <c r="J32" s="238"/>
      <c r="K32" s="236"/>
      <c r="L32" s="240"/>
      <c r="M32" s="276"/>
      <c r="N32" s="230"/>
      <c r="O32" s="58"/>
      <c r="P32" s="77"/>
      <c r="Q32" s="59"/>
    </row>
    <row r="33" spans="1:17" s="11" customFormat="1" ht="18.75" customHeight="1">
      <c r="A33" s="241">
        <v>27</v>
      </c>
      <c r="B33" s="57"/>
      <c r="C33" s="57"/>
      <c r="D33" s="58"/>
      <c r="E33" s="256"/>
      <c r="F33" s="76"/>
      <c r="G33" s="76"/>
      <c r="H33" s="58"/>
      <c r="I33" s="58"/>
      <c r="J33" s="238"/>
      <c r="K33" s="236"/>
      <c r="L33" s="240"/>
      <c r="M33" s="276"/>
      <c r="N33" s="230"/>
      <c r="O33" s="58"/>
      <c r="P33" s="77"/>
      <c r="Q33" s="59"/>
    </row>
    <row r="34" spans="1:17" s="11" customFormat="1" ht="18.75" customHeight="1">
      <c r="A34" s="241">
        <v>28</v>
      </c>
      <c r="B34" s="57"/>
      <c r="C34" s="57"/>
      <c r="D34" s="58"/>
      <c r="E34" s="256"/>
      <c r="F34" s="76"/>
      <c r="G34" s="76"/>
      <c r="H34" s="58"/>
      <c r="I34" s="58"/>
      <c r="J34" s="238"/>
      <c r="K34" s="236"/>
      <c r="L34" s="240"/>
      <c r="M34" s="276"/>
      <c r="N34" s="230"/>
      <c r="O34" s="58"/>
      <c r="P34" s="77"/>
      <c r="Q34" s="59"/>
    </row>
    <row r="35" spans="1:17" s="11" customFormat="1" ht="18.75" customHeight="1">
      <c r="A35" s="241">
        <v>29</v>
      </c>
      <c r="B35" s="57"/>
      <c r="C35" s="57"/>
      <c r="D35" s="58"/>
      <c r="E35" s="256"/>
      <c r="F35" s="76"/>
      <c r="G35" s="76"/>
      <c r="H35" s="58"/>
      <c r="I35" s="58"/>
      <c r="J35" s="238"/>
      <c r="K35" s="236"/>
      <c r="L35" s="240"/>
      <c r="M35" s="276"/>
      <c r="N35" s="230"/>
      <c r="O35" s="58"/>
      <c r="P35" s="77"/>
      <c r="Q35" s="59"/>
    </row>
    <row r="36" spans="1:17" s="11" customFormat="1" ht="18.75" customHeight="1">
      <c r="A36" s="241">
        <v>30</v>
      </c>
      <c r="B36" s="57"/>
      <c r="C36" s="57"/>
      <c r="D36" s="58"/>
      <c r="E36" s="256"/>
      <c r="F36" s="76"/>
      <c r="G36" s="76"/>
      <c r="H36" s="58"/>
      <c r="I36" s="58"/>
      <c r="J36" s="238"/>
      <c r="K36" s="236"/>
      <c r="L36" s="240"/>
      <c r="M36" s="276"/>
      <c r="N36" s="230"/>
      <c r="O36" s="58"/>
      <c r="P36" s="77"/>
      <c r="Q36" s="59"/>
    </row>
    <row r="37" spans="1:17" s="11" customFormat="1" ht="18.75" customHeight="1">
      <c r="A37" s="241">
        <v>31</v>
      </c>
      <c r="B37" s="57"/>
      <c r="C37" s="57"/>
      <c r="D37" s="58"/>
      <c r="E37" s="256"/>
      <c r="F37" s="76"/>
      <c r="G37" s="76"/>
      <c r="H37" s="58"/>
      <c r="I37" s="58"/>
      <c r="J37" s="238"/>
      <c r="K37" s="236"/>
      <c r="L37" s="240"/>
      <c r="M37" s="276"/>
      <c r="N37" s="230"/>
      <c r="O37" s="58"/>
      <c r="P37" s="77"/>
      <c r="Q37" s="59"/>
    </row>
    <row r="38" spans="1:17" s="11" customFormat="1" ht="18.75" customHeight="1">
      <c r="A38" s="241">
        <v>32</v>
      </c>
      <c r="B38" s="57"/>
      <c r="C38" s="57"/>
      <c r="D38" s="58"/>
      <c r="E38" s="256"/>
      <c r="F38" s="76"/>
      <c r="G38" s="76"/>
      <c r="H38" s="322"/>
      <c r="I38" s="279"/>
      <c r="J38" s="238"/>
      <c r="K38" s="236"/>
      <c r="L38" s="240"/>
      <c r="M38" s="276"/>
      <c r="N38" s="230"/>
      <c r="O38" s="59"/>
      <c r="P38" s="77"/>
      <c r="Q38" s="59"/>
    </row>
    <row r="39" spans="1:17" s="11" customFormat="1" ht="18.75" customHeight="1">
      <c r="A39" s="241">
        <v>33</v>
      </c>
      <c r="B39" s="57"/>
      <c r="C39" s="57"/>
      <c r="D39" s="58"/>
      <c r="E39" s="256"/>
      <c r="F39" s="76"/>
      <c r="G39" s="76"/>
      <c r="H39" s="322"/>
      <c r="I39" s="279"/>
      <c r="J39" s="238"/>
      <c r="K39" s="236"/>
      <c r="L39" s="240"/>
      <c r="M39" s="276"/>
      <c r="N39" s="271"/>
      <c r="O39" s="234"/>
      <c r="P39" s="77"/>
      <c r="Q39" s="59"/>
    </row>
    <row r="40" spans="1:17" s="11" customFormat="1" ht="18.75" customHeight="1">
      <c r="A40" s="241">
        <v>34</v>
      </c>
      <c r="B40" s="57"/>
      <c r="C40" s="57"/>
      <c r="D40" s="58"/>
      <c r="E40" s="256"/>
      <c r="F40" s="76"/>
      <c r="G40" s="76"/>
      <c r="H40" s="322"/>
      <c r="I40" s="279"/>
      <c r="J40" s="238" t="e">
        <f>IF(AND(Q40="",#REF!&gt;0,#REF!&lt;5),K40,)</f>
        <v>#REF!</v>
      </c>
      <c r="K40" s="236" t="str">
        <f>IF(D40="","ZZZ9",IF(AND(#REF!&gt;0,#REF!&lt;5),D40&amp;#REF!,D40&amp;"9"))</f>
        <v>ZZZ9</v>
      </c>
      <c r="L40" s="240">
        <f aca="true" t="shared" si="0" ref="L40:L71">IF(Q40="",999,Q40)</f>
        <v>999</v>
      </c>
      <c r="M40" s="276">
        <f aca="true" t="shared" si="1" ref="M40:M71">IF(P40=999,999,1)</f>
        <v>999</v>
      </c>
      <c r="N40" s="271"/>
      <c r="O40" s="234"/>
      <c r="P40" s="77">
        <f aca="true" t="shared" si="2" ref="P40:P71">IF(N40="DA",1,IF(N40="WC",2,IF(N40="SE",3,IF(N40="Q",4,IF(N40="LL",5,999)))))</f>
        <v>999</v>
      </c>
      <c r="Q40" s="59"/>
    </row>
    <row r="41" spans="1:17" s="11" customFormat="1" ht="18.75" customHeight="1">
      <c r="A41" s="241">
        <v>35</v>
      </c>
      <c r="B41" s="57"/>
      <c r="C41" s="57"/>
      <c r="D41" s="58"/>
      <c r="E41" s="256"/>
      <c r="F41" s="76"/>
      <c r="G41" s="76"/>
      <c r="H41" s="322"/>
      <c r="I41" s="279"/>
      <c r="J41" s="238" t="e">
        <f>IF(AND(Q41="",#REF!&gt;0,#REF!&lt;5),K41,)</f>
        <v>#REF!</v>
      </c>
      <c r="K41" s="236" t="str">
        <f>IF(D41="","ZZZ9",IF(AND(#REF!&gt;0,#REF!&lt;5),D41&amp;#REF!,D41&amp;"9"))</f>
        <v>ZZZ9</v>
      </c>
      <c r="L41" s="240">
        <f t="shared" si="0"/>
        <v>999</v>
      </c>
      <c r="M41" s="276">
        <f t="shared" si="1"/>
        <v>999</v>
      </c>
      <c r="N41" s="271"/>
      <c r="O41" s="234"/>
      <c r="P41" s="77">
        <f t="shared" si="2"/>
        <v>999</v>
      </c>
      <c r="Q41" s="59"/>
    </row>
    <row r="42" spans="1:17" s="11" customFormat="1" ht="18.75" customHeight="1">
      <c r="A42" s="241">
        <v>36</v>
      </c>
      <c r="B42" s="57"/>
      <c r="C42" s="57"/>
      <c r="D42" s="58"/>
      <c r="E42" s="256"/>
      <c r="F42" s="76"/>
      <c r="G42" s="76"/>
      <c r="H42" s="322"/>
      <c r="I42" s="279"/>
      <c r="J42" s="238" t="e">
        <f>IF(AND(Q42="",#REF!&gt;0,#REF!&lt;5),K42,)</f>
        <v>#REF!</v>
      </c>
      <c r="K42" s="236" t="str">
        <f>IF(D42="","ZZZ9",IF(AND(#REF!&gt;0,#REF!&lt;5),D42&amp;#REF!,D42&amp;"9"))</f>
        <v>ZZZ9</v>
      </c>
      <c r="L42" s="240">
        <f t="shared" si="0"/>
        <v>999</v>
      </c>
      <c r="M42" s="276">
        <f t="shared" si="1"/>
        <v>999</v>
      </c>
      <c r="N42" s="271"/>
      <c r="O42" s="234"/>
      <c r="P42" s="77">
        <f t="shared" si="2"/>
        <v>999</v>
      </c>
      <c r="Q42" s="59"/>
    </row>
    <row r="43" spans="1:17" s="11" customFormat="1" ht="18.75" customHeight="1">
      <c r="A43" s="241">
        <v>37</v>
      </c>
      <c r="B43" s="57"/>
      <c r="C43" s="57"/>
      <c r="D43" s="58"/>
      <c r="E43" s="256"/>
      <c r="F43" s="76"/>
      <c r="G43" s="76"/>
      <c r="H43" s="322"/>
      <c r="I43" s="279"/>
      <c r="J43" s="238" t="e">
        <f>IF(AND(Q43="",#REF!&gt;0,#REF!&lt;5),K43,)</f>
        <v>#REF!</v>
      </c>
      <c r="K43" s="236" t="str">
        <f>IF(D43="","ZZZ9",IF(AND(#REF!&gt;0,#REF!&lt;5),D43&amp;#REF!,D43&amp;"9"))</f>
        <v>ZZZ9</v>
      </c>
      <c r="L43" s="240">
        <f t="shared" si="0"/>
        <v>999</v>
      </c>
      <c r="M43" s="276">
        <f t="shared" si="1"/>
        <v>999</v>
      </c>
      <c r="N43" s="271"/>
      <c r="O43" s="234"/>
      <c r="P43" s="77">
        <f t="shared" si="2"/>
        <v>999</v>
      </c>
      <c r="Q43" s="59"/>
    </row>
    <row r="44" spans="1:17" s="11" customFormat="1" ht="18.75" customHeight="1">
      <c r="A44" s="241">
        <v>38</v>
      </c>
      <c r="B44" s="57"/>
      <c r="C44" s="57"/>
      <c r="D44" s="58"/>
      <c r="E44" s="256"/>
      <c r="F44" s="76"/>
      <c r="G44" s="76"/>
      <c r="H44" s="322"/>
      <c r="I44" s="279"/>
      <c r="J44" s="238" t="e">
        <f>IF(AND(Q44="",#REF!&gt;0,#REF!&lt;5),K44,)</f>
        <v>#REF!</v>
      </c>
      <c r="K44" s="236" t="str">
        <f>IF(D44="","ZZZ9",IF(AND(#REF!&gt;0,#REF!&lt;5),D44&amp;#REF!,D44&amp;"9"))</f>
        <v>ZZZ9</v>
      </c>
      <c r="L44" s="240">
        <f t="shared" si="0"/>
        <v>999</v>
      </c>
      <c r="M44" s="276">
        <f t="shared" si="1"/>
        <v>999</v>
      </c>
      <c r="N44" s="271"/>
      <c r="O44" s="234"/>
      <c r="P44" s="77">
        <f t="shared" si="2"/>
        <v>999</v>
      </c>
      <c r="Q44" s="59"/>
    </row>
    <row r="45" spans="1:17" s="11" customFormat="1" ht="18.75" customHeight="1">
      <c r="A45" s="241">
        <v>39</v>
      </c>
      <c r="B45" s="57"/>
      <c r="C45" s="57"/>
      <c r="D45" s="58"/>
      <c r="E45" s="256"/>
      <c r="F45" s="76"/>
      <c r="G45" s="76"/>
      <c r="H45" s="322"/>
      <c r="I45" s="279"/>
      <c r="J45" s="238" t="e">
        <f>IF(AND(Q45="",#REF!&gt;0,#REF!&lt;5),K45,)</f>
        <v>#REF!</v>
      </c>
      <c r="K45" s="236" t="str">
        <f>IF(D45="","ZZZ9",IF(AND(#REF!&gt;0,#REF!&lt;5),D45&amp;#REF!,D45&amp;"9"))</f>
        <v>ZZZ9</v>
      </c>
      <c r="L45" s="240">
        <f t="shared" si="0"/>
        <v>999</v>
      </c>
      <c r="M45" s="276">
        <f t="shared" si="1"/>
        <v>999</v>
      </c>
      <c r="N45" s="271"/>
      <c r="O45" s="234"/>
      <c r="P45" s="77">
        <f t="shared" si="2"/>
        <v>999</v>
      </c>
      <c r="Q45" s="59"/>
    </row>
    <row r="46" spans="1:17" s="11" customFormat="1" ht="18.75" customHeight="1">
      <c r="A46" s="241">
        <v>40</v>
      </c>
      <c r="B46" s="57"/>
      <c r="C46" s="57"/>
      <c r="D46" s="58"/>
      <c r="E46" s="256"/>
      <c r="F46" s="76"/>
      <c r="G46" s="76"/>
      <c r="H46" s="322"/>
      <c r="I46" s="279"/>
      <c r="J46" s="238" t="e">
        <f>IF(AND(Q46="",#REF!&gt;0,#REF!&lt;5),K46,)</f>
        <v>#REF!</v>
      </c>
      <c r="K46" s="236" t="str">
        <f>IF(D46="","ZZZ9",IF(AND(#REF!&gt;0,#REF!&lt;5),D46&amp;#REF!,D46&amp;"9"))</f>
        <v>ZZZ9</v>
      </c>
      <c r="L46" s="240">
        <f t="shared" si="0"/>
        <v>999</v>
      </c>
      <c r="M46" s="276">
        <f t="shared" si="1"/>
        <v>999</v>
      </c>
      <c r="N46" s="271"/>
      <c r="O46" s="234"/>
      <c r="P46" s="77">
        <f t="shared" si="2"/>
        <v>999</v>
      </c>
      <c r="Q46" s="59"/>
    </row>
    <row r="47" spans="1:17" s="11" customFormat="1" ht="18.75" customHeight="1">
      <c r="A47" s="241">
        <v>41</v>
      </c>
      <c r="B47" s="57"/>
      <c r="C47" s="57"/>
      <c r="D47" s="58"/>
      <c r="E47" s="256"/>
      <c r="F47" s="76"/>
      <c r="G47" s="76"/>
      <c r="H47" s="322"/>
      <c r="I47" s="279"/>
      <c r="J47" s="238" t="e">
        <f>IF(AND(Q47="",#REF!&gt;0,#REF!&lt;5),K47,)</f>
        <v>#REF!</v>
      </c>
      <c r="K47" s="236" t="str">
        <f>IF(D47="","ZZZ9",IF(AND(#REF!&gt;0,#REF!&lt;5),D47&amp;#REF!,D47&amp;"9"))</f>
        <v>ZZZ9</v>
      </c>
      <c r="L47" s="240">
        <f t="shared" si="0"/>
        <v>999</v>
      </c>
      <c r="M47" s="276">
        <f t="shared" si="1"/>
        <v>999</v>
      </c>
      <c r="N47" s="271"/>
      <c r="O47" s="234"/>
      <c r="P47" s="77">
        <f t="shared" si="2"/>
        <v>999</v>
      </c>
      <c r="Q47" s="59"/>
    </row>
    <row r="48" spans="1:17" s="11" customFormat="1" ht="18.75" customHeight="1">
      <c r="A48" s="241">
        <v>42</v>
      </c>
      <c r="B48" s="57"/>
      <c r="C48" s="57"/>
      <c r="D48" s="58"/>
      <c r="E48" s="256"/>
      <c r="F48" s="76"/>
      <c r="G48" s="76"/>
      <c r="H48" s="322"/>
      <c r="I48" s="279"/>
      <c r="J48" s="238" t="e">
        <f>IF(AND(Q48="",#REF!&gt;0,#REF!&lt;5),K48,)</f>
        <v>#REF!</v>
      </c>
      <c r="K48" s="236" t="str">
        <f>IF(D48="","ZZZ9",IF(AND(#REF!&gt;0,#REF!&lt;5),D48&amp;#REF!,D48&amp;"9"))</f>
        <v>ZZZ9</v>
      </c>
      <c r="L48" s="240">
        <f t="shared" si="0"/>
        <v>999</v>
      </c>
      <c r="M48" s="276">
        <f t="shared" si="1"/>
        <v>999</v>
      </c>
      <c r="N48" s="271"/>
      <c r="O48" s="234"/>
      <c r="P48" s="77">
        <f t="shared" si="2"/>
        <v>999</v>
      </c>
      <c r="Q48" s="59"/>
    </row>
    <row r="49" spans="1:17" s="11" customFormat="1" ht="18.75" customHeight="1">
      <c r="A49" s="241">
        <v>43</v>
      </c>
      <c r="B49" s="57"/>
      <c r="C49" s="57"/>
      <c r="D49" s="58"/>
      <c r="E49" s="256"/>
      <c r="F49" s="76"/>
      <c r="G49" s="76"/>
      <c r="H49" s="322"/>
      <c r="I49" s="279"/>
      <c r="J49" s="238" t="e">
        <f>IF(AND(Q49="",#REF!&gt;0,#REF!&lt;5),K49,)</f>
        <v>#REF!</v>
      </c>
      <c r="K49" s="236" t="str">
        <f>IF(D49="","ZZZ9",IF(AND(#REF!&gt;0,#REF!&lt;5),D49&amp;#REF!,D49&amp;"9"))</f>
        <v>ZZZ9</v>
      </c>
      <c r="L49" s="240">
        <f t="shared" si="0"/>
        <v>999</v>
      </c>
      <c r="M49" s="276">
        <f t="shared" si="1"/>
        <v>999</v>
      </c>
      <c r="N49" s="271"/>
      <c r="O49" s="234"/>
      <c r="P49" s="77">
        <f t="shared" si="2"/>
        <v>999</v>
      </c>
      <c r="Q49" s="59"/>
    </row>
    <row r="50" spans="1:17" s="11" customFormat="1" ht="18.75" customHeight="1">
      <c r="A50" s="241">
        <v>44</v>
      </c>
      <c r="B50" s="57"/>
      <c r="C50" s="57"/>
      <c r="D50" s="58"/>
      <c r="E50" s="256"/>
      <c r="F50" s="76"/>
      <c r="G50" s="76"/>
      <c r="H50" s="322"/>
      <c r="I50" s="279"/>
      <c r="J50" s="238" t="e">
        <f>IF(AND(Q50="",#REF!&gt;0,#REF!&lt;5),K50,)</f>
        <v>#REF!</v>
      </c>
      <c r="K50" s="236" t="str">
        <f>IF(D50="","ZZZ9",IF(AND(#REF!&gt;0,#REF!&lt;5),D50&amp;#REF!,D50&amp;"9"))</f>
        <v>ZZZ9</v>
      </c>
      <c r="L50" s="240">
        <f t="shared" si="0"/>
        <v>999</v>
      </c>
      <c r="M50" s="276">
        <f t="shared" si="1"/>
        <v>999</v>
      </c>
      <c r="N50" s="271"/>
      <c r="O50" s="234"/>
      <c r="P50" s="77">
        <f t="shared" si="2"/>
        <v>999</v>
      </c>
      <c r="Q50" s="59"/>
    </row>
    <row r="51" spans="1:17" s="11" customFormat="1" ht="18.75" customHeight="1">
      <c r="A51" s="241">
        <v>45</v>
      </c>
      <c r="B51" s="57"/>
      <c r="C51" s="57"/>
      <c r="D51" s="58"/>
      <c r="E51" s="256"/>
      <c r="F51" s="76"/>
      <c r="G51" s="76"/>
      <c r="H51" s="322"/>
      <c r="I51" s="279"/>
      <c r="J51" s="238" t="e">
        <f>IF(AND(Q51="",#REF!&gt;0,#REF!&lt;5),K51,)</f>
        <v>#REF!</v>
      </c>
      <c r="K51" s="236" t="str">
        <f>IF(D51="","ZZZ9",IF(AND(#REF!&gt;0,#REF!&lt;5),D51&amp;#REF!,D51&amp;"9"))</f>
        <v>ZZZ9</v>
      </c>
      <c r="L51" s="240">
        <f t="shared" si="0"/>
        <v>999</v>
      </c>
      <c r="M51" s="276">
        <f t="shared" si="1"/>
        <v>999</v>
      </c>
      <c r="N51" s="271"/>
      <c r="O51" s="234"/>
      <c r="P51" s="77">
        <f t="shared" si="2"/>
        <v>999</v>
      </c>
      <c r="Q51" s="59"/>
    </row>
    <row r="52" spans="1:17" s="11" customFormat="1" ht="18.75" customHeight="1">
      <c r="A52" s="241">
        <v>46</v>
      </c>
      <c r="B52" s="57"/>
      <c r="C52" s="57"/>
      <c r="D52" s="58"/>
      <c r="E52" s="256"/>
      <c r="F52" s="76"/>
      <c r="G52" s="76"/>
      <c r="H52" s="322"/>
      <c r="I52" s="279"/>
      <c r="J52" s="238" t="e">
        <f>IF(AND(Q52="",#REF!&gt;0,#REF!&lt;5),K52,)</f>
        <v>#REF!</v>
      </c>
      <c r="K52" s="236" t="str">
        <f>IF(D52="","ZZZ9",IF(AND(#REF!&gt;0,#REF!&lt;5),D52&amp;#REF!,D52&amp;"9"))</f>
        <v>ZZZ9</v>
      </c>
      <c r="L52" s="240">
        <f t="shared" si="0"/>
        <v>999</v>
      </c>
      <c r="M52" s="276">
        <f t="shared" si="1"/>
        <v>999</v>
      </c>
      <c r="N52" s="271"/>
      <c r="O52" s="234"/>
      <c r="P52" s="77">
        <f t="shared" si="2"/>
        <v>999</v>
      </c>
      <c r="Q52" s="59"/>
    </row>
    <row r="53" spans="1:17" s="11" customFormat="1" ht="18.75" customHeight="1">
      <c r="A53" s="241">
        <v>47</v>
      </c>
      <c r="B53" s="57"/>
      <c r="C53" s="57"/>
      <c r="D53" s="58"/>
      <c r="E53" s="256"/>
      <c r="F53" s="76"/>
      <c r="G53" s="76"/>
      <c r="H53" s="322"/>
      <c r="I53" s="279"/>
      <c r="J53" s="238" t="e">
        <f>IF(AND(Q53="",#REF!&gt;0,#REF!&lt;5),K53,)</f>
        <v>#REF!</v>
      </c>
      <c r="K53" s="236" t="str">
        <f>IF(D53="","ZZZ9",IF(AND(#REF!&gt;0,#REF!&lt;5),D53&amp;#REF!,D53&amp;"9"))</f>
        <v>ZZZ9</v>
      </c>
      <c r="L53" s="240">
        <f t="shared" si="0"/>
        <v>999</v>
      </c>
      <c r="M53" s="276">
        <f t="shared" si="1"/>
        <v>999</v>
      </c>
      <c r="N53" s="271"/>
      <c r="O53" s="234"/>
      <c r="P53" s="77">
        <f t="shared" si="2"/>
        <v>999</v>
      </c>
      <c r="Q53" s="59"/>
    </row>
    <row r="54" spans="1:17" s="11" customFormat="1" ht="18.75" customHeight="1">
      <c r="A54" s="241">
        <v>48</v>
      </c>
      <c r="B54" s="57"/>
      <c r="C54" s="57"/>
      <c r="D54" s="58"/>
      <c r="E54" s="256"/>
      <c r="F54" s="76"/>
      <c r="G54" s="76"/>
      <c r="H54" s="322"/>
      <c r="I54" s="279"/>
      <c r="J54" s="238" t="e">
        <f>IF(AND(Q54="",#REF!&gt;0,#REF!&lt;5),K54,)</f>
        <v>#REF!</v>
      </c>
      <c r="K54" s="236" t="str">
        <f>IF(D54="","ZZZ9",IF(AND(#REF!&gt;0,#REF!&lt;5),D54&amp;#REF!,D54&amp;"9"))</f>
        <v>ZZZ9</v>
      </c>
      <c r="L54" s="240">
        <f t="shared" si="0"/>
        <v>999</v>
      </c>
      <c r="M54" s="276">
        <f t="shared" si="1"/>
        <v>999</v>
      </c>
      <c r="N54" s="271"/>
      <c r="O54" s="234"/>
      <c r="P54" s="77">
        <f t="shared" si="2"/>
        <v>999</v>
      </c>
      <c r="Q54" s="59"/>
    </row>
    <row r="55" spans="1:17" s="11" customFormat="1" ht="18.75" customHeight="1">
      <c r="A55" s="241">
        <v>49</v>
      </c>
      <c r="B55" s="57"/>
      <c r="C55" s="57"/>
      <c r="D55" s="58"/>
      <c r="E55" s="256"/>
      <c r="F55" s="76"/>
      <c r="G55" s="76"/>
      <c r="H55" s="322"/>
      <c r="I55" s="279"/>
      <c r="J55" s="238" t="e">
        <f>IF(AND(Q55="",#REF!&gt;0,#REF!&lt;5),K55,)</f>
        <v>#REF!</v>
      </c>
      <c r="K55" s="236" t="str">
        <f>IF(D55="","ZZZ9",IF(AND(#REF!&gt;0,#REF!&lt;5),D55&amp;#REF!,D55&amp;"9"))</f>
        <v>ZZZ9</v>
      </c>
      <c r="L55" s="240">
        <f t="shared" si="0"/>
        <v>999</v>
      </c>
      <c r="M55" s="276">
        <f t="shared" si="1"/>
        <v>999</v>
      </c>
      <c r="N55" s="271"/>
      <c r="O55" s="234"/>
      <c r="P55" s="77">
        <f t="shared" si="2"/>
        <v>999</v>
      </c>
      <c r="Q55" s="59"/>
    </row>
    <row r="56" spans="1:17" s="11" customFormat="1" ht="18.75" customHeight="1">
      <c r="A56" s="241">
        <v>50</v>
      </c>
      <c r="B56" s="57"/>
      <c r="C56" s="57"/>
      <c r="D56" s="58"/>
      <c r="E56" s="256"/>
      <c r="F56" s="76"/>
      <c r="G56" s="76"/>
      <c r="H56" s="322"/>
      <c r="I56" s="279"/>
      <c r="J56" s="238" t="e">
        <f>IF(AND(Q56="",#REF!&gt;0,#REF!&lt;5),K56,)</f>
        <v>#REF!</v>
      </c>
      <c r="K56" s="236" t="str">
        <f>IF(D56="","ZZZ9",IF(AND(#REF!&gt;0,#REF!&lt;5),D56&amp;#REF!,D56&amp;"9"))</f>
        <v>ZZZ9</v>
      </c>
      <c r="L56" s="240">
        <f t="shared" si="0"/>
        <v>999</v>
      </c>
      <c r="M56" s="276">
        <f t="shared" si="1"/>
        <v>999</v>
      </c>
      <c r="N56" s="271"/>
      <c r="O56" s="234"/>
      <c r="P56" s="77">
        <f t="shared" si="2"/>
        <v>999</v>
      </c>
      <c r="Q56" s="59"/>
    </row>
    <row r="57" spans="1:17" s="11" customFormat="1" ht="18.75" customHeight="1">
      <c r="A57" s="241">
        <v>51</v>
      </c>
      <c r="B57" s="57"/>
      <c r="C57" s="57"/>
      <c r="D57" s="58"/>
      <c r="E57" s="256"/>
      <c r="F57" s="76"/>
      <c r="G57" s="76"/>
      <c r="H57" s="322"/>
      <c r="I57" s="279"/>
      <c r="J57" s="238" t="e">
        <f>IF(AND(Q57="",#REF!&gt;0,#REF!&lt;5),K57,)</f>
        <v>#REF!</v>
      </c>
      <c r="K57" s="236" t="str">
        <f>IF(D57="","ZZZ9",IF(AND(#REF!&gt;0,#REF!&lt;5),D57&amp;#REF!,D57&amp;"9"))</f>
        <v>ZZZ9</v>
      </c>
      <c r="L57" s="240">
        <f t="shared" si="0"/>
        <v>999</v>
      </c>
      <c r="M57" s="276">
        <f t="shared" si="1"/>
        <v>999</v>
      </c>
      <c r="N57" s="271"/>
      <c r="O57" s="234"/>
      <c r="P57" s="77">
        <f t="shared" si="2"/>
        <v>999</v>
      </c>
      <c r="Q57" s="59"/>
    </row>
    <row r="58" spans="1:17" s="11" customFormat="1" ht="18.75" customHeight="1">
      <c r="A58" s="241">
        <v>52</v>
      </c>
      <c r="B58" s="57"/>
      <c r="C58" s="57"/>
      <c r="D58" s="58"/>
      <c r="E58" s="256"/>
      <c r="F58" s="76"/>
      <c r="G58" s="76"/>
      <c r="H58" s="322"/>
      <c r="I58" s="279"/>
      <c r="J58" s="238" t="e">
        <f>IF(AND(Q58="",#REF!&gt;0,#REF!&lt;5),K58,)</f>
        <v>#REF!</v>
      </c>
      <c r="K58" s="236" t="str">
        <f>IF(D58="","ZZZ9",IF(AND(#REF!&gt;0,#REF!&lt;5),D58&amp;#REF!,D58&amp;"9"))</f>
        <v>ZZZ9</v>
      </c>
      <c r="L58" s="240">
        <f t="shared" si="0"/>
        <v>999</v>
      </c>
      <c r="M58" s="276">
        <f t="shared" si="1"/>
        <v>999</v>
      </c>
      <c r="N58" s="271"/>
      <c r="O58" s="234"/>
      <c r="P58" s="77">
        <f t="shared" si="2"/>
        <v>999</v>
      </c>
      <c r="Q58" s="59"/>
    </row>
    <row r="59" spans="1:17" s="11" customFormat="1" ht="18.75" customHeight="1">
      <c r="A59" s="241">
        <v>53</v>
      </c>
      <c r="B59" s="57"/>
      <c r="C59" s="57"/>
      <c r="D59" s="58"/>
      <c r="E59" s="256"/>
      <c r="F59" s="76"/>
      <c r="G59" s="76"/>
      <c r="H59" s="322"/>
      <c r="I59" s="279"/>
      <c r="J59" s="238" t="e">
        <f>IF(AND(Q59="",#REF!&gt;0,#REF!&lt;5),K59,)</f>
        <v>#REF!</v>
      </c>
      <c r="K59" s="236" t="str">
        <f>IF(D59="","ZZZ9",IF(AND(#REF!&gt;0,#REF!&lt;5),D59&amp;#REF!,D59&amp;"9"))</f>
        <v>ZZZ9</v>
      </c>
      <c r="L59" s="240">
        <f t="shared" si="0"/>
        <v>999</v>
      </c>
      <c r="M59" s="276">
        <f t="shared" si="1"/>
        <v>999</v>
      </c>
      <c r="N59" s="271"/>
      <c r="O59" s="234"/>
      <c r="P59" s="77">
        <f t="shared" si="2"/>
        <v>999</v>
      </c>
      <c r="Q59" s="59"/>
    </row>
    <row r="60" spans="1:17" s="11" customFormat="1" ht="18.75" customHeight="1">
      <c r="A60" s="241">
        <v>54</v>
      </c>
      <c r="B60" s="57"/>
      <c r="C60" s="57"/>
      <c r="D60" s="58"/>
      <c r="E60" s="256"/>
      <c r="F60" s="76"/>
      <c r="G60" s="76"/>
      <c r="H60" s="322"/>
      <c r="I60" s="279"/>
      <c r="J60" s="238" t="e">
        <f>IF(AND(Q60="",#REF!&gt;0,#REF!&lt;5),K60,)</f>
        <v>#REF!</v>
      </c>
      <c r="K60" s="236" t="str">
        <f>IF(D60="","ZZZ9",IF(AND(#REF!&gt;0,#REF!&lt;5),D60&amp;#REF!,D60&amp;"9"))</f>
        <v>ZZZ9</v>
      </c>
      <c r="L60" s="240">
        <f t="shared" si="0"/>
        <v>999</v>
      </c>
      <c r="M60" s="276">
        <f t="shared" si="1"/>
        <v>999</v>
      </c>
      <c r="N60" s="271"/>
      <c r="O60" s="234"/>
      <c r="P60" s="77">
        <f t="shared" si="2"/>
        <v>999</v>
      </c>
      <c r="Q60" s="59"/>
    </row>
    <row r="61" spans="1:17" s="11" customFormat="1" ht="18.75" customHeight="1">
      <c r="A61" s="241">
        <v>55</v>
      </c>
      <c r="B61" s="57"/>
      <c r="C61" s="57"/>
      <c r="D61" s="58"/>
      <c r="E61" s="256"/>
      <c r="F61" s="76"/>
      <c r="G61" s="76"/>
      <c r="H61" s="322"/>
      <c r="I61" s="279"/>
      <c r="J61" s="238" t="e">
        <f>IF(AND(Q61="",#REF!&gt;0,#REF!&lt;5),K61,)</f>
        <v>#REF!</v>
      </c>
      <c r="K61" s="236" t="str">
        <f>IF(D61="","ZZZ9",IF(AND(#REF!&gt;0,#REF!&lt;5),D61&amp;#REF!,D61&amp;"9"))</f>
        <v>ZZZ9</v>
      </c>
      <c r="L61" s="240">
        <f t="shared" si="0"/>
        <v>999</v>
      </c>
      <c r="M61" s="276">
        <f t="shared" si="1"/>
        <v>999</v>
      </c>
      <c r="N61" s="271"/>
      <c r="O61" s="234"/>
      <c r="P61" s="77">
        <f t="shared" si="2"/>
        <v>999</v>
      </c>
      <c r="Q61" s="59"/>
    </row>
    <row r="62" spans="1:17" s="11" customFormat="1" ht="18.75" customHeight="1">
      <c r="A62" s="241">
        <v>56</v>
      </c>
      <c r="B62" s="57"/>
      <c r="C62" s="57"/>
      <c r="D62" s="58"/>
      <c r="E62" s="256"/>
      <c r="F62" s="76"/>
      <c r="G62" s="76"/>
      <c r="H62" s="322"/>
      <c r="I62" s="279"/>
      <c r="J62" s="238" t="e">
        <f>IF(AND(Q62="",#REF!&gt;0,#REF!&lt;5),K62,)</f>
        <v>#REF!</v>
      </c>
      <c r="K62" s="236" t="str">
        <f>IF(D62="","ZZZ9",IF(AND(#REF!&gt;0,#REF!&lt;5),D62&amp;#REF!,D62&amp;"9"))</f>
        <v>ZZZ9</v>
      </c>
      <c r="L62" s="240">
        <f t="shared" si="0"/>
        <v>999</v>
      </c>
      <c r="M62" s="276">
        <f t="shared" si="1"/>
        <v>999</v>
      </c>
      <c r="N62" s="271"/>
      <c r="O62" s="234"/>
      <c r="P62" s="77">
        <f t="shared" si="2"/>
        <v>999</v>
      </c>
      <c r="Q62" s="59"/>
    </row>
    <row r="63" spans="1:17" s="11" customFormat="1" ht="18.75" customHeight="1">
      <c r="A63" s="241">
        <v>57</v>
      </c>
      <c r="B63" s="57"/>
      <c r="C63" s="57"/>
      <c r="D63" s="58"/>
      <c r="E63" s="256"/>
      <c r="F63" s="76"/>
      <c r="G63" s="76"/>
      <c r="H63" s="322"/>
      <c r="I63" s="279"/>
      <c r="J63" s="238" t="e">
        <f>IF(AND(Q63="",#REF!&gt;0,#REF!&lt;5),K63,)</f>
        <v>#REF!</v>
      </c>
      <c r="K63" s="236" t="str">
        <f>IF(D63="","ZZZ9",IF(AND(#REF!&gt;0,#REF!&lt;5),D63&amp;#REF!,D63&amp;"9"))</f>
        <v>ZZZ9</v>
      </c>
      <c r="L63" s="240">
        <f t="shared" si="0"/>
        <v>999</v>
      </c>
      <c r="M63" s="276">
        <f t="shared" si="1"/>
        <v>999</v>
      </c>
      <c r="N63" s="271"/>
      <c r="O63" s="234"/>
      <c r="P63" s="77">
        <f t="shared" si="2"/>
        <v>999</v>
      </c>
      <c r="Q63" s="59"/>
    </row>
    <row r="64" spans="1:17" s="11" customFormat="1" ht="18.75" customHeight="1">
      <c r="A64" s="241">
        <v>58</v>
      </c>
      <c r="B64" s="57"/>
      <c r="C64" s="57"/>
      <c r="D64" s="58"/>
      <c r="E64" s="256"/>
      <c r="F64" s="76"/>
      <c r="G64" s="76"/>
      <c r="H64" s="322"/>
      <c r="I64" s="279"/>
      <c r="J64" s="238" t="e">
        <f>IF(AND(Q64="",#REF!&gt;0,#REF!&lt;5),K64,)</f>
        <v>#REF!</v>
      </c>
      <c r="K64" s="236" t="str">
        <f>IF(D64="","ZZZ9",IF(AND(#REF!&gt;0,#REF!&lt;5),D64&amp;#REF!,D64&amp;"9"))</f>
        <v>ZZZ9</v>
      </c>
      <c r="L64" s="240">
        <f t="shared" si="0"/>
        <v>999</v>
      </c>
      <c r="M64" s="276">
        <f t="shared" si="1"/>
        <v>999</v>
      </c>
      <c r="N64" s="271"/>
      <c r="O64" s="234"/>
      <c r="P64" s="77">
        <f t="shared" si="2"/>
        <v>999</v>
      </c>
      <c r="Q64" s="59"/>
    </row>
    <row r="65" spans="1:17" s="11" customFormat="1" ht="18.75" customHeight="1">
      <c r="A65" s="241">
        <v>59</v>
      </c>
      <c r="B65" s="57"/>
      <c r="C65" s="57"/>
      <c r="D65" s="58"/>
      <c r="E65" s="256"/>
      <c r="F65" s="76"/>
      <c r="G65" s="76"/>
      <c r="H65" s="322"/>
      <c r="I65" s="279"/>
      <c r="J65" s="238" t="e">
        <f>IF(AND(Q65="",#REF!&gt;0,#REF!&lt;5),K65,)</f>
        <v>#REF!</v>
      </c>
      <c r="K65" s="236" t="str">
        <f>IF(D65="","ZZZ9",IF(AND(#REF!&gt;0,#REF!&lt;5),D65&amp;#REF!,D65&amp;"9"))</f>
        <v>ZZZ9</v>
      </c>
      <c r="L65" s="240">
        <f t="shared" si="0"/>
        <v>999</v>
      </c>
      <c r="M65" s="276">
        <f t="shared" si="1"/>
        <v>999</v>
      </c>
      <c r="N65" s="271"/>
      <c r="O65" s="234"/>
      <c r="P65" s="77">
        <f t="shared" si="2"/>
        <v>999</v>
      </c>
      <c r="Q65" s="59"/>
    </row>
    <row r="66" spans="1:17" s="11" customFormat="1" ht="18.75" customHeight="1">
      <c r="A66" s="241">
        <v>60</v>
      </c>
      <c r="B66" s="57"/>
      <c r="C66" s="57"/>
      <c r="D66" s="58"/>
      <c r="E66" s="256"/>
      <c r="F66" s="76"/>
      <c r="G66" s="76"/>
      <c r="H66" s="322"/>
      <c r="I66" s="279"/>
      <c r="J66" s="238" t="e">
        <f>IF(AND(Q66="",#REF!&gt;0,#REF!&lt;5),K66,)</f>
        <v>#REF!</v>
      </c>
      <c r="K66" s="236" t="str">
        <f>IF(D66="","ZZZ9",IF(AND(#REF!&gt;0,#REF!&lt;5),D66&amp;#REF!,D66&amp;"9"))</f>
        <v>ZZZ9</v>
      </c>
      <c r="L66" s="240">
        <f t="shared" si="0"/>
        <v>999</v>
      </c>
      <c r="M66" s="276">
        <f t="shared" si="1"/>
        <v>999</v>
      </c>
      <c r="N66" s="271"/>
      <c r="O66" s="234"/>
      <c r="P66" s="77">
        <f t="shared" si="2"/>
        <v>999</v>
      </c>
      <c r="Q66" s="59"/>
    </row>
    <row r="67" spans="1:17" s="11" customFormat="1" ht="18.75" customHeight="1">
      <c r="A67" s="241">
        <v>61</v>
      </c>
      <c r="B67" s="57"/>
      <c r="C67" s="57"/>
      <c r="D67" s="58"/>
      <c r="E67" s="256"/>
      <c r="F67" s="76"/>
      <c r="G67" s="76"/>
      <c r="H67" s="322"/>
      <c r="I67" s="279"/>
      <c r="J67" s="238" t="e">
        <f>IF(AND(Q67="",#REF!&gt;0,#REF!&lt;5),K67,)</f>
        <v>#REF!</v>
      </c>
      <c r="K67" s="236" t="str">
        <f>IF(D67="","ZZZ9",IF(AND(#REF!&gt;0,#REF!&lt;5),D67&amp;#REF!,D67&amp;"9"))</f>
        <v>ZZZ9</v>
      </c>
      <c r="L67" s="240">
        <f t="shared" si="0"/>
        <v>999</v>
      </c>
      <c r="M67" s="276">
        <f t="shared" si="1"/>
        <v>999</v>
      </c>
      <c r="N67" s="271"/>
      <c r="O67" s="234"/>
      <c r="P67" s="77">
        <f t="shared" si="2"/>
        <v>999</v>
      </c>
      <c r="Q67" s="59"/>
    </row>
    <row r="68" spans="1:17" s="11" customFormat="1" ht="18.75" customHeight="1">
      <c r="A68" s="241">
        <v>62</v>
      </c>
      <c r="B68" s="57"/>
      <c r="C68" s="57"/>
      <c r="D68" s="58"/>
      <c r="E68" s="256"/>
      <c r="F68" s="76"/>
      <c r="G68" s="76"/>
      <c r="H68" s="322"/>
      <c r="I68" s="279"/>
      <c r="J68" s="238" t="e">
        <f>IF(AND(Q68="",#REF!&gt;0,#REF!&lt;5),K68,)</f>
        <v>#REF!</v>
      </c>
      <c r="K68" s="236" t="str">
        <f>IF(D68="","ZZZ9",IF(AND(#REF!&gt;0,#REF!&lt;5),D68&amp;#REF!,D68&amp;"9"))</f>
        <v>ZZZ9</v>
      </c>
      <c r="L68" s="240">
        <f t="shared" si="0"/>
        <v>999</v>
      </c>
      <c r="M68" s="276">
        <f t="shared" si="1"/>
        <v>999</v>
      </c>
      <c r="N68" s="271"/>
      <c r="O68" s="234"/>
      <c r="P68" s="77">
        <f t="shared" si="2"/>
        <v>999</v>
      </c>
      <c r="Q68" s="59"/>
    </row>
    <row r="69" spans="1:17" s="11" customFormat="1" ht="18.75" customHeight="1">
      <c r="A69" s="241">
        <v>63</v>
      </c>
      <c r="B69" s="57"/>
      <c r="C69" s="57"/>
      <c r="D69" s="58"/>
      <c r="E69" s="256"/>
      <c r="F69" s="76"/>
      <c r="G69" s="76"/>
      <c r="H69" s="322"/>
      <c r="I69" s="279"/>
      <c r="J69" s="238" t="e">
        <f>IF(AND(Q69="",#REF!&gt;0,#REF!&lt;5),K69,)</f>
        <v>#REF!</v>
      </c>
      <c r="K69" s="236" t="str">
        <f>IF(D69="","ZZZ9",IF(AND(#REF!&gt;0,#REF!&lt;5),D69&amp;#REF!,D69&amp;"9"))</f>
        <v>ZZZ9</v>
      </c>
      <c r="L69" s="240">
        <f t="shared" si="0"/>
        <v>999</v>
      </c>
      <c r="M69" s="276">
        <f t="shared" si="1"/>
        <v>999</v>
      </c>
      <c r="N69" s="271"/>
      <c r="O69" s="234"/>
      <c r="P69" s="77">
        <f t="shared" si="2"/>
        <v>999</v>
      </c>
      <c r="Q69" s="59"/>
    </row>
    <row r="70" spans="1:17" s="11" customFormat="1" ht="18.75" customHeight="1">
      <c r="A70" s="241">
        <v>64</v>
      </c>
      <c r="B70" s="57"/>
      <c r="C70" s="57"/>
      <c r="D70" s="58"/>
      <c r="E70" s="256"/>
      <c r="F70" s="76"/>
      <c r="G70" s="76"/>
      <c r="H70" s="322"/>
      <c r="I70" s="279"/>
      <c r="J70" s="238" t="e">
        <f>IF(AND(Q70="",#REF!&gt;0,#REF!&lt;5),K70,)</f>
        <v>#REF!</v>
      </c>
      <c r="K70" s="236" t="str">
        <f>IF(D70="","ZZZ9",IF(AND(#REF!&gt;0,#REF!&lt;5),D70&amp;#REF!,D70&amp;"9"))</f>
        <v>ZZZ9</v>
      </c>
      <c r="L70" s="240">
        <f t="shared" si="0"/>
        <v>999</v>
      </c>
      <c r="M70" s="276">
        <f t="shared" si="1"/>
        <v>999</v>
      </c>
      <c r="N70" s="271"/>
      <c r="O70" s="234"/>
      <c r="P70" s="77">
        <f t="shared" si="2"/>
        <v>999</v>
      </c>
      <c r="Q70" s="59"/>
    </row>
    <row r="71" spans="1:17" s="11" customFormat="1" ht="18.75" customHeight="1">
      <c r="A71" s="241">
        <v>65</v>
      </c>
      <c r="B71" s="57"/>
      <c r="C71" s="57"/>
      <c r="D71" s="58"/>
      <c r="E71" s="256"/>
      <c r="F71" s="76"/>
      <c r="G71" s="76"/>
      <c r="H71" s="322"/>
      <c r="I71" s="279"/>
      <c r="J71" s="238" t="e">
        <f>IF(AND(Q71="",#REF!&gt;0,#REF!&lt;5),K71,)</f>
        <v>#REF!</v>
      </c>
      <c r="K71" s="236" t="str">
        <f>IF(D71="","ZZZ9",IF(AND(#REF!&gt;0,#REF!&lt;5),D71&amp;#REF!,D71&amp;"9"))</f>
        <v>ZZZ9</v>
      </c>
      <c r="L71" s="240">
        <f t="shared" si="0"/>
        <v>999</v>
      </c>
      <c r="M71" s="276">
        <f t="shared" si="1"/>
        <v>999</v>
      </c>
      <c r="N71" s="271"/>
      <c r="O71" s="234"/>
      <c r="P71" s="77">
        <f t="shared" si="2"/>
        <v>999</v>
      </c>
      <c r="Q71" s="59"/>
    </row>
    <row r="72" spans="1:17" s="11" customFormat="1" ht="18.75" customHeight="1">
      <c r="A72" s="241">
        <v>66</v>
      </c>
      <c r="B72" s="57"/>
      <c r="C72" s="57"/>
      <c r="D72" s="58"/>
      <c r="E72" s="256"/>
      <c r="F72" s="76"/>
      <c r="G72" s="76"/>
      <c r="H72" s="322"/>
      <c r="I72" s="279"/>
      <c r="J72" s="238" t="e">
        <f>IF(AND(Q72="",#REF!&gt;0,#REF!&lt;5),K72,)</f>
        <v>#REF!</v>
      </c>
      <c r="K72" s="236" t="str">
        <f>IF(D72="","ZZZ9",IF(AND(#REF!&gt;0,#REF!&lt;5),D72&amp;#REF!,D72&amp;"9"))</f>
        <v>ZZZ9</v>
      </c>
      <c r="L72" s="240">
        <f aca="true" t="shared" si="3" ref="L72:L100">IF(Q72="",999,Q72)</f>
        <v>999</v>
      </c>
      <c r="M72" s="276">
        <f aca="true" t="shared" si="4" ref="M72:M100">IF(P72=999,999,1)</f>
        <v>999</v>
      </c>
      <c r="N72" s="271"/>
      <c r="O72" s="234"/>
      <c r="P72" s="77">
        <f aca="true" t="shared" si="5" ref="P72:P100">IF(N72="DA",1,IF(N72="WC",2,IF(N72="SE",3,IF(N72="Q",4,IF(N72="LL",5,999)))))</f>
        <v>999</v>
      </c>
      <c r="Q72" s="59"/>
    </row>
    <row r="73" spans="1:17" s="11" customFormat="1" ht="18.75" customHeight="1">
      <c r="A73" s="241">
        <v>67</v>
      </c>
      <c r="B73" s="57"/>
      <c r="C73" s="57"/>
      <c r="D73" s="58"/>
      <c r="E73" s="256"/>
      <c r="F73" s="76"/>
      <c r="G73" s="76"/>
      <c r="H73" s="322"/>
      <c r="I73" s="279"/>
      <c r="J73" s="238" t="e">
        <f>IF(AND(Q73="",#REF!&gt;0,#REF!&lt;5),K73,)</f>
        <v>#REF!</v>
      </c>
      <c r="K73" s="236" t="str">
        <f>IF(D73="","ZZZ9",IF(AND(#REF!&gt;0,#REF!&lt;5),D73&amp;#REF!,D73&amp;"9"))</f>
        <v>ZZZ9</v>
      </c>
      <c r="L73" s="240">
        <f t="shared" si="3"/>
        <v>999</v>
      </c>
      <c r="M73" s="276">
        <f t="shared" si="4"/>
        <v>999</v>
      </c>
      <c r="N73" s="271"/>
      <c r="O73" s="234"/>
      <c r="P73" s="77">
        <f t="shared" si="5"/>
        <v>999</v>
      </c>
      <c r="Q73" s="59"/>
    </row>
    <row r="74" spans="1:17" s="11" customFormat="1" ht="18.75" customHeight="1">
      <c r="A74" s="241">
        <v>68</v>
      </c>
      <c r="B74" s="57"/>
      <c r="C74" s="57"/>
      <c r="D74" s="58"/>
      <c r="E74" s="256"/>
      <c r="F74" s="76"/>
      <c r="G74" s="76"/>
      <c r="H74" s="322"/>
      <c r="I74" s="279"/>
      <c r="J74" s="238" t="e">
        <f>IF(AND(Q74="",#REF!&gt;0,#REF!&lt;5),K74,)</f>
        <v>#REF!</v>
      </c>
      <c r="K74" s="236" t="str">
        <f>IF(D74="","ZZZ9",IF(AND(#REF!&gt;0,#REF!&lt;5),D74&amp;#REF!,D74&amp;"9"))</f>
        <v>ZZZ9</v>
      </c>
      <c r="L74" s="240">
        <f t="shared" si="3"/>
        <v>999</v>
      </c>
      <c r="M74" s="276">
        <f t="shared" si="4"/>
        <v>999</v>
      </c>
      <c r="N74" s="271"/>
      <c r="O74" s="234"/>
      <c r="P74" s="77">
        <f t="shared" si="5"/>
        <v>999</v>
      </c>
      <c r="Q74" s="59"/>
    </row>
    <row r="75" spans="1:17" s="11" customFormat="1" ht="18.75" customHeight="1">
      <c r="A75" s="241">
        <v>69</v>
      </c>
      <c r="B75" s="57"/>
      <c r="C75" s="57"/>
      <c r="D75" s="58"/>
      <c r="E75" s="256"/>
      <c r="F75" s="76"/>
      <c r="G75" s="76"/>
      <c r="H75" s="322"/>
      <c r="I75" s="279"/>
      <c r="J75" s="238" t="e">
        <f>IF(AND(Q75="",#REF!&gt;0,#REF!&lt;5),K75,)</f>
        <v>#REF!</v>
      </c>
      <c r="K75" s="236" t="str">
        <f>IF(D75="","ZZZ9",IF(AND(#REF!&gt;0,#REF!&lt;5),D75&amp;#REF!,D75&amp;"9"))</f>
        <v>ZZZ9</v>
      </c>
      <c r="L75" s="240">
        <f t="shared" si="3"/>
        <v>999</v>
      </c>
      <c r="M75" s="276">
        <f t="shared" si="4"/>
        <v>999</v>
      </c>
      <c r="N75" s="271"/>
      <c r="O75" s="234"/>
      <c r="P75" s="77">
        <f t="shared" si="5"/>
        <v>999</v>
      </c>
      <c r="Q75" s="59"/>
    </row>
    <row r="76" spans="1:17" s="11" customFormat="1" ht="18.75" customHeight="1">
      <c r="A76" s="241">
        <v>70</v>
      </c>
      <c r="B76" s="57"/>
      <c r="C76" s="57"/>
      <c r="D76" s="58"/>
      <c r="E76" s="256"/>
      <c r="F76" s="76"/>
      <c r="G76" s="76"/>
      <c r="H76" s="322"/>
      <c r="I76" s="279"/>
      <c r="J76" s="238" t="e">
        <f>IF(AND(Q76="",#REF!&gt;0,#REF!&lt;5),K76,)</f>
        <v>#REF!</v>
      </c>
      <c r="K76" s="236" t="str">
        <f>IF(D76="","ZZZ9",IF(AND(#REF!&gt;0,#REF!&lt;5),D76&amp;#REF!,D76&amp;"9"))</f>
        <v>ZZZ9</v>
      </c>
      <c r="L76" s="240">
        <f t="shared" si="3"/>
        <v>999</v>
      </c>
      <c r="M76" s="276">
        <f t="shared" si="4"/>
        <v>999</v>
      </c>
      <c r="N76" s="271"/>
      <c r="O76" s="234"/>
      <c r="P76" s="77">
        <f t="shared" si="5"/>
        <v>999</v>
      </c>
      <c r="Q76" s="59"/>
    </row>
    <row r="77" spans="1:17" s="11" customFormat="1" ht="18.75" customHeight="1">
      <c r="A77" s="241">
        <v>71</v>
      </c>
      <c r="B77" s="57"/>
      <c r="C77" s="57"/>
      <c r="D77" s="58"/>
      <c r="E77" s="256"/>
      <c r="F77" s="76"/>
      <c r="G77" s="76"/>
      <c r="H77" s="322"/>
      <c r="I77" s="279"/>
      <c r="J77" s="238" t="e">
        <f>IF(AND(Q77="",#REF!&gt;0,#REF!&lt;5),K77,)</f>
        <v>#REF!</v>
      </c>
      <c r="K77" s="236" t="str">
        <f>IF(D77="","ZZZ9",IF(AND(#REF!&gt;0,#REF!&lt;5),D77&amp;#REF!,D77&amp;"9"))</f>
        <v>ZZZ9</v>
      </c>
      <c r="L77" s="240">
        <f t="shared" si="3"/>
        <v>999</v>
      </c>
      <c r="M77" s="276">
        <f t="shared" si="4"/>
        <v>999</v>
      </c>
      <c r="N77" s="271"/>
      <c r="O77" s="234"/>
      <c r="P77" s="77">
        <f t="shared" si="5"/>
        <v>999</v>
      </c>
      <c r="Q77" s="59"/>
    </row>
    <row r="78" spans="1:17" s="11" customFormat="1" ht="18.75" customHeight="1">
      <c r="A78" s="241">
        <v>72</v>
      </c>
      <c r="B78" s="57"/>
      <c r="C78" s="57"/>
      <c r="D78" s="58"/>
      <c r="E78" s="256"/>
      <c r="F78" s="76"/>
      <c r="G78" s="76"/>
      <c r="H78" s="322"/>
      <c r="I78" s="279"/>
      <c r="J78" s="238" t="e">
        <f>IF(AND(Q78="",#REF!&gt;0,#REF!&lt;5),K78,)</f>
        <v>#REF!</v>
      </c>
      <c r="K78" s="236" t="str">
        <f>IF(D78="","ZZZ9",IF(AND(#REF!&gt;0,#REF!&lt;5),D78&amp;#REF!,D78&amp;"9"))</f>
        <v>ZZZ9</v>
      </c>
      <c r="L78" s="240">
        <f t="shared" si="3"/>
        <v>999</v>
      </c>
      <c r="M78" s="276">
        <f t="shared" si="4"/>
        <v>999</v>
      </c>
      <c r="N78" s="271"/>
      <c r="O78" s="234"/>
      <c r="P78" s="77">
        <f t="shared" si="5"/>
        <v>999</v>
      </c>
      <c r="Q78" s="59"/>
    </row>
    <row r="79" spans="1:17" s="11" customFormat="1" ht="18.75" customHeight="1">
      <c r="A79" s="241">
        <v>73</v>
      </c>
      <c r="B79" s="57"/>
      <c r="C79" s="57"/>
      <c r="D79" s="58"/>
      <c r="E79" s="256"/>
      <c r="F79" s="76"/>
      <c r="G79" s="76"/>
      <c r="H79" s="322"/>
      <c r="I79" s="279"/>
      <c r="J79" s="238" t="e">
        <f>IF(AND(Q79="",#REF!&gt;0,#REF!&lt;5),K79,)</f>
        <v>#REF!</v>
      </c>
      <c r="K79" s="236" t="str">
        <f>IF(D79="","ZZZ9",IF(AND(#REF!&gt;0,#REF!&lt;5),D79&amp;#REF!,D79&amp;"9"))</f>
        <v>ZZZ9</v>
      </c>
      <c r="L79" s="240">
        <f t="shared" si="3"/>
        <v>999</v>
      </c>
      <c r="M79" s="276">
        <f t="shared" si="4"/>
        <v>999</v>
      </c>
      <c r="N79" s="271"/>
      <c r="O79" s="234"/>
      <c r="P79" s="77">
        <f t="shared" si="5"/>
        <v>999</v>
      </c>
      <c r="Q79" s="59"/>
    </row>
    <row r="80" spans="1:17" s="11" customFormat="1" ht="18.75" customHeight="1">
      <c r="A80" s="241">
        <v>74</v>
      </c>
      <c r="B80" s="57"/>
      <c r="C80" s="57"/>
      <c r="D80" s="58"/>
      <c r="E80" s="256"/>
      <c r="F80" s="76"/>
      <c r="G80" s="76"/>
      <c r="H80" s="322"/>
      <c r="I80" s="279"/>
      <c r="J80" s="238" t="e">
        <f>IF(AND(Q80="",#REF!&gt;0,#REF!&lt;5),K80,)</f>
        <v>#REF!</v>
      </c>
      <c r="K80" s="236" t="str">
        <f>IF(D80="","ZZZ9",IF(AND(#REF!&gt;0,#REF!&lt;5),D80&amp;#REF!,D80&amp;"9"))</f>
        <v>ZZZ9</v>
      </c>
      <c r="L80" s="240">
        <f t="shared" si="3"/>
        <v>999</v>
      </c>
      <c r="M80" s="276">
        <f t="shared" si="4"/>
        <v>999</v>
      </c>
      <c r="N80" s="271"/>
      <c r="O80" s="234"/>
      <c r="P80" s="77">
        <f t="shared" si="5"/>
        <v>999</v>
      </c>
      <c r="Q80" s="59"/>
    </row>
    <row r="81" spans="1:17" s="11" customFormat="1" ht="18.75" customHeight="1">
      <c r="A81" s="241">
        <v>75</v>
      </c>
      <c r="B81" s="57"/>
      <c r="C81" s="57"/>
      <c r="D81" s="58"/>
      <c r="E81" s="256"/>
      <c r="F81" s="76"/>
      <c r="G81" s="76"/>
      <c r="H81" s="322"/>
      <c r="I81" s="279"/>
      <c r="J81" s="238" t="e">
        <f>IF(AND(Q81="",#REF!&gt;0,#REF!&lt;5),K81,)</f>
        <v>#REF!</v>
      </c>
      <c r="K81" s="236" t="str">
        <f>IF(D81="","ZZZ9",IF(AND(#REF!&gt;0,#REF!&lt;5),D81&amp;#REF!,D81&amp;"9"))</f>
        <v>ZZZ9</v>
      </c>
      <c r="L81" s="240">
        <f t="shared" si="3"/>
        <v>999</v>
      </c>
      <c r="M81" s="276">
        <f t="shared" si="4"/>
        <v>999</v>
      </c>
      <c r="N81" s="271"/>
      <c r="O81" s="234"/>
      <c r="P81" s="77">
        <f t="shared" si="5"/>
        <v>999</v>
      </c>
      <c r="Q81" s="59"/>
    </row>
    <row r="82" spans="1:17" s="11" customFormat="1" ht="18.75" customHeight="1">
      <c r="A82" s="241">
        <v>76</v>
      </c>
      <c r="B82" s="57"/>
      <c r="C82" s="57"/>
      <c r="D82" s="58"/>
      <c r="E82" s="256"/>
      <c r="F82" s="76"/>
      <c r="G82" s="76"/>
      <c r="H82" s="322"/>
      <c r="I82" s="279"/>
      <c r="J82" s="238" t="e">
        <f>IF(AND(Q82="",#REF!&gt;0,#REF!&lt;5),K82,)</f>
        <v>#REF!</v>
      </c>
      <c r="K82" s="236" t="str">
        <f>IF(D82="","ZZZ9",IF(AND(#REF!&gt;0,#REF!&lt;5),D82&amp;#REF!,D82&amp;"9"))</f>
        <v>ZZZ9</v>
      </c>
      <c r="L82" s="240">
        <f t="shared" si="3"/>
        <v>999</v>
      </c>
      <c r="M82" s="276">
        <f t="shared" si="4"/>
        <v>999</v>
      </c>
      <c r="N82" s="271"/>
      <c r="O82" s="234"/>
      <c r="P82" s="77">
        <f t="shared" si="5"/>
        <v>999</v>
      </c>
      <c r="Q82" s="59"/>
    </row>
    <row r="83" spans="1:17" s="11" customFormat="1" ht="18.75" customHeight="1">
      <c r="A83" s="241">
        <v>77</v>
      </c>
      <c r="B83" s="57"/>
      <c r="C83" s="57"/>
      <c r="D83" s="58"/>
      <c r="E83" s="256"/>
      <c r="F83" s="76"/>
      <c r="G83" s="76"/>
      <c r="H83" s="322"/>
      <c r="I83" s="279"/>
      <c r="J83" s="238" t="e">
        <f>IF(AND(Q83="",#REF!&gt;0,#REF!&lt;5),K83,)</f>
        <v>#REF!</v>
      </c>
      <c r="K83" s="236" t="str">
        <f>IF(D83="","ZZZ9",IF(AND(#REF!&gt;0,#REF!&lt;5),D83&amp;#REF!,D83&amp;"9"))</f>
        <v>ZZZ9</v>
      </c>
      <c r="L83" s="240">
        <f t="shared" si="3"/>
        <v>999</v>
      </c>
      <c r="M83" s="276">
        <f t="shared" si="4"/>
        <v>999</v>
      </c>
      <c r="N83" s="271"/>
      <c r="O83" s="234"/>
      <c r="P83" s="77">
        <f t="shared" si="5"/>
        <v>999</v>
      </c>
      <c r="Q83" s="59"/>
    </row>
    <row r="84" spans="1:17" s="11" customFormat="1" ht="18.75" customHeight="1">
      <c r="A84" s="241">
        <v>78</v>
      </c>
      <c r="B84" s="57"/>
      <c r="C84" s="57"/>
      <c r="D84" s="58"/>
      <c r="E84" s="256"/>
      <c r="F84" s="76"/>
      <c r="G84" s="76"/>
      <c r="H84" s="322"/>
      <c r="I84" s="279"/>
      <c r="J84" s="238" t="e">
        <f>IF(AND(Q84="",#REF!&gt;0,#REF!&lt;5),K84,)</f>
        <v>#REF!</v>
      </c>
      <c r="K84" s="236" t="str">
        <f>IF(D84="","ZZZ9",IF(AND(#REF!&gt;0,#REF!&lt;5),D84&amp;#REF!,D84&amp;"9"))</f>
        <v>ZZZ9</v>
      </c>
      <c r="L84" s="240">
        <f t="shared" si="3"/>
        <v>999</v>
      </c>
      <c r="M84" s="276">
        <f t="shared" si="4"/>
        <v>999</v>
      </c>
      <c r="N84" s="271"/>
      <c r="O84" s="234"/>
      <c r="P84" s="77">
        <f t="shared" si="5"/>
        <v>999</v>
      </c>
      <c r="Q84" s="59"/>
    </row>
    <row r="85" spans="1:17" s="11" customFormat="1" ht="18.75" customHeight="1">
      <c r="A85" s="241">
        <v>79</v>
      </c>
      <c r="B85" s="57"/>
      <c r="C85" s="57"/>
      <c r="D85" s="58"/>
      <c r="E85" s="256"/>
      <c r="F85" s="76"/>
      <c r="G85" s="76"/>
      <c r="H85" s="322"/>
      <c r="I85" s="279"/>
      <c r="J85" s="238" t="e">
        <f>IF(AND(Q85="",#REF!&gt;0,#REF!&lt;5),K85,)</f>
        <v>#REF!</v>
      </c>
      <c r="K85" s="236" t="str">
        <f>IF(D85="","ZZZ9",IF(AND(#REF!&gt;0,#REF!&lt;5),D85&amp;#REF!,D85&amp;"9"))</f>
        <v>ZZZ9</v>
      </c>
      <c r="L85" s="240">
        <f t="shared" si="3"/>
        <v>999</v>
      </c>
      <c r="M85" s="276">
        <f t="shared" si="4"/>
        <v>999</v>
      </c>
      <c r="N85" s="271"/>
      <c r="O85" s="234"/>
      <c r="P85" s="77">
        <f t="shared" si="5"/>
        <v>999</v>
      </c>
      <c r="Q85" s="59"/>
    </row>
    <row r="86" spans="1:17" s="11" customFormat="1" ht="18.75" customHeight="1">
      <c r="A86" s="241">
        <v>80</v>
      </c>
      <c r="B86" s="57"/>
      <c r="C86" s="57"/>
      <c r="D86" s="58"/>
      <c r="E86" s="256"/>
      <c r="F86" s="76"/>
      <c r="G86" s="76"/>
      <c r="H86" s="322"/>
      <c r="I86" s="279"/>
      <c r="J86" s="238" t="e">
        <f>IF(AND(Q86="",#REF!&gt;0,#REF!&lt;5),K86,)</f>
        <v>#REF!</v>
      </c>
      <c r="K86" s="236" t="str">
        <f>IF(D86="","ZZZ9",IF(AND(#REF!&gt;0,#REF!&lt;5),D86&amp;#REF!,D86&amp;"9"))</f>
        <v>ZZZ9</v>
      </c>
      <c r="L86" s="240">
        <f t="shared" si="3"/>
        <v>999</v>
      </c>
      <c r="M86" s="276">
        <f t="shared" si="4"/>
        <v>999</v>
      </c>
      <c r="N86" s="271"/>
      <c r="O86" s="234"/>
      <c r="P86" s="77">
        <f t="shared" si="5"/>
        <v>999</v>
      </c>
      <c r="Q86" s="59"/>
    </row>
    <row r="87" spans="1:17" s="11" customFormat="1" ht="18.75" customHeight="1">
      <c r="A87" s="241">
        <v>81</v>
      </c>
      <c r="B87" s="57"/>
      <c r="C87" s="57"/>
      <c r="D87" s="58"/>
      <c r="E87" s="256"/>
      <c r="F87" s="76"/>
      <c r="G87" s="76"/>
      <c r="H87" s="322"/>
      <c r="I87" s="279"/>
      <c r="J87" s="238" t="e">
        <f>IF(AND(Q87="",#REF!&gt;0,#REF!&lt;5),K87,)</f>
        <v>#REF!</v>
      </c>
      <c r="K87" s="236" t="str">
        <f>IF(D87="","ZZZ9",IF(AND(#REF!&gt;0,#REF!&lt;5),D87&amp;#REF!,D87&amp;"9"))</f>
        <v>ZZZ9</v>
      </c>
      <c r="L87" s="240">
        <f t="shared" si="3"/>
        <v>999</v>
      </c>
      <c r="M87" s="276">
        <f t="shared" si="4"/>
        <v>999</v>
      </c>
      <c r="N87" s="271"/>
      <c r="O87" s="234"/>
      <c r="P87" s="77">
        <f t="shared" si="5"/>
        <v>999</v>
      </c>
      <c r="Q87" s="59"/>
    </row>
    <row r="88" spans="1:17" s="11" customFormat="1" ht="18.75" customHeight="1">
      <c r="A88" s="241">
        <v>82</v>
      </c>
      <c r="B88" s="57"/>
      <c r="C88" s="57"/>
      <c r="D88" s="58"/>
      <c r="E88" s="256"/>
      <c r="F88" s="76"/>
      <c r="G88" s="76"/>
      <c r="H88" s="322"/>
      <c r="I88" s="279"/>
      <c r="J88" s="238" t="e">
        <f>IF(AND(Q88="",#REF!&gt;0,#REF!&lt;5),K88,)</f>
        <v>#REF!</v>
      </c>
      <c r="K88" s="236" t="str">
        <f>IF(D88="","ZZZ9",IF(AND(#REF!&gt;0,#REF!&lt;5),D88&amp;#REF!,D88&amp;"9"))</f>
        <v>ZZZ9</v>
      </c>
      <c r="L88" s="240">
        <f t="shared" si="3"/>
        <v>999</v>
      </c>
      <c r="M88" s="276">
        <f t="shared" si="4"/>
        <v>999</v>
      </c>
      <c r="N88" s="271"/>
      <c r="O88" s="234"/>
      <c r="P88" s="77">
        <f t="shared" si="5"/>
        <v>999</v>
      </c>
      <c r="Q88" s="59"/>
    </row>
    <row r="89" spans="1:17" s="11" customFormat="1" ht="18.75" customHeight="1">
      <c r="A89" s="241">
        <v>83</v>
      </c>
      <c r="B89" s="57"/>
      <c r="C89" s="57"/>
      <c r="D89" s="58"/>
      <c r="E89" s="256"/>
      <c r="F89" s="76"/>
      <c r="G89" s="76"/>
      <c r="H89" s="322"/>
      <c r="I89" s="279"/>
      <c r="J89" s="238" t="e">
        <f>IF(AND(Q89="",#REF!&gt;0,#REF!&lt;5),K89,)</f>
        <v>#REF!</v>
      </c>
      <c r="K89" s="236" t="str">
        <f>IF(D89="","ZZZ9",IF(AND(#REF!&gt;0,#REF!&lt;5),D89&amp;#REF!,D89&amp;"9"))</f>
        <v>ZZZ9</v>
      </c>
      <c r="L89" s="240">
        <f t="shared" si="3"/>
        <v>999</v>
      </c>
      <c r="M89" s="276">
        <f t="shared" si="4"/>
        <v>999</v>
      </c>
      <c r="N89" s="271"/>
      <c r="O89" s="234"/>
      <c r="P89" s="77">
        <f t="shared" si="5"/>
        <v>999</v>
      </c>
      <c r="Q89" s="59"/>
    </row>
    <row r="90" spans="1:17" s="11" customFormat="1" ht="18.75" customHeight="1">
      <c r="A90" s="241">
        <v>84</v>
      </c>
      <c r="B90" s="57"/>
      <c r="C90" s="57"/>
      <c r="D90" s="58"/>
      <c r="E90" s="256"/>
      <c r="F90" s="76"/>
      <c r="G90" s="76"/>
      <c r="H90" s="322"/>
      <c r="I90" s="279"/>
      <c r="J90" s="238" t="e">
        <f>IF(AND(Q90="",#REF!&gt;0,#REF!&lt;5),K90,)</f>
        <v>#REF!</v>
      </c>
      <c r="K90" s="236" t="str">
        <f>IF(D90="","ZZZ9",IF(AND(#REF!&gt;0,#REF!&lt;5),D90&amp;#REF!,D90&amp;"9"))</f>
        <v>ZZZ9</v>
      </c>
      <c r="L90" s="240">
        <f t="shared" si="3"/>
        <v>999</v>
      </c>
      <c r="M90" s="276">
        <f t="shared" si="4"/>
        <v>999</v>
      </c>
      <c r="N90" s="271"/>
      <c r="O90" s="234"/>
      <c r="P90" s="77">
        <f t="shared" si="5"/>
        <v>999</v>
      </c>
      <c r="Q90" s="59"/>
    </row>
    <row r="91" spans="1:17" s="11" customFormat="1" ht="18.75" customHeight="1">
      <c r="A91" s="241">
        <v>85</v>
      </c>
      <c r="B91" s="57"/>
      <c r="C91" s="57"/>
      <c r="D91" s="58"/>
      <c r="E91" s="256"/>
      <c r="F91" s="76"/>
      <c r="G91" s="76"/>
      <c r="H91" s="322"/>
      <c r="I91" s="279"/>
      <c r="J91" s="238" t="e">
        <f>IF(AND(Q91="",#REF!&gt;0,#REF!&lt;5),K91,)</f>
        <v>#REF!</v>
      </c>
      <c r="K91" s="236" t="str">
        <f>IF(D91="","ZZZ9",IF(AND(#REF!&gt;0,#REF!&lt;5),D91&amp;#REF!,D91&amp;"9"))</f>
        <v>ZZZ9</v>
      </c>
      <c r="L91" s="240">
        <f t="shared" si="3"/>
        <v>999</v>
      </c>
      <c r="M91" s="276">
        <f t="shared" si="4"/>
        <v>999</v>
      </c>
      <c r="N91" s="271"/>
      <c r="O91" s="234"/>
      <c r="P91" s="77">
        <f t="shared" si="5"/>
        <v>999</v>
      </c>
      <c r="Q91" s="59"/>
    </row>
    <row r="92" spans="1:17" s="11" customFormat="1" ht="18.75" customHeight="1">
      <c r="A92" s="241">
        <v>86</v>
      </c>
      <c r="B92" s="57"/>
      <c r="C92" s="57"/>
      <c r="D92" s="58"/>
      <c r="E92" s="256"/>
      <c r="F92" s="76"/>
      <c r="G92" s="76"/>
      <c r="H92" s="322"/>
      <c r="I92" s="279"/>
      <c r="J92" s="238" t="e">
        <f>IF(AND(Q92="",#REF!&gt;0,#REF!&lt;5),K92,)</f>
        <v>#REF!</v>
      </c>
      <c r="K92" s="236" t="str">
        <f>IF(D92="","ZZZ9",IF(AND(#REF!&gt;0,#REF!&lt;5),D92&amp;#REF!,D92&amp;"9"))</f>
        <v>ZZZ9</v>
      </c>
      <c r="L92" s="240">
        <f t="shared" si="3"/>
        <v>999</v>
      </c>
      <c r="M92" s="276">
        <f t="shared" si="4"/>
        <v>999</v>
      </c>
      <c r="N92" s="271"/>
      <c r="O92" s="234"/>
      <c r="P92" s="77">
        <f t="shared" si="5"/>
        <v>999</v>
      </c>
      <c r="Q92" s="59"/>
    </row>
    <row r="93" spans="1:17" s="11" customFormat="1" ht="18.75" customHeight="1">
      <c r="A93" s="241">
        <v>87</v>
      </c>
      <c r="B93" s="57"/>
      <c r="C93" s="57"/>
      <c r="D93" s="58"/>
      <c r="E93" s="256"/>
      <c r="F93" s="76"/>
      <c r="G93" s="76"/>
      <c r="H93" s="322"/>
      <c r="I93" s="279"/>
      <c r="J93" s="238" t="e">
        <f>IF(AND(Q93="",#REF!&gt;0,#REF!&lt;5),K93,)</f>
        <v>#REF!</v>
      </c>
      <c r="K93" s="236" t="str">
        <f>IF(D93="","ZZZ9",IF(AND(#REF!&gt;0,#REF!&lt;5),D93&amp;#REF!,D93&amp;"9"))</f>
        <v>ZZZ9</v>
      </c>
      <c r="L93" s="240">
        <f t="shared" si="3"/>
        <v>999</v>
      </c>
      <c r="M93" s="276">
        <f t="shared" si="4"/>
        <v>999</v>
      </c>
      <c r="N93" s="271"/>
      <c r="O93" s="234"/>
      <c r="P93" s="77">
        <f t="shared" si="5"/>
        <v>999</v>
      </c>
      <c r="Q93" s="59"/>
    </row>
    <row r="94" spans="1:17" s="11" customFormat="1" ht="18.75" customHeight="1">
      <c r="A94" s="241">
        <v>88</v>
      </c>
      <c r="B94" s="57"/>
      <c r="C94" s="57"/>
      <c r="D94" s="58"/>
      <c r="E94" s="256"/>
      <c r="F94" s="76"/>
      <c r="G94" s="76"/>
      <c r="H94" s="322"/>
      <c r="I94" s="279"/>
      <c r="J94" s="238" t="e">
        <f>IF(AND(Q94="",#REF!&gt;0,#REF!&lt;5),K94,)</f>
        <v>#REF!</v>
      </c>
      <c r="K94" s="236" t="str">
        <f>IF(D94="","ZZZ9",IF(AND(#REF!&gt;0,#REF!&lt;5),D94&amp;#REF!,D94&amp;"9"))</f>
        <v>ZZZ9</v>
      </c>
      <c r="L94" s="240">
        <f t="shared" si="3"/>
        <v>999</v>
      </c>
      <c r="M94" s="276">
        <f t="shared" si="4"/>
        <v>999</v>
      </c>
      <c r="N94" s="271"/>
      <c r="O94" s="234"/>
      <c r="P94" s="77">
        <f t="shared" si="5"/>
        <v>999</v>
      </c>
      <c r="Q94" s="59"/>
    </row>
    <row r="95" spans="1:17" s="11" customFormat="1" ht="18.75" customHeight="1">
      <c r="A95" s="241">
        <v>89</v>
      </c>
      <c r="B95" s="57"/>
      <c r="C95" s="57"/>
      <c r="D95" s="58"/>
      <c r="E95" s="256"/>
      <c r="F95" s="76"/>
      <c r="G95" s="76"/>
      <c r="H95" s="322"/>
      <c r="I95" s="279"/>
      <c r="J95" s="238" t="e">
        <f>IF(AND(Q95="",#REF!&gt;0,#REF!&lt;5),K95,)</f>
        <v>#REF!</v>
      </c>
      <c r="K95" s="236" t="str">
        <f>IF(D95="","ZZZ9",IF(AND(#REF!&gt;0,#REF!&lt;5),D95&amp;#REF!,D95&amp;"9"))</f>
        <v>ZZZ9</v>
      </c>
      <c r="L95" s="240">
        <f t="shared" si="3"/>
        <v>999</v>
      </c>
      <c r="M95" s="276">
        <f t="shared" si="4"/>
        <v>999</v>
      </c>
      <c r="N95" s="271"/>
      <c r="O95" s="234"/>
      <c r="P95" s="77">
        <f t="shared" si="5"/>
        <v>999</v>
      </c>
      <c r="Q95" s="59"/>
    </row>
    <row r="96" spans="1:17" s="11" customFormat="1" ht="18.75" customHeight="1">
      <c r="A96" s="241">
        <v>90</v>
      </c>
      <c r="B96" s="57"/>
      <c r="C96" s="57"/>
      <c r="D96" s="58"/>
      <c r="E96" s="256"/>
      <c r="F96" s="76"/>
      <c r="G96" s="76"/>
      <c r="H96" s="322"/>
      <c r="I96" s="279"/>
      <c r="J96" s="238" t="e">
        <f>IF(AND(Q96="",#REF!&gt;0,#REF!&lt;5),K96,)</f>
        <v>#REF!</v>
      </c>
      <c r="K96" s="236" t="str">
        <f>IF(D96="","ZZZ9",IF(AND(#REF!&gt;0,#REF!&lt;5),D96&amp;#REF!,D96&amp;"9"))</f>
        <v>ZZZ9</v>
      </c>
      <c r="L96" s="240">
        <f t="shared" si="3"/>
        <v>999</v>
      </c>
      <c r="M96" s="276">
        <f t="shared" si="4"/>
        <v>999</v>
      </c>
      <c r="N96" s="271"/>
      <c r="O96" s="234"/>
      <c r="P96" s="77">
        <f t="shared" si="5"/>
        <v>999</v>
      </c>
      <c r="Q96" s="59"/>
    </row>
    <row r="97" spans="1:17" s="11" customFormat="1" ht="18.75" customHeight="1">
      <c r="A97" s="241">
        <v>91</v>
      </c>
      <c r="B97" s="57"/>
      <c r="C97" s="57"/>
      <c r="D97" s="58"/>
      <c r="E97" s="256"/>
      <c r="F97" s="76"/>
      <c r="G97" s="76"/>
      <c r="H97" s="322"/>
      <c r="I97" s="279"/>
      <c r="J97" s="238" t="e">
        <f>IF(AND(Q97="",#REF!&gt;0,#REF!&lt;5),K97,)</f>
        <v>#REF!</v>
      </c>
      <c r="K97" s="236" t="str">
        <f>IF(D97="","ZZZ9",IF(AND(#REF!&gt;0,#REF!&lt;5),D97&amp;#REF!,D97&amp;"9"))</f>
        <v>ZZZ9</v>
      </c>
      <c r="L97" s="240">
        <f t="shared" si="3"/>
        <v>999</v>
      </c>
      <c r="M97" s="276">
        <f t="shared" si="4"/>
        <v>999</v>
      </c>
      <c r="N97" s="271"/>
      <c r="O97" s="234"/>
      <c r="P97" s="77">
        <f t="shared" si="5"/>
        <v>999</v>
      </c>
      <c r="Q97" s="59"/>
    </row>
    <row r="98" spans="1:17" s="11" customFormat="1" ht="18.75" customHeight="1">
      <c r="A98" s="241">
        <v>92</v>
      </c>
      <c r="B98" s="57"/>
      <c r="C98" s="57"/>
      <c r="D98" s="58"/>
      <c r="E98" s="256"/>
      <c r="F98" s="76"/>
      <c r="G98" s="76"/>
      <c r="H98" s="322"/>
      <c r="I98" s="279"/>
      <c r="J98" s="238" t="e">
        <f>IF(AND(Q98="",#REF!&gt;0,#REF!&lt;5),K98,)</f>
        <v>#REF!</v>
      </c>
      <c r="K98" s="236" t="str">
        <f>IF(D98="","ZZZ9",IF(AND(#REF!&gt;0,#REF!&lt;5),D98&amp;#REF!,D98&amp;"9"))</f>
        <v>ZZZ9</v>
      </c>
      <c r="L98" s="240">
        <f t="shared" si="3"/>
        <v>999</v>
      </c>
      <c r="M98" s="276">
        <f t="shared" si="4"/>
        <v>999</v>
      </c>
      <c r="N98" s="271"/>
      <c r="O98" s="234"/>
      <c r="P98" s="77">
        <f t="shared" si="5"/>
        <v>999</v>
      </c>
      <c r="Q98" s="59"/>
    </row>
    <row r="99" spans="1:17" s="11" customFormat="1" ht="18.75" customHeight="1">
      <c r="A99" s="241">
        <v>93</v>
      </c>
      <c r="B99" s="57"/>
      <c r="C99" s="57"/>
      <c r="D99" s="58"/>
      <c r="E99" s="256"/>
      <c r="F99" s="76"/>
      <c r="G99" s="76"/>
      <c r="H99" s="322"/>
      <c r="I99" s="279"/>
      <c r="J99" s="238" t="e">
        <f>IF(AND(Q99="",#REF!&gt;0,#REF!&lt;5),K99,)</f>
        <v>#REF!</v>
      </c>
      <c r="K99" s="236" t="str">
        <f>IF(D99="","ZZZ9",IF(AND(#REF!&gt;0,#REF!&lt;5),D99&amp;#REF!,D99&amp;"9"))</f>
        <v>ZZZ9</v>
      </c>
      <c r="L99" s="240">
        <f t="shared" si="3"/>
        <v>999</v>
      </c>
      <c r="M99" s="276">
        <f t="shared" si="4"/>
        <v>999</v>
      </c>
      <c r="N99" s="271"/>
      <c r="O99" s="234"/>
      <c r="P99" s="77">
        <f t="shared" si="5"/>
        <v>999</v>
      </c>
      <c r="Q99" s="59"/>
    </row>
    <row r="100" spans="1:17" s="11" customFormat="1" ht="18.75" customHeight="1">
      <c r="A100" s="241">
        <v>94</v>
      </c>
      <c r="B100" s="57"/>
      <c r="C100" s="57"/>
      <c r="D100" s="58"/>
      <c r="E100" s="256"/>
      <c r="F100" s="76"/>
      <c r="G100" s="76"/>
      <c r="H100" s="322"/>
      <c r="I100" s="279"/>
      <c r="J100" s="238" t="e">
        <f>IF(AND(Q100="",#REF!&gt;0,#REF!&lt;5),K100,)</f>
        <v>#REF!</v>
      </c>
      <c r="K100" s="236" t="str">
        <f>IF(D100="","ZZZ9",IF(AND(#REF!&gt;0,#REF!&lt;5),D100&amp;#REF!,D100&amp;"9"))</f>
        <v>ZZZ9</v>
      </c>
      <c r="L100" s="240">
        <f t="shared" si="3"/>
        <v>999</v>
      </c>
      <c r="M100" s="276">
        <f t="shared" si="4"/>
        <v>999</v>
      </c>
      <c r="N100" s="271"/>
      <c r="O100" s="234"/>
      <c r="P100" s="77">
        <f t="shared" si="5"/>
        <v>999</v>
      </c>
      <c r="Q100" s="59"/>
    </row>
    <row r="101" spans="1:17" s="11" customFormat="1" ht="18.75" customHeight="1">
      <c r="A101" s="241">
        <v>95</v>
      </c>
      <c r="B101" s="57"/>
      <c r="C101" s="57"/>
      <c r="D101" s="58"/>
      <c r="E101" s="256"/>
      <c r="F101" s="76"/>
      <c r="G101" s="76"/>
      <c r="H101" s="322"/>
      <c r="I101" s="279"/>
      <c r="J101" s="238" t="e">
        <f>IF(AND(Q101="",#REF!&gt;0,#REF!&lt;5),K101,)</f>
        <v>#REF!</v>
      </c>
      <c r="K101" s="236" t="str">
        <f>IF(D101="","ZZZ9",IF(AND(#REF!&gt;0,#REF!&lt;5),D101&amp;#REF!,D101&amp;"9"))</f>
        <v>ZZZ9</v>
      </c>
      <c r="L101" s="240">
        <f aca="true" t="shared" si="6" ref="L101:L134">IF(Q101="",999,Q101)</f>
        <v>999</v>
      </c>
      <c r="M101" s="276">
        <f aca="true" t="shared" si="7" ref="M101:M134">IF(P101=999,999,1)</f>
        <v>999</v>
      </c>
      <c r="N101" s="271"/>
      <c r="O101" s="234"/>
      <c r="P101" s="77">
        <f aca="true" t="shared" si="8" ref="P101:P134">IF(N101="DA",1,IF(N101="WC",2,IF(N101="SE",3,IF(N101="Q",4,IF(N101="LL",5,999)))))</f>
        <v>999</v>
      </c>
      <c r="Q101" s="59"/>
    </row>
    <row r="102" spans="1:17" s="11" customFormat="1" ht="18.75" customHeight="1">
      <c r="A102" s="241">
        <v>96</v>
      </c>
      <c r="B102" s="57"/>
      <c r="C102" s="57"/>
      <c r="D102" s="58"/>
      <c r="E102" s="256"/>
      <c r="F102" s="76"/>
      <c r="G102" s="76"/>
      <c r="H102" s="322"/>
      <c r="I102" s="279"/>
      <c r="J102" s="238" t="e">
        <f>IF(AND(Q102="",#REF!&gt;0,#REF!&lt;5),K102,)</f>
        <v>#REF!</v>
      </c>
      <c r="K102" s="236" t="str">
        <f>IF(D102="","ZZZ9",IF(AND(#REF!&gt;0,#REF!&lt;5),D102&amp;#REF!,D102&amp;"9"))</f>
        <v>ZZZ9</v>
      </c>
      <c r="L102" s="240">
        <f t="shared" si="6"/>
        <v>999</v>
      </c>
      <c r="M102" s="276">
        <f t="shared" si="7"/>
        <v>999</v>
      </c>
      <c r="N102" s="271"/>
      <c r="O102" s="234"/>
      <c r="P102" s="77">
        <f t="shared" si="8"/>
        <v>999</v>
      </c>
      <c r="Q102" s="59"/>
    </row>
    <row r="103" spans="1:17" s="11" customFormat="1" ht="18.75" customHeight="1">
      <c r="A103" s="241">
        <v>97</v>
      </c>
      <c r="B103" s="57"/>
      <c r="C103" s="57"/>
      <c r="D103" s="58"/>
      <c r="E103" s="256"/>
      <c r="F103" s="76"/>
      <c r="G103" s="76"/>
      <c r="H103" s="322"/>
      <c r="I103" s="279"/>
      <c r="J103" s="238" t="e">
        <f>IF(AND(Q103="",#REF!&gt;0,#REF!&lt;5),K103,)</f>
        <v>#REF!</v>
      </c>
      <c r="K103" s="236" t="str">
        <f>IF(D103="","ZZZ9",IF(AND(#REF!&gt;0,#REF!&lt;5),D103&amp;#REF!,D103&amp;"9"))</f>
        <v>ZZZ9</v>
      </c>
      <c r="L103" s="240">
        <f t="shared" si="6"/>
        <v>999</v>
      </c>
      <c r="M103" s="276">
        <f t="shared" si="7"/>
        <v>999</v>
      </c>
      <c r="N103" s="271"/>
      <c r="O103" s="234"/>
      <c r="P103" s="77">
        <f t="shared" si="8"/>
        <v>999</v>
      </c>
      <c r="Q103" s="59"/>
    </row>
    <row r="104" spans="1:17" s="11" customFormat="1" ht="18.75" customHeight="1">
      <c r="A104" s="241">
        <v>98</v>
      </c>
      <c r="B104" s="57"/>
      <c r="C104" s="57"/>
      <c r="D104" s="58"/>
      <c r="E104" s="256"/>
      <c r="F104" s="76"/>
      <c r="G104" s="76"/>
      <c r="H104" s="322"/>
      <c r="I104" s="279"/>
      <c r="J104" s="238" t="e">
        <f>IF(AND(Q104="",#REF!&gt;0,#REF!&lt;5),K104,)</f>
        <v>#REF!</v>
      </c>
      <c r="K104" s="236" t="str">
        <f>IF(D104="","ZZZ9",IF(AND(#REF!&gt;0,#REF!&lt;5),D104&amp;#REF!,D104&amp;"9"))</f>
        <v>ZZZ9</v>
      </c>
      <c r="L104" s="240">
        <f t="shared" si="6"/>
        <v>999</v>
      </c>
      <c r="M104" s="276">
        <f t="shared" si="7"/>
        <v>999</v>
      </c>
      <c r="N104" s="271"/>
      <c r="O104" s="234"/>
      <c r="P104" s="77">
        <f t="shared" si="8"/>
        <v>999</v>
      </c>
      <c r="Q104" s="59"/>
    </row>
    <row r="105" spans="1:17" s="11" customFormat="1" ht="18.75" customHeight="1">
      <c r="A105" s="241">
        <v>99</v>
      </c>
      <c r="B105" s="57"/>
      <c r="C105" s="57"/>
      <c r="D105" s="58"/>
      <c r="E105" s="256"/>
      <c r="F105" s="76"/>
      <c r="G105" s="76"/>
      <c r="H105" s="322"/>
      <c r="I105" s="279"/>
      <c r="J105" s="238" t="e">
        <f>IF(AND(Q105="",#REF!&gt;0,#REF!&lt;5),K105,)</f>
        <v>#REF!</v>
      </c>
      <c r="K105" s="236" t="str">
        <f>IF(D105="","ZZZ9",IF(AND(#REF!&gt;0,#REF!&lt;5),D105&amp;#REF!,D105&amp;"9"))</f>
        <v>ZZZ9</v>
      </c>
      <c r="L105" s="240">
        <f t="shared" si="6"/>
        <v>999</v>
      </c>
      <c r="M105" s="276">
        <f t="shared" si="7"/>
        <v>999</v>
      </c>
      <c r="N105" s="271"/>
      <c r="O105" s="234"/>
      <c r="P105" s="77">
        <f t="shared" si="8"/>
        <v>999</v>
      </c>
      <c r="Q105" s="59"/>
    </row>
    <row r="106" spans="1:17" s="11" customFormat="1" ht="18.75" customHeight="1">
      <c r="A106" s="241">
        <v>100</v>
      </c>
      <c r="B106" s="57"/>
      <c r="C106" s="57"/>
      <c r="D106" s="58"/>
      <c r="E106" s="256"/>
      <c r="F106" s="76"/>
      <c r="G106" s="76"/>
      <c r="H106" s="322"/>
      <c r="I106" s="279"/>
      <c r="J106" s="238" t="e">
        <f>IF(AND(Q106="",#REF!&gt;0,#REF!&lt;5),K106,)</f>
        <v>#REF!</v>
      </c>
      <c r="K106" s="236" t="str">
        <f>IF(D106="","ZZZ9",IF(AND(#REF!&gt;0,#REF!&lt;5),D106&amp;#REF!,D106&amp;"9"))</f>
        <v>ZZZ9</v>
      </c>
      <c r="L106" s="240">
        <f t="shared" si="6"/>
        <v>999</v>
      </c>
      <c r="M106" s="276">
        <f t="shared" si="7"/>
        <v>999</v>
      </c>
      <c r="N106" s="271"/>
      <c r="O106" s="234"/>
      <c r="P106" s="77">
        <f t="shared" si="8"/>
        <v>999</v>
      </c>
      <c r="Q106" s="59"/>
    </row>
    <row r="107" spans="1:17" s="11" customFormat="1" ht="18.75" customHeight="1">
      <c r="A107" s="241">
        <v>101</v>
      </c>
      <c r="B107" s="57"/>
      <c r="C107" s="57"/>
      <c r="D107" s="58"/>
      <c r="E107" s="256"/>
      <c r="F107" s="76"/>
      <c r="G107" s="76"/>
      <c r="H107" s="322"/>
      <c r="I107" s="279"/>
      <c r="J107" s="238" t="e">
        <f>IF(AND(Q107="",#REF!&gt;0,#REF!&lt;5),K107,)</f>
        <v>#REF!</v>
      </c>
      <c r="K107" s="236" t="str">
        <f>IF(D107="","ZZZ9",IF(AND(#REF!&gt;0,#REF!&lt;5),D107&amp;#REF!,D107&amp;"9"))</f>
        <v>ZZZ9</v>
      </c>
      <c r="L107" s="240">
        <f t="shared" si="6"/>
        <v>999</v>
      </c>
      <c r="M107" s="276">
        <f t="shared" si="7"/>
        <v>999</v>
      </c>
      <c r="N107" s="271"/>
      <c r="O107" s="234"/>
      <c r="P107" s="77">
        <f t="shared" si="8"/>
        <v>999</v>
      </c>
      <c r="Q107" s="59"/>
    </row>
    <row r="108" spans="1:17" s="11" customFormat="1" ht="18.75" customHeight="1">
      <c r="A108" s="241">
        <v>102</v>
      </c>
      <c r="B108" s="57"/>
      <c r="C108" s="57"/>
      <c r="D108" s="58"/>
      <c r="E108" s="256"/>
      <c r="F108" s="76"/>
      <c r="G108" s="76"/>
      <c r="H108" s="322"/>
      <c r="I108" s="279"/>
      <c r="J108" s="238" t="e">
        <f>IF(AND(Q108="",#REF!&gt;0,#REF!&lt;5),K108,)</f>
        <v>#REF!</v>
      </c>
      <c r="K108" s="236" t="str">
        <f>IF(D108="","ZZZ9",IF(AND(#REF!&gt;0,#REF!&lt;5),D108&amp;#REF!,D108&amp;"9"))</f>
        <v>ZZZ9</v>
      </c>
      <c r="L108" s="240">
        <f t="shared" si="6"/>
        <v>999</v>
      </c>
      <c r="M108" s="276">
        <f t="shared" si="7"/>
        <v>999</v>
      </c>
      <c r="N108" s="271"/>
      <c r="O108" s="234"/>
      <c r="P108" s="77">
        <f t="shared" si="8"/>
        <v>999</v>
      </c>
      <c r="Q108" s="59"/>
    </row>
    <row r="109" spans="1:17" s="11" customFormat="1" ht="18.75" customHeight="1">
      <c r="A109" s="241">
        <v>103</v>
      </c>
      <c r="B109" s="57"/>
      <c r="C109" s="57"/>
      <c r="D109" s="58"/>
      <c r="E109" s="256"/>
      <c r="F109" s="76"/>
      <c r="G109" s="76"/>
      <c r="H109" s="322"/>
      <c r="I109" s="279"/>
      <c r="J109" s="238" t="e">
        <f>IF(AND(Q109="",#REF!&gt;0,#REF!&lt;5),K109,)</f>
        <v>#REF!</v>
      </c>
      <c r="K109" s="236" t="str">
        <f>IF(D109="","ZZZ9",IF(AND(#REF!&gt;0,#REF!&lt;5),D109&amp;#REF!,D109&amp;"9"))</f>
        <v>ZZZ9</v>
      </c>
      <c r="L109" s="240">
        <f t="shared" si="6"/>
        <v>999</v>
      </c>
      <c r="M109" s="276">
        <f t="shared" si="7"/>
        <v>999</v>
      </c>
      <c r="N109" s="271"/>
      <c r="O109" s="234"/>
      <c r="P109" s="77">
        <f t="shared" si="8"/>
        <v>999</v>
      </c>
      <c r="Q109" s="59"/>
    </row>
    <row r="110" spans="1:17" s="11" customFormat="1" ht="18.75" customHeight="1">
      <c r="A110" s="241">
        <v>104</v>
      </c>
      <c r="B110" s="57"/>
      <c r="C110" s="57"/>
      <c r="D110" s="58"/>
      <c r="E110" s="256"/>
      <c r="F110" s="76"/>
      <c r="G110" s="76"/>
      <c r="H110" s="322"/>
      <c r="I110" s="279"/>
      <c r="J110" s="238" t="e">
        <f>IF(AND(Q110="",#REF!&gt;0,#REF!&lt;5),K110,)</f>
        <v>#REF!</v>
      </c>
      <c r="K110" s="236" t="str">
        <f>IF(D110="","ZZZ9",IF(AND(#REF!&gt;0,#REF!&lt;5),D110&amp;#REF!,D110&amp;"9"))</f>
        <v>ZZZ9</v>
      </c>
      <c r="L110" s="240">
        <f t="shared" si="6"/>
        <v>999</v>
      </c>
      <c r="M110" s="276">
        <f t="shared" si="7"/>
        <v>999</v>
      </c>
      <c r="N110" s="271"/>
      <c r="O110" s="234"/>
      <c r="P110" s="77">
        <f t="shared" si="8"/>
        <v>999</v>
      </c>
      <c r="Q110" s="59"/>
    </row>
    <row r="111" spans="1:17" s="11" customFormat="1" ht="18.75" customHeight="1">
      <c r="A111" s="241">
        <v>105</v>
      </c>
      <c r="B111" s="57"/>
      <c r="C111" s="57"/>
      <c r="D111" s="58"/>
      <c r="E111" s="256"/>
      <c r="F111" s="76"/>
      <c r="G111" s="76"/>
      <c r="H111" s="322"/>
      <c r="I111" s="279"/>
      <c r="J111" s="238" t="e">
        <f>IF(AND(Q111="",#REF!&gt;0,#REF!&lt;5),K111,)</f>
        <v>#REF!</v>
      </c>
      <c r="K111" s="236" t="str">
        <f>IF(D111="","ZZZ9",IF(AND(#REF!&gt;0,#REF!&lt;5),D111&amp;#REF!,D111&amp;"9"))</f>
        <v>ZZZ9</v>
      </c>
      <c r="L111" s="240">
        <f t="shared" si="6"/>
        <v>999</v>
      </c>
      <c r="M111" s="276">
        <f t="shared" si="7"/>
        <v>999</v>
      </c>
      <c r="N111" s="271"/>
      <c r="O111" s="234"/>
      <c r="P111" s="77">
        <f t="shared" si="8"/>
        <v>999</v>
      </c>
      <c r="Q111" s="59"/>
    </row>
    <row r="112" spans="1:17" s="11" customFormat="1" ht="18.75" customHeight="1">
      <c r="A112" s="241">
        <v>106</v>
      </c>
      <c r="B112" s="57"/>
      <c r="C112" s="57"/>
      <c r="D112" s="58"/>
      <c r="E112" s="256"/>
      <c r="F112" s="76"/>
      <c r="G112" s="76"/>
      <c r="H112" s="322"/>
      <c r="I112" s="279"/>
      <c r="J112" s="238" t="e">
        <f>IF(AND(Q112="",#REF!&gt;0,#REF!&lt;5),K112,)</f>
        <v>#REF!</v>
      </c>
      <c r="K112" s="236" t="str">
        <f>IF(D112="","ZZZ9",IF(AND(#REF!&gt;0,#REF!&lt;5),D112&amp;#REF!,D112&amp;"9"))</f>
        <v>ZZZ9</v>
      </c>
      <c r="L112" s="240">
        <f t="shared" si="6"/>
        <v>999</v>
      </c>
      <c r="M112" s="276">
        <f t="shared" si="7"/>
        <v>999</v>
      </c>
      <c r="N112" s="271"/>
      <c r="O112" s="234"/>
      <c r="P112" s="77">
        <f t="shared" si="8"/>
        <v>999</v>
      </c>
      <c r="Q112" s="59"/>
    </row>
    <row r="113" spans="1:17" s="11" customFormat="1" ht="18.75" customHeight="1">
      <c r="A113" s="241">
        <v>107</v>
      </c>
      <c r="B113" s="57"/>
      <c r="C113" s="57"/>
      <c r="D113" s="58"/>
      <c r="E113" s="256"/>
      <c r="F113" s="76"/>
      <c r="G113" s="76"/>
      <c r="H113" s="322"/>
      <c r="I113" s="279"/>
      <c r="J113" s="238" t="e">
        <f>IF(AND(Q113="",#REF!&gt;0,#REF!&lt;5),K113,)</f>
        <v>#REF!</v>
      </c>
      <c r="K113" s="236" t="str">
        <f>IF(D113="","ZZZ9",IF(AND(#REF!&gt;0,#REF!&lt;5),D113&amp;#REF!,D113&amp;"9"))</f>
        <v>ZZZ9</v>
      </c>
      <c r="L113" s="240">
        <f t="shared" si="6"/>
        <v>999</v>
      </c>
      <c r="M113" s="276">
        <f t="shared" si="7"/>
        <v>999</v>
      </c>
      <c r="N113" s="271"/>
      <c r="O113" s="234"/>
      <c r="P113" s="77">
        <f t="shared" si="8"/>
        <v>999</v>
      </c>
      <c r="Q113" s="59"/>
    </row>
    <row r="114" spans="1:17" s="11" customFormat="1" ht="18.75" customHeight="1">
      <c r="A114" s="241">
        <v>108</v>
      </c>
      <c r="B114" s="57"/>
      <c r="C114" s="57"/>
      <c r="D114" s="58"/>
      <c r="E114" s="256"/>
      <c r="F114" s="76"/>
      <c r="G114" s="76"/>
      <c r="H114" s="322"/>
      <c r="I114" s="279"/>
      <c r="J114" s="238" t="e">
        <f>IF(AND(Q114="",#REF!&gt;0,#REF!&lt;5),K114,)</f>
        <v>#REF!</v>
      </c>
      <c r="K114" s="236" t="str">
        <f>IF(D114="","ZZZ9",IF(AND(#REF!&gt;0,#REF!&lt;5),D114&amp;#REF!,D114&amp;"9"))</f>
        <v>ZZZ9</v>
      </c>
      <c r="L114" s="240">
        <f t="shared" si="6"/>
        <v>999</v>
      </c>
      <c r="M114" s="276">
        <f t="shared" si="7"/>
        <v>999</v>
      </c>
      <c r="N114" s="271"/>
      <c r="O114" s="234"/>
      <c r="P114" s="77">
        <f t="shared" si="8"/>
        <v>999</v>
      </c>
      <c r="Q114" s="59"/>
    </row>
    <row r="115" spans="1:17" s="11" customFormat="1" ht="18.75" customHeight="1">
      <c r="A115" s="241">
        <v>109</v>
      </c>
      <c r="B115" s="57"/>
      <c r="C115" s="57"/>
      <c r="D115" s="58"/>
      <c r="E115" s="256"/>
      <c r="F115" s="76"/>
      <c r="G115" s="76"/>
      <c r="H115" s="322"/>
      <c r="I115" s="279"/>
      <c r="J115" s="238" t="e">
        <f>IF(AND(Q115="",#REF!&gt;0,#REF!&lt;5),K115,)</f>
        <v>#REF!</v>
      </c>
      <c r="K115" s="236" t="str">
        <f>IF(D115="","ZZZ9",IF(AND(#REF!&gt;0,#REF!&lt;5),D115&amp;#REF!,D115&amp;"9"))</f>
        <v>ZZZ9</v>
      </c>
      <c r="L115" s="240">
        <f t="shared" si="6"/>
        <v>999</v>
      </c>
      <c r="M115" s="276">
        <f t="shared" si="7"/>
        <v>999</v>
      </c>
      <c r="N115" s="271"/>
      <c r="O115" s="234"/>
      <c r="P115" s="77">
        <f t="shared" si="8"/>
        <v>999</v>
      </c>
      <c r="Q115" s="59"/>
    </row>
    <row r="116" spans="1:17" s="11" customFormat="1" ht="18.75" customHeight="1">
      <c r="A116" s="241">
        <v>110</v>
      </c>
      <c r="B116" s="57"/>
      <c r="C116" s="57"/>
      <c r="D116" s="58"/>
      <c r="E116" s="256"/>
      <c r="F116" s="76"/>
      <c r="G116" s="76"/>
      <c r="H116" s="322"/>
      <c r="I116" s="279"/>
      <c r="J116" s="238" t="e">
        <f>IF(AND(Q116="",#REF!&gt;0,#REF!&lt;5),K116,)</f>
        <v>#REF!</v>
      </c>
      <c r="K116" s="236" t="str">
        <f>IF(D116="","ZZZ9",IF(AND(#REF!&gt;0,#REF!&lt;5),D116&amp;#REF!,D116&amp;"9"))</f>
        <v>ZZZ9</v>
      </c>
      <c r="L116" s="240">
        <f t="shared" si="6"/>
        <v>999</v>
      </c>
      <c r="M116" s="276">
        <f t="shared" si="7"/>
        <v>999</v>
      </c>
      <c r="N116" s="271"/>
      <c r="O116" s="234"/>
      <c r="P116" s="77">
        <f t="shared" si="8"/>
        <v>999</v>
      </c>
      <c r="Q116" s="59"/>
    </row>
    <row r="117" spans="1:17" s="11" customFormat="1" ht="18.75" customHeight="1">
      <c r="A117" s="241">
        <v>111</v>
      </c>
      <c r="B117" s="57"/>
      <c r="C117" s="57"/>
      <c r="D117" s="58"/>
      <c r="E117" s="256"/>
      <c r="F117" s="76"/>
      <c r="G117" s="76"/>
      <c r="H117" s="322"/>
      <c r="I117" s="279"/>
      <c r="J117" s="238" t="e">
        <f>IF(AND(Q117="",#REF!&gt;0,#REF!&lt;5),K117,)</f>
        <v>#REF!</v>
      </c>
      <c r="K117" s="236" t="str">
        <f>IF(D117="","ZZZ9",IF(AND(#REF!&gt;0,#REF!&lt;5),D117&amp;#REF!,D117&amp;"9"))</f>
        <v>ZZZ9</v>
      </c>
      <c r="L117" s="240">
        <f t="shared" si="6"/>
        <v>999</v>
      </c>
      <c r="M117" s="276">
        <f t="shared" si="7"/>
        <v>999</v>
      </c>
      <c r="N117" s="271"/>
      <c r="O117" s="234"/>
      <c r="P117" s="77">
        <f t="shared" si="8"/>
        <v>999</v>
      </c>
      <c r="Q117" s="59"/>
    </row>
    <row r="118" spans="1:17" s="11" customFormat="1" ht="18.75" customHeight="1">
      <c r="A118" s="241">
        <v>112</v>
      </c>
      <c r="B118" s="57"/>
      <c r="C118" s="57"/>
      <c r="D118" s="58"/>
      <c r="E118" s="256"/>
      <c r="F118" s="76"/>
      <c r="G118" s="76"/>
      <c r="H118" s="322"/>
      <c r="I118" s="279"/>
      <c r="J118" s="238" t="e">
        <f>IF(AND(Q118="",#REF!&gt;0,#REF!&lt;5),K118,)</f>
        <v>#REF!</v>
      </c>
      <c r="K118" s="236" t="str">
        <f>IF(D118="","ZZZ9",IF(AND(#REF!&gt;0,#REF!&lt;5),D118&amp;#REF!,D118&amp;"9"))</f>
        <v>ZZZ9</v>
      </c>
      <c r="L118" s="240">
        <f t="shared" si="6"/>
        <v>999</v>
      </c>
      <c r="M118" s="276">
        <f t="shared" si="7"/>
        <v>999</v>
      </c>
      <c r="N118" s="271"/>
      <c r="O118" s="234"/>
      <c r="P118" s="77">
        <f t="shared" si="8"/>
        <v>999</v>
      </c>
      <c r="Q118" s="59"/>
    </row>
    <row r="119" spans="1:17" s="11" customFormat="1" ht="18.75" customHeight="1">
      <c r="A119" s="241">
        <v>113</v>
      </c>
      <c r="B119" s="57"/>
      <c r="C119" s="57"/>
      <c r="D119" s="58"/>
      <c r="E119" s="256"/>
      <c r="F119" s="76"/>
      <c r="G119" s="76"/>
      <c r="H119" s="322"/>
      <c r="I119" s="279"/>
      <c r="J119" s="238" t="e">
        <f>IF(AND(Q119="",#REF!&gt;0,#REF!&lt;5),K119,)</f>
        <v>#REF!</v>
      </c>
      <c r="K119" s="236" t="str">
        <f>IF(D119="","ZZZ9",IF(AND(#REF!&gt;0,#REF!&lt;5),D119&amp;#REF!,D119&amp;"9"))</f>
        <v>ZZZ9</v>
      </c>
      <c r="L119" s="240">
        <f t="shared" si="6"/>
        <v>999</v>
      </c>
      <c r="M119" s="276">
        <f t="shared" si="7"/>
        <v>999</v>
      </c>
      <c r="N119" s="271"/>
      <c r="O119" s="234"/>
      <c r="P119" s="77">
        <f t="shared" si="8"/>
        <v>999</v>
      </c>
      <c r="Q119" s="59"/>
    </row>
    <row r="120" spans="1:17" s="11" customFormat="1" ht="18.75" customHeight="1">
      <c r="A120" s="241">
        <v>114</v>
      </c>
      <c r="B120" s="57"/>
      <c r="C120" s="57"/>
      <c r="D120" s="58"/>
      <c r="E120" s="256"/>
      <c r="F120" s="76"/>
      <c r="G120" s="76"/>
      <c r="H120" s="322"/>
      <c r="I120" s="279"/>
      <c r="J120" s="238" t="e">
        <f>IF(AND(Q120="",#REF!&gt;0,#REF!&lt;5),K120,)</f>
        <v>#REF!</v>
      </c>
      <c r="K120" s="236" t="str">
        <f>IF(D120="","ZZZ9",IF(AND(#REF!&gt;0,#REF!&lt;5),D120&amp;#REF!,D120&amp;"9"))</f>
        <v>ZZZ9</v>
      </c>
      <c r="L120" s="240">
        <f t="shared" si="6"/>
        <v>999</v>
      </c>
      <c r="M120" s="276">
        <f t="shared" si="7"/>
        <v>999</v>
      </c>
      <c r="N120" s="271"/>
      <c r="O120" s="234"/>
      <c r="P120" s="77">
        <f t="shared" si="8"/>
        <v>999</v>
      </c>
      <c r="Q120" s="59"/>
    </row>
    <row r="121" spans="1:17" s="11" customFormat="1" ht="18.75" customHeight="1">
      <c r="A121" s="241">
        <v>115</v>
      </c>
      <c r="B121" s="57"/>
      <c r="C121" s="57"/>
      <c r="D121" s="58"/>
      <c r="E121" s="256"/>
      <c r="F121" s="76"/>
      <c r="G121" s="76"/>
      <c r="H121" s="322"/>
      <c r="I121" s="279"/>
      <c r="J121" s="238" t="e">
        <f>IF(AND(Q121="",#REF!&gt;0,#REF!&lt;5),K121,)</f>
        <v>#REF!</v>
      </c>
      <c r="K121" s="236" t="str">
        <f>IF(D121="","ZZZ9",IF(AND(#REF!&gt;0,#REF!&lt;5),D121&amp;#REF!,D121&amp;"9"))</f>
        <v>ZZZ9</v>
      </c>
      <c r="L121" s="240">
        <f t="shared" si="6"/>
        <v>999</v>
      </c>
      <c r="M121" s="276">
        <f t="shared" si="7"/>
        <v>999</v>
      </c>
      <c r="N121" s="271"/>
      <c r="O121" s="234"/>
      <c r="P121" s="77">
        <f t="shared" si="8"/>
        <v>999</v>
      </c>
      <c r="Q121" s="59"/>
    </row>
    <row r="122" spans="1:17" s="11" customFormat="1" ht="18.75" customHeight="1">
      <c r="A122" s="241">
        <v>116</v>
      </c>
      <c r="B122" s="57"/>
      <c r="C122" s="57"/>
      <c r="D122" s="58"/>
      <c r="E122" s="256"/>
      <c r="F122" s="76"/>
      <c r="G122" s="76"/>
      <c r="H122" s="322"/>
      <c r="I122" s="279"/>
      <c r="J122" s="238" t="e">
        <f>IF(AND(Q122="",#REF!&gt;0,#REF!&lt;5),K122,)</f>
        <v>#REF!</v>
      </c>
      <c r="K122" s="236" t="str">
        <f>IF(D122="","ZZZ9",IF(AND(#REF!&gt;0,#REF!&lt;5),D122&amp;#REF!,D122&amp;"9"))</f>
        <v>ZZZ9</v>
      </c>
      <c r="L122" s="240">
        <f t="shared" si="6"/>
        <v>999</v>
      </c>
      <c r="M122" s="276">
        <f t="shared" si="7"/>
        <v>999</v>
      </c>
      <c r="N122" s="271"/>
      <c r="O122" s="234"/>
      <c r="P122" s="77">
        <f t="shared" si="8"/>
        <v>999</v>
      </c>
      <c r="Q122" s="59"/>
    </row>
    <row r="123" spans="1:17" s="11" customFormat="1" ht="18.75" customHeight="1">
      <c r="A123" s="241">
        <v>117</v>
      </c>
      <c r="B123" s="57"/>
      <c r="C123" s="57"/>
      <c r="D123" s="58"/>
      <c r="E123" s="256"/>
      <c r="F123" s="76"/>
      <c r="G123" s="76"/>
      <c r="H123" s="322"/>
      <c r="I123" s="279"/>
      <c r="J123" s="238" t="e">
        <f>IF(AND(Q123="",#REF!&gt;0,#REF!&lt;5),K123,)</f>
        <v>#REF!</v>
      </c>
      <c r="K123" s="236" t="str">
        <f>IF(D123="","ZZZ9",IF(AND(#REF!&gt;0,#REF!&lt;5),D123&amp;#REF!,D123&amp;"9"))</f>
        <v>ZZZ9</v>
      </c>
      <c r="L123" s="240">
        <f t="shared" si="6"/>
        <v>999</v>
      </c>
      <c r="M123" s="276">
        <f t="shared" si="7"/>
        <v>999</v>
      </c>
      <c r="N123" s="271"/>
      <c r="O123" s="234"/>
      <c r="P123" s="77">
        <f t="shared" si="8"/>
        <v>999</v>
      </c>
      <c r="Q123" s="59"/>
    </row>
    <row r="124" spans="1:17" s="11" customFormat="1" ht="18.75" customHeight="1">
      <c r="A124" s="241">
        <v>118</v>
      </c>
      <c r="B124" s="57"/>
      <c r="C124" s="57"/>
      <c r="D124" s="58"/>
      <c r="E124" s="256"/>
      <c r="F124" s="76"/>
      <c r="G124" s="76"/>
      <c r="H124" s="322"/>
      <c r="I124" s="279"/>
      <c r="J124" s="238" t="e">
        <f>IF(AND(Q124="",#REF!&gt;0,#REF!&lt;5),K124,)</f>
        <v>#REF!</v>
      </c>
      <c r="K124" s="236" t="str">
        <f>IF(D124="","ZZZ9",IF(AND(#REF!&gt;0,#REF!&lt;5),D124&amp;#REF!,D124&amp;"9"))</f>
        <v>ZZZ9</v>
      </c>
      <c r="L124" s="240">
        <f t="shared" si="6"/>
        <v>999</v>
      </c>
      <c r="M124" s="276">
        <f t="shared" si="7"/>
        <v>999</v>
      </c>
      <c r="N124" s="271"/>
      <c r="O124" s="234"/>
      <c r="P124" s="77">
        <f t="shared" si="8"/>
        <v>999</v>
      </c>
      <c r="Q124" s="59"/>
    </row>
    <row r="125" spans="1:17" s="11" customFormat="1" ht="18.75" customHeight="1">
      <c r="A125" s="241">
        <v>119</v>
      </c>
      <c r="B125" s="57"/>
      <c r="C125" s="57"/>
      <c r="D125" s="58"/>
      <c r="E125" s="256"/>
      <c r="F125" s="76"/>
      <c r="G125" s="76"/>
      <c r="H125" s="322"/>
      <c r="I125" s="279"/>
      <c r="J125" s="238" t="e">
        <f>IF(AND(Q125="",#REF!&gt;0,#REF!&lt;5),K125,)</f>
        <v>#REF!</v>
      </c>
      <c r="K125" s="236" t="str">
        <f>IF(D125="","ZZZ9",IF(AND(#REF!&gt;0,#REF!&lt;5),D125&amp;#REF!,D125&amp;"9"))</f>
        <v>ZZZ9</v>
      </c>
      <c r="L125" s="240">
        <f t="shared" si="6"/>
        <v>999</v>
      </c>
      <c r="M125" s="276">
        <f t="shared" si="7"/>
        <v>999</v>
      </c>
      <c r="N125" s="271"/>
      <c r="O125" s="234"/>
      <c r="P125" s="77">
        <f t="shared" si="8"/>
        <v>999</v>
      </c>
      <c r="Q125" s="59"/>
    </row>
    <row r="126" spans="1:17" s="11" customFormat="1" ht="18.75" customHeight="1">
      <c r="A126" s="241">
        <v>120</v>
      </c>
      <c r="B126" s="57"/>
      <c r="C126" s="57"/>
      <c r="D126" s="58"/>
      <c r="E126" s="256"/>
      <c r="F126" s="76"/>
      <c r="G126" s="76"/>
      <c r="H126" s="322"/>
      <c r="I126" s="279"/>
      <c r="J126" s="238" t="e">
        <f>IF(AND(Q126="",#REF!&gt;0,#REF!&lt;5),K126,)</f>
        <v>#REF!</v>
      </c>
      <c r="K126" s="236" t="str">
        <f>IF(D126="","ZZZ9",IF(AND(#REF!&gt;0,#REF!&lt;5),D126&amp;#REF!,D126&amp;"9"))</f>
        <v>ZZZ9</v>
      </c>
      <c r="L126" s="240">
        <f t="shared" si="6"/>
        <v>999</v>
      </c>
      <c r="M126" s="276">
        <f t="shared" si="7"/>
        <v>999</v>
      </c>
      <c r="N126" s="271"/>
      <c r="O126" s="234"/>
      <c r="P126" s="77">
        <f t="shared" si="8"/>
        <v>999</v>
      </c>
      <c r="Q126" s="59"/>
    </row>
    <row r="127" spans="1:17" s="11" customFormat="1" ht="18.75" customHeight="1">
      <c r="A127" s="241">
        <v>121</v>
      </c>
      <c r="B127" s="57"/>
      <c r="C127" s="57"/>
      <c r="D127" s="58"/>
      <c r="E127" s="256"/>
      <c r="F127" s="76"/>
      <c r="G127" s="76"/>
      <c r="H127" s="322"/>
      <c r="I127" s="279"/>
      <c r="J127" s="238" t="e">
        <f>IF(AND(Q127="",#REF!&gt;0,#REF!&lt;5),K127,)</f>
        <v>#REF!</v>
      </c>
      <c r="K127" s="236" t="str">
        <f>IF(D127="","ZZZ9",IF(AND(#REF!&gt;0,#REF!&lt;5),D127&amp;#REF!,D127&amp;"9"))</f>
        <v>ZZZ9</v>
      </c>
      <c r="L127" s="240">
        <f t="shared" si="6"/>
        <v>999</v>
      </c>
      <c r="M127" s="276">
        <f t="shared" si="7"/>
        <v>999</v>
      </c>
      <c r="N127" s="271"/>
      <c r="O127" s="234"/>
      <c r="P127" s="77">
        <f t="shared" si="8"/>
        <v>999</v>
      </c>
      <c r="Q127" s="59"/>
    </row>
    <row r="128" spans="1:17" s="11" customFormat="1" ht="18.75" customHeight="1">
      <c r="A128" s="241">
        <v>122</v>
      </c>
      <c r="B128" s="57"/>
      <c r="C128" s="57"/>
      <c r="D128" s="58"/>
      <c r="E128" s="256"/>
      <c r="F128" s="76"/>
      <c r="G128" s="76"/>
      <c r="H128" s="322"/>
      <c r="I128" s="279"/>
      <c r="J128" s="238" t="e">
        <f>IF(AND(Q128="",#REF!&gt;0,#REF!&lt;5),K128,)</f>
        <v>#REF!</v>
      </c>
      <c r="K128" s="236" t="str">
        <f>IF(D128="","ZZZ9",IF(AND(#REF!&gt;0,#REF!&lt;5),D128&amp;#REF!,D128&amp;"9"))</f>
        <v>ZZZ9</v>
      </c>
      <c r="L128" s="240">
        <f t="shared" si="6"/>
        <v>999</v>
      </c>
      <c r="M128" s="276">
        <f t="shared" si="7"/>
        <v>999</v>
      </c>
      <c r="N128" s="271"/>
      <c r="O128" s="234"/>
      <c r="P128" s="77">
        <f t="shared" si="8"/>
        <v>999</v>
      </c>
      <c r="Q128" s="59"/>
    </row>
    <row r="129" spans="1:17" s="11" customFormat="1" ht="18.75" customHeight="1">
      <c r="A129" s="241">
        <v>123</v>
      </c>
      <c r="B129" s="57"/>
      <c r="C129" s="57"/>
      <c r="D129" s="58"/>
      <c r="E129" s="256"/>
      <c r="F129" s="76"/>
      <c r="G129" s="76"/>
      <c r="H129" s="322"/>
      <c r="I129" s="279"/>
      <c r="J129" s="238" t="e">
        <f>IF(AND(Q129="",#REF!&gt;0,#REF!&lt;5),K129,)</f>
        <v>#REF!</v>
      </c>
      <c r="K129" s="236" t="str">
        <f>IF(D129="","ZZZ9",IF(AND(#REF!&gt;0,#REF!&lt;5),D129&amp;#REF!,D129&amp;"9"))</f>
        <v>ZZZ9</v>
      </c>
      <c r="L129" s="240">
        <f t="shared" si="6"/>
        <v>999</v>
      </c>
      <c r="M129" s="276">
        <f t="shared" si="7"/>
        <v>999</v>
      </c>
      <c r="N129" s="271"/>
      <c r="O129" s="234"/>
      <c r="P129" s="77">
        <f t="shared" si="8"/>
        <v>999</v>
      </c>
      <c r="Q129" s="59"/>
    </row>
    <row r="130" spans="1:17" s="11" customFormat="1" ht="18.75" customHeight="1">
      <c r="A130" s="241">
        <v>124</v>
      </c>
      <c r="B130" s="57"/>
      <c r="C130" s="57"/>
      <c r="D130" s="58"/>
      <c r="E130" s="256"/>
      <c r="F130" s="76"/>
      <c r="G130" s="76"/>
      <c r="H130" s="322"/>
      <c r="I130" s="279"/>
      <c r="J130" s="238" t="e">
        <f>IF(AND(Q130="",#REF!&gt;0,#REF!&lt;5),K130,)</f>
        <v>#REF!</v>
      </c>
      <c r="K130" s="236" t="str">
        <f>IF(D130="","ZZZ9",IF(AND(#REF!&gt;0,#REF!&lt;5),D130&amp;#REF!,D130&amp;"9"))</f>
        <v>ZZZ9</v>
      </c>
      <c r="L130" s="240">
        <f t="shared" si="6"/>
        <v>999</v>
      </c>
      <c r="M130" s="276">
        <f t="shared" si="7"/>
        <v>999</v>
      </c>
      <c r="N130" s="271"/>
      <c r="O130" s="234"/>
      <c r="P130" s="77">
        <f t="shared" si="8"/>
        <v>999</v>
      </c>
      <c r="Q130" s="59"/>
    </row>
    <row r="131" spans="1:17" s="11" customFormat="1" ht="18.75" customHeight="1">
      <c r="A131" s="241">
        <v>125</v>
      </c>
      <c r="B131" s="57"/>
      <c r="C131" s="57"/>
      <c r="D131" s="58"/>
      <c r="E131" s="256"/>
      <c r="F131" s="76"/>
      <c r="G131" s="76"/>
      <c r="H131" s="322"/>
      <c r="I131" s="279"/>
      <c r="J131" s="238" t="e">
        <f>IF(AND(Q131="",#REF!&gt;0,#REF!&lt;5),K131,)</f>
        <v>#REF!</v>
      </c>
      <c r="K131" s="236" t="str">
        <f>IF(D131="","ZZZ9",IF(AND(#REF!&gt;0,#REF!&lt;5),D131&amp;#REF!,D131&amp;"9"))</f>
        <v>ZZZ9</v>
      </c>
      <c r="L131" s="240">
        <f t="shared" si="6"/>
        <v>999</v>
      </c>
      <c r="M131" s="276">
        <f t="shared" si="7"/>
        <v>999</v>
      </c>
      <c r="N131" s="271"/>
      <c r="O131" s="234"/>
      <c r="P131" s="77">
        <f t="shared" si="8"/>
        <v>999</v>
      </c>
      <c r="Q131" s="59"/>
    </row>
    <row r="132" spans="1:17" s="11" customFormat="1" ht="18.75" customHeight="1">
      <c r="A132" s="241">
        <v>126</v>
      </c>
      <c r="B132" s="57"/>
      <c r="C132" s="57"/>
      <c r="D132" s="58"/>
      <c r="E132" s="256"/>
      <c r="F132" s="76"/>
      <c r="G132" s="76"/>
      <c r="H132" s="322"/>
      <c r="I132" s="279"/>
      <c r="J132" s="238" t="e">
        <f>IF(AND(Q132="",#REF!&gt;0,#REF!&lt;5),K132,)</f>
        <v>#REF!</v>
      </c>
      <c r="K132" s="236" t="str">
        <f>IF(D132="","ZZZ9",IF(AND(#REF!&gt;0,#REF!&lt;5),D132&amp;#REF!,D132&amp;"9"))</f>
        <v>ZZZ9</v>
      </c>
      <c r="L132" s="240">
        <f t="shared" si="6"/>
        <v>999</v>
      </c>
      <c r="M132" s="276">
        <f t="shared" si="7"/>
        <v>999</v>
      </c>
      <c r="N132" s="271"/>
      <c r="O132" s="234"/>
      <c r="P132" s="77">
        <f t="shared" si="8"/>
        <v>999</v>
      </c>
      <c r="Q132" s="59"/>
    </row>
    <row r="133" spans="1:17" s="11" customFormat="1" ht="18.75" customHeight="1">
      <c r="A133" s="241">
        <v>127</v>
      </c>
      <c r="B133" s="57"/>
      <c r="C133" s="57"/>
      <c r="D133" s="58"/>
      <c r="E133" s="256"/>
      <c r="F133" s="76"/>
      <c r="G133" s="76"/>
      <c r="H133" s="322"/>
      <c r="I133" s="279"/>
      <c r="J133" s="238" t="e">
        <f>IF(AND(Q133="",#REF!&gt;0,#REF!&lt;5),K133,)</f>
        <v>#REF!</v>
      </c>
      <c r="K133" s="236" t="str">
        <f>IF(D133="","ZZZ9",IF(AND(#REF!&gt;0,#REF!&lt;5),D133&amp;#REF!,D133&amp;"9"))</f>
        <v>ZZZ9</v>
      </c>
      <c r="L133" s="240">
        <f t="shared" si="6"/>
        <v>999</v>
      </c>
      <c r="M133" s="276">
        <f t="shared" si="7"/>
        <v>999</v>
      </c>
      <c r="N133" s="271"/>
      <c r="O133" s="234"/>
      <c r="P133" s="77">
        <f t="shared" si="8"/>
        <v>999</v>
      </c>
      <c r="Q133" s="59"/>
    </row>
    <row r="134" spans="1:17" s="11" customFormat="1" ht="18.75" customHeight="1">
      <c r="A134" s="241">
        <v>128</v>
      </c>
      <c r="B134" s="57"/>
      <c r="C134" s="57"/>
      <c r="D134" s="58"/>
      <c r="E134" s="256"/>
      <c r="F134" s="76"/>
      <c r="G134" s="76"/>
      <c r="H134" s="322"/>
      <c r="I134" s="279"/>
      <c r="J134" s="238" t="e">
        <f>IF(AND(Q134="",#REF!&gt;0,#REF!&lt;5),K134,)</f>
        <v>#REF!</v>
      </c>
      <c r="K134" s="236" t="str">
        <f>IF(D134="","ZZZ9",IF(AND(#REF!&gt;0,#REF!&lt;5),D134&amp;#REF!,D134&amp;"9"))</f>
        <v>ZZZ9</v>
      </c>
      <c r="L134" s="240">
        <f t="shared" si="6"/>
        <v>999</v>
      </c>
      <c r="M134" s="276">
        <f t="shared" si="7"/>
        <v>999</v>
      </c>
      <c r="N134" s="271"/>
      <c r="O134" s="277"/>
      <c r="P134" s="278">
        <f t="shared" si="8"/>
        <v>999</v>
      </c>
      <c r="Q134" s="279"/>
    </row>
    <row r="135" spans="1:17" ht="12.75">
      <c r="A135" s="241">
        <v>129</v>
      </c>
      <c r="B135" s="57"/>
      <c r="C135" s="57"/>
      <c r="D135" s="58"/>
      <c r="E135" s="256"/>
      <c r="F135" s="76"/>
      <c r="G135" s="76"/>
      <c r="H135" s="322"/>
      <c r="I135" s="279"/>
      <c r="J135" s="238" t="e">
        <f>IF(AND(Q135="",#REF!&gt;0,#REF!&lt;5),K135,)</f>
        <v>#REF!</v>
      </c>
      <c r="K135" s="236" t="str">
        <f>IF(D135="","ZZZ9",IF(AND(#REF!&gt;0,#REF!&lt;5),D135&amp;#REF!,D135&amp;"9"))</f>
        <v>ZZZ9</v>
      </c>
      <c r="L135" s="240">
        <f aca="true" t="shared" si="9" ref="L135:L156">IF(Q135="",999,Q135)</f>
        <v>999</v>
      </c>
      <c r="M135" s="276">
        <f aca="true" t="shared" si="10" ref="M135:M156">IF(P135=999,999,1)</f>
        <v>999</v>
      </c>
      <c r="N135" s="271"/>
      <c r="O135" s="234"/>
      <c r="P135" s="77">
        <f aca="true" t="shared" si="11" ref="P135:P156">IF(N135="DA",1,IF(N135="WC",2,IF(N135="SE",3,IF(N135="Q",4,IF(N135="LL",5,999)))))</f>
        <v>999</v>
      </c>
      <c r="Q135" s="59"/>
    </row>
    <row r="136" spans="1:17" ht="12.75">
      <c r="A136" s="241">
        <v>130</v>
      </c>
      <c r="B136" s="57"/>
      <c r="C136" s="57"/>
      <c r="D136" s="58"/>
      <c r="E136" s="256"/>
      <c r="F136" s="76"/>
      <c r="G136" s="76"/>
      <c r="H136" s="322"/>
      <c r="I136" s="279"/>
      <c r="J136" s="238" t="e">
        <f>IF(AND(Q136="",#REF!&gt;0,#REF!&lt;5),K136,)</f>
        <v>#REF!</v>
      </c>
      <c r="K136" s="236" t="str">
        <f>IF(D136="","ZZZ9",IF(AND(#REF!&gt;0,#REF!&lt;5),D136&amp;#REF!,D136&amp;"9"))</f>
        <v>ZZZ9</v>
      </c>
      <c r="L136" s="240">
        <f t="shared" si="9"/>
        <v>999</v>
      </c>
      <c r="M136" s="276">
        <f t="shared" si="10"/>
        <v>999</v>
      </c>
      <c r="N136" s="271"/>
      <c r="O136" s="234"/>
      <c r="P136" s="77">
        <f t="shared" si="11"/>
        <v>999</v>
      </c>
      <c r="Q136" s="59"/>
    </row>
    <row r="137" spans="1:17" ht="12.75">
      <c r="A137" s="241">
        <v>131</v>
      </c>
      <c r="B137" s="57"/>
      <c r="C137" s="57"/>
      <c r="D137" s="58"/>
      <c r="E137" s="256"/>
      <c r="F137" s="76"/>
      <c r="G137" s="76"/>
      <c r="H137" s="322"/>
      <c r="I137" s="279"/>
      <c r="J137" s="238" t="e">
        <f>IF(AND(Q137="",#REF!&gt;0,#REF!&lt;5),K137,)</f>
        <v>#REF!</v>
      </c>
      <c r="K137" s="236" t="str">
        <f>IF(D137="","ZZZ9",IF(AND(#REF!&gt;0,#REF!&lt;5),D137&amp;#REF!,D137&amp;"9"))</f>
        <v>ZZZ9</v>
      </c>
      <c r="L137" s="240">
        <f t="shared" si="9"/>
        <v>999</v>
      </c>
      <c r="M137" s="276">
        <f t="shared" si="10"/>
        <v>999</v>
      </c>
      <c r="N137" s="271"/>
      <c r="O137" s="234"/>
      <c r="P137" s="77">
        <f t="shared" si="11"/>
        <v>999</v>
      </c>
      <c r="Q137" s="59"/>
    </row>
    <row r="138" spans="1:17" ht="12.75">
      <c r="A138" s="241">
        <v>132</v>
      </c>
      <c r="B138" s="57"/>
      <c r="C138" s="57"/>
      <c r="D138" s="58"/>
      <c r="E138" s="256"/>
      <c r="F138" s="76"/>
      <c r="G138" s="76"/>
      <c r="H138" s="322"/>
      <c r="I138" s="279"/>
      <c r="J138" s="238" t="e">
        <f>IF(AND(Q138="",#REF!&gt;0,#REF!&lt;5),K138,)</f>
        <v>#REF!</v>
      </c>
      <c r="K138" s="236" t="str">
        <f>IF(D138="","ZZZ9",IF(AND(#REF!&gt;0,#REF!&lt;5),D138&amp;#REF!,D138&amp;"9"))</f>
        <v>ZZZ9</v>
      </c>
      <c r="L138" s="240">
        <f t="shared" si="9"/>
        <v>999</v>
      </c>
      <c r="M138" s="276">
        <f t="shared" si="10"/>
        <v>999</v>
      </c>
      <c r="N138" s="271"/>
      <c r="O138" s="234"/>
      <c r="P138" s="77">
        <f t="shared" si="11"/>
        <v>999</v>
      </c>
      <c r="Q138" s="59"/>
    </row>
    <row r="139" spans="1:17" ht="12.75">
      <c r="A139" s="241">
        <v>133</v>
      </c>
      <c r="B139" s="57"/>
      <c r="C139" s="57"/>
      <c r="D139" s="58"/>
      <c r="E139" s="256"/>
      <c r="F139" s="76"/>
      <c r="G139" s="76"/>
      <c r="H139" s="322"/>
      <c r="I139" s="279"/>
      <c r="J139" s="238" t="e">
        <f>IF(AND(Q139="",#REF!&gt;0,#REF!&lt;5),K139,)</f>
        <v>#REF!</v>
      </c>
      <c r="K139" s="236" t="str">
        <f>IF(D139="","ZZZ9",IF(AND(#REF!&gt;0,#REF!&lt;5),D139&amp;#REF!,D139&amp;"9"))</f>
        <v>ZZZ9</v>
      </c>
      <c r="L139" s="240">
        <f t="shared" si="9"/>
        <v>999</v>
      </c>
      <c r="M139" s="276">
        <f t="shared" si="10"/>
        <v>999</v>
      </c>
      <c r="N139" s="271"/>
      <c r="O139" s="234"/>
      <c r="P139" s="77">
        <f t="shared" si="11"/>
        <v>999</v>
      </c>
      <c r="Q139" s="59"/>
    </row>
    <row r="140" spans="1:17" ht="12.75">
      <c r="A140" s="241">
        <v>134</v>
      </c>
      <c r="B140" s="57"/>
      <c r="C140" s="57"/>
      <c r="D140" s="58"/>
      <c r="E140" s="256"/>
      <c r="F140" s="76"/>
      <c r="G140" s="76"/>
      <c r="H140" s="322"/>
      <c r="I140" s="279"/>
      <c r="J140" s="238" t="e">
        <f>IF(AND(Q140="",#REF!&gt;0,#REF!&lt;5),K140,)</f>
        <v>#REF!</v>
      </c>
      <c r="K140" s="236" t="str">
        <f>IF(D140="","ZZZ9",IF(AND(#REF!&gt;0,#REF!&lt;5),D140&amp;#REF!,D140&amp;"9"))</f>
        <v>ZZZ9</v>
      </c>
      <c r="L140" s="240">
        <f t="shared" si="9"/>
        <v>999</v>
      </c>
      <c r="M140" s="276">
        <f t="shared" si="10"/>
        <v>999</v>
      </c>
      <c r="N140" s="271"/>
      <c r="O140" s="234"/>
      <c r="P140" s="77">
        <f t="shared" si="11"/>
        <v>999</v>
      </c>
      <c r="Q140" s="59"/>
    </row>
    <row r="141" spans="1:17" ht="12.75">
      <c r="A141" s="241">
        <v>135</v>
      </c>
      <c r="B141" s="57"/>
      <c r="C141" s="57"/>
      <c r="D141" s="58"/>
      <c r="E141" s="256"/>
      <c r="F141" s="76"/>
      <c r="G141" s="76"/>
      <c r="H141" s="322"/>
      <c r="I141" s="279"/>
      <c r="J141" s="238" t="e">
        <f>IF(AND(Q141="",#REF!&gt;0,#REF!&lt;5),K141,)</f>
        <v>#REF!</v>
      </c>
      <c r="K141" s="236" t="str">
        <f>IF(D141="","ZZZ9",IF(AND(#REF!&gt;0,#REF!&lt;5),D141&amp;#REF!,D141&amp;"9"))</f>
        <v>ZZZ9</v>
      </c>
      <c r="L141" s="240">
        <f t="shared" si="9"/>
        <v>999</v>
      </c>
      <c r="M141" s="276">
        <f t="shared" si="10"/>
        <v>999</v>
      </c>
      <c r="N141" s="271"/>
      <c r="O141" s="277"/>
      <c r="P141" s="278">
        <f t="shared" si="11"/>
        <v>999</v>
      </c>
      <c r="Q141" s="279"/>
    </row>
    <row r="142" spans="1:17" ht="12.75">
      <c r="A142" s="241">
        <v>136</v>
      </c>
      <c r="B142" s="57"/>
      <c r="C142" s="57"/>
      <c r="D142" s="58"/>
      <c r="E142" s="256"/>
      <c r="F142" s="76"/>
      <c r="G142" s="76"/>
      <c r="H142" s="322"/>
      <c r="I142" s="279"/>
      <c r="J142" s="238" t="e">
        <f>IF(AND(Q142="",#REF!&gt;0,#REF!&lt;5),K142,)</f>
        <v>#REF!</v>
      </c>
      <c r="K142" s="236" t="str">
        <f>IF(D142="","ZZZ9",IF(AND(#REF!&gt;0,#REF!&lt;5),D142&amp;#REF!,D142&amp;"9"))</f>
        <v>ZZZ9</v>
      </c>
      <c r="L142" s="240">
        <f t="shared" si="9"/>
        <v>999</v>
      </c>
      <c r="M142" s="276">
        <f t="shared" si="10"/>
        <v>999</v>
      </c>
      <c r="N142" s="271"/>
      <c r="O142" s="234"/>
      <c r="P142" s="77">
        <f t="shared" si="11"/>
        <v>999</v>
      </c>
      <c r="Q142" s="59"/>
    </row>
    <row r="143" spans="1:17" ht="12.75">
      <c r="A143" s="241">
        <v>137</v>
      </c>
      <c r="B143" s="57"/>
      <c r="C143" s="57"/>
      <c r="D143" s="58"/>
      <c r="E143" s="256"/>
      <c r="F143" s="76"/>
      <c r="G143" s="76"/>
      <c r="H143" s="322"/>
      <c r="I143" s="279"/>
      <c r="J143" s="238" t="e">
        <f>IF(AND(Q143="",#REF!&gt;0,#REF!&lt;5),K143,)</f>
        <v>#REF!</v>
      </c>
      <c r="K143" s="236" t="str">
        <f>IF(D143="","ZZZ9",IF(AND(#REF!&gt;0,#REF!&lt;5),D143&amp;#REF!,D143&amp;"9"))</f>
        <v>ZZZ9</v>
      </c>
      <c r="L143" s="240">
        <f t="shared" si="9"/>
        <v>999</v>
      </c>
      <c r="M143" s="276">
        <f t="shared" si="10"/>
        <v>999</v>
      </c>
      <c r="N143" s="271"/>
      <c r="O143" s="234"/>
      <c r="P143" s="77">
        <f t="shared" si="11"/>
        <v>999</v>
      </c>
      <c r="Q143" s="59"/>
    </row>
    <row r="144" spans="1:17" ht="12.75">
      <c r="A144" s="241">
        <v>138</v>
      </c>
      <c r="B144" s="57"/>
      <c r="C144" s="57"/>
      <c r="D144" s="58"/>
      <c r="E144" s="256"/>
      <c r="F144" s="76"/>
      <c r="G144" s="76"/>
      <c r="H144" s="322"/>
      <c r="I144" s="279"/>
      <c r="J144" s="238" t="e">
        <f>IF(AND(Q144="",#REF!&gt;0,#REF!&lt;5),K144,)</f>
        <v>#REF!</v>
      </c>
      <c r="K144" s="236" t="str">
        <f>IF(D144="","ZZZ9",IF(AND(#REF!&gt;0,#REF!&lt;5),D144&amp;#REF!,D144&amp;"9"))</f>
        <v>ZZZ9</v>
      </c>
      <c r="L144" s="240">
        <f t="shared" si="9"/>
        <v>999</v>
      </c>
      <c r="M144" s="276">
        <f t="shared" si="10"/>
        <v>999</v>
      </c>
      <c r="N144" s="271"/>
      <c r="O144" s="234"/>
      <c r="P144" s="77">
        <f t="shared" si="11"/>
        <v>999</v>
      </c>
      <c r="Q144" s="59"/>
    </row>
    <row r="145" spans="1:17" ht="12.75">
      <c r="A145" s="241">
        <v>139</v>
      </c>
      <c r="B145" s="57"/>
      <c r="C145" s="57"/>
      <c r="D145" s="58"/>
      <c r="E145" s="256"/>
      <c r="F145" s="76"/>
      <c r="G145" s="76"/>
      <c r="H145" s="322"/>
      <c r="I145" s="279"/>
      <c r="J145" s="238" t="e">
        <f>IF(AND(Q145="",#REF!&gt;0,#REF!&lt;5),K145,)</f>
        <v>#REF!</v>
      </c>
      <c r="K145" s="236" t="str">
        <f>IF(D145="","ZZZ9",IF(AND(#REF!&gt;0,#REF!&lt;5),D145&amp;#REF!,D145&amp;"9"))</f>
        <v>ZZZ9</v>
      </c>
      <c r="L145" s="240">
        <f t="shared" si="9"/>
        <v>999</v>
      </c>
      <c r="M145" s="276">
        <f t="shared" si="10"/>
        <v>999</v>
      </c>
      <c r="N145" s="271"/>
      <c r="O145" s="234"/>
      <c r="P145" s="77">
        <f t="shared" si="11"/>
        <v>999</v>
      </c>
      <c r="Q145" s="59"/>
    </row>
    <row r="146" spans="1:17" ht="12.75">
      <c r="A146" s="241">
        <v>140</v>
      </c>
      <c r="B146" s="57"/>
      <c r="C146" s="57"/>
      <c r="D146" s="58"/>
      <c r="E146" s="256"/>
      <c r="F146" s="76"/>
      <c r="G146" s="76"/>
      <c r="H146" s="322"/>
      <c r="I146" s="279"/>
      <c r="J146" s="238" t="e">
        <f>IF(AND(Q146="",#REF!&gt;0,#REF!&lt;5),K146,)</f>
        <v>#REF!</v>
      </c>
      <c r="K146" s="236" t="str">
        <f>IF(D146="","ZZZ9",IF(AND(#REF!&gt;0,#REF!&lt;5),D146&amp;#REF!,D146&amp;"9"))</f>
        <v>ZZZ9</v>
      </c>
      <c r="L146" s="240">
        <f t="shared" si="9"/>
        <v>999</v>
      </c>
      <c r="M146" s="276">
        <f t="shared" si="10"/>
        <v>999</v>
      </c>
      <c r="N146" s="271"/>
      <c r="O146" s="234"/>
      <c r="P146" s="77">
        <f t="shared" si="11"/>
        <v>999</v>
      </c>
      <c r="Q146" s="59"/>
    </row>
    <row r="147" spans="1:17" ht="12.75">
      <c r="A147" s="241">
        <v>141</v>
      </c>
      <c r="B147" s="57"/>
      <c r="C147" s="57"/>
      <c r="D147" s="58"/>
      <c r="E147" s="256"/>
      <c r="F147" s="76"/>
      <c r="G147" s="76"/>
      <c r="H147" s="322"/>
      <c r="I147" s="279"/>
      <c r="J147" s="238" t="e">
        <f>IF(AND(Q147="",#REF!&gt;0,#REF!&lt;5),K147,)</f>
        <v>#REF!</v>
      </c>
      <c r="K147" s="236" t="str">
        <f>IF(D147="","ZZZ9",IF(AND(#REF!&gt;0,#REF!&lt;5),D147&amp;#REF!,D147&amp;"9"))</f>
        <v>ZZZ9</v>
      </c>
      <c r="L147" s="240">
        <f t="shared" si="9"/>
        <v>999</v>
      </c>
      <c r="M147" s="276">
        <f t="shared" si="10"/>
        <v>999</v>
      </c>
      <c r="N147" s="271"/>
      <c r="O147" s="234"/>
      <c r="P147" s="77">
        <f t="shared" si="11"/>
        <v>999</v>
      </c>
      <c r="Q147" s="59"/>
    </row>
    <row r="148" spans="1:17" ht="12.75">
      <c r="A148" s="241">
        <v>142</v>
      </c>
      <c r="B148" s="57"/>
      <c r="C148" s="57"/>
      <c r="D148" s="58"/>
      <c r="E148" s="256"/>
      <c r="F148" s="76"/>
      <c r="G148" s="76"/>
      <c r="H148" s="322"/>
      <c r="I148" s="279"/>
      <c r="J148" s="238" t="e">
        <f>IF(AND(Q148="",#REF!&gt;0,#REF!&lt;5),K148,)</f>
        <v>#REF!</v>
      </c>
      <c r="K148" s="236" t="str">
        <f>IF(D148="","ZZZ9",IF(AND(#REF!&gt;0,#REF!&lt;5),D148&amp;#REF!,D148&amp;"9"))</f>
        <v>ZZZ9</v>
      </c>
      <c r="L148" s="240">
        <f t="shared" si="9"/>
        <v>999</v>
      </c>
      <c r="M148" s="276">
        <f t="shared" si="10"/>
        <v>999</v>
      </c>
      <c r="N148" s="271"/>
      <c r="O148" s="277"/>
      <c r="P148" s="278">
        <f t="shared" si="11"/>
        <v>999</v>
      </c>
      <c r="Q148" s="279"/>
    </row>
    <row r="149" spans="1:17" ht="12.75">
      <c r="A149" s="241">
        <v>143</v>
      </c>
      <c r="B149" s="57"/>
      <c r="C149" s="57"/>
      <c r="D149" s="58"/>
      <c r="E149" s="256"/>
      <c r="F149" s="76"/>
      <c r="G149" s="76"/>
      <c r="H149" s="322"/>
      <c r="I149" s="279"/>
      <c r="J149" s="238" t="e">
        <f>IF(AND(Q149="",#REF!&gt;0,#REF!&lt;5),K149,)</f>
        <v>#REF!</v>
      </c>
      <c r="K149" s="236" t="str">
        <f>IF(D149="","ZZZ9",IF(AND(#REF!&gt;0,#REF!&lt;5),D149&amp;#REF!,D149&amp;"9"))</f>
        <v>ZZZ9</v>
      </c>
      <c r="L149" s="240">
        <f t="shared" si="9"/>
        <v>999</v>
      </c>
      <c r="M149" s="276">
        <f t="shared" si="10"/>
        <v>999</v>
      </c>
      <c r="N149" s="271"/>
      <c r="O149" s="234"/>
      <c r="P149" s="77">
        <f t="shared" si="11"/>
        <v>999</v>
      </c>
      <c r="Q149" s="59"/>
    </row>
    <row r="150" spans="1:17" ht="12.75">
      <c r="A150" s="241">
        <v>144</v>
      </c>
      <c r="B150" s="57"/>
      <c r="C150" s="57"/>
      <c r="D150" s="58"/>
      <c r="E150" s="256"/>
      <c r="F150" s="76"/>
      <c r="G150" s="76"/>
      <c r="H150" s="322"/>
      <c r="I150" s="279"/>
      <c r="J150" s="238" t="e">
        <f>IF(AND(Q150="",#REF!&gt;0,#REF!&lt;5),K150,)</f>
        <v>#REF!</v>
      </c>
      <c r="K150" s="236" t="str">
        <f>IF(D150="","ZZZ9",IF(AND(#REF!&gt;0,#REF!&lt;5),D150&amp;#REF!,D150&amp;"9"))</f>
        <v>ZZZ9</v>
      </c>
      <c r="L150" s="240">
        <f t="shared" si="9"/>
        <v>999</v>
      </c>
      <c r="M150" s="276">
        <f t="shared" si="10"/>
        <v>999</v>
      </c>
      <c r="N150" s="271"/>
      <c r="O150" s="234"/>
      <c r="P150" s="77">
        <f t="shared" si="11"/>
        <v>999</v>
      </c>
      <c r="Q150" s="59"/>
    </row>
    <row r="151" spans="1:17" ht="12.75">
      <c r="A151" s="241">
        <v>145</v>
      </c>
      <c r="B151" s="57"/>
      <c r="C151" s="57"/>
      <c r="D151" s="58"/>
      <c r="E151" s="256"/>
      <c r="F151" s="76"/>
      <c r="G151" s="76"/>
      <c r="H151" s="322"/>
      <c r="I151" s="279"/>
      <c r="J151" s="238" t="e">
        <f>IF(AND(Q151="",#REF!&gt;0,#REF!&lt;5),K151,)</f>
        <v>#REF!</v>
      </c>
      <c r="K151" s="236" t="str">
        <f>IF(D151="","ZZZ9",IF(AND(#REF!&gt;0,#REF!&lt;5),D151&amp;#REF!,D151&amp;"9"))</f>
        <v>ZZZ9</v>
      </c>
      <c r="L151" s="240">
        <f t="shared" si="9"/>
        <v>999</v>
      </c>
      <c r="M151" s="276">
        <f t="shared" si="10"/>
        <v>999</v>
      </c>
      <c r="N151" s="271"/>
      <c r="O151" s="234"/>
      <c r="P151" s="77">
        <f t="shared" si="11"/>
        <v>999</v>
      </c>
      <c r="Q151" s="59"/>
    </row>
    <row r="152" spans="1:17" ht="12.75">
      <c r="A152" s="241">
        <v>146</v>
      </c>
      <c r="B152" s="57"/>
      <c r="C152" s="57"/>
      <c r="D152" s="58"/>
      <c r="E152" s="256"/>
      <c r="F152" s="76"/>
      <c r="G152" s="76"/>
      <c r="H152" s="322"/>
      <c r="I152" s="279"/>
      <c r="J152" s="238" t="e">
        <f>IF(AND(Q152="",#REF!&gt;0,#REF!&lt;5),K152,)</f>
        <v>#REF!</v>
      </c>
      <c r="K152" s="236" t="str">
        <f>IF(D152="","ZZZ9",IF(AND(#REF!&gt;0,#REF!&lt;5),D152&amp;#REF!,D152&amp;"9"))</f>
        <v>ZZZ9</v>
      </c>
      <c r="L152" s="240">
        <f t="shared" si="9"/>
        <v>999</v>
      </c>
      <c r="M152" s="276">
        <f t="shared" si="10"/>
        <v>999</v>
      </c>
      <c r="N152" s="271"/>
      <c r="O152" s="234"/>
      <c r="P152" s="77">
        <f t="shared" si="11"/>
        <v>999</v>
      </c>
      <c r="Q152" s="59"/>
    </row>
    <row r="153" spans="1:17" ht="12.75">
      <c r="A153" s="241">
        <v>147</v>
      </c>
      <c r="B153" s="57"/>
      <c r="C153" s="57"/>
      <c r="D153" s="58"/>
      <c r="E153" s="256"/>
      <c r="F153" s="76"/>
      <c r="G153" s="76"/>
      <c r="H153" s="322"/>
      <c r="I153" s="279"/>
      <c r="J153" s="238" t="e">
        <f>IF(AND(Q153="",#REF!&gt;0,#REF!&lt;5),K153,)</f>
        <v>#REF!</v>
      </c>
      <c r="K153" s="236" t="str">
        <f>IF(D153="","ZZZ9",IF(AND(#REF!&gt;0,#REF!&lt;5),D153&amp;#REF!,D153&amp;"9"))</f>
        <v>ZZZ9</v>
      </c>
      <c r="L153" s="240">
        <f t="shared" si="9"/>
        <v>999</v>
      </c>
      <c r="M153" s="276">
        <f t="shared" si="10"/>
        <v>999</v>
      </c>
      <c r="N153" s="271"/>
      <c r="O153" s="234"/>
      <c r="P153" s="77">
        <f t="shared" si="11"/>
        <v>999</v>
      </c>
      <c r="Q153" s="59"/>
    </row>
    <row r="154" spans="1:17" ht="12.75">
      <c r="A154" s="241">
        <v>148</v>
      </c>
      <c r="B154" s="57"/>
      <c r="C154" s="57"/>
      <c r="D154" s="58"/>
      <c r="E154" s="256"/>
      <c r="F154" s="76"/>
      <c r="G154" s="76"/>
      <c r="H154" s="322"/>
      <c r="I154" s="279"/>
      <c r="J154" s="238" t="e">
        <f>IF(AND(Q154="",#REF!&gt;0,#REF!&lt;5),K154,)</f>
        <v>#REF!</v>
      </c>
      <c r="K154" s="236" t="str">
        <f>IF(D154="","ZZZ9",IF(AND(#REF!&gt;0,#REF!&lt;5),D154&amp;#REF!,D154&amp;"9"))</f>
        <v>ZZZ9</v>
      </c>
      <c r="L154" s="240">
        <f t="shared" si="9"/>
        <v>999</v>
      </c>
      <c r="M154" s="276">
        <f t="shared" si="10"/>
        <v>999</v>
      </c>
      <c r="N154" s="271"/>
      <c r="O154" s="234"/>
      <c r="P154" s="77">
        <f t="shared" si="11"/>
        <v>999</v>
      </c>
      <c r="Q154" s="59"/>
    </row>
    <row r="155" spans="1:17" ht="12.75">
      <c r="A155" s="241">
        <v>149</v>
      </c>
      <c r="B155" s="57"/>
      <c r="C155" s="57"/>
      <c r="D155" s="58"/>
      <c r="E155" s="256"/>
      <c r="F155" s="76"/>
      <c r="G155" s="76"/>
      <c r="H155" s="322"/>
      <c r="I155" s="279"/>
      <c r="J155" s="238" t="e">
        <f>IF(AND(Q155="",#REF!&gt;0,#REF!&lt;5),K155,)</f>
        <v>#REF!</v>
      </c>
      <c r="K155" s="236" t="str">
        <f>IF(D155="","ZZZ9",IF(AND(#REF!&gt;0,#REF!&lt;5),D155&amp;#REF!,D155&amp;"9"))</f>
        <v>ZZZ9</v>
      </c>
      <c r="L155" s="240">
        <f t="shared" si="9"/>
        <v>999</v>
      </c>
      <c r="M155" s="276">
        <f t="shared" si="10"/>
        <v>999</v>
      </c>
      <c r="N155" s="271"/>
      <c r="O155" s="234"/>
      <c r="P155" s="77">
        <f t="shared" si="11"/>
        <v>999</v>
      </c>
      <c r="Q155" s="59"/>
    </row>
    <row r="156" spans="1:17" ht="12.75">
      <c r="A156" s="241">
        <v>150</v>
      </c>
      <c r="B156" s="57"/>
      <c r="C156" s="57"/>
      <c r="D156" s="58"/>
      <c r="E156" s="256"/>
      <c r="F156" s="76"/>
      <c r="G156" s="76"/>
      <c r="H156" s="322"/>
      <c r="I156" s="279"/>
      <c r="J156" s="238" t="e">
        <f>IF(AND(Q156="",#REF!&gt;0,#REF!&lt;5),K156,)</f>
        <v>#REF!</v>
      </c>
      <c r="K156" s="236" t="str">
        <f>IF(D156="","ZZZ9",IF(AND(#REF!&gt;0,#REF!&lt;5),D156&amp;#REF!,D156&amp;"9"))</f>
        <v>ZZZ9</v>
      </c>
      <c r="L156" s="240">
        <f t="shared" si="9"/>
        <v>999</v>
      </c>
      <c r="M156" s="276">
        <f t="shared" si="10"/>
        <v>999</v>
      </c>
      <c r="N156" s="271"/>
      <c r="O156" s="234"/>
      <c r="P156" s="77">
        <f t="shared" si="11"/>
        <v>999</v>
      </c>
      <c r="Q156" s="59"/>
    </row>
  </sheetData>
  <sheetProtection/>
  <conditionalFormatting sqref="E7:E156">
    <cfRule type="expression" priority="14" dxfId="3" stopIfTrue="1">
      <formula>AND(ROUNDDOWN(($A$4-E7)/365.25,0)&lt;=13,G7&lt;&gt;"OK")</formula>
    </cfRule>
    <cfRule type="expression" priority="15" dxfId="2" stopIfTrue="1">
      <formula>AND(ROUNDDOWN(($A$4-E7)/365.25,0)&lt;=14,G7&lt;&gt;"OK")</formula>
    </cfRule>
    <cfRule type="expression" priority="16" dxfId="1" stopIfTrue="1">
      <formula>AND(ROUNDDOWN(($A$4-E7)/365.25,0)&lt;=17,G7&lt;&gt;"OK")</formula>
    </cfRule>
  </conditionalFormatting>
  <conditionalFormatting sqref="J7:J156">
    <cfRule type="cellIs" priority="17" dxfId="59" operator="equal" stopIfTrue="1">
      <formula>"Z"</formula>
    </cfRule>
  </conditionalFormatting>
  <conditionalFormatting sqref="A7:D156">
    <cfRule type="expression" priority="18"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5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39">
    <tabColor indexed="11"/>
    <pageSetUpPr fitToPage="1"/>
  </sheetPr>
  <dimension ref="A1:AM79"/>
  <sheetViews>
    <sheetView showGridLines="0" showZeros="0" zoomScalePageLayoutView="0" workbookViewId="0" topLeftCell="A13">
      <selection activeCell="T37" sqref="T37"/>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7109375" style="0" customWidth="1"/>
    <col min="21" max="21" width="9.140625" style="0" hidden="1" customWidth="1"/>
    <col min="25" max="34" width="9.140625" style="0" hidden="1" customWidth="1"/>
    <col min="35" max="37" width="9.140625" style="297" customWidth="1"/>
  </cols>
  <sheetData>
    <row r="1" spans="1:37" s="80" customFormat="1" ht="21.75" customHeight="1">
      <c r="A1" s="48" t="str">
        <f>Altalanos!$A$6</f>
        <v>Fortuna kupa</v>
      </c>
      <c r="B1" s="48"/>
      <c r="C1" s="81"/>
      <c r="D1" s="81"/>
      <c r="E1" s="81"/>
      <c r="F1" s="81"/>
      <c r="G1" s="81"/>
      <c r="H1" s="81"/>
      <c r="I1" s="222"/>
      <c r="J1" s="82"/>
      <c r="K1" s="253" t="s">
        <v>106</v>
      </c>
      <c r="L1" s="68"/>
      <c r="M1" s="49"/>
      <c r="N1" s="82"/>
      <c r="O1" s="82" t="s">
        <v>70</v>
      </c>
      <c r="P1" s="82"/>
      <c r="Q1" s="81"/>
      <c r="R1" s="82"/>
      <c r="Y1" s="294"/>
      <c r="Z1" s="294"/>
      <c r="AA1" s="294"/>
      <c r="AB1" s="302" t="e">
        <f>IF($Y$5=1,CONCATENATE(VLOOKUP($Y$3,$AA$2:$AH$14,2)),CONCATENATE(VLOOKUP($Y$3,$AA$16:$AH$25,2)))</f>
        <v>#N/A</v>
      </c>
      <c r="AC1" s="302" t="e">
        <f>IF($Y$5=1,CONCATENATE(VLOOKUP($Y$3,$AA$2:$AH$14,3)),CONCATENATE(VLOOKUP($Y$3,$AA$16:$AH$25,3)))</f>
        <v>#N/A</v>
      </c>
      <c r="AD1" s="302" t="e">
        <f>IF($Y$5=1,CONCATENATE(VLOOKUP($Y$3,$AA$2:$AH$14,4)),CONCATENATE(VLOOKUP($Y$3,$AA$16:$AH$25,4)))</f>
        <v>#N/A</v>
      </c>
      <c r="AE1" s="302" t="e">
        <f>IF($Y$5=1,CONCATENATE(VLOOKUP($Y$3,$AA$2:$AH$14,5)),CONCATENATE(VLOOKUP($Y$3,$AA$16:$AH$25,5)))</f>
        <v>#N/A</v>
      </c>
      <c r="AF1" s="302" t="e">
        <f>IF($Y$5=1,CONCATENATE(VLOOKUP($Y$3,$AA$2:$AH$14,6)),CONCATENATE(VLOOKUP($Y$3,$AA$16:$AH$25,6)))</f>
        <v>#N/A</v>
      </c>
      <c r="AG1" s="302" t="e">
        <f>IF($Y$5=1,CONCATENATE(VLOOKUP($Y$3,$AA$2:$AH$14,7)),CONCATENATE(VLOOKUP($Y$3,$AA$16:$AH$25,7)))</f>
        <v>#N/A</v>
      </c>
      <c r="AH1" s="302" t="e">
        <f>IF($Y$5=1,CONCATENATE(VLOOKUP($Y$3,$AA$2:$AH$14,8)),CONCATENATE(VLOOKUP($Y$3,$AA$16:$AH$25,8)))</f>
        <v>#N/A</v>
      </c>
      <c r="AI1" s="306"/>
      <c r="AJ1" s="306"/>
      <c r="AK1" s="306"/>
    </row>
    <row r="2" spans="1:37" s="60" customFormat="1" ht="12.75">
      <c r="A2" s="283" t="s">
        <v>105</v>
      </c>
      <c r="B2" s="50"/>
      <c r="C2" s="50"/>
      <c r="E2" s="50" t="str">
        <f>Altalanos!$A$8</f>
        <v>L18-16</v>
      </c>
      <c r="F2" s="50"/>
      <c r="G2" s="83"/>
      <c r="H2" s="61"/>
      <c r="I2" s="61"/>
      <c r="J2" s="84"/>
      <c r="K2" s="68"/>
      <c r="L2" s="68"/>
      <c r="M2" s="68"/>
      <c r="N2" s="84"/>
      <c r="O2" s="61"/>
      <c r="P2" s="84"/>
      <c r="Q2" s="61"/>
      <c r="R2" s="84"/>
      <c r="Y2" s="299"/>
      <c r="Z2" s="298"/>
      <c r="AA2" s="298" t="s">
        <v>120</v>
      </c>
      <c r="AB2" s="301">
        <v>300</v>
      </c>
      <c r="AC2" s="301">
        <v>250</v>
      </c>
      <c r="AD2" s="301">
        <v>200</v>
      </c>
      <c r="AE2" s="301">
        <v>150</v>
      </c>
      <c r="AF2" s="301">
        <v>120</v>
      </c>
      <c r="AG2" s="301">
        <v>90</v>
      </c>
      <c r="AH2" s="301">
        <v>40</v>
      </c>
      <c r="AI2" s="297"/>
      <c r="AJ2" s="297"/>
      <c r="AK2" s="297"/>
    </row>
    <row r="3" spans="1:37" s="19" customFormat="1" ht="11.25" customHeight="1">
      <c r="A3" s="40" t="s">
        <v>80</v>
      </c>
      <c r="B3" s="40"/>
      <c r="C3" s="40"/>
      <c r="D3" s="40"/>
      <c r="E3" s="40"/>
      <c r="F3" s="40"/>
      <c r="G3" s="40" t="s">
        <v>78</v>
      </c>
      <c r="H3" s="40"/>
      <c r="I3" s="40"/>
      <c r="J3" s="85"/>
      <c r="K3" s="40" t="s">
        <v>83</v>
      </c>
      <c r="L3" s="85"/>
      <c r="M3" s="40"/>
      <c r="N3" s="85"/>
      <c r="O3" s="40"/>
      <c r="P3" s="85"/>
      <c r="Q3" s="40"/>
      <c r="R3" s="41" t="s">
        <v>84</v>
      </c>
      <c r="Y3" s="298">
        <f>IF(K4="OB","A",IF(K4="IX","W",IF(K4="","",K4)))</f>
      </c>
      <c r="Z3" s="298"/>
      <c r="AA3" s="298" t="s">
        <v>121</v>
      </c>
      <c r="AB3" s="301">
        <v>280</v>
      </c>
      <c r="AC3" s="301">
        <v>230</v>
      </c>
      <c r="AD3" s="301">
        <v>180</v>
      </c>
      <c r="AE3" s="301">
        <v>140</v>
      </c>
      <c r="AF3" s="301">
        <v>80</v>
      </c>
      <c r="AG3" s="301">
        <v>0</v>
      </c>
      <c r="AH3" s="301">
        <v>0</v>
      </c>
      <c r="AI3" s="297"/>
      <c r="AJ3" s="297"/>
      <c r="AK3" s="297"/>
    </row>
    <row r="4" spans="1:37" s="27" customFormat="1" ht="11.25" customHeight="1" thickBot="1">
      <c r="A4" s="398" t="str">
        <f>Altalanos!$A$10</f>
        <v>2022.03.12-14</v>
      </c>
      <c r="B4" s="398"/>
      <c r="C4" s="398"/>
      <c r="D4" s="247"/>
      <c r="E4" s="86"/>
      <c r="F4" s="86"/>
      <c r="G4" s="86" t="str">
        <f>Altalanos!$C$10</f>
        <v>Budapest</v>
      </c>
      <c r="H4" s="53"/>
      <c r="I4" s="86"/>
      <c r="J4" s="87"/>
      <c r="K4" s="88"/>
      <c r="L4" s="87"/>
      <c r="M4" s="89"/>
      <c r="N4" s="87"/>
      <c r="O4" s="86"/>
      <c r="P4" s="87"/>
      <c r="Q4" s="86"/>
      <c r="R4" s="45" t="str">
        <f>Altalanos!$E$10</f>
        <v>Zuborné Pázmándy Katalin</v>
      </c>
      <c r="Y4" s="298"/>
      <c r="Z4" s="298"/>
      <c r="AA4" s="298" t="s">
        <v>122</v>
      </c>
      <c r="AB4" s="301">
        <v>250</v>
      </c>
      <c r="AC4" s="301">
        <v>200</v>
      </c>
      <c r="AD4" s="301">
        <v>150</v>
      </c>
      <c r="AE4" s="301">
        <v>120</v>
      </c>
      <c r="AF4" s="301">
        <v>90</v>
      </c>
      <c r="AG4" s="301">
        <v>60</v>
      </c>
      <c r="AH4" s="301">
        <v>25</v>
      </c>
      <c r="AI4" s="297"/>
      <c r="AJ4" s="297"/>
      <c r="AK4" s="297"/>
    </row>
    <row r="5" spans="1:37" s="19" customFormat="1" ht="12.75">
      <c r="A5" s="90"/>
      <c r="B5" s="91" t="s">
        <v>4</v>
      </c>
      <c r="C5" s="272" t="s">
        <v>97</v>
      </c>
      <c r="D5" s="91" t="s">
        <v>96</v>
      </c>
      <c r="E5" s="91" t="s">
        <v>94</v>
      </c>
      <c r="F5" s="92" t="s">
        <v>81</v>
      </c>
      <c r="G5" s="92" t="s">
        <v>82</v>
      </c>
      <c r="H5" s="92"/>
      <c r="I5" s="92" t="s">
        <v>85</v>
      </c>
      <c r="J5" s="92"/>
      <c r="K5" s="91" t="s">
        <v>95</v>
      </c>
      <c r="L5" s="93"/>
      <c r="M5" s="91" t="s">
        <v>114</v>
      </c>
      <c r="N5" s="93"/>
      <c r="O5" s="91" t="s">
        <v>113</v>
      </c>
      <c r="P5" s="93"/>
      <c r="Q5" s="91" t="s">
        <v>112</v>
      </c>
      <c r="R5" s="94"/>
      <c r="Y5" s="298">
        <f>IF(OR(Altalanos!$A$8="F1",Altalanos!$A$8="F2",Altalanos!$A$8="N1",Altalanos!$A$8="N2"),1,2)</f>
        <v>2</v>
      </c>
      <c r="Z5" s="298"/>
      <c r="AA5" s="298" t="s">
        <v>123</v>
      </c>
      <c r="AB5" s="301">
        <v>200</v>
      </c>
      <c r="AC5" s="301">
        <v>150</v>
      </c>
      <c r="AD5" s="301">
        <v>120</v>
      </c>
      <c r="AE5" s="301">
        <v>90</v>
      </c>
      <c r="AF5" s="301">
        <v>60</v>
      </c>
      <c r="AG5" s="301">
        <v>40</v>
      </c>
      <c r="AH5" s="301">
        <v>15</v>
      </c>
      <c r="AI5" s="297"/>
      <c r="AJ5" s="297"/>
      <c r="AK5" s="297"/>
    </row>
    <row r="6" spans="1:37" s="386" customFormat="1" ht="10.5" customHeight="1" thickBot="1">
      <c r="A6" s="381"/>
      <c r="B6" s="309"/>
      <c r="C6" s="309"/>
      <c r="D6" s="309"/>
      <c r="E6" s="309"/>
      <c r="F6" s="381" t="s">
        <v>8</v>
      </c>
      <c r="G6" s="383"/>
      <c r="H6" s="384"/>
      <c r="I6" s="383"/>
      <c r="J6" s="385"/>
      <c r="K6" s="309" t="s">
        <v>461</v>
      </c>
      <c r="L6" s="385"/>
      <c r="M6" s="309" t="s">
        <v>20</v>
      </c>
      <c r="N6" s="385"/>
      <c r="O6" s="309" t="s">
        <v>30</v>
      </c>
      <c r="P6" s="385"/>
      <c r="Q6" s="309" t="s">
        <v>45</v>
      </c>
      <c r="R6" s="382"/>
      <c r="Y6" s="387"/>
      <c r="Z6" s="387"/>
      <c r="AA6" s="387" t="s">
        <v>124</v>
      </c>
      <c r="AB6" s="388">
        <v>150</v>
      </c>
      <c r="AC6" s="388">
        <v>120</v>
      </c>
      <c r="AD6" s="388">
        <v>90</v>
      </c>
      <c r="AE6" s="388">
        <v>60</v>
      </c>
      <c r="AF6" s="388">
        <v>40</v>
      </c>
      <c r="AG6" s="388">
        <v>25</v>
      </c>
      <c r="AH6" s="388">
        <v>10</v>
      </c>
      <c r="AI6" s="389"/>
      <c r="AJ6" s="389"/>
      <c r="AK6" s="389"/>
    </row>
    <row r="7" spans="1:37" s="33" customFormat="1" ht="10.5" customHeight="1">
      <c r="A7" s="95">
        <v>1</v>
      </c>
      <c r="B7" s="232">
        <f>IF($E7="","",VLOOKUP($E7,'L18-16 elo'!$A$7:$O$48,14))</f>
        <v>0</v>
      </c>
      <c r="C7" s="232">
        <f>IF($E7="","",VLOOKUP($E7,'L18-16 elo'!$A$7:$O$48,15))</f>
        <v>10</v>
      </c>
      <c r="D7" s="281" t="str">
        <f>IF($E7="","",VLOOKUP($E7,'L18-16 elo'!$A$7:$O$48,5))</f>
        <v>"040912</v>
      </c>
      <c r="E7" s="96">
        <v>1</v>
      </c>
      <c r="F7" s="97" t="str">
        <f>UPPER(IF($E7="","",VLOOKUP($E7,'L18-16 elo'!$A$7:$O$48,2)))</f>
        <v>FALUDI </v>
      </c>
      <c r="G7" s="97" t="str">
        <f>IF($E7="","",VLOOKUP($E7,'L18-16 elo'!$A$7:$O$48,3))</f>
        <v>Vivien Noémi</v>
      </c>
      <c r="H7" s="97"/>
      <c r="I7" s="97" t="str">
        <f>IF($E7="","",VLOOKUP($E7,'L18-16 elo'!$A$7:$O$48,4))</f>
        <v>SZVUK SE</v>
      </c>
      <c r="J7" s="99"/>
      <c r="K7" s="98"/>
      <c r="L7" s="98"/>
      <c r="M7" s="98"/>
      <c r="N7" s="98"/>
      <c r="O7" s="101"/>
      <c r="P7" s="102"/>
      <c r="Q7" s="103"/>
      <c r="R7" s="104"/>
      <c r="S7" s="105"/>
      <c r="U7" s="106" t="e">
        <f>#REF!</f>
        <v>#REF!</v>
      </c>
      <c r="Y7" s="298"/>
      <c r="Z7" s="298"/>
      <c r="AA7" s="298" t="s">
        <v>125</v>
      </c>
      <c r="AB7" s="301">
        <v>120</v>
      </c>
      <c r="AC7" s="301">
        <v>90</v>
      </c>
      <c r="AD7" s="301">
        <v>60</v>
      </c>
      <c r="AE7" s="301">
        <v>40</v>
      </c>
      <c r="AF7" s="301">
        <v>25</v>
      </c>
      <c r="AG7" s="301">
        <v>10</v>
      </c>
      <c r="AH7" s="301">
        <v>5</v>
      </c>
      <c r="AI7" s="297"/>
      <c r="AJ7" s="297"/>
      <c r="AK7" s="297"/>
    </row>
    <row r="8" spans="1:37" s="33" customFormat="1" ht="9" customHeight="1">
      <c r="A8" s="107"/>
      <c r="B8" s="273"/>
      <c r="C8" s="273"/>
      <c r="D8" s="282"/>
      <c r="E8" s="108"/>
      <c r="F8" s="109"/>
      <c r="G8" s="109"/>
      <c r="H8" s="110"/>
      <c r="I8" s="111" t="s">
        <v>0</v>
      </c>
      <c r="J8" s="112" t="s">
        <v>371</v>
      </c>
      <c r="K8" s="113" t="str">
        <f>UPPER(IF(OR(J8="a",J8="as"),F7,IF(OR(J8="b",J8="bs"),F9,)))</f>
        <v>FALUDI </v>
      </c>
      <c r="L8" s="113"/>
      <c r="M8" s="98"/>
      <c r="N8" s="98"/>
      <c r="O8" s="101"/>
      <c r="P8" s="102"/>
      <c r="Q8" s="103"/>
      <c r="R8" s="104"/>
      <c r="S8" s="105"/>
      <c r="U8" s="114" t="e">
        <f>#REF!</f>
        <v>#REF!</v>
      </c>
      <c r="Y8" s="298"/>
      <c r="Z8" s="298"/>
      <c r="AA8" s="298" t="s">
        <v>126</v>
      </c>
      <c r="AB8" s="301">
        <v>90</v>
      </c>
      <c r="AC8" s="301">
        <v>60</v>
      </c>
      <c r="AD8" s="301">
        <v>40</v>
      </c>
      <c r="AE8" s="301">
        <v>25</v>
      </c>
      <c r="AF8" s="301">
        <v>10</v>
      </c>
      <c r="AG8" s="301">
        <v>5</v>
      </c>
      <c r="AH8" s="301">
        <v>2</v>
      </c>
      <c r="AI8" s="297"/>
      <c r="AJ8" s="297"/>
      <c r="AK8" s="297"/>
    </row>
    <row r="9" spans="1:37" s="33" customFormat="1" ht="9" customHeight="1">
      <c r="A9" s="107">
        <v>2</v>
      </c>
      <c r="B9" s="232">
        <f>IF($E9="","",VLOOKUP($E9,'L18-16 elo'!$A$7:$O$48,14))</f>
      </c>
      <c r="C9" s="232">
        <f>IF($E9="","",VLOOKUP($E9,'L18-16 elo'!$A$7:$O$48,15))</f>
      </c>
      <c r="D9" s="281">
        <f>IF($E9="","",VLOOKUP($E9,'L18-16 elo'!$A$7:$O$48,5))</f>
      </c>
      <c r="E9" s="96"/>
      <c r="F9" s="341" t="s">
        <v>369</v>
      </c>
      <c r="G9" s="290">
        <f>IF($E9="","",VLOOKUP($E9,'L18-16 elo'!$A$7:$O$48,3))</f>
      </c>
      <c r="H9" s="290"/>
      <c r="I9" s="290">
        <f>IF($E9="","",VLOOKUP($E9,'L18-16 elo'!$A$7:$O$48,4))</f>
      </c>
      <c r="J9" s="116"/>
      <c r="K9" s="98"/>
      <c r="L9" s="117"/>
      <c r="M9" s="98"/>
      <c r="N9" s="98"/>
      <c r="O9" s="101"/>
      <c r="P9" s="102"/>
      <c r="Q9" s="103"/>
      <c r="R9" s="104"/>
      <c r="S9" s="105"/>
      <c r="U9" s="114" t="e">
        <f>#REF!</f>
        <v>#REF!</v>
      </c>
      <c r="Y9" s="298"/>
      <c r="Z9" s="298"/>
      <c r="AA9" s="298" t="s">
        <v>127</v>
      </c>
      <c r="AB9" s="301">
        <v>60</v>
      </c>
      <c r="AC9" s="301">
        <v>40</v>
      </c>
      <c r="AD9" s="301">
        <v>25</v>
      </c>
      <c r="AE9" s="301">
        <v>10</v>
      </c>
      <c r="AF9" s="301">
        <v>5</v>
      </c>
      <c r="AG9" s="301">
        <v>2</v>
      </c>
      <c r="AH9" s="301">
        <v>1</v>
      </c>
      <c r="AI9" s="297"/>
      <c r="AJ9" s="297"/>
      <c r="AK9" s="297"/>
    </row>
    <row r="10" spans="1:37" s="33" customFormat="1" ht="9" customHeight="1">
      <c r="A10" s="107"/>
      <c r="B10" s="273"/>
      <c r="C10" s="273"/>
      <c r="D10" s="282"/>
      <c r="E10" s="118"/>
      <c r="F10" s="291"/>
      <c r="G10" s="291"/>
      <c r="H10" s="292"/>
      <c r="I10" s="291"/>
      <c r="J10" s="119"/>
      <c r="K10" s="111" t="s">
        <v>0</v>
      </c>
      <c r="L10" s="120" t="s">
        <v>375</v>
      </c>
      <c r="M10" s="113" t="str">
        <f>UPPER(IF(OR(L10="a",L10="as"),K8,IF(OR(L10="b",L10="bs"),K12,)))</f>
        <v>FALUDI </v>
      </c>
      <c r="N10" s="121"/>
      <c r="O10" s="122"/>
      <c r="P10" s="122"/>
      <c r="Q10" s="103"/>
      <c r="R10" s="104"/>
      <c r="S10" s="105"/>
      <c r="U10" s="114" t="e">
        <f>#REF!</f>
        <v>#REF!</v>
      </c>
      <c r="Y10" s="298"/>
      <c r="Z10" s="298"/>
      <c r="AA10" s="298" t="s">
        <v>128</v>
      </c>
      <c r="AB10" s="301">
        <v>40</v>
      </c>
      <c r="AC10" s="301">
        <v>25</v>
      </c>
      <c r="AD10" s="301">
        <v>15</v>
      </c>
      <c r="AE10" s="301">
        <v>7</v>
      </c>
      <c r="AF10" s="301">
        <v>4</v>
      </c>
      <c r="AG10" s="301">
        <v>1</v>
      </c>
      <c r="AH10" s="301">
        <v>0</v>
      </c>
      <c r="AI10" s="297"/>
      <c r="AJ10" s="297"/>
      <c r="AK10" s="297"/>
    </row>
    <row r="11" spans="1:37" s="33" customFormat="1" ht="9" customHeight="1">
      <c r="A11" s="107">
        <v>3</v>
      </c>
      <c r="B11" s="232">
        <f>IF($E11="","",VLOOKUP($E11,'L18-16 elo'!$A$7:$O$48,14))</f>
        <v>0</v>
      </c>
      <c r="C11" s="232">
        <f>IF($E11="","",VLOOKUP($E11,'L18-16 elo'!$A$7:$O$48,15))</f>
        <v>57</v>
      </c>
      <c r="D11" s="281" t="str">
        <f>IF($E11="","",VLOOKUP($E11,'L18-16 elo'!$A$7:$O$48,5))</f>
        <v>"070103</v>
      </c>
      <c r="E11" s="96">
        <v>13</v>
      </c>
      <c r="F11" s="290" t="str">
        <f>UPPER(IF($E11="","",VLOOKUP($E11,'L18-16 elo'!$A$7:$O$48,2)))</f>
        <v>BELL-BURÁNYI </v>
      </c>
      <c r="G11" s="290" t="str">
        <f>IF($E11="","",VLOOKUP($E11,'L18-16 elo'!$A$7:$O$48,3))</f>
        <v>Cora Sophie</v>
      </c>
      <c r="H11" s="290"/>
      <c r="I11" s="290" t="str">
        <f>IF($E11="","",VLOOKUP($E11,'L18-16 elo'!$A$7:$O$48,4))</f>
        <v>MTK</v>
      </c>
      <c r="J11" s="99"/>
      <c r="K11" s="98"/>
      <c r="L11" s="123"/>
      <c r="M11" s="98" t="s">
        <v>469</v>
      </c>
      <c r="N11" s="124"/>
      <c r="O11" s="122"/>
      <c r="P11" s="122"/>
      <c r="Q11" s="103"/>
      <c r="R11" s="104"/>
      <c r="S11" s="105"/>
      <c r="U11" s="114" t="e">
        <f>#REF!</f>
        <v>#REF!</v>
      </c>
      <c r="Y11" s="298"/>
      <c r="Z11" s="298"/>
      <c r="AA11" s="298" t="s">
        <v>129</v>
      </c>
      <c r="AB11" s="301">
        <v>25</v>
      </c>
      <c r="AC11" s="301">
        <v>15</v>
      </c>
      <c r="AD11" s="301">
        <v>10</v>
      </c>
      <c r="AE11" s="301">
        <v>6</v>
      </c>
      <c r="AF11" s="301">
        <v>3</v>
      </c>
      <c r="AG11" s="301">
        <v>1</v>
      </c>
      <c r="AH11" s="301">
        <v>0</v>
      </c>
      <c r="AI11" s="297"/>
      <c r="AJ11" s="297"/>
      <c r="AK11" s="297"/>
    </row>
    <row r="12" spans="1:37" s="33" customFormat="1" ht="9" customHeight="1">
      <c r="A12" s="107"/>
      <c r="B12" s="273"/>
      <c r="C12" s="273"/>
      <c r="D12" s="282"/>
      <c r="E12" s="118"/>
      <c r="F12" s="291"/>
      <c r="G12" s="291"/>
      <c r="H12" s="292"/>
      <c r="I12" s="293" t="s">
        <v>0</v>
      </c>
      <c r="J12" s="112" t="s">
        <v>377</v>
      </c>
      <c r="K12" s="113" t="str">
        <f>UPPER(IF(OR(J12="a",J12="as"),F11,IF(OR(J12="b",J12="bs"),F13,)))</f>
        <v>HAJDÚ </v>
      </c>
      <c r="L12" s="125"/>
      <c r="M12" s="98"/>
      <c r="N12" s="124"/>
      <c r="O12" s="122"/>
      <c r="P12" s="122"/>
      <c r="Q12" s="103"/>
      <c r="R12" s="104"/>
      <c r="S12" s="105"/>
      <c r="U12" s="114" t="e">
        <f>#REF!</f>
        <v>#REF!</v>
      </c>
      <c r="Y12" s="298"/>
      <c r="Z12" s="298"/>
      <c r="AA12" s="298" t="s">
        <v>134</v>
      </c>
      <c r="AB12" s="301">
        <v>15</v>
      </c>
      <c r="AC12" s="301">
        <v>10</v>
      </c>
      <c r="AD12" s="301">
        <v>6</v>
      </c>
      <c r="AE12" s="301">
        <v>3</v>
      </c>
      <c r="AF12" s="301">
        <v>1</v>
      </c>
      <c r="AG12" s="301">
        <v>0</v>
      </c>
      <c r="AH12" s="301">
        <v>0</v>
      </c>
      <c r="AI12" s="297"/>
      <c r="AJ12" s="297"/>
      <c r="AK12" s="297"/>
    </row>
    <row r="13" spans="1:37" s="33" customFormat="1" ht="9" customHeight="1">
      <c r="A13" s="107">
        <v>4</v>
      </c>
      <c r="B13" s="232">
        <f>IF($E13="","",VLOOKUP($E13,'L18-16 elo'!$A$7:$O$48,14))</f>
        <v>0</v>
      </c>
      <c r="C13" s="232">
        <f>IF($E13="","",VLOOKUP($E13,'L18-16 elo'!$A$7:$O$48,15))</f>
        <v>55</v>
      </c>
      <c r="D13" s="281" t="str">
        <f>IF($E13="","",VLOOKUP($E13,'L18-16 elo'!$A$7:$O$48,5))</f>
        <v>"0701251</v>
      </c>
      <c r="E13" s="96">
        <v>11</v>
      </c>
      <c r="F13" s="290" t="str">
        <f>UPPER(IF($E13="","",VLOOKUP($E13,'L18-16 elo'!$A$7:$O$48,2)))</f>
        <v>HAJDÚ </v>
      </c>
      <c r="G13" s="290" t="str">
        <f>IF($E13="","",VLOOKUP($E13,'L18-16 elo'!$A$7:$O$48,3))</f>
        <v>Anna Jázmin</v>
      </c>
      <c r="H13" s="290"/>
      <c r="I13" s="290" t="str">
        <f>IF($E13="","",VLOOKUP($E13,'L18-16 elo'!$A$7:$O$48,4))</f>
        <v>Next TA</v>
      </c>
      <c r="J13" s="126"/>
      <c r="K13" s="98" t="s">
        <v>378</v>
      </c>
      <c r="L13" s="98"/>
      <c r="M13" s="98"/>
      <c r="N13" s="124"/>
      <c r="O13" s="391" t="s">
        <v>484</v>
      </c>
      <c r="P13" s="122"/>
      <c r="Q13" s="103"/>
      <c r="R13" s="104"/>
      <c r="S13" s="105"/>
      <c r="U13" s="114" t="e">
        <f>#REF!</f>
        <v>#REF!</v>
      </c>
      <c r="Y13" s="298"/>
      <c r="Z13" s="298"/>
      <c r="AA13" s="298" t="s">
        <v>130</v>
      </c>
      <c r="AB13" s="301">
        <v>10</v>
      </c>
      <c r="AC13" s="301">
        <v>6</v>
      </c>
      <c r="AD13" s="301">
        <v>3</v>
      </c>
      <c r="AE13" s="301">
        <v>1</v>
      </c>
      <c r="AF13" s="301">
        <v>0</v>
      </c>
      <c r="AG13" s="301">
        <v>0</v>
      </c>
      <c r="AH13" s="301">
        <v>0</v>
      </c>
      <c r="AI13" s="297"/>
      <c r="AJ13" s="297"/>
      <c r="AK13" s="297"/>
    </row>
    <row r="14" spans="1:37" s="33" customFormat="1" ht="9" customHeight="1">
      <c r="A14" s="107"/>
      <c r="B14" s="273"/>
      <c r="C14" s="273"/>
      <c r="D14" s="282"/>
      <c r="E14" s="118"/>
      <c r="F14" s="291"/>
      <c r="G14" s="291"/>
      <c r="H14" s="292"/>
      <c r="I14" s="291"/>
      <c r="J14" s="119"/>
      <c r="K14" s="98"/>
      <c r="L14" s="98"/>
      <c r="M14" s="111" t="s">
        <v>0</v>
      </c>
      <c r="N14" s="120" t="s">
        <v>377</v>
      </c>
      <c r="O14" s="113" t="str">
        <f>UPPER(IF(OR(N14="a",N14="as"),M10,IF(OR(N14="b",N14="bs"),M18,)))</f>
        <v>GYENE </v>
      </c>
      <c r="P14" s="121"/>
      <c r="Q14" s="103"/>
      <c r="R14" s="104"/>
      <c r="S14" s="105"/>
      <c r="U14" s="114" t="e">
        <f>#REF!</f>
        <v>#REF!</v>
      </c>
      <c r="Y14" s="298"/>
      <c r="Z14" s="298"/>
      <c r="AA14" s="298" t="s">
        <v>131</v>
      </c>
      <c r="AB14" s="301">
        <v>3</v>
      </c>
      <c r="AC14" s="301">
        <v>2</v>
      </c>
      <c r="AD14" s="301">
        <v>1</v>
      </c>
      <c r="AE14" s="301">
        <v>0</v>
      </c>
      <c r="AF14" s="301">
        <v>0</v>
      </c>
      <c r="AG14" s="301">
        <v>0</v>
      </c>
      <c r="AH14" s="301">
        <v>0</v>
      </c>
      <c r="AI14" s="297"/>
      <c r="AJ14" s="297"/>
      <c r="AK14" s="297"/>
    </row>
    <row r="15" spans="1:37" s="33" customFormat="1" ht="9" customHeight="1">
      <c r="A15" s="107">
        <v>5</v>
      </c>
      <c r="B15" s="232">
        <f>IF($E15="","",VLOOKUP($E15,'L18-16 elo'!$A$7:$O$48,14))</f>
        <v>0</v>
      </c>
      <c r="C15" s="232">
        <f>IF($E15="","",VLOOKUP($E15,'L18-16 elo'!$A$7:$O$48,15))</f>
        <v>64</v>
      </c>
      <c r="D15" s="281" t="str">
        <f>IF($E15="","",VLOOKUP($E15,'L18-16 elo'!$A$7:$O$48,5))</f>
        <v>"070131</v>
      </c>
      <c r="E15" s="96">
        <v>14</v>
      </c>
      <c r="F15" s="290" t="str">
        <f>UPPER(IF($E15="","",VLOOKUP($E15,'L18-16 elo'!$A$7:$O$48,2)))</f>
        <v>MOLNÁR </v>
      </c>
      <c r="G15" s="290" t="str">
        <f>IF($E15="","",VLOOKUP($E15,'L18-16 elo'!$A$7:$O$48,3))</f>
        <v>Kinga Erzsébet</v>
      </c>
      <c r="H15" s="290"/>
      <c r="I15" s="290" t="str">
        <f>IF($E15="","",VLOOKUP($E15,'L18-16 elo'!$A$7:$O$48,4))</f>
        <v>Steve TC</v>
      </c>
      <c r="J15" s="128"/>
      <c r="K15" s="98"/>
      <c r="L15" s="98"/>
      <c r="M15" s="98"/>
      <c r="N15" s="124"/>
      <c r="O15" s="98" t="s">
        <v>486</v>
      </c>
      <c r="P15" s="179"/>
      <c r="Q15" s="101"/>
      <c r="R15" s="102"/>
      <c r="S15" s="105"/>
      <c r="U15" s="114" t="e">
        <f>#REF!</f>
        <v>#REF!</v>
      </c>
      <c r="Y15" s="298"/>
      <c r="Z15" s="298"/>
      <c r="AA15" s="298"/>
      <c r="AB15" s="298"/>
      <c r="AC15" s="298"/>
      <c r="AD15" s="298"/>
      <c r="AE15" s="298"/>
      <c r="AF15" s="298"/>
      <c r="AG15" s="298"/>
      <c r="AH15" s="298"/>
      <c r="AI15" s="297"/>
      <c r="AJ15" s="297"/>
      <c r="AK15" s="297"/>
    </row>
    <row r="16" spans="1:37" s="33" customFormat="1" ht="9" customHeight="1" thickBot="1">
      <c r="A16" s="107"/>
      <c r="B16" s="273"/>
      <c r="C16" s="273"/>
      <c r="D16" s="282"/>
      <c r="E16" s="118"/>
      <c r="F16" s="291"/>
      <c r="G16" s="291"/>
      <c r="H16" s="292"/>
      <c r="I16" s="293" t="s">
        <v>0</v>
      </c>
      <c r="J16" s="112" t="s">
        <v>372</v>
      </c>
      <c r="K16" s="113" t="str">
        <f>UPPER(IF(OR(J16="a",J16="as"),F15,IF(OR(J16="b",J16="bs"),F17,)))</f>
        <v>SZALAY </v>
      </c>
      <c r="L16" s="113"/>
      <c r="M16" s="98"/>
      <c r="N16" s="124"/>
      <c r="O16" s="101"/>
      <c r="P16" s="179"/>
      <c r="Q16" s="101"/>
      <c r="R16" s="102"/>
      <c r="S16" s="105"/>
      <c r="U16" s="129" t="e">
        <f>#REF!</f>
        <v>#REF!</v>
      </c>
      <c r="Y16" s="298"/>
      <c r="Z16" s="298"/>
      <c r="AA16" s="298" t="s">
        <v>120</v>
      </c>
      <c r="AB16" s="301">
        <v>150</v>
      </c>
      <c r="AC16" s="301">
        <v>120</v>
      </c>
      <c r="AD16" s="301">
        <v>90</v>
      </c>
      <c r="AE16" s="301">
        <v>60</v>
      </c>
      <c r="AF16" s="301">
        <v>40</v>
      </c>
      <c r="AG16" s="301">
        <v>25</v>
      </c>
      <c r="AH16" s="301">
        <v>15</v>
      </c>
      <c r="AI16" s="297"/>
      <c r="AJ16" s="297"/>
      <c r="AK16" s="297"/>
    </row>
    <row r="17" spans="1:37" s="33" customFormat="1" ht="9" customHeight="1">
      <c r="A17" s="107">
        <v>6</v>
      </c>
      <c r="B17" s="232">
        <f>IF($E17="","",VLOOKUP($E17,'L18-16 elo'!$A$7:$O$48,14))</f>
        <v>0</v>
      </c>
      <c r="C17" s="232" t="str">
        <f>IF($E17="","",VLOOKUP($E17,'L18-16 elo'!$A$7:$O$48,15))</f>
        <v>-</v>
      </c>
      <c r="D17" s="281" t="str">
        <f>IF($E17="","",VLOOKUP($E17,'L18-16 elo'!$A$7:$O$48,5))</f>
        <v>"0705093</v>
      </c>
      <c r="E17" s="96">
        <v>25</v>
      </c>
      <c r="F17" s="290" t="str">
        <f>UPPER(IF($E17="","",VLOOKUP($E17,'L18-16 elo'!$A$7:$O$48,2)))</f>
        <v>SZALAY </v>
      </c>
      <c r="G17" s="290" t="str">
        <f>IF($E17="","",VLOOKUP($E17,'L18-16 elo'!$A$7:$O$48,3))</f>
        <v>Róza</v>
      </c>
      <c r="H17" s="290"/>
      <c r="I17" s="290" t="str">
        <f>IF($E17="","",VLOOKUP($E17,'L18-16 elo'!$A$7:$O$48,4))</f>
        <v>Fitt SE</v>
      </c>
      <c r="J17" s="116"/>
      <c r="K17" s="98" t="s">
        <v>379</v>
      </c>
      <c r="L17" s="117"/>
      <c r="M17" s="98"/>
      <c r="N17" s="124"/>
      <c r="O17" s="101"/>
      <c r="P17" s="179"/>
      <c r="Q17" s="101"/>
      <c r="R17" s="102"/>
      <c r="S17" s="105"/>
      <c r="Y17" s="298"/>
      <c r="Z17" s="298"/>
      <c r="AA17" s="298" t="s">
        <v>122</v>
      </c>
      <c r="AB17" s="301">
        <v>120</v>
      </c>
      <c r="AC17" s="301">
        <v>90</v>
      </c>
      <c r="AD17" s="301">
        <v>60</v>
      </c>
      <c r="AE17" s="301">
        <v>40</v>
      </c>
      <c r="AF17" s="301">
        <v>25</v>
      </c>
      <c r="AG17" s="301">
        <v>15</v>
      </c>
      <c r="AH17" s="301">
        <v>8</v>
      </c>
      <c r="AI17" s="297"/>
      <c r="AJ17" s="297"/>
      <c r="AK17" s="297"/>
    </row>
    <row r="18" spans="1:37" s="33" customFormat="1" ht="9" customHeight="1">
      <c r="A18" s="107"/>
      <c r="B18" s="273"/>
      <c r="C18" s="273"/>
      <c r="D18" s="282"/>
      <c r="E18" s="118"/>
      <c r="F18" s="291"/>
      <c r="G18" s="291"/>
      <c r="H18" s="292"/>
      <c r="I18" s="291"/>
      <c r="J18" s="119"/>
      <c r="K18" s="111" t="s">
        <v>0</v>
      </c>
      <c r="L18" s="120" t="s">
        <v>377</v>
      </c>
      <c r="M18" s="113" t="str">
        <f>UPPER(IF(OR(L18="a",L18="as"),K16,IF(OR(L18="b",L18="bs"),K20,)))</f>
        <v>GYENE </v>
      </c>
      <c r="N18" s="130"/>
      <c r="O18" s="101"/>
      <c r="P18" s="179"/>
      <c r="Q18" s="101"/>
      <c r="R18" s="102"/>
      <c r="S18" s="105"/>
      <c r="Y18" s="298"/>
      <c r="Z18" s="298"/>
      <c r="AA18" s="298" t="s">
        <v>123</v>
      </c>
      <c r="AB18" s="301">
        <v>90</v>
      </c>
      <c r="AC18" s="301">
        <v>60</v>
      </c>
      <c r="AD18" s="301">
        <v>40</v>
      </c>
      <c r="AE18" s="301">
        <v>25</v>
      </c>
      <c r="AF18" s="301">
        <v>15</v>
      </c>
      <c r="AG18" s="301">
        <v>8</v>
      </c>
      <c r="AH18" s="301">
        <v>4</v>
      </c>
      <c r="AI18" s="297"/>
      <c r="AJ18" s="297"/>
      <c r="AK18" s="297"/>
    </row>
    <row r="19" spans="1:37" s="33" customFormat="1" ht="9" customHeight="1">
      <c r="A19" s="107">
        <v>7</v>
      </c>
      <c r="B19" s="232">
        <f>IF($E19="","",VLOOKUP($E19,'L18-16 elo'!$A$7:$O$48,14))</f>
      </c>
      <c r="C19" s="232">
        <f>IF($E19="","",VLOOKUP($E19,'L18-16 elo'!$A$7:$O$48,15))</f>
      </c>
      <c r="D19" s="281">
        <f>IF($E19="","",VLOOKUP($E19,'L18-16 elo'!$A$7:$O$48,5))</f>
      </c>
      <c r="E19" s="96"/>
      <c r="F19" s="341" t="s">
        <v>369</v>
      </c>
      <c r="G19" s="290">
        <f>IF($E19="","",VLOOKUP($E19,'L18-16 elo'!$A$7:$O$48,3))</f>
      </c>
      <c r="H19" s="290"/>
      <c r="I19" s="290">
        <f>IF($E19="","",VLOOKUP($E19,'L18-16 elo'!$A$7:$O$48,4))</f>
      </c>
      <c r="J19" s="99"/>
      <c r="K19" s="98"/>
      <c r="L19" s="123"/>
      <c r="M19" s="98" t="s">
        <v>385</v>
      </c>
      <c r="N19" s="122"/>
      <c r="O19" s="101"/>
      <c r="P19" s="179"/>
      <c r="Q19" s="101"/>
      <c r="R19" s="102"/>
      <c r="S19" s="105"/>
      <c r="Y19" s="298"/>
      <c r="Z19" s="298"/>
      <c r="AA19" s="298" t="s">
        <v>124</v>
      </c>
      <c r="AB19" s="301">
        <v>60</v>
      </c>
      <c r="AC19" s="301">
        <v>40</v>
      </c>
      <c r="AD19" s="301">
        <v>25</v>
      </c>
      <c r="AE19" s="301">
        <v>15</v>
      </c>
      <c r="AF19" s="301">
        <v>8</v>
      </c>
      <c r="AG19" s="301">
        <v>4</v>
      </c>
      <c r="AH19" s="301">
        <v>2</v>
      </c>
      <c r="AI19" s="297"/>
      <c r="AJ19" s="297"/>
      <c r="AK19" s="297"/>
    </row>
    <row r="20" spans="1:37" s="33" customFormat="1" ht="9" customHeight="1">
      <c r="A20" s="107"/>
      <c r="B20" s="273"/>
      <c r="C20" s="273"/>
      <c r="D20" s="282"/>
      <c r="E20" s="108"/>
      <c r="F20" s="109"/>
      <c r="G20" s="109"/>
      <c r="H20" s="110"/>
      <c r="I20" s="111" t="s">
        <v>0</v>
      </c>
      <c r="J20" s="112" t="s">
        <v>372</v>
      </c>
      <c r="K20" s="113" t="str">
        <f>UPPER(IF(OR(J20="a",J20="as"),F19,IF(OR(J20="b",J20="bs"),F21,)))</f>
        <v>GYENE </v>
      </c>
      <c r="L20" s="125"/>
      <c r="M20" s="98"/>
      <c r="N20" s="122"/>
      <c r="O20" s="101"/>
      <c r="P20" s="179"/>
      <c r="Q20" s="101"/>
      <c r="R20" s="102"/>
      <c r="S20" s="105"/>
      <c r="Y20" s="298"/>
      <c r="Z20" s="298"/>
      <c r="AA20" s="298" t="s">
        <v>125</v>
      </c>
      <c r="AB20" s="301">
        <v>40</v>
      </c>
      <c r="AC20" s="301">
        <v>25</v>
      </c>
      <c r="AD20" s="301">
        <v>15</v>
      </c>
      <c r="AE20" s="301">
        <v>8</v>
      </c>
      <c r="AF20" s="301">
        <v>4</v>
      </c>
      <c r="AG20" s="301">
        <v>2</v>
      </c>
      <c r="AH20" s="301">
        <v>1</v>
      </c>
      <c r="AI20" s="297"/>
      <c r="AJ20" s="297"/>
      <c r="AK20" s="297"/>
    </row>
    <row r="21" spans="1:37" s="33" customFormat="1" ht="9" customHeight="1">
      <c r="A21" s="95">
        <v>8</v>
      </c>
      <c r="B21" s="232">
        <f>IF($E21="","",VLOOKUP($E21,'L18-16 elo'!$A$7:$O$48,14))</f>
        <v>0</v>
      </c>
      <c r="C21" s="232">
        <f>IF($E21="","",VLOOKUP($E21,'L18-16 elo'!$A$7:$O$48,15))</f>
        <v>46</v>
      </c>
      <c r="D21" s="281" t="str">
        <f>IF($E21="","",VLOOKUP($E21,'L18-16 elo'!$A$7:$O$48,5))</f>
        <v>"071107</v>
      </c>
      <c r="E21" s="96">
        <v>7</v>
      </c>
      <c r="F21" s="97" t="str">
        <f>UPPER(IF($E21="","",VLOOKUP($E21,'L18-16 elo'!$A$7:$O$48,2)))</f>
        <v>GYENE </v>
      </c>
      <c r="G21" s="97" t="str">
        <f>IF($E21="","",VLOOKUP($E21,'L18-16 elo'!$A$7:$O$48,3))</f>
        <v>Csenge</v>
      </c>
      <c r="H21" s="97"/>
      <c r="I21" s="97" t="str">
        <f>IF($E21="","",VLOOKUP($E21,'L18-16 elo'!$A$7:$O$48,4))</f>
        <v>Vasas SC</v>
      </c>
      <c r="J21" s="126"/>
      <c r="K21" s="98"/>
      <c r="L21" s="98"/>
      <c r="M21" s="98"/>
      <c r="N21" s="122"/>
      <c r="O21" s="101"/>
      <c r="P21" s="179"/>
      <c r="Q21" s="101"/>
      <c r="R21" s="102"/>
      <c r="S21" s="105"/>
      <c r="Y21" s="298"/>
      <c r="Z21" s="298"/>
      <c r="AA21" s="298" t="s">
        <v>126</v>
      </c>
      <c r="AB21" s="301">
        <v>25</v>
      </c>
      <c r="AC21" s="301">
        <v>15</v>
      </c>
      <c r="AD21" s="301">
        <v>10</v>
      </c>
      <c r="AE21" s="301">
        <v>6</v>
      </c>
      <c r="AF21" s="301">
        <v>3</v>
      </c>
      <c r="AG21" s="301">
        <v>1</v>
      </c>
      <c r="AH21" s="301">
        <v>0</v>
      </c>
      <c r="AI21" s="297"/>
      <c r="AJ21" s="297"/>
      <c r="AK21" s="297"/>
    </row>
    <row r="22" spans="1:37" s="33" customFormat="1" ht="9" customHeight="1">
      <c r="A22" s="107"/>
      <c r="B22" s="273"/>
      <c r="C22" s="273"/>
      <c r="D22" s="282"/>
      <c r="E22" s="108"/>
      <c r="F22" s="127"/>
      <c r="G22" s="127"/>
      <c r="H22" s="131"/>
      <c r="I22" s="127"/>
      <c r="J22" s="119"/>
      <c r="K22" s="98"/>
      <c r="L22" s="98"/>
      <c r="M22" s="98"/>
      <c r="N22" s="122"/>
      <c r="O22" s="111" t="s">
        <v>0</v>
      </c>
      <c r="P22" s="120" t="s">
        <v>377</v>
      </c>
      <c r="Q22" s="113" t="str">
        <f>UPPER(IF(OR(P22="a",P22="as"),O14,IF(OR(P22="b",P22="bs"),O30,)))</f>
        <v>KUTI </v>
      </c>
      <c r="R22" s="180"/>
      <c r="S22" s="105"/>
      <c r="Y22" s="298"/>
      <c r="Z22" s="298"/>
      <c r="AA22" s="298" t="s">
        <v>127</v>
      </c>
      <c r="AB22" s="301">
        <v>15</v>
      </c>
      <c r="AC22" s="301">
        <v>10</v>
      </c>
      <c r="AD22" s="301">
        <v>6</v>
      </c>
      <c r="AE22" s="301">
        <v>3</v>
      </c>
      <c r="AF22" s="301">
        <v>1</v>
      </c>
      <c r="AG22" s="301">
        <v>0</v>
      </c>
      <c r="AH22" s="301">
        <v>0</v>
      </c>
      <c r="AI22" s="297"/>
      <c r="AJ22" s="297"/>
      <c r="AK22" s="297"/>
    </row>
    <row r="23" spans="1:37" s="33" customFormat="1" ht="9" customHeight="1">
      <c r="A23" s="95">
        <v>9</v>
      </c>
      <c r="B23" s="232">
        <f>IF($E23="","",VLOOKUP($E23,'L18-16 elo'!$A$7:$O$48,14))</f>
        <v>0</v>
      </c>
      <c r="C23" s="232">
        <f>IF($E23="","",VLOOKUP($E23,'L18-16 elo'!$A$7:$O$48,15))</f>
        <v>20</v>
      </c>
      <c r="D23" s="281" t="str">
        <f>IF($E23="","",VLOOKUP($E23,'L18-16 elo'!$A$7:$O$48,5))</f>
        <v>"050901</v>
      </c>
      <c r="E23" s="96">
        <v>3</v>
      </c>
      <c r="F23" s="97" t="str">
        <f>UPPER(IF($E23="","",VLOOKUP($E23,'L18-16 elo'!$A$7:$O$48,2)))</f>
        <v>KUTI </v>
      </c>
      <c r="G23" s="97" t="str">
        <f>IF($E23="","",VLOOKUP($E23,'L18-16 elo'!$A$7:$O$48,3))</f>
        <v>Alíz Molli</v>
      </c>
      <c r="H23" s="97"/>
      <c r="I23" s="97" t="str">
        <f>IF($E23="","",VLOOKUP($E23,'L18-16 elo'!$A$7:$O$48,4))</f>
        <v>SZVUK SE</v>
      </c>
      <c r="J23" s="99"/>
      <c r="K23" s="98"/>
      <c r="L23" s="98"/>
      <c r="M23" s="98"/>
      <c r="N23" s="122"/>
      <c r="O23" s="101"/>
      <c r="P23" s="179"/>
      <c r="Q23" s="98" t="s">
        <v>491</v>
      </c>
      <c r="R23" s="179"/>
      <c r="S23" s="105"/>
      <c r="Y23" s="298"/>
      <c r="Z23" s="298"/>
      <c r="AA23" s="298" t="s">
        <v>128</v>
      </c>
      <c r="AB23" s="301">
        <v>10</v>
      </c>
      <c r="AC23" s="301">
        <v>6</v>
      </c>
      <c r="AD23" s="301">
        <v>3</v>
      </c>
      <c r="AE23" s="301">
        <v>1</v>
      </c>
      <c r="AF23" s="301">
        <v>0</v>
      </c>
      <c r="AG23" s="301">
        <v>0</v>
      </c>
      <c r="AH23" s="301">
        <v>0</v>
      </c>
      <c r="AI23" s="297"/>
      <c r="AJ23" s="297"/>
      <c r="AK23" s="297"/>
    </row>
    <row r="24" spans="1:37" s="33" customFormat="1" ht="9" customHeight="1">
      <c r="A24" s="107"/>
      <c r="B24" s="273"/>
      <c r="C24" s="273"/>
      <c r="D24" s="282"/>
      <c r="E24" s="108"/>
      <c r="F24" s="109"/>
      <c r="G24" s="109"/>
      <c r="H24" s="110"/>
      <c r="I24" s="111" t="s">
        <v>0</v>
      </c>
      <c r="J24" s="112" t="s">
        <v>371</v>
      </c>
      <c r="K24" s="113" t="str">
        <f>UPPER(IF(OR(J24="a",J24="as"),F23,IF(OR(J24="b",J24="bs"),F25,)))</f>
        <v>KUTI </v>
      </c>
      <c r="L24" s="113"/>
      <c r="M24" s="98"/>
      <c r="N24" s="122"/>
      <c r="O24" s="101"/>
      <c r="P24" s="179"/>
      <c r="Q24" s="101"/>
      <c r="R24" s="179"/>
      <c r="S24" s="105"/>
      <c r="Y24" s="298"/>
      <c r="Z24" s="298"/>
      <c r="AA24" s="298" t="s">
        <v>129</v>
      </c>
      <c r="AB24" s="301">
        <v>6</v>
      </c>
      <c r="AC24" s="301">
        <v>3</v>
      </c>
      <c r="AD24" s="301">
        <v>1</v>
      </c>
      <c r="AE24" s="301">
        <v>0</v>
      </c>
      <c r="AF24" s="301">
        <v>0</v>
      </c>
      <c r="AG24" s="301">
        <v>0</v>
      </c>
      <c r="AH24" s="301">
        <v>0</v>
      </c>
      <c r="AI24" s="297"/>
      <c r="AJ24" s="297"/>
      <c r="AK24" s="297"/>
    </row>
    <row r="25" spans="1:37" s="33" customFormat="1" ht="9" customHeight="1">
      <c r="A25" s="107">
        <v>10</v>
      </c>
      <c r="B25" s="232">
        <f>IF($E25="","",VLOOKUP($E25,'L18-16 elo'!$A$7:$O$48,14))</f>
      </c>
      <c r="C25" s="232">
        <f>IF($E25="","",VLOOKUP($E25,'L18-16 elo'!$A$7:$O$48,15))</f>
      </c>
      <c r="D25" s="281">
        <f>IF($E25="","",VLOOKUP($E25,'L18-16 elo'!$A$7:$O$48,5))</f>
      </c>
      <c r="E25" s="96"/>
      <c r="F25" s="341" t="s">
        <v>369</v>
      </c>
      <c r="G25" s="290">
        <f>IF($E25="","",VLOOKUP($E25,'L18-16 elo'!$A$7:$O$48,3))</f>
      </c>
      <c r="H25" s="290"/>
      <c r="I25" s="290">
        <f>IF($E25="","",VLOOKUP($E25,'L18-16 elo'!$A$7:$O$48,4))</f>
      </c>
      <c r="J25" s="116"/>
      <c r="K25" s="98"/>
      <c r="L25" s="117"/>
      <c r="M25" s="98"/>
      <c r="N25" s="122"/>
      <c r="O25" s="101"/>
      <c r="P25" s="179"/>
      <c r="Q25" s="101"/>
      <c r="R25" s="179"/>
      <c r="S25" s="105"/>
      <c r="Y25" s="298"/>
      <c r="Z25" s="298"/>
      <c r="AA25" s="298" t="s">
        <v>134</v>
      </c>
      <c r="AB25" s="301">
        <v>3</v>
      </c>
      <c r="AC25" s="301">
        <v>2</v>
      </c>
      <c r="AD25" s="301">
        <v>1</v>
      </c>
      <c r="AE25" s="301">
        <v>0</v>
      </c>
      <c r="AF25" s="301">
        <v>0</v>
      </c>
      <c r="AG25" s="301">
        <v>0</v>
      </c>
      <c r="AH25" s="301">
        <v>0</v>
      </c>
      <c r="AI25" s="297"/>
      <c r="AJ25" s="297"/>
      <c r="AK25" s="297"/>
    </row>
    <row r="26" spans="1:39" s="33" customFormat="1" ht="9" customHeight="1">
      <c r="A26" s="107"/>
      <c r="B26" s="273"/>
      <c r="C26" s="273"/>
      <c r="D26" s="282"/>
      <c r="E26" s="118"/>
      <c r="F26" s="291"/>
      <c r="G26" s="291"/>
      <c r="H26" s="292"/>
      <c r="I26" s="291"/>
      <c r="J26" s="119"/>
      <c r="K26" s="111" t="s">
        <v>0</v>
      </c>
      <c r="L26" s="120" t="s">
        <v>375</v>
      </c>
      <c r="M26" s="113" t="str">
        <f>UPPER(IF(OR(L26="a",L26="as"),K24,IF(OR(L26="b",L26="bs"),K28,)))</f>
        <v>KUTI </v>
      </c>
      <c r="N26" s="121"/>
      <c r="O26" s="101"/>
      <c r="P26" s="179"/>
      <c r="Q26" s="101"/>
      <c r="R26" s="179"/>
      <c r="S26" s="105"/>
      <c r="Y26" s="297"/>
      <c r="Z26" s="297"/>
      <c r="AA26" s="297"/>
      <c r="AB26" s="297"/>
      <c r="AC26" s="297"/>
      <c r="AD26" s="297"/>
      <c r="AE26" s="297"/>
      <c r="AF26" s="297"/>
      <c r="AG26" s="297"/>
      <c r="AH26" s="297"/>
      <c r="AI26" s="297"/>
      <c r="AJ26" s="297"/>
      <c r="AK26" s="297"/>
      <c r="AL26" s="303"/>
      <c r="AM26" s="303"/>
    </row>
    <row r="27" spans="1:39" s="33" customFormat="1" ht="9" customHeight="1">
      <c r="A27" s="107">
        <v>11</v>
      </c>
      <c r="B27" s="232">
        <f>IF($E27="","",VLOOKUP($E27,'L18-16 elo'!$A$7:$O$48,14))</f>
        <v>0</v>
      </c>
      <c r="C27" s="232" t="str">
        <f>IF($E27="","",VLOOKUP($E27,'L18-16 elo'!$A$7:$O$48,15))</f>
        <v>-</v>
      </c>
      <c r="D27" s="281" t="str">
        <f>IF($E27="","",VLOOKUP($E27,'L18-16 elo'!$A$7:$O$48,5))</f>
        <v>"0710110</v>
      </c>
      <c r="E27" s="96">
        <v>23</v>
      </c>
      <c r="F27" s="290" t="str">
        <f>UPPER(IF($E27="","",VLOOKUP($E27,'L18-16 elo'!$A$7:$O$48,2)))</f>
        <v>BARTHA </v>
      </c>
      <c r="G27" s="290" t="str">
        <f>IF($E27="","",VLOOKUP($E27,'L18-16 elo'!$A$7:$O$48,3))</f>
        <v>Csenge</v>
      </c>
      <c r="H27" s="290"/>
      <c r="I27" s="290" t="str">
        <f>IF($E27="","",VLOOKUP($E27,'L18-16 elo'!$A$7:$O$48,4))</f>
        <v>Pasarét TK</v>
      </c>
      <c r="J27" s="99"/>
      <c r="K27" s="98"/>
      <c r="L27" s="123"/>
      <c r="M27" s="98" t="s">
        <v>382</v>
      </c>
      <c r="N27" s="124"/>
      <c r="O27" s="101"/>
      <c r="P27" s="179"/>
      <c r="Q27" s="101"/>
      <c r="R27" s="179"/>
      <c r="S27" s="105"/>
      <c r="Y27" s="297"/>
      <c r="Z27" s="297"/>
      <c r="AA27" s="297"/>
      <c r="AB27" s="297"/>
      <c r="AC27" s="297"/>
      <c r="AD27" s="297"/>
      <c r="AE27" s="297"/>
      <c r="AF27" s="297"/>
      <c r="AG27" s="297"/>
      <c r="AH27" s="297"/>
      <c r="AI27" s="297"/>
      <c r="AJ27" s="297"/>
      <c r="AK27" s="297"/>
      <c r="AL27" s="303"/>
      <c r="AM27" s="303"/>
    </row>
    <row r="28" spans="1:39" s="33" customFormat="1" ht="9" customHeight="1">
      <c r="A28" s="132"/>
      <c r="B28" s="273"/>
      <c r="C28" s="273"/>
      <c r="D28" s="282"/>
      <c r="E28" s="118"/>
      <c r="F28" s="291"/>
      <c r="G28" s="291"/>
      <c r="H28" s="292"/>
      <c r="I28" s="293" t="s">
        <v>0</v>
      </c>
      <c r="J28" s="112" t="s">
        <v>371</v>
      </c>
      <c r="K28" s="113" t="str">
        <f>UPPER(IF(OR(J28="a",J28="as"),F27,IF(OR(J28="b",J28="bs"),F29,)))</f>
        <v>BARTHA </v>
      </c>
      <c r="L28" s="125"/>
      <c r="M28" s="98"/>
      <c r="N28" s="124"/>
      <c r="O28" s="101"/>
      <c r="P28" s="179"/>
      <c r="Q28" s="101"/>
      <c r="R28" s="179"/>
      <c r="S28" s="105"/>
      <c r="Y28" s="303"/>
      <c r="Z28" s="303"/>
      <c r="AA28" s="303"/>
      <c r="AB28" s="303"/>
      <c r="AC28" s="303"/>
      <c r="AD28" s="303"/>
      <c r="AE28" s="303"/>
      <c r="AF28" s="303"/>
      <c r="AG28" s="303"/>
      <c r="AH28" s="303"/>
      <c r="AI28" s="303"/>
      <c r="AJ28" s="303"/>
      <c r="AK28" s="303"/>
      <c r="AL28" s="303"/>
      <c r="AM28" s="303"/>
    </row>
    <row r="29" spans="1:39" s="33" customFormat="1" ht="9" customHeight="1">
      <c r="A29" s="107">
        <v>12</v>
      </c>
      <c r="B29" s="232">
        <f>IF($E29="","",VLOOKUP($E29,'L18-16 elo'!$A$7:$O$48,14))</f>
        <v>0</v>
      </c>
      <c r="C29" s="232" t="str">
        <f>IF($E29="","",VLOOKUP($E29,'L18-16 elo'!$A$7:$O$48,15))</f>
        <v>-</v>
      </c>
      <c r="D29" s="281" t="str">
        <f>IF($E29="","",VLOOKUP($E29,'L18-16 elo'!$A$7:$O$48,5))</f>
        <v>"0703064</v>
      </c>
      <c r="E29" s="96">
        <v>22</v>
      </c>
      <c r="F29" s="290" t="str">
        <f>UPPER(IF($E29="","",VLOOKUP($E29,'L18-16 elo'!$A$7:$O$48,2)))</f>
        <v>KOCZKA </v>
      </c>
      <c r="G29" s="290" t="str">
        <f>IF($E29="","",VLOOKUP($E29,'L18-16 elo'!$A$7:$O$48,3))</f>
        <v>Petra Regina</v>
      </c>
      <c r="H29" s="290"/>
      <c r="I29" s="290" t="str">
        <f>IF($E29="","",VLOOKUP($E29,'L18-16 elo'!$A$7:$O$48,4))</f>
        <v>Mini Garros</v>
      </c>
      <c r="J29" s="126"/>
      <c r="K29" s="98" t="s">
        <v>380</v>
      </c>
      <c r="L29" s="98"/>
      <c r="M29" s="98"/>
      <c r="N29" s="124"/>
      <c r="O29" s="101"/>
      <c r="P29" s="179"/>
      <c r="Q29" s="101"/>
      <c r="R29" s="179"/>
      <c r="S29" s="105"/>
      <c r="Y29" s="303"/>
      <c r="Z29" s="303"/>
      <c r="AA29" s="303"/>
      <c r="AB29" s="303"/>
      <c r="AC29" s="303"/>
      <c r="AD29" s="303"/>
      <c r="AE29" s="303"/>
      <c r="AF29" s="303"/>
      <c r="AG29" s="303"/>
      <c r="AH29" s="303"/>
      <c r="AI29" s="303"/>
      <c r="AJ29" s="303"/>
      <c r="AK29" s="303"/>
      <c r="AL29" s="303"/>
      <c r="AM29" s="303"/>
    </row>
    <row r="30" spans="1:37" s="33" customFormat="1" ht="9" customHeight="1">
      <c r="A30" s="107"/>
      <c r="B30" s="273"/>
      <c r="C30" s="273"/>
      <c r="D30" s="282"/>
      <c r="E30" s="118"/>
      <c r="F30" s="291"/>
      <c r="G30" s="291"/>
      <c r="H30" s="292"/>
      <c r="I30" s="291"/>
      <c r="J30" s="119"/>
      <c r="K30" s="98"/>
      <c r="L30" s="98"/>
      <c r="M30" s="111" t="s">
        <v>0</v>
      </c>
      <c r="N30" s="120" t="s">
        <v>375</v>
      </c>
      <c r="O30" s="113" t="str">
        <f>UPPER(IF(OR(N30="a",N30="as"),M26,IF(OR(N30="b",N30="bs"),M34,)))</f>
        <v>KUTI </v>
      </c>
      <c r="P30" s="181"/>
      <c r="Q30" s="101"/>
      <c r="R30" s="179"/>
      <c r="S30" s="105"/>
      <c r="AI30" s="303"/>
      <c r="AJ30" s="303"/>
      <c r="AK30" s="303"/>
    </row>
    <row r="31" spans="1:37" s="33" customFormat="1" ht="9" customHeight="1">
      <c r="A31" s="107">
        <v>13</v>
      </c>
      <c r="B31" s="232">
        <f>IF($E31="","",VLOOKUP($E31,'L18-16 elo'!$A$7:$O$48,14))</f>
        <v>0</v>
      </c>
      <c r="C31" s="232">
        <f>IF($E31="","",VLOOKUP($E31,'L18-16 elo'!$A$7:$O$48,15))</f>
        <v>70</v>
      </c>
      <c r="D31" s="281" t="str">
        <f>IF($E31="","",VLOOKUP($E31,'L18-16 elo'!$A$7:$O$48,5))</f>
        <v>"0805130</v>
      </c>
      <c r="E31" s="96">
        <v>16</v>
      </c>
      <c r="F31" s="290" t="str">
        <f>UPPER(IF($E31="","",VLOOKUP($E31,'L18-16 elo'!$A$7:$O$48,2)))</f>
        <v>VALICSEK </v>
      </c>
      <c r="G31" s="290" t="str">
        <f>IF($E31="","",VLOOKUP($E31,'L18-16 elo'!$A$7:$O$48,3))</f>
        <v>Laura</v>
      </c>
      <c r="H31" s="290"/>
      <c r="I31" s="290" t="str">
        <f>IF($E31="","",VLOOKUP($E31,'L18-16 elo'!$A$7:$O$48,4))</f>
        <v>Future TT</v>
      </c>
      <c r="J31" s="128"/>
      <c r="K31" s="98"/>
      <c r="L31" s="98"/>
      <c r="M31" s="98"/>
      <c r="N31" s="124"/>
      <c r="O31" s="98" t="s">
        <v>487</v>
      </c>
      <c r="P31" s="102"/>
      <c r="Q31" s="101"/>
      <c r="R31" s="179"/>
      <c r="S31" s="105"/>
      <c r="AI31" s="303"/>
      <c r="AJ31" s="303"/>
      <c r="AK31" s="303"/>
    </row>
    <row r="32" spans="1:37" s="33" customFormat="1" ht="9" customHeight="1">
      <c r="A32" s="107"/>
      <c r="B32" s="273"/>
      <c r="C32" s="273"/>
      <c r="D32" s="282"/>
      <c r="E32" s="118"/>
      <c r="F32" s="291"/>
      <c r="G32" s="291"/>
      <c r="H32" s="292"/>
      <c r="I32" s="293" t="s">
        <v>0</v>
      </c>
      <c r="J32" s="112" t="s">
        <v>377</v>
      </c>
      <c r="K32" s="113" t="str">
        <f>UPPER(IF(OR(J32="a",J32="as"),F31,IF(OR(J32="b",J32="bs"),F33,)))</f>
        <v>JUHÁSZ </v>
      </c>
      <c r="L32" s="113"/>
      <c r="M32" s="98"/>
      <c r="N32" s="124"/>
      <c r="O32" s="101"/>
      <c r="P32" s="102"/>
      <c r="Q32" s="101"/>
      <c r="R32" s="179"/>
      <c r="S32" s="105"/>
      <c r="AI32" s="303"/>
      <c r="AJ32" s="303"/>
      <c r="AK32" s="303"/>
    </row>
    <row r="33" spans="1:37" s="33" customFormat="1" ht="9" customHeight="1">
      <c r="A33" s="107">
        <v>14</v>
      </c>
      <c r="B33" s="232">
        <f>IF($E33="","",VLOOKUP($E33,'L18-16 elo'!$A$7:$O$48,14))</f>
        <v>0</v>
      </c>
      <c r="C33" s="232">
        <f>IF($E33="","",VLOOKUP($E33,'L18-16 elo'!$A$7:$O$48,15))</f>
        <v>51</v>
      </c>
      <c r="D33" s="281" t="str">
        <f>IF($E33="","",VLOOKUP($E33,'L18-16 elo'!$A$7:$O$48,5))</f>
        <v>"050922</v>
      </c>
      <c r="E33" s="96">
        <v>10</v>
      </c>
      <c r="F33" s="290" t="str">
        <f>UPPER(IF($E33="","",VLOOKUP($E33,'L18-16 elo'!$A$7:$O$48,2)))</f>
        <v>JUHÁSZ </v>
      </c>
      <c r="G33" s="290" t="str">
        <f>IF($E33="","",VLOOKUP($E33,'L18-16 elo'!$A$7:$O$48,3))</f>
        <v>Janka</v>
      </c>
      <c r="H33" s="290"/>
      <c r="I33" s="290" t="str">
        <f>IF($E33="","",VLOOKUP($E33,'L18-16 elo'!$A$7:$O$48,4))</f>
        <v>Vasas SC</v>
      </c>
      <c r="J33" s="116"/>
      <c r="K33" s="98" t="s">
        <v>381</v>
      </c>
      <c r="L33" s="117"/>
      <c r="M33" s="98"/>
      <c r="N33" s="124"/>
      <c r="O33" s="101"/>
      <c r="P33" s="102"/>
      <c r="Q33" s="101"/>
      <c r="R33" s="179"/>
      <c r="S33" s="105"/>
      <c r="AI33" s="303"/>
      <c r="AJ33" s="303"/>
      <c r="AK33" s="303"/>
    </row>
    <row r="34" spans="1:37" s="33" customFormat="1" ht="9" customHeight="1">
      <c r="A34" s="107"/>
      <c r="B34" s="273"/>
      <c r="C34" s="273"/>
      <c r="D34" s="282"/>
      <c r="E34" s="118"/>
      <c r="F34" s="291"/>
      <c r="G34" s="291"/>
      <c r="H34" s="292"/>
      <c r="I34" s="291"/>
      <c r="J34" s="119"/>
      <c r="K34" s="111" t="s">
        <v>0</v>
      </c>
      <c r="L34" s="120" t="s">
        <v>375</v>
      </c>
      <c r="M34" s="113" t="str">
        <f>UPPER(IF(OR(L34="a",L34="as"),K32,IF(OR(L34="b",L34="bs"),K36,)))</f>
        <v>JUHÁSZ </v>
      </c>
      <c r="N34" s="130"/>
      <c r="O34" s="101"/>
      <c r="P34" s="102"/>
      <c r="Q34" s="101"/>
      <c r="R34" s="179"/>
      <c r="S34" s="105"/>
      <c r="AI34" s="303"/>
      <c r="AJ34" s="303"/>
      <c r="AK34" s="303"/>
    </row>
    <row r="35" spans="1:37" s="33" customFormat="1" ht="9" customHeight="1">
      <c r="A35" s="107">
        <v>15</v>
      </c>
      <c r="B35" s="232">
        <f>IF($E35="","",VLOOKUP($E35,'L18-16 elo'!$A$7:$O$48,14))</f>
        <v>0</v>
      </c>
      <c r="C35" s="232">
        <f>IF($E35="","",VLOOKUP($E35,'L18-16 elo'!$A$7:$O$48,15))</f>
        <v>64</v>
      </c>
      <c r="D35" s="281" t="str">
        <f>IF($E35="","",VLOOKUP($E35,'L18-16 elo'!$A$7:$O$48,5))</f>
        <v>"060527</v>
      </c>
      <c r="E35" s="96">
        <v>15</v>
      </c>
      <c r="F35" s="290" t="str">
        <f>UPPER(IF($E35="","",VLOOKUP($E35,'L18-16 elo'!$A$7:$O$48,2)))</f>
        <v>RITECZ </v>
      </c>
      <c r="G35" s="290" t="str">
        <f>IF($E35="","",VLOOKUP($E35,'L18-16 elo'!$A$7:$O$48,3))</f>
        <v>Panna</v>
      </c>
      <c r="H35" s="290"/>
      <c r="I35" s="290" t="str">
        <f>IF($E35="","",VLOOKUP($E35,'L18-16 elo'!$A$7:$O$48,4))</f>
        <v>ZTE</v>
      </c>
      <c r="J35" s="99"/>
      <c r="K35" s="98"/>
      <c r="L35" s="123"/>
      <c r="M35" s="98" t="s">
        <v>386</v>
      </c>
      <c r="N35" s="122"/>
      <c r="O35" s="101"/>
      <c r="P35" s="102"/>
      <c r="Q35" s="101"/>
      <c r="R35" s="179"/>
      <c r="S35" s="105"/>
      <c r="AI35" s="303"/>
      <c r="AJ35" s="303"/>
      <c r="AK35" s="303"/>
    </row>
    <row r="36" spans="1:37" s="33" customFormat="1" ht="9" customHeight="1">
      <c r="A36" s="107"/>
      <c r="B36" s="273"/>
      <c r="C36" s="273"/>
      <c r="D36" s="282"/>
      <c r="E36" s="108"/>
      <c r="F36" s="109"/>
      <c r="G36" s="109"/>
      <c r="H36" s="110"/>
      <c r="I36" s="111" t="s">
        <v>0</v>
      </c>
      <c r="J36" s="112" t="s">
        <v>375</v>
      </c>
      <c r="K36" s="113" t="str">
        <f>UPPER(IF(OR(J36="a",J36="as"),F35,IF(OR(J36="b",J36="bs"),F37,)))</f>
        <v>RITECZ </v>
      </c>
      <c r="L36" s="125"/>
      <c r="M36" s="98"/>
      <c r="N36" s="122"/>
      <c r="O36" s="101"/>
      <c r="P36" s="102"/>
      <c r="Q36" s="101"/>
      <c r="R36" s="179"/>
      <c r="S36" s="105"/>
      <c r="AI36" s="303"/>
      <c r="AJ36" s="303"/>
      <c r="AK36" s="303"/>
    </row>
    <row r="37" spans="1:37" s="33" customFormat="1" ht="9" customHeight="1">
      <c r="A37" s="95">
        <v>16</v>
      </c>
      <c r="B37" s="232">
        <f>IF($E37="","",VLOOKUP($E37,'L18-16 elo'!$A$7:$O$48,14))</f>
        <v>0</v>
      </c>
      <c r="C37" s="232">
        <f>IF($E37="","",VLOOKUP($E37,'L18-16 elo'!$A$7:$O$48,15))</f>
        <v>48</v>
      </c>
      <c r="D37" s="281" t="str">
        <f>IF($E37="","",VLOOKUP($E37,'L18-16 elo'!$A$7:$O$48,5))</f>
        <v>"0510310</v>
      </c>
      <c r="E37" s="96">
        <v>8</v>
      </c>
      <c r="F37" s="97" t="str">
        <f>UPPER(IF($E37="","",VLOOKUP($E37,'L18-16 elo'!$A$7:$O$48,2)))</f>
        <v>UNYI </v>
      </c>
      <c r="G37" s="97" t="str">
        <f>IF($E37="","",VLOOKUP($E37,'L18-16 elo'!$A$7:$O$48,3))</f>
        <v>Boglárka</v>
      </c>
      <c r="H37" s="97"/>
      <c r="I37" s="97" t="str">
        <f>IF($E37="","",VLOOKUP($E37,'L18-16 elo'!$A$7:$O$48,4))</f>
        <v>Metro RSC</v>
      </c>
      <c r="J37" s="126"/>
      <c r="K37" s="98" t="s">
        <v>381</v>
      </c>
      <c r="L37" s="98"/>
      <c r="M37" s="98"/>
      <c r="N37" s="122"/>
      <c r="O37" s="102"/>
      <c r="P37" s="102"/>
      <c r="Q37" s="392" t="s">
        <v>462</v>
      </c>
      <c r="R37" s="179"/>
      <c r="S37" s="105"/>
      <c r="AI37" s="303"/>
      <c r="AJ37" s="303"/>
      <c r="AK37" s="303"/>
    </row>
    <row r="38" spans="1:37" s="33" customFormat="1" ht="9" customHeight="1">
      <c r="A38" s="107"/>
      <c r="B38" s="273"/>
      <c r="C38" s="273"/>
      <c r="D38" s="282"/>
      <c r="E38" s="108"/>
      <c r="F38" s="109"/>
      <c r="G38" s="109"/>
      <c r="H38" s="110"/>
      <c r="I38" s="109"/>
      <c r="J38" s="119"/>
      <c r="K38" s="98"/>
      <c r="L38" s="98"/>
      <c r="M38" s="98"/>
      <c r="N38" s="122"/>
      <c r="O38" s="284" t="s">
        <v>115</v>
      </c>
      <c r="P38" s="183"/>
      <c r="Q38" s="113" t="s">
        <v>499</v>
      </c>
      <c r="R38" s="184"/>
      <c r="S38" s="105"/>
      <c r="AI38" s="303"/>
      <c r="AJ38" s="303"/>
      <c r="AK38" s="303"/>
    </row>
    <row r="39" spans="1:37" s="33" customFormat="1" ht="9" customHeight="1">
      <c r="A39" s="95">
        <v>17</v>
      </c>
      <c r="B39" s="232">
        <f>IF($E39="","",VLOOKUP($E39,'L18-16 elo'!$A$7:$O$48,14))</f>
        <v>0</v>
      </c>
      <c r="C39" s="232">
        <f>IF($E39="","",VLOOKUP($E39,'L18-16 elo'!$A$7:$O$48,15))</f>
        <v>27</v>
      </c>
      <c r="D39" s="281" t="str">
        <f>IF($E39="","",VLOOKUP($E39,'L18-16 elo'!$A$7:$O$48,5))</f>
        <v>"071108</v>
      </c>
      <c r="E39" s="96">
        <v>6</v>
      </c>
      <c r="F39" s="97" t="str">
        <f>UPPER(IF($E39="","",VLOOKUP($E39,'L18-16 elo'!$A$7:$O$48,2)))</f>
        <v>PÉCSI </v>
      </c>
      <c r="G39" s="97" t="str">
        <f>IF($E39="","",VLOOKUP($E39,'L18-16 elo'!$A$7:$O$48,3))</f>
        <v>Boglárka</v>
      </c>
      <c r="H39" s="97"/>
      <c r="I39" s="97" t="str">
        <f>IF($E39="","",VLOOKUP($E39,'L18-16 elo'!$A$7:$O$48,4))</f>
        <v>Future TT</v>
      </c>
      <c r="J39" s="99"/>
      <c r="K39" s="98"/>
      <c r="L39" s="98"/>
      <c r="M39" s="98"/>
      <c r="N39" s="122"/>
      <c r="O39" s="111" t="s">
        <v>0</v>
      </c>
      <c r="P39" s="185"/>
      <c r="Q39" s="98" t="s">
        <v>500</v>
      </c>
      <c r="R39" s="179"/>
      <c r="S39" s="105"/>
      <c r="AI39" s="303"/>
      <c r="AJ39" s="303"/>
      <c r="AK39" s="303"/>
    </row>
    <row r="40" spans="1:37" s="33" customFormat="1" ht="9" customHeight="1">
      <c r="A40" s="107"/>
      <c r="B40" s="273"/>
      <c r="C40" s="273"/>
      <c r="D40" s="282"/>
      <c r="E40" s="108"/>
      <c r="F40" s="109"/>
      <c r="G40" s="109"/>
      <c r="H40" s="110"/>
      <c r="I40" s="111" t="s">
        <v>0</v>
      </c>
      <c r="J40" s="112" t="s">
        <v>371</v>
      </c>
      <c r="K40" s="113" t="str">
        <f>UPPER(IF(OR(J40="a",J40="as"),F39,IF(OR(J40="b",J40="bs"),F41,)))</f>
        <v>PÉCSI </v>
      </c>
      <c r="L40" s="113"/>
      <c r="M40" s="98"/>
      <c r="N40" s="122"/>
      <c r="O40" s="101"/>
      <c r="P40" s="102"/>
      <c r="Q40" s="101"/>
      <c r="R40" s="179"/>
      <c r="S40" s="105"/>
      <c r="AI40" s="303"/>
      <c r="AJ40" s="303"/>
      <c r="AK40" s="303"/>
    </row>
    <row r="41" spans="1:37" s="33" customFormat="1" ht="9" customHeight="1">
      <c r="A41" s="107">
        <v>18</v>
      </c>
      <c r="B41" s="232">
        <f>IF($E41="","",VLOOKUP($E41,'L18-16 elo'!$A$7:$O$48,14))</f>
      </c>
      <c r="C41" s="232">
        <f>IF($E41="","",VLOOKUP($E41,'L18-16 elo'!$A$7:$O$48,15))</f>
      </c>
      <c r="D41" s="281">
        <f>IF($E41="","",VLOOKUP($E41,'L18-16 elo'!$A$7:$O$48,5))</f>
      </c>
      <c r="E41" s="96"/>
      <c r="F41" s="341" t="s">
        <v>369</v>
      </c>
      <c r="G41" s="290">
        <f>IF($E41="","",VLOOKUP($E41,'L18-16 elo'!$A$7:$O$48,3))</f>
      </c>
      <c r="H41" s="290"/>
      <c r="I41" s="290">
        <f>IF($E41="","",VLOOKUP($E41,'L18-16 elo'!$A$7:$O$48,4))</f>
      </c>
      <c r="J41" s="116"/>
      <c r="K41" s="98"/>
      <c r="L41" s="117"/>
      <c r="M41" s="98"/>
      <c r="N41" s="122"/>
      <c r="O41" s="101"/>
      <c r="P41" s="102"/>
      <c r="Q41" s="399">
        <v>60</v>
      </c>
      <c r="R41" s="400"/>
      <c r="S41" s="105"/>
      <c r="AI41" s="303"/>
      <c r="AJ41" s="303"/>
      <c r="AK41" s="303"/>
    </row>
    <row r="42" spans="1:37" s="33" customFormat="1" ht="9" customHeight="1">
      <c r="A42" s="107"/>
      <c r="B42" s="273"/>
      <c r="C42" s="273"/>
      <c r="D42" s="282"/>
      <c r="E42" s="118"/>
      <c r="F42" s="291"/>
      <c r="G42" s="291"/>
      <c r="H42" s="292"/>
      <c r="I42" s="291"/>
      <c r="J42" s="119"/>
      <c r="K42" s="111" t="s">
        <v>0</v>
      </c>
      <c r="L42" s="120" t="s">
        <v>375</v>
      </c>
      <c r="M42" s="113" t="str">
        <f>UPPER(IF(OR(L42="a",L42="as"),K40,IF(OR(L42="b",L42="bs"),K44,)))</f>
        <v>PÉCSI </v>
      </c>
      <c r="N42" s="121"/>
      <c r="O42" s="101"/>
      <c r="P42" s="102"/>
      <c r="Q42" s="101"/>
      <c r="R42" s="179"/>
      <c r="S42" s="105"/>
      <c r="AI42" s="303"/>
      <c r="AJ42" s="303"/>
      <c r="AK42" s="303"/>
    </row>
    <row r="43" spans="1:37" s="33" customFormat="1" ht="9" customHeight="1">
      <c r="A43" s="107">
        <v>19</v>
      </c>
      <c r="B43" s="232">
        <f>IF($E43="","",VLOOKUP($E43,'L18-16 elo'!$A$7:$O$48,14))</f>
        <v>0</v>
      </c>
      <c r="C43" s="232" t="str">
        <f>IF($E43="","",VLOOKUP($E43,'L18-16 elo'!$A$7:$O$48,15))</f>
        <v>-</v>
      </c>
      <c r="D43" s="281" t="str">
        <f>IF($E43="","",VLOOKUP($E43,'L18-16 elo'!$A$7:$O$48,5))</f>
        <v>"070831</v>
      </c>
      <c r="E43" s="96">
        <v>18</v>
      </c>
      <c r="F43" s="290" t="str">
        <f>UPPER(IF($E43="","",VLOOKUP($E43,'L18-16 elo'!$A$7:$O$48,2)))</f>
        <v>KRAJCZÁR </v>
      </c>
      <c r="G43" s="290" t="str">
        <f>IF($E43="","",VLOOKUP($E43,'L18-16 elo'!$A$7:$O$48,3))</f>
        <v>Lili Kata</v>
      </c>
      <c r="H43" s="290"/>
      <c r="I43" s="290" t="str">
        <f>IF($E43="","",VLOOKUP($E43,'L18-16 elo'!$A$7:$O$48,4))</f>
        <v>Pécs VTC</v>
      </c>
      <c r="J43" s="99"/>
      <c r="K43" s="98"/>
      <c r="L43" s="123"/>
      <c r="M43" s="98" t="s">
        <v>387</v>
      </c>
      <c r="N43" s="124"/>
      <c r="O43" s="101"/>
      <c r="P43" s="102"/>
      <c r="Q43" s="101"/>
      <c r="R43" s="179"/>
      <c r="S43" s="105"/>
      <c r="AI43" s="303"/>
      <c r="AJ43" s="303"/>
      <c r="AK43" s="303"/>
    </row>
    <row r="44" spans="1:37" s="33" customFormat="1" ht="9" customHeight="1">
      <c r="A44" s="107"/>
      <c r="B44" s="273"/>
      <c r="C44" s="273"/>
      <c r="D44" s="282"/>
      <c r="E44" s="118"/>
      <c r="F44" s="291"/>
      <c r="G44" s="291"/>
      <c r="H44" s="292"/>
      <c r="I44" s="293" t="s">
        <v>0</v>
      </c>
      <c r="J44" s="112" t="s">
        <v>377</v>
      </c>
      <c r="K44" s="113" t="str">
        <f>UPPER(IF(OR(J44="a",J44="as"),F43,IF(OR(J44="b",J44="bs"),F45,)))</f>
        <v>BÖRÖCZKY </v>
      </c>
      <c r="L44" s="125"/>
      <c r="M44" s="98"/>
      <c r="N44" s="124"/>
      <c r="O44" s="101"/>
      <c r="P44" s="102"/>
      <c r="Q44" s="101"/>
      <c r="R44" s="179"/>
      <c r="S44" s="105"/>
      <c r="AI44" s="303"/>
      <c r="AJ44" s="303"/>
      <c r="AK44" s="303"/>
    </row>
    <row r="45" spans="1:37" s="33" customFormat="1" ht="9" customHeight="1">
      <c r="A45" s="107">
        <v>20</v>
      </c>
      <c r="B45" s="232">
        <f>IF($E45="","",VLOOKUP($E45,'L18-16 elo'!$A$7:$O$48,14))</f>
        <v>0</v>
      </c>
      <c r="C45" s="232">
        <f>IF($E45="","",VLOOKUP($E45,'L18-16 elo'!$A$7:$O$48,15))</f>
        <v>50</v>
      </c>
      <c r="D45" s="281" t="str">
        <f>IF($E45="","",VLOOKUP($E45,'L18-16 elo'!$A$7:$O$48,5))</f>
        <v>"071011</v>
      </c>
      <c r="E45" s="96">
        <v>9</v>
      </c>
      <c r="F45" s="290" t="str">
        <f>UPPER(IF($E45="","",VLOOKUP($E45,'L18-16 elo'!$A$7:$O$48,2)))</f>
        <v>BÖRÖCZKY </v>
      </c>
      <c r="G45" s="290" t="str">
        <f>IF($E45="","",VLOOKUP($E45,'L18-16 elo'!$A$7:$O$48,3))</f>
        <v>Emília Anikó</v>
      </c>
      <c r="H45" s="290"/>
      <c r="I45" s="290" t="str">
        <f>IF($E45="","",VLOOKUP($E45,'L18-16 elo'!$A$7:$O$48,4))</f>
        <v>Fitt SE</v>
      </c>
      <c r="J45" s="126"/>
      <c r="K45" s="98" t="s">
        <v>382</v>
      </c>
      <c r="L45" s="98"/>
      <c r="M45" s="98"/>
      <c r="N45" s="124"/>
      <c r="O45" s="392" t="s">
        <v>462</v>
      </c>
      <c r="P45" s="102"/>
      <c r="Q45" s="101"/>
      <c r="R45" s="179"/>
      <c r="S45" s="105"/>
      <c r="AI45" s="303"/>
      <c r="AJ45" s="303"/>
      <c r="AK45" s="303"/>
    </row>
    <row r="46" spans="1:37" s="33" customFormat="1" ht="9" customHeight="1">
      <c r="A46" s="107"/>
      <c r="B46" s="273"/>
      <c r="C46" s="273"/>
      <c r="D46" s="282"/>
      <c r="E46" s="118"/>
      <c r="F46" s="291"/>
      <c r="G46" s="291"/>
      <c r="H46" s="292"/>
      <c r="I46" s="291"/>
      <c r="J46" s="119"/>
      <c r="K46" s="98"/>
      <c r="L46" s="98"/>
      <c r="M46" s="111" t="s">
        <v>0</v>
      </c>
      <c r="N46" s="120" t="s">
        <v>375</v>
      </c>
      <c r="O46" s="113" t="str">
        <f>UPPER(IF(OR(N46="a",N46="as"),M42,IF(OR(N46="b",N46="bs"),M50,)))</f>
        <v>PÉCSI </v>
      </c>
      <c r="P46" s="180"/>
      <c r="Q46" s="101"/>
      <c r="R46" s="179"/>
      <c r="S46" s="105"/>
      <c r="AI46" s="303"/>
      <c r="AJ46" s="303"/>
      <c r="AK46" s="303"/>
    </row>
    <row r="47" spans="1:37" s="33" customFormat="1" ht="9" customHeight="1">
      <c r="A47" s="107">
        <v>21</v>
      </c>
      <c r="B47" s="232">
        <f>IF($E47="","",VLOOKUP($E47,'L18-16 elo'!$A$7:$O$48,14))</f>
        <v>0</v>
      </c>
      <c r="C47" s="232">
        <f>IF($E47="","",VLOOKUP($E47,'L18-16 elo'!$A$7:$O$48,15))</f>
        <v>55</v>
      </c>
      <c r="D47" s="281" t="str">
        <f>IF($E47="","",VLOOKUP($E47,'L18-16 elo'!$A$7:$O$48,5))</f>
        <v>"0701131</v>
      </c>
      <c r="E47" s="96">
        <v>12</v>
      </c>
      <c r="F47" s="290" t="str">
        <f>UPPER(IF($E47="","",VLOOKUP($E47,'L18-16 elo'!$A$7:$O$48,2)))</f>
        <v>HARARI </v>
      </c>
      <c r="G47" s="290" t="str">
        <f>IF($E47="","",VLOOKUP($E47,'L18-16 elo'!$A$7:$O$48,3))</f>
        <v>Amy Danielle</v>
      </c>
      <c r="H47" s="290"/>
      <c r="I47" s="290" t="str">
        <f>IF($E47="","",VLOOKUP($E47,'L18-16 elo'!$A$7:$O$48,4))</f>
        <v>Next TA</v>
      </c>
      <c r="J47" s="128"/>
      <c r="K47" s="98"/>
      <c r="L47" s="98"/>
      <c r="M47" s="98"/>
      <c r="N47" s="124"/>
      <c r="O47" s="98" t="s">
        <v>466</v>
      </c>
      <c r="P47" s="179"/>
      <c r="Q47" s="101"/>
      <c r="R47" s="179"/>
      <c r="S47" s="105"/>
      <c r="AI47" s="303"/>
      <c r="AJ47" s="303"/>
      <c r="AK47" s="303"/>
    </row>
    <row r="48" spans="1:37" s="33" customFormat="1" ht="9" customHeight="1">
      <c r="A48" s="107"/>
      <c r="B48" s="273"/>
      <c r="C48" s="273"/>
      <c r="D48" s="282"/>
      <c r="E48" s="118"/>
      <c r="F48" s="291"/>
      <c r="G48" s="291"/>
      <c r="H48" s="292"/>
      <c r="I48" s="293" t="s">
        <v>0</v>
      </c>
      <c r="J48" s="112" t="s">
        <v>375</v>
      </c>
      <c r="K48" s="113" t="str">
        <f>UPPER(IF(OR(J48="a",J48="as"),F47,IF(OR(J48="b",J48="bs"),F49,)))</f>
        <v>HARARI </v>
      </c>
      <c r="L48" s="113"/>
      <c r="M48" s="98"/>
      <c r="N48" s="124"/>
      <c r="O48" s="101"/>
      <c r="P48" s="179"/>
      <c r="Q48" s="101"/>
      <c r="R48" s="179"/>
      <c r="S48" s="105"/>
      <c r="AI48" s="303"/>
      <c r="AJ48" s="303"/>
      <c r="AK48" s="303"/>
    </row>
    <row r="49" spans="1:37" s="33" customFormat="1" ht="9" customHeight="1">
      <c r="A49" s="107">
        <v>22</v>
      </c>
      <c r="B49" s="232">
        <f>IF($E49="","",VLOOKUP($E49,'L18-16 elo'!$A$7:$O$48,14))</f>
        <v>0</v>
      </c>
      <c r="C49" s="232" t="str">
        <f>IF($E49="","",VLOOKUP($E49,'L18-16 elo'!$A$7:$O$48,15))</f>
        <v>-</v>
      </c>
      <c r="D49" s="281" t="str">
        <f>IF($E49="","",VLOOKUP($E49,'L18-16 elo'!$A$7:$O$48,5))</f>
        <v>"0905291</v>
      </c>
      <c r="E49" s="96">
        <v>20</v>
      </c>
      <c r="F49" s="290" t="str">
        <f>UPPER(IF($E49="","",VLOOKUP($E49,'L18-16 elo'!$A$7:$O$48,2)))</f>
        <v>HORVÁTH </v>
      </c>
      <c r="G49" s="290" t="str">
        <f>IF($E49="","",VLOOKUP($E49,'L18-16 elo'!$A$7:$O$48,3))</f>
        <v>Regina</v>
      </c>
      <c r="H49" s="290"/>
      <c r="I49" s="290" t="str">
        <f>IF($E49="","",VLOOKUP($E49,'L18-16 elo'!$A$7:$O$48,4))</f>
        <v>Future TT</v>
      </c>
      <c r="J49" s="116"/>
      <c r="K49" s="98" t="s">
        <v>382</v>
      </c>
      <c r="L49" s="117"/>
      <c r="M49" s="98"/>
      <c r="N49" s="124"/>
      <c r="O49" s="101"/>
      <c r="P49" s="179"/>
      <c r="Q49" s="101"/>
      <c r="R49" s="179"/>
      <c r="S49" s="105"/>
      <c r="AI49" s="303"/>
      <c r="AJ49" s="303"/>
      <c r="AK49" s="303"/>
    </row>
    <row r="50" spans="1:37" s="33" customFormat="1" ht="9" customHeight="1">
      <c r="A50" s="107"/>
      <c r="B50" s="273"/>
      <c r="C50" s="273"/>
      <c r="D50" s="282"/>
      <c r="E50" s="118"/>
      <c r="F50" s="291"/>
      <c r="G50" s="291"/>
      <c r="H50" s="292"/>
      <c r="I50" s="291"/>
      <c r="J50" s="119"/>
      <c r="K50" s="111" t="s">
        <v>0</v>
      </c>
      <c r="L50" s="120" t="s">
        <v>377</v>
      </c>
      <c r="M50" s="113" t="str">
        <f>UPPER(IF(OR(L50="a",L50="as"),K48,IF(OR(L50="b",L50="bs"),K52,)))</f>
        <v>KOVÁCS-SEBESTYÉN </v>
      </c>
      <c r="N50" s="130"/>
      <c r="O50" s="101"/>
      <c r="P50" s="179"/>
      <c r="Q50" s="101"/>
      <c r="R50" s="179"/>
      <c r="S50" s="105"/>
      <c r="AI50" s="303"/>
      <c r="AJ50" s="303"/>
      <c r="AK50" s="303"/>
    </row>
    <row r="51" spans="1:37" s="33" customFormat="1" ht="9" customHeight="1">
      <c r="A51" s="107">
        <v>23</v>
      </c>
      <c r="B51" s="232">
        <f>IF($E51="","",VLOOKUP($E51,'L18-16 elo'!$A$7:$O$48,14))</f>
      </c>
      <c r="C51" s="232">
        <f>IF($E51="","",VLOOKUP($E51,'L18-16 elo'!$A$7:$O$48,15))</f>
      </c>
      <c r="D51" s="281">
        <f>IF($E51="","",VLOOKUP($E51,'L18-16 elo'!$A$7:$O$48,5))</f>
      </c>
      <c r="E51" s="96"/>
      <c r="F51" s="341" t="s">
        <v>369</v>
      </c>
      <c r="G51" s="290">
        <f>IF($E51="","",VLOOKUP($E51,'L18-16 elo'!$A$7:$O$48,3))</f>
      </c>
      <c r="H51" s="290"/>
      <c r="I51" s="290">
        <f>IF($E51="","",VLOOKUP($E51,'L18-16 elo'!$A$7:$O$48,4))</f>
      </c>
      <c r="J51" s="99"/>
      <c r="K51" s="98"/>
      <c r="L51" s="123"/>
      <c r="M51" s="98" t="s">
        <v>388</v>
      </c>
      <c r="N51" s="122"/>
      <c r="O51" s="101"/>
      <c r="P51" s="179"/>
      <c r="Q51" s="101"/>
      <c r="R51" s="179"/>
      <c r="S51" s="105"/>
      <c r="AI51" s="303"/>
      <c r="AJ51" s="303"/>
      <c r="AK51" s="303"/>
    </row>
    <row r="52" spans="1:37" s="33" customFormat="1" ht="9" customHeight="1">
      <c r="A52" s="107"/>
      <c r="B52" s="273"/>
      <c r="C52" s="273"/>
      <c r="D52" s="282"/>
      <c r="E52" s="108"/>
      <c r="F52" s="109"/>
      <c r="G52" s="109"/>
      <c r="H52" s="110"/>
      <c r="I52" s="111" t="s">
        <v>0</v>
      </c>
      <c r="J52" s="112" t="s">
        <v>372</v>
      </c>
      <c r="K52" s="113" t="str">
        <f>UPPER(IF(OR(J52="a",J52="as"),F51,IF(OR(J52="b",J52="bs"),F53,)))</f>
        <v>KOVÁCS-SEBESTYÉN </v>
      </c>
      <c r="L52" s="125"/>
      <c r="M52" s="98"/>
      <c r="N52" s="122"/>
      <c r="O52" s="101"/>
      <c r="P52" s="179"/>
      <c r="Q52" s="101"/>
      <c r="R52" s="179"/>
      <c r="S52" s="105"/>
      <c r="AI52" s="303"/>
      <c r="AJ52" s="303"/>
      <c r="AK52" s="303"/>
    </row>
    <row r="53" spans="1:37" s="33" customFormat="1" ht="9" customHeight="1">
      <c r="A53" s="95">
        <v>24</v>
      </c>
      <c r="B53" s="232">
        <f>IF($E53="","",VLOOKUP($E53,'L18-16 elo'!$A$7:$O$48,14))</f>
        <v>0</v>
      </c>
      <c r="C53" s="232">
        <f>IF($E53="","",VLOOKUP($E53,'L18-16 elo'!$A$7:$O$48,15))</f>
        <v>21</v>
      </c>
      <c r="D53" s="281" t="str">
        <f>IF($E53="","",VLOOKUP($E53,'L18-16 elo'!$A$7:$O$48,5))</f>
        <v>"0705271</v>
      </c>
      <c r="E53" s="96">
        <v>4</v>
      </c>
      <c r="F53" s="97" t="str">
        <f>UPPER(IF($E53="","",VLOOKUP($E53,'L18-16 elo'!$A$7:$O$48,2)))</f>
        <v>KOVÁCS-SEBESTYÉN </v>
      </c>
      <c r="G53" s="97" t="str">
        <f>IF($E53="","",VLOOKUP($E53,'L18-16 elo'!$A$7:$O$48,3))</f>
        <v>Lili</v>
      </c>
      <c r="H53" s="97"/>
      <c r="I53" s="97" t="str">
        <f>IF($E53="","",VLOOKUP($E53,'L18-16 elo'!$A$7:$O$48,4))</f>
        <v>MTK</v>
      </c>
      <c r="J53" s="126"/>
      <c r="K53" s="98"/>
      <c r="L53" s="98"/>
      <c r="M53" s="98"/>
      <c r="N53" s="122"/>
      <c r="O53" s="101"/>
      <c r="P53" s="179"/>
      <c r="Q53" s="392" t="s">
        <v>464</v>
      </c>
      <c r="R53" s="179"/>
      <c r="S53" s="105"/>
      <c r="AI53" s="303"/>
      <c r="AJ53" s="303"/>
      <c r="AK53" s="303"/>
    </row>
    <row r="54" spans="1:37" s="33" customFormat="1" ht="9" customHeight="1">
      <c r="A54" s="107"/>
      <c r="B54" s="273"/>
      <c r="C54" s="273"/>
      <c r="D54" s="282"/>
      <c r="E54" s="108"/>
      <c r="F54" s="127"/>
      <c r="G54" s="127"/>
      <c r="H54" s="131"/>
      <c r="I54" s="127"/>
      <c r="J54" s="119"/>
      <c r="K54" s="98"/>
      <c r="L54" s="98"/>
      <c r="M54" s="98"/>
      <c r="N54" s="122"/>
      <c r="O54" s="111" t="s">
        <v>0</v>
      </c>
      <c r="P54" s="120" t="s">
        <v>375</v>
      </c>
      <c r="Q54" s="113" t="str">
        <f>UPPER(IF(OR(P54="a",P54="as"),O46,IF(OR(P54="b",P54="bs"),O62,)))</f>
        <v>PÉCSI </v>
      </c>
      <c r="R54" s="181"/>
      <c r="S54" s="105"/>
      <c r="AI54" s="303"/>
      <c r="AJ54" s="303"/>
      <c r="AK54" s="303"/>
    </row>
    <row r="55" spans="1:37" s="33" customFormat="1" ht="9" customHeight="1">
      <c r="A55" s="95">
        <v>25</v>
      </c>
      <c r="B55" s="232">
        <f>IF($E55="","",VLOOKUP($E55,'L18-16 elo'!$A$7:$O$48,14))</f>
        <v>0</v>
      </c>
      <c r="C55" s="232">
        <f>IF($E55="","",VLOOKUP($E55,'L18-16 elo'!$A$7:$O$48,15))</f>
        <v>22</v>
      </c>
      <c r="D55" s="281" t="str">
        <f>IF($E55="","",VLOOKUP($E55,'L18-16 elo'!$A$7:$O$48,5))</f>
        <v>"0608010</v>
      </c>
      <c r="E55" s="96">
        <v>5</v>
      </c>
      <c r="F55" s="97" t="str">
        <f>UPPER(IF($E55="","",VLOOKUP($E55,'L18-16 elo'!$A$7:$O$48,2)))</f>
        <v>GYÖRGY E</v>
      </c>
      <c r="G55" s="97" t="str">
        <f>IF($E55="","",VLOOKUP($E55,'L18-16 elo'!$A$7:$O$48,3))</f>
        <v>Emília</v>
      </c>
      <c r="H55" s="97"/>
      <c r="I55" s="97" t="str">
        <f>IF($E55="","",VLOOKUP($E55,'L18-16 elo'!$A$7:$O$48,4))</f>
        <v>Bebto Team</v>
      </c>
      <c r="J55" s="99"/>
      <c r="K55" s="98"/>
      <c r="L55" s="98"/>
      <c r="M55" s="98"/>
      <c r="N55" s="122"/>
      <c r="O55" s="101"/>
      <c r="P55" s="179"/>
      <c r="Q55" s="98" t="s">
        <v>492</v>
      </c>
      <c r="R55" s="102"/>
      <c r="S55" s="105"/>
      <c r="AI55" s="303"/>
      <c r="AJ55" s="303"/>
      <c r="AK55" s="303"/>
    </row>
    <row r="56" spans="1:37" s="33" customFormat="1" ht="9" customHeight="1">
      <c r="A56" s="107"/>
      <c r="B56" s="273"/>
      <c r="C56" s="273"/>
      <c r="D56" s="282"/>
      <c r="E56" s="108"/>
      <c r="F56" s="109"/>
      <c r="G56" s="109"/>
      <c r="H56" s="110"/>
      <c r="I56" s="111" t="s">
        <v>0</v>
      </c>
      <c r="J56" s="112" t="s">
        <v>371</v>
      </c>
      <c r="K56" s="113" t="str">
        <f>UPPER(IF(OR(J56="a",J56="as"),F55,IF(OR(J56="b",J56="bs"),F57,)))</f>
        <v>GYÖRGY E</v>
      </c>
      <c r="L56" s="113"/>
      <c r="M56" s="98"/>
      <c r="N56" s="122"/>
      <c r="O56" s="101"/>
      <c r="P56" s="179"/>
      <c r="Q56" s="101"/>
      <c r="R56" s="102"/>
      <c r="S56" s="105"/>
      <c r="AI56" s="303"/>
      <c r="AJ56" s="303"/>
      <c r="AK56" s="303"/>
    </row>
    <row r="57" spans="1:37" s="33" customFormat="1" ht="9" customHeight="1">
      <c r="A57" s="107">
        <v>26</v>
      </c>
      <c r="B57" s="232">
        <f>IF($E57="","",VLOOKUP($E57,'L18-16 elo'!$A$7:$O$48,14))</f>
      </c>
      <c r="C57" s="232">
        <f>IF($E57="","",VLOOKUP($E57,'L18-16 elo'!$A$7:$O$48,15))</f>
      </c>
      <c r="D57" s="281">
        <f>IF($E57="","",VLOOKUP($E57,'L18-16 elo'!$A$7:$O$48,5))</f>
      </c>
      <c r="E57" s="96"/>
      <c r="F57" s="341" t="s">
        <v>369</v>
      </c>
      <c r="G57" s="290">
        <f>IF($E57="","",VLOOKUP($E57,'L18-16 elo'!$A$7:$O$48,3))</f>
      </c>
      <c r="H57" s="290"/>
      <c r="I57" s="290">
        <f>IF($E57="","",VLOOKUP($E57,'L18-16 elo'!$A$7:$O$48,4))</f>
      </c>
      <c r="J57" s="116"/>
      <c r="K57" s="98"/>
      <c r="L57" s="117"/>
      <c r="M57" s="390" t="s">
        <v>462</v>
      </c>
      <c r="N57" s="122"/>
      <c r="O57" s="101"/>
      <c r="P57" s="179"/>
      <c r="Q57" s="101"/>
      <c r="R57" s="102"/>
      <c r="S57" s="105"/>
      <c r="AI57" s="303"/>
      <c r="AJ57" s="303"/>
      <c r="AK57" s="303"/>
    </row>
    <row r="58" spans="1:37" s="33" customFormat="1" ht="9" customHeight="1">
      <c r="A58" s="107"/>
      <c r="B58" s="273"/>
      <c r="C58" s="273"/>
      <c r="D58" s="282"/>
      <c r="E58" s="118"/>
      <c r="F58" s="291"/>
      <c r="G58" s="291"/>
      <c r="H58" s="292"/>
      <c r="I58" s="291"/>
      <c r="J58" s="119"/>
      <c r="K58" s="111" t="s">
        <v>0</v>
      </c>
      <c r="L58" s="120" t="s">
        <v>377</v>
      </c>
      <c r="M58" s="113" t="str">
        <f>UPPER(IF(OR(L58="a",L58="as"),K56,IF(OR(L58="b",L58="bs"),K60,)))</f>
        <v>KOVÁCS </v>
      </c>
      <c r="N58" s="121"/>
      <c r="O58" s="101"/>
      <c r="P58" s="179"/>
      <c r="Q58" s="101"/>
      <c r="R58" s="102"/>
      <c r="S58" s="105"/>
      <c r="AI58" s="303"/>
      <c r="AJ58" s="303"/>
      <c r="AK58" s="303"/>
    </row>
    <row r="59" spans="1:37" s="33" customFormat="1" ht="9" customHeight="1">
      <c r="A59" s="107">
        <v>27</v>
      </c>
      <c r="B59" s="232">
        <f>IF($E59="","",VLOOKUP($E59,'L18-16 elo'!$A$7:$O$48,14))</f>
        <v>0</v>
      </c>
      <c r="C59" s="232" t="str">
        <f>IF($E59="","",VLOOKUP($E59,'L18-16 elo'!$A$7:$O$48,15))</f>
        <v>-</v>
      </c>
      <c r="D59" s="281" t="str">
        <f>IF($E59="","",VLOOKUP($E59,'L18-16 elo'!$A$7:$O$48,5))</f>
        <v>"0707053</v>
      </c>
      <c r="E59" s="96">
        <v>21</v>
      </c>
      <c r="F59" s="290" t="str">
        <f>UPPER(IF($E59="","",VLOOKUP($E59,'L18-16 elo'!$A$7:$O$48,2)))</f>
        <v>KOVÁCS </v>
      </c>
      <c r="G59" s="290" t="str">
        <f>IF($E59="","",VLOOKUP($E59,'L18-16 elo'!$A$7:$O$48,3))</f>
        <v>Luca Panka</v>
      </c>
      <c r="H59" s="290"/>
      <c r="I59" s="290" t="str">
        <f>IF($E59="","",VLOOKUP($E59,'L18-16 elo'!$A$7:$O$48,4))</f>
        <v>Pasarét TK</v>
      </c>
      <c r="J59" s="99"/>
      <c r="K59" s="98"/>
      <c r="L59" s="123"/>
      <c r="M59" s="98" t="s">
        <v>468</v>
      </c>
      <c r="N59" s="124"/>
      <c r="O59" s="101"/>
      <c r="P59" s="179"/>
      <c r="Q59" s="101"/>
      <c r="R59" s="102"/>
      <c r="S59" s="138"/>
      <c r="AI59" s="303"/>
      <c r="AJ59" s="303"/>
      <c r="AK59" s="303"/>
    </row>
    <row r="60" spans="1:37" s="33" customFormat="1" ht="9" customHeight="1">
      <c r="A60" s="107"/>
      <c r="B60" s="273"/>
      <c r="C60" s="273"/>
      <c r="D60" s="282"/>
      <c r="E60" s="118"/>
      <c r="F60" s="291"/>
      <c r="G60" s="291"/>
      <c r="H60" s="292"/>
      <c r="I60" s="293" t="s">
        <v>0</v>
      </c>
      <c r="J60" s="112" t="s">
        <v>371</v>
      </c>
      <c r="K60" s="113" t="str">
        <f>UPPER(IF(OR(J60="a",J60="as"),F59,IF(OR(J60="b",J60="bs"),F61,)))</f>
        <v>KOVÁCS </v>
      </c>
      <c r="L60" s="125"/>
      <c r="M60" s="98"/>
      <c r="N60" s="124"/>
      <c r="O60" s="101"/>
      <c r="P60" s="179"/>
      <c r="Q60" s="101"/>
      <c r="R60" s="102"/>
      <c r="S60" s="105"/>
      <c r="AI60" s="303"/>
      <c r="AJ60" s="303"/>
      <c r="AK60" s="303"/>
    </row>
    <row r="61" spans="1:37" s="33" customFormat="1" ht="9" customHeight="1">
      <c r="A61" s="107">
        <v>28</v>
      </c>
      <c r="B61" s="232">
        <f>IF($E61="","",VLOOKUP($E61,'L18-16 elo'!$A$7:$O$48,14))</f>
        <v>0</v>
      </c>
      <c r="C61" s="232" t="str">
        <f>IF($E61="","",VLOOKUP($E61,'L18-16 elo'!$A$7:$O$48,15))</f>
        <v>-</v>
      </c>
      <c r="D61" s="281" t="str">
        <f>IF($E61="","",VLOOKUP($E61,'L18-16 elo'!$A$7:$O$48,5))</f>
        <v>"0706262</v>
      </c>
      <c r="E61" s="96">
        <v>24</v>
      </c>
      <c r="F61" s="290" t="str">
        <f>UPPER(IF($E61="","",VLOOKUP($E61,'L18-16 elo'!$A$7:$O$48,2)))</f>
        <v>ZAB </v>
      </c>
      <c r="G61" s="290" t="str">
        <f>IF($E61="","",VLOOKUP($E61,'L18-16 elo'!$A$7:$O$48,3))</f>
        <v>Míra Dorottya</v>
      </c>
      <c r="H61" s="290"/>
      <c r="I61" s="290" t="str">
        <f>IF($E61="","",VLOOKUP($E61,'L18-16 elo'!$A$7:$O$48,4))</f>
        <v>Bebto Team</v>
      </c>
      <c r="J61" s="126"/>
      <c r="K61" s="98" t="s">
        <v>383</v>
      </c>
      <c r="L61" s="98"/>
      <c r="M61" s="98"/>
      <c r="N61" s="124"/>
      <c r="O61" s="101"/>
      <c r="P61" s="179"/>
      <c r="Q61" s="101"/>
      <c r="R61" s="102"/>
      <c r="S61" s="105"/>
      <c r="AI61" s="303"/>
      <c r="AJ61" s="303"/>
      <c r="AK61" s="303"/>
    </row>
    <row r="62" spans="1:37" s="33" customFormat="1" ht="9" customHeight="1">
      <c r="A62" s="107"/>
      <c r="B62" s="273"/>
      <c r="C62" s="273"/>
      <c r="D62" s="282"/>
      <c r="E62" s="118"/>
      <c r="F62" s="291"/>
      <c r="G62" s="291"/>
      <c r="H62" s="292"/>
      <c r="I62" s="291"/>
      <c r="J62" s="119"/>
      <c r="K62" s="98"/>
      <c r="L62" s="98"/>
      <c r="M62" s="111" t="s">
        <v>0</v>
      </c>
      <c r="N62" s="120" t="s">
        <v>377</v>
      </c>
      <c r="O62" s="113" t="str">
        <f>UPPER(IF(OR(N62="a",N62="as"),M58,IF(OR(N62="b",N62="bs"),M66,)))</f>
        <v>ODOROVA</v>
      </c>
      <c r="P62" s="181"/>
      <c r="Q62" s="101"/>
      <c r="R62" s="102"/>
      <c r="S62" s="105"/>
      <c r="AI62" s="303"/>
      <c r="AJ62" s="303"/>
      <c r="AK62" s="303"/>
    </row>
    <row r="63" spans="1:37" s="33" customFormat="1" ht="9" customHeight="1">
      <c r="A63" s="107">
        <v>29</v>
      </c>
      <c r="B63" s="232">
        <f>IF($E63="","",VLOOKUP($E63,'L18-16 elo'!$A$7:$O$48,14))</f>
        <v>0</v>
      </c>
      <c r="C63" s="232">
        <f>IF($E63="","",VLOOKUP($E63,'L18-16 elo'!$A$7:$O$48,15))</f>
        <v>70</v>
      </c>
      <c r="D63" s="281" t="str">
        <f>IF($E63="","",VLOOKUP($E63,'L18-16 elo'!$A$7:$O$48,5))</f>
        <v>"090108</v>
      </c>
      <c r="E63" s="96">
        <v>17</v>
      </c>
      <c r="F63" s="290" t="str">
        <f>UPPER(IF($E63="","",VLOOKUP($E63,'L18-16 elo'!$A$7:$O$48,2)))</f>
        <v>GYÖRGY S</v>
      </c>
      <c r="G63" s="290" t="str">
        <f>IF($E63="","",VLOOKUP($E63,'L18-16 elo'!$A$7:$O$48,3))</f>
        <v>Sára</v>
      </c>
      <c r="H63" s="290"/>
      <c r="I63" s="290" t="str">
        <f>IF($E63="","",VLOOKUP($E63,'L18-16 elo'!$A$7:$O$48,4))</f>
        <v>Bebto Team</v>
      </c>
      <c r="J63" s="128"/>
      <c r="K63" s="98"/>
      <c r="L63" s="98"/>
      <c r="M63" s="98"/>
      <c r="N63" s="124"/>
      <c r="O63" s="98" t="s">
        <v>488</v>
      </c>
      <c r="P63" s="122"/>
      <c r="Q63" s="103"/>
      <c r="R63" s="104"/>
      <c r="S63" s="105"/>
      <c r="AI63" s="303"/>
      <c r="AJ63" s="303"/>
      <c r="AK63" s="303"/>
    </row>
    <row r="64" spans="1:37" s="33" customFormat="1" ht="9" customHeight="1">
      <c r="A64" s="107"/>
      <c r="B64" s="273"/>
      <c r="C64" s="273"/>
      <c r="D64" s="282"/>
      <c r="E64" s="118"/>
      <c r="F64" s="291"/>
      <c r="G64" s="291"/>
      <c r="H64" s="292"/>
      <c r="I64" s="293" t="s">
        <v>0</v>
      </c>
      <c r="J64" s="112" t="s">
        <v>375</v>
      </c>
      <c r="K64" s="113" t="str">
        <f>UPPER(IF(OR(J64="a",J64="as"),F63,IF(OR(J64="b",J64="bs"),F65,)))</f>
        <v>GYÖRGY S</v>
      </c>
      <c r="L64" s="113"/>
      <c r="M64" s="98"/>
      <c r="N64" s="124"/>
      <c r="O64" s="122"/>
      <c r="P64" s="122"/>
      <c r="Q64" s="103"/>
      <c r="R64" s="104"/>
      <c r="S64" s="105"/>
      <c r="AI64" s="303"/>
      <c r="AJ64" s="303"/>
      <c r="AK64" s="303"/>
    </row>
    <row r="65" spans="1:37" s="33" customFormat="1" ht="9" customHeight="1">
      <c r="A65" s="107">
        <v>30</v>
      </c>
      <c r="B65" s="232">
        <f>IF($E65="","",VLOOKUP($E65,'L18-16 elo'!$A$7:$O$48,14))</f>
        <v>0</v>
      </c>
      <c r="C65" s="232" t="str">
        <f>IF($E65="","",VLOOKUP($E65,'L18-16 elo'!$A$7:$O$48,15))</f>
        <v>-</v>
      </c>
      <c r="D65" s="281" t="str">
        <f>IF($E65="","",VLOOKUP($E65,'L18-16 elo'!$A$7:$O$48,5))</f>
        <v>"070820</v>
      </c>
      <c r="E65" s="96">
        <v>19</v>
      </c>
      <c r="F65" s="290" t="str">
        <f>UPPER(IF($E65="","",VLOOKUP($E65,'L18-16 elo'!$A$7:$O$48,2)))</f>
        <v>TUZSON </v>
      </c>
      <c r="G65" s="290" t="str">
        <f>IF($E65="","",VLOOKUP($E65,'L18-16 elo'!$A$7:$O$48,3))</f>
        <v>Viktória</v>
      </c>
      <c r="H65" s="290"/>
      <c r="I65" s="290" t="str">
        <f>IF($E65="","",VLOOKUP($E65,'L18-16 elo'!$A$7:$O$48,4))</f>
        <v>MESE</v>
      </c>
      <c r="J65" s="116"/>
      <c r="K65" s="98" t="s">
        <v>384</v>
      </c>
      <c r="L65" s="117"/>
      <c r="M65" s="98"/>
      <c r="N65" s="124"/>
      <c r="O65" s="122"/>
      <c r="P65" s="122"/>
      <c r="Q65" s="103"/>
      <c r="R65" s="104"/>
      <c r="S65" s="105"/>
      <c r="AI65" s="303"/>
      <c r="AJ65" s="303"/>
      <c r="AK65" s="303"/>
    </row>
    <row r="66" spans="1:37" s="33" customFormat="1" ht="9" customHeight="1">
      <c r="A66" s="107"/>
      <c r="B66" s="273"/>
      <c r="C66" s="273"/>
      <c r="D66" s="282"/>
      <c r="E66" s="118"/>
      <c r="F66" s="291"/>
      <c r="G66" s="291"/>
      <c r="H66" s="292"/>
      <c r="I66" s="291"/>
      <c r="J66" s="119"/>
      <c r="K66" s="111" t="s">
        <v>0</v>
      </c>
      <c r="L66" s="120" t="s">
        <v>377</v>
      </c>
      <c r="M66" s="113" t="str">
        <f>UPPER(IF(OR(L66="a",L66="as"),K64,IF(OR(L66="b",L66="bs"),K68,)))</f>
        <v>ODOROVA</v>
      </c>
      <c r="N66" s="130"/>
      <c r="O66" s="122"/>
      <c r="P66" s="122"/>
      <c r="Q66" s="103"/>
      <c r="R66" s="104"/>
      <c r="S66" s="105"/>
      <c r="AI66" s="303"/>
      <c r="AJ66" s="303"/>
      <c r="AK66" s="303"/>
    </row>
    <row r="67" spans="1:37" s="33" customFormat="1" ht="9" customHeight="1">
      <c r="A67" s="107">
        <v>31</v>
      </c>
      <c r="B67" s="232">
        <f>IF($E67="","",VLOOKUP($E67,'L18-16 elo'!$A$7:$O$48,14))</f>
      </c>
      <c r="C67" s="232">
        <f>IF($E67="","",VLOOKUP($E67,'L18-16 elo'!$A$7:$O$48,15))</f>
      </c>
      <c r="D67" s="281">
        <f>IF($E67="","",VLOOKUP($E67,'L18-16 elo'!$A$7:$O$48,5))</f>
      </c>
      <c r="E67" s="96"/>
      <c r="F67" s="341" t="s">
        <v>369</v>
      </c>
      <c r="G67" s="290">
        <f>IF($E67="","",VLOOKUP($E67,'L18-16 elo'!$A$7:$O$48,3))</f>
      </c>
      <c r="H67" s="290"/>
      <c r="I67" s="290">
        <f>IF($E67="","",VLOOKUP($E67,'L18-16 elo'!$A$7:$O$48,4))</f>
      </c>
      <c r="J67" s="99"/>
      <c r="K67" s="98"/>
      <c r="L67" s="123"/>
      <c r="M67" s="98" t="s">
        <v>389</v>
      </c>
      <c r="N67" s="122"/>
      <c r="O67" s="122"/>
      <c r="P67" s="122"/>
      <c r="Q67" s="103"/>
      <c r="R67" s="104"/>
      <c r="S67" s="105"/>
      <c r="AI67" s="303"/>
      <c r="AJ67" s="303"/>
      <c r="AK67" s="303"/>
    </row>
    <row r="68" spans="1:37" s="33" customFormat="1" ht="9" customHeight="1">
      <c r="A68" s="107"/>
      <c r="B68" s="273"/>
      <c r="C68" s="273"/>
      <c r="D68" s="282"/>
      <c r="E68" s="108"/>
      <c r="F68" s="109"/>
      <c r="G68" s="109"/>
      <c r="H68" s="110"/>
      <c r="I68" s="111" t="s">
        <v>0</v>
      </c>
      <c r="J68" s="112" t="s">
        <v>372</v>
      </c>
      <c r="K68" s="113" t="str">
        <f>UPPER(IF(OR(J68="a",J68="as"),F67,IF(OR(J68="b",J68="bs"),F69,)))</f>
        <v>ODOROVA</v>
      </c>
      <c r="L68" s="125"/>
      <c r="M68" s="98"/>
      <c r="N68" s="122"/>
      <c r="O68" s="122"/>
      <c r="P68" s="122"/>
      <c r="Q68" s="103"/>
      <c r="R68" s="104"/>
      <c r="S68" s="105"/>
      <c r="AI68" s="303"/>
      <c r="AJ68" s="303"/>
      <c r="AK68" s="303"/>
    </row>
    <row r="69" spans="1:37" s="33" customFormat="1" ht="9" customHeight="1">
      <c r="A69" s="95">
        <v>32</v>
      </c>
      <c r="B69" s="232">
        <f>IF($E69="","",VLOOKUP($E69,'L18-16 elo'!$A$7:$O$48,14))</f>
        <v>0</v>
      </c>
      <c r="C69" s="232">
        <f>IF($E69="","",VLOOKUP($E69,'L18-16 elo'!$A$7:$O$48,15))</f>
        <v>19</v>
      </c>
      <c r="D69" s="281" t="str">
        <f>IF($E69="","",VLOOKUP($E69,'L18-16 elo'!$A$7:$O$48,5))</f>
        <v>"0505310</v>
      </c>
      <c r="E69" s="96">
        <v>2</v>
      </c>
      <c r="F69" s="97" t="str">
        <f>UPPER(IF($E69="","",VLOOKUP($E69,'L18-16 elo'!$A$7:$O$48,2)))</f>
        <v>ODOROVA</v>
      </c>
      <c r="G69" s="97" t="str">
        <f>IF($E69="","",VLOOKUP($E69,'L18-16 elo'!$A$7:$O$48,3))</f>
        <v>Emma</v>
      </c>
      <c r="H69" s="97"/>
      <c r="I69" s="97" t="str">
        <f>IF($E69="","",VLOOKUP($E69,'L18-16 elo'!$A$7:$O$48,4))</f>
        <v>külf.</v>
      </c>
      <c r="J69" s="126"/>
      <c r="K69" s="98"/>
      <c r="L69" s="98"/>
      <c r="M69" s="98"/>
      <c r="N69" s="98"/>
      <c r="O69" s="101"/>
      <c r="P69" s="102"/>
      <c r="Q69" s="103"/>
      <c r="R69" s="104"/>
      <c r="S69" s="105"/>
      <c r="AI69" s="303"/>
      <c r="AJ69" s="303"/>
      <c r="AK69" s="303"/>
    </row>
    <row r="70" spans="1:37" s="2" customFormat="1" ht="6.75" customHeight="1">
      <c r="A70" s="139"/>
      <c r="B70" s="139"/>
      <c r="C70" s="139"/>
      <c r="D70" s="139"/>
      <c r="E70" s="139"/>
      <c r="F70" s="140"/>
      <c r="G70" s="140"/>
      <c r="H70" s="140"/>
      <c r="I70" s="140"/>
      <c r="J70" s="141"/>
      <c r="K70" s="142"/>
      <c r="L70" s="143"/>
      <c r="M70" s="142"/>
      <c r="N70" s="143"/>
      <c r="O70" s="142"/>
      <c r="P70" s="143"/>
      <c r="Q70" s="142"/>
      <c r="R70" s="143"/>
      <c r="S70" s="144"/>
      <c r="AI70" s="304"/>
      <c r="AJ70" s="304"/>
      <c r="AK70" s="304"/>
    </row>
    <row r="71" spans="1:37" s="18" customFormat="1" ht="10.5" customHeight="1">
      <c r="A71" s="145" t="s">
        <v>97</v>
      </c>
      <c r="B71" s="146"/>
      <c r="C71" s="146"/>
      <c r="D71" s="264"/>
      <c r="E71" s="147" t="s">
        <v>5</v>
      </c>
      <c r="F71" s="148" t="s">
        <v>99</v>
      </c>
      <c r="G71" s="147"/>
      <c r="H71" s="149"/>
      <c r="I71" s="150"/>
      <c r="J71" s="147" t="s">
        <v>5</v>
      </c>
      <c r="K71" s="148" t="s">
        <v>108</v>
      </c>
      <c r="L71" s="151"/>
      <c r="M71" s="148" t="s">
        <v>109</v>
      </c>
      <c r="N71" s="152"/>
      <c r="O71" s="153" t="s">
        <v>110</v>
      </c>
      <c r="P71" s="153"/>
      <c r="Q71" s="154"/>
      <c r="R71" s="155"/>
      <c r="AI71" s="305"/>
      <c r="AJ71" s="305"/>
      <c r="AK71" s="305"/>
    </row>
    <row r="72" spans="1:37" s="18" customFormat="1" ht="9" customHeight="1">
      <c r="A72" s="265" t="s">
        <v>98</v>
      </c>
      <c r="B72" s="266"/>
      <c r="C72" s="267"/>
      <c r="D72" s="268"/>
      <c r="E72" s="157">
        <v>1</v>
      </c>
      <c r="F72" s="47" t="str">
        <f>IF(E72&gt;$R$79,,UPPER(VLOOKUP(E72,'L18-16 elo'!$A$7:$Q$134,2)))</f>
        <v>FALUDI </v>
      </c>
      <c r="G72" s="158"/>
      <c r="H72" s="47"/>
      <c r="I72" s="46"/>
      <c r="J72" s="159" t="s">
        <v>6</v>
      </c>
      <c r="K72" s="156"/>
      <c r="L72" s="160"/>
      <c r="M72" s="156"/>
      <c r="N72" s="161"/>
      <c r="O72" s="162" t="s">
        <v>100</v>
      </c>
      <c r="P72" s="163"/>
      <c r="Q72" s="163"/>
      <c r="R72" s="164"/>
      <c r="AI72" s="305"/>
      <c r="AJ72" s="305"/>
      <c r="AK72" s="305"/>
    </row>
    <row r="73" spans="1:37" s="18" customFormat="1" ht="9" customHeight="1">
      <c r="A73" s="169" t="s">
        <v>107</v>
      </c>
      <c r="B73" s="167"/>
      <c r="C73" s="261"/>
      <c r="D73" s="170"/>
      <c r="E73" s="157">
        <v>2</v>
      </c>
      <c r="F73" s="47" t="str">
        <f>IF(E73&gt;$R$79,,UPPER(VLOOKUP(E73,'L18-16 elo'!$A$7:$Q$134,2)))</f>
        <v>ODOROVA</v>
      </c>
      <c r="G73" s="158"/>
      <c r="H73" s="47"/>
      <c r="I73" s="46"/>
      <c r="J73" s="159" t="s">
        <v>7</v>
      </c>
      <c r="K73" s="156"/>
      <c r="L73" s="160"/>
      <c r="M73" s="156"/>
      <c r="N73" s="161"/>
      <c r="O73" s="165"/>
      <c r="P73" s="166"/>
      <c r="Q73" s="167"/>
      <c r="R73" s="168"/>
      <c r="AI73" s="305"/>
      <c r="AJ73" s="305"/>
      <c r="AK73" s="305"/>
    </row>
    <row r="74" spans="1:37" s="18" customFormat="1" ht="9" customHeight="1">
      <c r="A74" s="225"/>
      <c r="B74" s="226"/>
      <c r="C74" s="262"/>
      <c r="D74" s="227"/>
      <c r="E74" s="157">
        <v>3</v>
      </c>
      <c r="F74" s="47" t="str">
        <f>IF(E74&gt;$R$79,,UPPER(VLOOKUP(E74,'L18-16 elo'!$A$7:$Q$134,2)))</f>
        <v>KUTI </v>
      </c>
      <c r="G74" s="158"/>
      <c r="H74" s="47"/>
      <c r="I74" s="46"/>
      <c r="J74" s="159" t="s">
        <v>8</v>
      </c>
      <c r="K74" s="156"/>
      <c r="L74" s="160"/>
      <c r="M74" s="156"/>
      <c r="N74" s="161"/>
      <c r="O74" s="162" t="s">
        <v>101</v>
      </c>
      <c r="P74" s="163"/>
      <c r="Q74" s="163"/>
      <c r="R74" s="164"/>
      <c r="AI74" s="305"/>
      <c r="AJ74" s="305"/>
      <c r="AK74" s="305"/>
    </row>
    <row r="75" spans="1:37" s="18" customFormat="1" ht="9" customHeight="1">
      <c r="A75" s="171"/>
      <c r="B75" s="257"/>
      <c r="C75" s="257"/>
      <c r="D75" s="172"/>
      <c r="E75" s="157">
        <v>4</v>
      </c>
      <c r="F75" s="47" t="str">
        <f>IF(E75&gt;$R$79,,UPPER(VLOOKUP(E75,'L18-16 elo'!$A$7:$Q$134,2)))</f>
        <v>KOVÁCS-SEBESTYÉN </v>
      </c>
      <c r="G75" s="158"/>
      <c r="H75" s="47"/>
      <c r="I75" s="46"/>
      <c r="J75" s="159" t="s">
        <v>9</v>
      </c>
      <c r="K75" s="156"/>
      <c r="L75" s="160"/>
      <c r="M75" s="156"/>
      <c r="N75" s="161"/>
      <c r="O75" s="156"/>
      <c r="P75" s="160"/>
      <c r="Q75" s="156"/>
      <c r="R75" s="161"/>
      <c r="AI75" s="305"/>
      <c r="AJ75" s="305"/>
      <c r="AK75" s="305"/>
    </row>
    <row r="76" spans="1:37" s="18" customFormat="1" ht="9" customHeight="1">
      <c r="A76" s="215"/>
      <c r="B76" s="228"/>
      <c r="C76" s="228"/>
      <c r="D76" s="263"/>
      <c r="E76" s="157">
        <v>5</v>
      </c>
      <c r="F76" s="47" t="str">
        <f>IF(E76&gt;$R$79,,UPPER(VLOOKUP(E76,'L18-16 elo'!$A$7:$Q$134,2)))</f>
        <v>GYÖRGY E</v>
      </c>
      <c r="G76" s="158"/>
      <c r="H76" s="47"/>
      <c r="I76" s="46"/>
      <c r="J76" s="159" t="s">
        <v>10</v>
      </c>
      <c r="K76" s="156"/>
      <c r="L76" s="160"/>
      <c r="M76" s="156"/>
      <c r="N76" s="161"/>
      <c r="O76" s="167"/>
      <c r="P76" s="166"/>
      <c r="Q76" s="167"/>
      <c r="R76" s="168"/>
      <c r="AI76" s="305"/>
      <c r="AJ76" s="305"/>
      <c r="AK76" s="305"/>
    </row>
    <row r="77" spans="1:37" s="18" customFormat="1" ht="9" customHeight="1">
      <c r="A77" s="216"/>
      <c r="B77" s="231"/>
      <c r="C77" s="257"/>
      <c r="D77" s="172"/>
      <c r="E77" s="157">
        <v>6</v>
      </c>
      <c r="F77" s="47" t="str">
        <f>IF(E77&gt;$R$79,,UPPER(VLOOKUP(E77,'L18-16 elo'!$A$7:$Q$134,2)))</f>
        <v>PÉCSI </v>
      </c>
      <c r="G77" s="158"/>
      <c r="H77" s="47"/>
      <c r="I77" s="46"/>
      <c r="J77" s="159" t="s">
        <v>11</v>
      </c>
      <c r="K77" s="156"/>
      <c r="L77" s="160"/>
      <c r="M77" s="156"/>
      <c r="N77" s="161"/>
      <c r="O77" s="162" t="s">
        <v>87</v>
      </c>
      <c r="P77" s="163"/>
      <c r="Q77" s="163"/>
      <c r="R77" s="164"/>
      <c r="AI77" s="305"/>
      <c r="AJ77" s="305"/>
      <c r="AK77" s="305"/>
    </row>
    <row r="78" spans="1:37" s="18" customFormat="1" ht="9" customHeight="1">
      <c r="A78" s="216"/>
      <c r="B78" s="231"/>
      <c r="C78" s="258"/>
      <c r="D78" s="223"/>
      <c r="E78" s="157">
        <v>7</v>
      </c>
      <c r="F78" s="47" t="str">
        <f>IF(E78&gt;$R$79,,UPPER(VLOOKUP(E78,'L18-16 elo'!$A$7:$Q$134,2)))</f>
        <v>GYENE </v>
      </c>
      <c r="G78" s="158"/>
      <c r="H78" s="47"/>
      <c r="I78" s="46"/>
      <c r="J78" s="159" t="s">
        <v>12</v>
      </c>
      <c r="K78" s="156"/>
      <c r="L78" s="160"/>
      <c r="M78" s="156"/>
      <c r="N78" s="161"/>
      <c r="O78" s="156"/>
      <c r="P78" s="160"/>
      <c r="Q78" s="156"/>
      <c r="R78" s="161"/>
      <c r="AI78" s="305"/>
      <c r="AJ78" s="305"/>
      <c r="AK78" s="305"/>
    </row>
    <row r="79" spans="1:37" s="18" customFormat="1" ht="9" customHeight="1">
      <c r="A79" s="217"/>
      <c r="B79" s="214"/>
      <c r="C79" s="259"/>
      <c r="D79" s="224"/>
      <c r="E79" s="173">
        <v>8</v>
      </c>
      <c r="F79" s="174" t="str">
        <f>IF(E79&gt;$R$79,,UPPER(VLOOKUP(E79,'L18-16 elo'!$A$7:$Q$134,2)))</f>
        <v>UNYI </v>
      </c>
      <c r="G79" s="175"/>
      <c r="H79" s="174"/>
      <c r="I79" s="176"/>
      <c r="J79" s="177" t="s">
        <v>13</v>
      </c>
      <c r="K79" s="167"/>
      <c r="L79" s="166"/>
      <c r="M79" s="167"/>
      <c r="N79" s="168"/>
      <c r="O79" s="167" t="str">
        <f>R4</f>
        <v>Zuborné Pázmándy Katalin</v>
      </c>
      <c r="P79" s="166"/>
      <c r="Q79" s="167"/>
      <c r="R79" s="178">
        <f>MIN(8,'L18-16 elo'!Q5)</f>
        <v>8</v>
      </c>
      <c r="AI79" s="305"/>
      <c r="AJ79" s="305"/>
      <c r="AK79" s="305"/>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0" stopIfTrue="1">
      <formula>AND($E7&lt;9,$C7&gt;0)</formula>
    </cfRule>
  </conditionalFormatting>
  <conditionalFormatting sqref="I8 I40 I16 M14 I20 M30 I24 I48 M46 I52 I32 I44 I36 I12 M62 I28 K18 K26 K34 K42 K50 K58 K66 K10 I56 I64 I68 I60 O22 O39 O54">
    <cfRule type="expression" priority="2" dxfId="33" stopIfTrue="1">
      <formula>AND($O$1="CU",I8="Umpire")</formula>
    </cfRule>
    <cfRule type="expression" priority="3" dxfId="32" stopIfTrue="1">
      <formula>AND($O$1="CU",I8&lt;&gt;"Umpire",J8&lt;&gt;"")</formula>
    </cfRule>
    <cfRule type="expression" priority="4" dxfId="31" stopIfTrue="1">
      <formula>AND($O$1="CU",I8&lt;&gt;"Umpire")</formula>
    </cfRule>
  </conditionalFormatting>
  <conditionalFormatting sqref="E67 E65 E63 E13 E61 E15 E17 E21 E19 E23 E25 E27 E29 E31 E33 E37 E35 E39 E41 E43 E47 E49 E45 E51 E53 E55 E57 E59 E69">
    <cfRule type="expression" priority="5" dxfId="22" stopIfTrue="1">
      <formula>AND($E13&lt;9,$C13&gt;0)</formula>
    </cfRule>
  </conditionalFormatting>
  <conditionalFormatting sqref="M10 M18 M26 M34 M42 M50 M58 M66 O14 O30 O46 O62 Q22 Q54 K8 K12 K16 K20 K24 K28 K32 K36 K40 K44 K48 K52 K56 K60 K64 K68">
    <cfRule type="expression" priority="6" dxfId="0" stopIfTrue="1">
      <formula>J8="as"</formula>
    </cfRule>
    <cfRule type="expression" priority="7" dxfId="0" stopIfTrue="1">
      <formula>J8="bs"</formula>
    </cfRule>
  </conditionalFormatting>
  <conditionalFormatting sqref="J8 J12 J16 J20 J24 J28 J32 J36 J40 J44 J48 J52 J56 J60 J64 J68 L66 L58 L50 L42 L34 L26 L18 L10 N14 N30 N46 N62 R79 P54 P39 P22">
    <cfRule type="expression" priority="10" dxfId="23" stopIfTrue="1">
      <formula>$O$1="CU"</formula>
    </cfRule>
  </conditionalFormatting>
  <conditionalFormatting sqref="Q38">
    <cfRule type="expression" priority="11" dxfId="0" stopIfTrue="1">
      <formula>P39="as"</formula>
    </cfRule>
    <cfRule type="expression" priority="12" dxfId="0" stopIfTrue="1">
      <formula>P39="bs"</formula>
    </cfRule>
  </conditionalFormatting>
  <conditionalFormatting sqref="E7 E9 E11">
    <cfRule type="expression" priority="13" dxfId="22"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O7" sqref="O7:O14"/>
    </sheetView>
  </sheetViews>
  <sheetFormatPr defaultColWidth="9.140625" defaultRowHeight="12.75"/>
  <cols>
    <col min="1" max="1" width="3.8515625" style="0" customWidth="1"/>
    <col min="2" max="2" width="13.28125" style="0" customWidth="1"/>
    <col min="3" max="3" width="11.8515625" style="0" customWidth="1"/>
    <col min="4" max="4" width="11.8515625" style="38" customWidth="1"/>
    <col min="5" max="5" width="10.7109375" style="327" customWidth="1"/>
    <col min="6" max="6" width="6.140625" style="54" hidden="1" customWidth="1"/>
    <col min="7" max="7" width="35.00390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5" t="str">
        <f>Altalanos!$A$6</f>
        <v>Fortuna kupa</v>
      </c>
      <c r="B1" s="48"/>
      <c r="C1" s="48"/>
      <c r="D1" s="229"/>
      <c r="E1" s="253" t="s">
        <v>106</v>
      </c>
      <c r="F1" s="242"/>
      <c r="G1" s="243"/>
      <c r="H1" s="244"/>
      <c r="I1" s="244"/>
      <c r="J1" s="245"/>
      <c r="K1" s="245"/>
      <c r="L1" s="245"/>
      <c r="M1" s="245"/>
      <c r="N1" s="245"/>
      <c r="O1" s="245"/>
      <c r="P1" s="245"/>
      <c r="Q1" s="246"/>
    </row>
    <row r="2" spans="2:17" ht="13.5" thickBot="1">
      <c r="B2" s="50" t="s">
        <v>105</v>
      </c>
      <c r="C2" s="338" t="str">
        <f>Altalanos!$B$8</f>
        <v>L14</v>
      </c>
      <c r="D2" s="68"/>
      <c r="E2" s="253" t="s">
        <v>88</v>
      </c>
      <c r="F2" s="55"/>
      <c r="G2" s="55"/>
      <c r="H2" s="318"/>
      <c r="I2" s="318"/>
      <c r="J2" s="49"/>
      <c r="K2" s="49"/>
      <c r="L2" s="49"/>
      <c r="M2" s="49"/>
      <c r="N2" s="62"/>
      <c r="O2" s="43"/>
      <c r="P2" s="43"/>
      <c r="Q2" s="62"/>
    </row>
    <row r="3" spans="1:17" s="2" customFormat="1" ht="13.5" thickBot="1">
      <c r="A3" s="311" t="s">
        <v>104</v>
      </c>
      <c r="B3" s="316"/>
      <c r="C3" s="316"/>
      <c r="D3" s="316"/>
      <c r="E3" s="316"/>
      <c r="F3" s="316"/>
      <c r="G3" s="316"/>
      <c r="H3" s="316"/>
      <c r="I3" s="317"/>
      <c r="J3" s="63"/>
      <c r="K3" s="69"/>
      <c r="L3" s="69"/>
      <c r="M3" s="69"/>
      <c r="N3" s="289" t="s">
        <v>87</v>
      </c>
      <c r="O3" s="64"/>
      <c r="P3" s="70"/>
      <c r="Q3" s="254"/>
    </row>
    <row r="4" spans="1:17" s="2" customFormat="1" ht="12.75">
      <c r="A4" s="40" t="s">
        <v>80</v>
      </c>
      <c r="B4" s="40"/>
      <c r="C4" s="39" t="s">
        <v>78</v>
      </c>
      <c r="D4" s="40" t="s">
        <v>83</v>
      </c>
      <c r="E4" s="44"/>
      <c r="G4" s="71"/>
      <c r="H4" s="329" t="s">
        <v>84</v>
      </c>
      <c r="I4" s="323"/>
      <c r="J4" s="72"/>
      <c r="K4" s="73"/>
      <c r="L4" s="73"/>
      <c r="M4" s="73"/>
      <c r="N4" s="72"/>
      <c r="O4" s="255"/>
      <c r="P4" s="255"/>
      <c r="Q4" s="74"/>
    </row>
    <row r="5" spans="1:17" s="2" customFormat="1" ht="13.5" thickBot="1">
      <c r="A5" s="247" t="str">
        <f>Altalanos!$A$10</f>
        <v>2022.03.12-14</v>
      </c>
      <c r="B5" s="247"/>
      <c r="C5" s="51" t="str">
        <f>Altalanos!$C$10</f>
        <v>Budapest</v>
      </c>
      <c r="D5" s="52" t="str">
        <f>Altalanos!$D$10</f>
        <v>  </v>
      </c>
      <c r="E5" s="52"/>
      <c r="F5" s="52"/>
      <c r="G5" s="52"/>
      <c r="H5" s="280" t="str">
        <f>Altalanos!$E$10</f>
        <v>Zuborné Pázmándy Katalin</v>
      </c>
      <c r="I5" s="330"/>
      <c r="J5" s="75"/>
      <c r="K5" s="45"/>
      <c r="L5" s="45"/>
      <c r="M5" s="45"/>
      <c r="N5" s="75"/>
      <c r="O5" s="52"/>
      <c r="P5" s="52"/>
      <c r="Q5" s="333"/>
    </row>
    <row r="6" spans="1:17" ht="30" customHeight="1" thickBot="1">
      <c r="A6" s="233" t="s">
        <v>89</v>
      </c>
      <c r="B6" s="65" t="s">
        <v>81</v>
      </c>
      <c r="C6" s="65" t="s">
        <v>82</v>
      </c>
      <c r="D6" s="65" t="s">
        <v>85</v>
      </c>
      <c r="E6" s="66" t="s">
        <v>86</v>
      </c>
      <c r="F6" s="66" t="s">
        <v>90</v>
      </c>
      <c r="G6" s="66" t="s">
        <v>141</v>
      </c>
      <c r="H6" s="319" t="s">
        <v>91</v>
      </c>
      <c r="I6" s="320"/>
      <c r="J6" s="237" t="s">
        <v>73</v>
      </c>
      <c r="K6" s="67" t="s">
        <v>71</v>
      </c>
      <c r="L6" s="239" t="s">
        <v>1</v>
      </c>
      <c r="M6" s="213" t="s">
        <v>72</v>
      </c>
      <c r="N6" s="270" t="s">
        <v>103</v>
      </c>
      <c r="O6" s="251" t="s">
        <v>92</v>
      </c>
      <c r="P6" s="252" t="s">
        <v>2</v>
      </c>
      <c r="Q6" s="66" t="s">
        <v>93</v>
      </c>
    </row>
    <row r="7" spans="1:17" s="11" customFormat="1" ht="18.75" customHeight="1">
      <c r="A7" s="241">
        <v>1</v>
      </c>
      <c r="B7" s="57" t="s">
        <v>185</v>
      </c>
      <c r="C7" s="57" t="s">
        <v>233</v>
      </c>
      <c r="D7" s="58" t="s">
        <v>201</v>
      </c>
      <c r="E7" s="256" t="s">
        <v>249</v>
      </c>
      <c r="F7" s="312"/>
      <c r="G7" s="313"/>
      <c r="H7" s="58"/>
      <c r="I7" s="58"/>
      <c r="J7" s="238"/>
      <c r="K7" s="236"/>
      <c r="L7" s="240"/>
      <c r="M7" s="236"/>
      <c r="N7" s="230"/>
      <c r="O7" s="335">
        <v>14</v>
      </c>
      <c r="P7" s="77"/>
      <c r="Q7" s="59">
        <v>1</v>
      </c>
    </row>
    <row r="8" spans="1:17" s="11" customFormat="1" ht="18.75" customHeight="1">
      <c r="A8" s="241">
        <v>2</v>
      </c>
      <c r="B8" s="57" t="s">
        <v>234</v>
      </c>
      <c r="C8" s="57" t="s">
        <v>235</v>
      </c>
      <c r="D8" s="58" t="s">
        <v>250</v>
      </c>
      <c r="E8" s="256" t="s">
        <v>251</v>
      </c>
      <c r="F8" s="314"/>
      <c r="G8" s="315"/>
      <c r="H8" s="58"/>
      <c r="I8" s="58"/>
      <c r="J8" s="238"/>
      <c r="K8" s="236"/>
      <c r="L8" s="240"/>
      <c r="M8" s="236"/>
      <c r="N8" s="230"/>
      <c r="O8" s="58">
        <v>19</v>
      </c>
      <c r="P8" s="77"/>
      <c r="Q8" s="59">
        <v>2</v>
      </c>
    </row>
    <row r="9" spans="1:17" s="11" customFormat="1" ht="18.75" customHeight="1">
      <c r="A9" s="241">
        <v>3</v>
      </c>
      <c r="B9" s="57" t="s">
        <v>236</v>
      </c>
      <c r="C9" s="57" t="s">
        <v>237</v>
      </c>
      <c r="D9" s="58" t="s">
        <v>252</v>
      </c>
      <c r="E9" s="256" t="s">
        <v>253</v>
      </c>
      <c r="F9" s="314"/>
      <c r="G9" s="315"/>
      <c r="H9" s="58"/>
      <c r="I9" s="58"/>
      <c r="J9" s="238"/>
      <c r="K9" s="236"/>
      <c r="L9" s="240"/>
      <c r="M9" s="236"/>
      <c r="N9" s="230"/>
      <c r="O9" s="58">
        <v>21</v>
      </c>
      <c r="P9" s="325"/>
      <c r="Q9" s="271">
        <v>3</v>
      </c>
    </row>
    <row r="10" spans="1:17" s="11" customFormat="1" ht="18.75" customHeight="1">
      <c r="A10" s="241">
        <v>4</v>
      </c>
      <c r="B10" s="57" t="s">
        <v>238</v>
      </c>
      <c r="C10" s="57" t="s">
        <v>239</v>
      </c>
      <c r="D10" s="58" t="s">
        <v>201</v>
      </c>
      <c r="E10" s="256" t="s">
        <v>254</v>
      </c>
      <c r="F10" s="314"/>
      <c r="G10" s="315"/>
      <c r="H10" s="58"/>
      <c r="I10" s="58"/>
      <c r="J10" s="238"/>
      <c r="K10" s="236"/>
      <c r="L10" s="240"/>
      <c r="M10" s="236"/>
      <c r="N10" s="230"/>
      <c r="O10" s="58">
        <v>22</v>
      </c>
      <c r="P10" s="324"/>
      <c r="Q10" s="321">
        <v>4</v>
      </c>
    </row>
    <row r="11" spans="1:17" s="11" customFormat="1" ht="18.75" customHeight="1">
      <c r="A11" s="241">
        <v>5</v>
      </c>
      <c r="B11" s="57" t="s">
        <v>240</v>
      </c>
      <c r="C11" s="57" t="s">
        <v>241</v>
      </c>
      <c r="D11" s="58" t="s">
        <v>201</v>
      </c>
      <c r="E11" s="256" t="s">
        <v>255</v>
      </c>
      <c r="F11" s="314"/>
      <c r="G11" s="315"/>
      <c r="H11" s="58"/>
      <c r="I11" s="58"/>
      <c r="J11" s="238"/>
      <c r="K11" s="236"/>
      <c r="L11" s="240"/>
      <c r="M11" s="236"/>
      <c r="N11" s="230"/>
      <c r="O11" s="58">
        <v>24</v>
      </c>
      <c r="P11" s="324"/>
      <c r="Q11" s="321"/>
    </row>
    <row r="12" spans="1:17" s="11" customFormat="1" ht="18.75" customHeight="1">
      <c r="A12" s="241">
        <v>6</v>
      </c>
      <c r="B12" s="57" t="s">
        <v>242</v>
      </c>
      <c r="C12" s="57" t="s">
        <v>239</v>
      </c>
      <c r="D12" s="58" t="s">
        <v>252</v>
      </c>
      <c r="E12" s="256" t="s">
        <v>256</v>
      </c>
      <c r="F12" s="314"/>
      <c r="G12" s="315"/>
      <c r="H12" s="58"/>
      <c r="I12" s="58"/>
      <c r="J12" s="238"/>
      <c r="K12" s="236"/>
      <c r="L12" s="240"/>
      <c r="M12" s="236"/>
      <c r="N12" s="230"/>
      <c r="O12" s="58">
        <v>26</v>
      </c>
      <c r="P12" s="324"/>
      <c r="Q12" s="321"/>
    </row>
    <row r="13" spans="1:17" s="11" customFormat="1" ht="18.75" customHeight="1">
      <c r="A13" s="241">
        <v>7</v>
      </c>
      <c r="B13" s="57" t="s">
        <v>243</v>
      </c>
      <c r="C13" s="57" t="s">
        <v>244</v>
      </c>
      <c r="D13" s="58" t="s">
        <v>203</v>
      </c>
      <c r="E13" s="256" t="s">
        <v>257</v>
      </c>
      <c r="F13" s="314"/>
      <c r="G13" s="315"/>
      <c r="H13" s="58"/>
      <c r="I13" s="58"/>
      <c r="J13" s="238"/>
      <c r="K13" s="236"/>
      <c r="L13" s="240"/>
      <c r="M13" s="236"/>
      <c r="N13" s="230"/>
      <c r="O13" s="58">
        <v>30</v>
      </c>
      <c r="P13" s="324"/>
      <c r="Q13" s="321"/>
    </row>
    <row r="14" spans="1:17" s="11" customFormat="1" ht="18.75" customHeight="1">
      <c r="A14" s="241">
        <v>8</v>
      </c>
      <c r="B14" s="57" t="s">
        <v>245</v>
      </c>
      <c r="C14" s="57" t="s">
        <v>246</v>
      </c>
      <c r="D14" s="58" t="s">
        <v>258</v>
      </c>
      <c r="E14" s="256" t="s">
        <v>259</v>
      </c>
      <c r="F14" s="314"/>
      <c r="G14" s="315"/>
      <c r="H14" s="58"/>
      <c r="I14" s="58"/>
      <c r="J14" s="238"/>
      <c r="K14" s="236"/>
      <c r="L14" s="240"/>
      <c r="M14" s="236"/>
      <c r="N14" s="230"/>
      <c r="O14" s="58">
        <v>36</v>
      </c>
      <c r="P14" s="324"/>
      <c r="Q14" s="321"/>
    </row>
    <row r="15" spans="1:17" s="11" customFormat="1" ht="18.75" customHeight="1">
      <c r="A15" s="241">
        <v>9</v>
      </c>
      <c r="B15" s="57" t="s">
        <v>176</v>
      </c>
      <c r="C15" s="57" t="s">
        <v>177</v>
      </c>
      <c r="D15" s="58" t="s">
        <v>203</v>
      </c>
      <c r="E15" s="256" t="s">
        <v>220</v>
      </c>
      <c r="F15" s="76"/>
      <c r="G15" s="76"/>
      <c r="H15" s="58"/>
      <c r="I15" s="58"/>
      <c r="J15" s="238"/>
      <c r="K15" s="236"/>
      <c r="L15" s="240"/>
      <c r="M15" s="276"/>
      <c r="N15" s="230"/>
      <c r="O15" s="58">
        <v>38</v>
      </c>
      <c r="P15" s="59"/>
      <c r="Q15" s="59"/>
    </row>
    <row r="16" spans="1:17" s="11" customFormat="1" ht="18.75" customHeight="1">
      <c r="A16" s="241">
        <v>10</v>
      </c>
      <c r="B16" s="334" t="s">
        <v>185</v>
      </c>
      <c r="C16" s="57" t="s">
        <v>186</v>
      </c>
      <c r="D16" s="58" t="s">
        <v>203</v>
      </c>
      <c r="E16" s="256" t="s">
        <v>226</v>
      </c>
      <c r="F16" s="76"/>
      <c r="G16" s="76"/>
      <c r="H16" s="58"/>
      <c r="I16" s="58"/>
      <c r="J16" s="238"/>
      <c r="K16" s="236"/>
      <c r="L16" s="240"/>
      <c r="M16" s="276"/>
      <c r="N16" s="230"/>
      <c r="O16" s="58">
        <v>41</v>
      </c>
      <c r="P16" s="77"/>
      <c r="Q16" s="59"/>
    </row>
    <row r="17" spans="1:17" s="11" customFormat="1" ht="18.75" customHeight="1">
      <c r="A17" s="241">
        <v>11</v>
      </c>
      <c r="B17" s="57" t="s">
        <v>247</v>
      </c>
      <c r="C17" s="57" t="s">
        <v>248</v>
      </c>
      <c r="D17" s="58" t="s">
        <v>260</v>
      </c>
      <c r="E17" s="256" t="s">
        <v>261</v>
      </c>
      <c r="F17" s="76"/>
      <c r="G17" s="76"/>
      <c r="H17" s="58"/>
      <c r="I17" s="58"/>
      <c r="J17" s="238"/>
      <c r="K17" s="236"/>
      <c r="L17" s="240"/>
      <c r="M17" s="276"/>
      <c r="N17" s="230"/>
      <c r="O17" s="58">
        <v>62</v>
      </c>
      <c r="P17" s="77"/>
      <c r="Q17" s="59"/>
    </row>
    <row r="18" spans="1:17" s="11" customFormat="1" ht="18.75" customHeight="1">
      <c r="A18" s="241">
        <v>12</v>
      </c>
      <c r="B18" s="57"/>
      <c r="C18" s="57"/>
      <c r="D18" s="58"/>
      <c r="E18" s="256"/>
      <c r="F18" s="76"/>
      <c r="G18" s="76"/>
      <c r="H18" s="58"/>
      <c r="I18" s="58"/>
      <c r="J18" s="238"/>
      <c r="K18" s="236"/>
      <c r="L18" s="240"/>
      <c r="M18" s="276"/>
      <c r="N18" s="230"/>
      <c r="O18" s="58"/>
      <c r="P18" s="77"/>
      <c r="Q18" s="59"/>
    </row>
    <row r="19" spans="1:17" s="11" customFormat="1" ht="18.75" customHeight="1">
      <c r="A19" s="241">
        <v>13</v>
      </c>
      <c r="B19" s="57"/>
      <c r="C19" s="57"/>
      <c r="D19" s="58"/>
      <c r="E19" s="256"/>
      <c r="F19" s="76"/>
      <c r="G19" s="76"/>
      <c r="H19" s="58"/>
      <c r="I19" s="58"/>
      <c r="J19" s="238"/>
      <c r="K19" s="236"/>
      <c r="L19" s="240"/>
      <c r="M19" s="276"/>
      <c r="N19" s="230"/>
      <c r="O19" s="58"/>
      <c r="P19" s="77"/>
      <c r="Q19" s="59"/>
    </row>
    <row r="20" spans="1:17" s="11" customFormat="1" ht="18.75" customHeight="1">
      <c r="A20" s="241">
        <v>14</v>
      </c>
      <c r="B20" s="57"/>
      <c r="C20" s="57"/>
      <c r="D20" s="58"/>
      <c r="E20" s="256"/>
      <c r="F20" s="76"/>
      <c r="G20" s="76"/>
      <c r="H20" s="58"/>
      <c r="I20" s="58"/>
      <c r="J20" s="238"/>
      <c r="K20" s="236"/>
      <c r="L20" s="240"/>
      <c r="M20" s="276"/>
      <c r="N20" s="230"/>
      <c r="O20" s="58"/>
      <c r="P20" s="77"/>
      <c r="Q20" s="59"/>
    </row>
    <row r="21" spans="1:17" s="11" customFormat="1" ht="18.75" customHeight="1">
      <c r="A21" s="241">
        <v>15</v>
      </c>
      <c r="B21" s="57"/>
      <c r="C21" s="57"/>
      <c r="D21" s="58"/>
      <c r="E21" s="256"/>
      <c r="F21" s="76"/>
      <c r="G21" s="76"/>
      <c r="H21" s="58"/>
      <c r="I21" s="58"/>
      <c r="J21" s="238"/>
      <c r="K21" s="236"/>
      <c r="L21" s="240"/>
      <c r="M21" s="276"/>
      <c r="N21" s="230"/>
      <c r="O21" s="58"/>
      <c r="P21" s="77"/>
      <c r="Q21" s="59"/>
    </row>
    <row r="22" spans="1:17" s="11" customFormat="1" ht="18.75" customHeight="1">
      <c r="A22" s="241">
        <v>16</v>
      </c>
      <c r="B22" s="57"/>
      <c r="C22" s="57"/>
      <c r="D22" s="58"/>
      <c r="E22" s="256"/>
      <c r="F22" s="76"/>
      <c r="G22" s="76"/>
      <c r="H22" s="58"/>
      <c r="I22" s="58"/>
      <c r="J22" s="238"/>
      <c r="K22" s="236"/>
      <c r="L22" s="240"/>
      <c r="M22" s="276"/>
      <c r="N22" s="230"/>
      <c r="O22" s="58"/>
      <c r="P22" s="77"/>
      <c r="Q22" s="59"/>
    </row>
    <row r="23" spans="1:17" s="11" customFormat="1" ht="18.75" customHeight="1">
      <c r="A23" s="241">
        <v>17</v>
      </c>
      <c r="B23" s="57"/>
      <c r="C23" s="57"/>
      <c r="D23" s="58"/>
      <c r="E23" s="256"/>
      <c r="F23" s="76"/>
      <c r="G23" s="76"/>
      <c r="H23" s="58"/>
      <c r="I23" s="58"/>
      <c r="J23" s="238"/>
      <c r="K23" s="236"/>
      <c r="L23" s="240"/>
      <c r="M23" s="276"/>
      <c r="N23" s="230"/>
      <c r="O23" s="58"/>
      <c r="P23" s="77"/>
      <c r="Q23" s="59"/>
    </row>
    <row r="24" spans="1:17" s="11" customFormat="1" ht="18.75" customHeight="1">
      <c r="A24" s="241">
        <v>18</v>
      </c>
      <c r="B24" s="57"/>
      <c r="C24" s="57"/>
      <c r="D24" s="58"/>
      <c r="E24" s="256"/>
      <c r="F24" s="76"/>
      <c r="G24" s="76"/>
      <c r="H24" s="58"/>
      <c r="I24" s="58"/>
      <c r="J24" s="238"/>
      <c r="K24" s="236"/>
      <c r="L24" s="240"/>
      <c r="M24" s="276"/>
      <c r="N24" s="230"/>
      <c r="O24" s="58"/>
      <c r="P24" s="77"/>
      <c r="Q24" s="59"/>
    </row>
    <row r="25" spans="1:17" s="11" customFormat="1" ht="18.75" customHeight="1">
      <c r="A25" s="241">
        <v>19</v>
      </c>
      <c r="B25" s="57"/>
      <c r="C25" s="57"/>
      <c r="D25" s="58"/>
      <c r="E25" s="256"/>
      <c r="F25" s="76"/>
      <c r="G25" s="76"/>
      <c r="H25" s="58"/>
      <c r="I25" s="58"/>
      <c r="J25" s="238"/>
      <c r="K25" s="236"/>
      <c r="L25" s="240"/>
      <c r="M25" s="276"/>
      <c r="N25" s="230"/>
      <c r="O25" s="58"/>
      <c r="P25" s="77"/>
      <c r="Q25" s="59"/>
    </row>
    <row r="26" spans="1:17" s="11" customFormat="1" ht="18.75" customHeight="1">
      <c r="A26" s="241">
        <v>20</v>
      </c>
      <c r="B26" s="57"/>
      <c r="C26" s="57"/>
      <c r="D26" s="58"/>
      <c r="E26" s="256"/>
      <c r="F26" s="76"/>
      <c r="G26" s="76"/>
      <c r="H26" s="58"/>
      <c r="I26" s="58"/>
      <c r="J26" s="238"/>
      <c r="K26" s="236"/>
      <c r="L26" s="240"/>
      <c r="M26" s="276"/>
      <c r="N26" s="230"/>
      <c r="O26" s="58"/>
      <c r="P26" s="77"/>
      <c r="Q26" s="59"/>
    </row>
    <row r="27" spans="1:17" s="11" customFormat="1" ht="18.75" customHeight="1">
      <c r="A27" s="241">
        <v>21</v>
      </c>
      <c r="B27" s="57"/>
      <c r="C27" s="57"/>
      <c r="D27" s="58"/>
      <c r="E27" s="256"/>
      <c r="F27" s="76"/>
      <c r="G27" s="76"/>
      <c r="H27" s="58"/>
      <c r="I27" s="58"/>
      <c r="J27" s="238"/>
      <c r="K27" s="236"/>
      <c r="L27" s="240"/>
      <c r="M27" s="276"/>
      <c r="N27" s="230"/>
      <c r="O27" s="58"/>
      <c r="P27" s="77"/>
      <c r="Q27" s="59"/>
    </row>
    <row r="28" spans="1:17" s="11" customFormat="1" ht="18.75" customHeight="1">
      <c r="A28" s="241">
        <v>22</v>
      </c>
      <c r="B28" s="57"/>
      <c r="C28" s="57"/>
      <c r="D28" s="58"/>
      <c r="E28" s="336"/>
      <c r="F28" s="331"/>
      <c r="G28" s="332"/>
      <c r="H28" s="58"/>
      <c r="I28" s="58"/>
      <c r="J28" s="238"/>
      <c r="K28" s="236"/>
      <c r="L28" s="240"/>
      <c r="M28" s="276"/>
      <c r="N28" s="230"/>
      <c r="O28" s="58"/>
      <c r="P28" s="77"/>
      <c r="Q28" s="59"/>
    </row>
    <row r="29" spans="1:17" s="11" customFormat="1" ht="18.75" customHeight="1">
      <c r="A29" s="241">
        <v>23</v>
      </c>
      <c r="B29" s="57"/>
      <c r="C29" s="57"/>
      <c r="D29" s="58"/>
      <c r="E29" s="337"/>
      <c r="F29" s="76"/>
      <c r="G29" s="76"/>
      <c r="H29" s="58"/>
      <c r="I29" s="58"/>
      <c r="J29" s="238"/>
      <c r="K29" s="236"/>
      <c r="L29" s="240"/>
      <c r="M29" s="276"/>
      <c r="N29" s="230"/>
      <c r="O29" s="58"/>
      <c r="P29" s="77"/>
      <c r="Q29" s="59"/>
    </row>
    <row r="30" spans="1:17" s="11" customFormat="1" ht="18.75" customHeight="1">
      <c r="A30" s="241">
        <v>24</v>
      </c>
      <c r="B30" s="57"/>
      <c r="C30" s="57"/>
      <c r="D30" s="58"/>
      <c r="E30" s="256"/>
      <c r="F30" s="76"/>
      <c r="G30" s="76"/>
      <c r="H30" s="58"/>
      <c r="I30" s="58"/>
      <c r="J30" s="238"/>
      <c r="K30" s="236"/>
      <c r="L30" s="240"/>
      <c r="M30" s="276"/>
      <c r="N30" s="230"/>
      <c r="O30" s="58"/>
      <c r="P30" s="77"/>
      <c r="Q30" s="59"/>
    </row>
    <row r="31" spans="1:17" s="11" customFormat="1" ht="18.75" customHeight="1">
      <c r="A31" s="241">
        <v>25</v>
      </c>
      <c r="B31" s="57"/>
      <c r="C31" s="57"/>
      <c r="D31" s="58"/>
      <c r="E31" s="256"/>
      <c r="F31" s="76"/>
      <c r="G31" s="76"/>
      <c r="H31" s="58"/>
      <c r="I31" s="58"/>
      <c r="J31" s="238"/>
      <c r="K31" s="236"/>
      <c r="L31" s="240"/>
      <c r="M31" s="276"/>
      <c r="N31" s="230"/>
      <c r="O31" s="58"/>
      <c r="P31" s="77"/>
      <c r="Q31" s="59"/>
    </row>
    <row r="32" spans="1:17" s="11" customFormat="1" ht="18.75" customHeight="1">
      <c r="A32" s="241">
        <v>26</v>
      </c>
      <c r="B32" s="57"/>
      <c r="C32" s="57"/>
      <c r="D32" s="58"/>
      <c r="E32" s="328"/>
      <c r="F32" s="76"/>
      <c r="G32" s="76"/>
      <c r="H32" s="58"/>
      <c r="I32" s="58"/>
      <c r="J32" s="238"/>
      <c r="K32" s="236"/>
      <c r="L32" s="240"/>
      <c r="M32" s="276"/>
      <c r="N32" s="230"/>
      <c r="O32" s="58"/>
      <c r="P32" s="77"/>
      <c r="Q32" s="59"/>
    </row>
    <row r="33" spans="1:17" s="11" customFormat="1" ht="18.75" customHeight="1">
      <c r="A33" s="241">
        <v>27</v>
      </c>
      <c r="B33" s="57"/>
      <c r="C33" s="57"/>
      <c r="D33" s="58"/>
      <c r="E33" s="256"/>
      <c r="F33" s="76"/>
      <c r="G33" s="76"/>
      <c r="H33" s="58"/>
      <c r="I33" s="58"/>
      <c r="J33" s="238"/>
      <c r="K33" s="236"/>
      <c r="L33" s="240"/>
      <c r="M33" s="276"/>
      <c r="N33" s="230"/>
      <c r="O33" s="58"/>
      <c r="P33" s="77"/>
      <c r="Q33" s="59"/>
    </row>
    <row r="34" spans="1:17" s="11" customFormat="1" ht="18.75" customHeight="1">
      <c r="A34" s="241">
        <v>28</v>
      </c>
      <c r="B34" s="57"/>
      <c r="C34" s="57"/>
      <c r="D34" s="58"/>
      <c r="E34" s="256"/>
      <c r="F34" s="76"/>
      <c r="G34" s="76"/>
      <c r="H34" s="58"/>
      <c r="I34" s="58"/>
      <c r="J34" s="238"/>
      <c r="K34" s="236"/>
      <c r="L34" s="240"/>
      <c r="M34" s="276"/>
      <c r="N34" s="230"/>
      <c r="O34" s="58"/>
      <c r="P34" s="77"/>
      <c r="Q34" s="59"/>
    </row>
    <row r="35" spans="1:17" s="11" customFormat="1" ht="18.75" customHeight="1">
      <c r="A35" s="241">
        <v>29</v>
      </c>
      <c r="B35" s="57"/>
      <c r="C35" s="57"/>
      <c r="D35" s="58"/>
      <c r="E35" s="256"/>
      <c r="F35" s="76"/>
      <c r="G35" s="76"/>
      <c r="H35" s="58"/>
      <c r="I35" s="58"/>
      <c r="J35" s="238"/>
      <c r="K35" s="236"/>
      <c r="L35" s="240"/>
      <c r="M35" s="276"/>
      <c r="N35" s="230"/>
      <c r="O35" s="58"/>
      <c r="P35" s="77"/>
      <c r="Q35" s="59"/>
    </row>
    <row r="36" spans="1:17" s="11" customFormat="1" ht="18.75" customHeight="1">
      <c r="A36" s="241">
        <v>30</v>
      </c>
      <c r="B36" s="57"/>
      <c r="C36" s="57"/>
      <c r="D36" s="58"/>
      <c r="E36" s="256"/>
      <c r="F36" s="76"/>
      <c r="G36" s="76"/>
      <c r="H36" s="58"/>
      <c r="I36" s="58"/>
      <c r="J36" s="238"/>
      <c r="K36" s="236"/>
      <c r="L36" s="240"/>
      <c r="M36" s="276"/>
      <c r="N36" s="230"/>
      <c r="O36" s="58"/>
      <c r="P36" s="77"/>
      <c r="Q36" s="59"/>
    </row>
    <row r="37" spans="1:17" s="11" customFormat="1" ht="18.75" customHeight="1">
      <c r="A37" s="241">
        <v>31</v>
      </c>
      <c r="B37" s="57"/>
      <c r="C37" s="57"/>
      <c r="D37" s="58"/>
      <c r="E37" s="256"/>
      <c r="F37" s="76"/>
      <c r="G37" s="76"/>
      <c r="H37" s="58"/>
      <c r="I37" s="58"/>
      <c r="J37" s="238"/>
      <c r="K37" s="236"/>
      <c r="L37" s="240"/>
      <c r="M37" s="276"/>
      <c r="N37" s="230"/>
      <c r="O37" s="58"/>
      <c r="P37" s="77"/>
      <c r="Q37" s="59"/>
    </row>
    <row r="38" spans="1:17" s="11" customFormat="1" ht="18.75" customHeight="1">
      <c r="A38" s="241">
        <v>32</v>
      </c>
      <c r="B38" s="57"/>
      <c r="C38" s="57"/>
      <c r="D38" s="58"/>
      <c r="E38" s="256"/>
      <c r="F38" s="76"/>
      <c r="G38" s="76"/>
      <c r="H38" s="322"/>
      <c r="I38" s="279"/>
      <c r="J38" s="238"/>
      <c r="K38" s="236"/>
      <c r="L38" s="240"/>
      <c r="M38" s="276"/>
      <c r="N38" s="230"/>
      <c r="O38" s="59"/>
      <c r="P38" s="77"/>
      <c r="Q38" s="59"/>
    </row>
    <row r="39" spans="1:17" s="11" customFormat="1" ht="18.75" customHeight="1">
      <c r="A39" s="241">
        <v>33</v>
      </c>
      <c r="B39" s="57"/>
      <c r="C39" s="57"/>
      <c r="D39" s="58"/>
      <c r="E39" s="256"/>
      <c r="F39" s="76"/>
      <c r="G39" s="76"/>
      <c r="H39" s="322"/>
      <c r="I39" s="279"/>
      <c r="J39" s="238"/>
      <c r="K39" s="236"/>
      <c r="L39" s="240"/>
      <c r="M39" s="276"/>
      <c r="N39" s="271"/>
      <c r="O39" s="234"/>
      <c r="P39" s="77"/>
      <c r="Q39" s="59"/>
    </row>
    <row r="40" spans="1:17" s="11" customFormat="1" ht="18.75" customHeight="1">
      <c r="A40" s="241">
        <v>34</v>
      </c>
      <c r="B40" s="57"/>
      <c r="C40" s="57"/>
      <c r="D40" s="58"/>
      <c r="E40" s="256"/>
      <c r="F40" s="76"/>
      <c r="G40" s="76"/>
      <c r="H40" s="322"/>
      <c r="I40" s="279"/>
      <c r="J40" s="238" t="e">
        <f>IF(AND(Q40="",#REF!&gt;0,#REF!&lt;5),K40,)</f>
        <v>#REF!</v>
      </c>
      <c r="K40" s="236" t="str">
        <f>IF(D40="","ZZZ9",IF(AND(#REF!&gt;0,#REF!&lt;5),D40&amp;#REF!,D40&amp;"9"))</f>
        <v>ZZZ9</v>
      </c>
      <c r="L40" s="240">
        <f aca="true" t="shared" si="0" ref="L40:L103">IF(Q40="",999,Q40)</f>
        <v>999</v>
      </c>
      <c r="M40" s="276">
        <f aca="true" t="shared" si="1" ref="M40:M103">IF(P40=999,999,1)</f>
        <v>999</v>
      </c>
      <c r="N40" s="271"/>
      <c r="O40" s="234"/>
      <c r="P40" s="77">
        <f aca="true" t="shared" si="2" ref="P40:P103">IF(N40="DA",1,IF(N40="WC",2,IF(N40="SE",3,IF(N40="Q",4,IF(N40="LL",5,999)))))</f>
        <v>999</v>
      </c>
      <c r="Q40" s="59"/>
    </row>
    <row r="41" spans="1:17" s="11" customFormat="1" ht="18.75" customHeight="1">
      <c r="A41" s="241">
        <v>35</v>
      </c>
      <c r="B41" s="57"/>
      <c r="C41" s="57"/>
      <c r="D41" s="58"/>
      <c r="E41" s="256"/>
      <c r="F41" s="76"/>
      <c r="G41" s="76"/>
      <c r="H41" s="322"/>
      <c r="I41" s="279"/>
      <c r="J41" s="238" t="e">
        <f>IF(AND(Q41="",#REF!&gt;0,#REF!&lt;5),K41,)</f>
        <v>#REF!</v>
      </c>
      <c r="K41" s="236" t="str">
        <f>IF(D41="","ZZZ9",IF(AND(#REF!&gt;0,#REF!&lt;5),D41&amp;#REF!,D41&amp;"9"))</f>
        <v>ZZZ9</v>
      </c>
      <c r="L41" s="240">
        <f t="shared" si="0"/>
        <v>999</v>
      </c>
      <c r="M41" s="276">
        <f t="shared" si="1"/>
        <v>999</v>
      </c>
      <c r="N41" s="271"/>
      <c r="O41" s="234"/>
      <c r="P41" s="77">
        <f t="shared" si="2"/>
        <v>999</v>
      </c>
      <c r="Q41" s="59"/>
    </row>
    <row r="42" spans="1:17" s="11" customFormat="1" ht="18.75" customHeight="1">
      <c r="A42" s="241">
        <v>36</v>
      </c>
      <c r="B42" s="57"/>
      <c r="C42" s="57"/>
      <c r="D42" s="58"/>
      <c r="E42" s="256"/>
      <c r="F42" s="76"/>
      <c r="G42" s="76"/>
      <c r="H42" s="322"/>
      <c r="I42" s="279"/>
      <c r="J42" s="238" t="e">
        <f>IF(AND(Q42="",#REF!&gt;0,#REF!&lt;5),K42,)</f>
        <v>#REF!</v>
      </c>
      <c r="K42" s="236" t="str">
        <f>IF(D42="","ZZZ9",IF(AND(#REF!&gt;0,#REF!&lt;5),D42&amp;#REF!,D42&amp;"9"))</f>
        <v>ZZZ9</v>
      </c>
      <c r="L42" s="240">
        <f t="shared" si="0"/>
        <v>999</v>
      </c>
      <c r="M42" s="276">
        <f t="shared" si="1"/>
        <v>999</v>
      </c>
      <c r="N42" s="271"/>
      <c r="O42" s="234"/>
      <c r="P42" s="77">
        <f t="shared" si="2"/>
        <v>999</v>
      </c>
      <c r="Q42" s="59"/>
    </row>
    <row r="43" spans="1:17" s="11" customFormat="1" ht="18.75" customHeight="1">
      <c r="A43" s="241">
        <v>37</v>
      </c>
      <c r="B43" s="57"/>
      <c r="C43" s="57"/>
      <c r="D43" s="58"/>
      <c r="E43" s="256"/>
      <c r="F43" s="76"/>
      <c r="G43" s="76"/>
      <c r="H43" s="322"/>
      <c r="I43" s="279"/>
      <c r="J43" s="238" t="e">
        <f>IF(AND(Q43="",#REF!&gt;0,#REF!&lt;5),K43,)</f>
        <v>#REF!</v>
      </c>
      <c r="K43" s="236" t="str">
        <f>IF(D43="","ZZZ9",IF(AND(#REF!&gt;0,#REF!&lt;5),D43&amp;#REF!,D43&amp;"9"))</f>
        <v>ZZZ9</v>
      </c>
      <c r="L43" s="240">
        <f t="shared" si="0"/>
        <v>999</v>
      </c>
      <c r="M43" s="276">
        <f t="shared" si="1"/>
        <v>999</v>
      </c>
      <c r="N43" s="271"/>
      <c r="O43" s="234"/>
      <c r="P43" s="77">
        <f t="shared" si="2"/>
        <v>999</v>
      </c>
      <c r="Q43" s="59"/>
    </row>
    <row r="44" spans="1:17" s="11" customFormat="1" ht="18.75" customHeight="1">
      <c r="A44" s="241">
        <v>38</v>
      </c>
      <c r="B44" s="57"/>
      <c r="C44" s="57"/>
      <c r="D44" s="58"/>
      <c r="E44" s="256"/>
      <c r="F44" s="76"/>
      <c r="G44" s="76"/>
      <c r="H44" s="322"/>
      <c r="I44" s="279"/>
      <c r="J44" s="238" t="e">
        <f>IF(AND(Q44="",#REF!&gt;0,#REF!&lt;5),K44,)</f>
        <v>#REF!</v>
      </c>
      <c r="K44" s="236" t="str">
        <f>IF(D44="","ZZZ9",IF(AND(#REF!&gt;0,#REF!&lt;5),D44&amp;#REF!,D44&amp;"9"))</f>
        <v>ZZZ9</v>
      </c>
      <c r="L44" s="240">
        <f t="shared" si="0"/>
        <v>999</v>
      </c>
      <c r="M44" s="276">
        <f t="shared" si="1"/>
        <v>999</v>
      </c>
      <c r="N44" s="271"/>
      <c r="O44" s="234"/>
      <c r="P44" s="77">
        <f t="shared" si="2"/>
        <v>999</v>
      </c>
      <c r="Q44" s="59"/>
    </row>
    <row r="45" spans="1:17" s="11" customFormat="1" ht="18.75" customHeight="1">
      <c r="A45" s="241">
        <v>39</v>
      </c>
      <c r="B45" s="57"/>
      <c r="C45" s="57"/>
      <c r="D45" s="58"/>
      <c r="E45" s="256"/>
      <c r="F45" s="76"/>
      <c r="G45" s="76"/>
      <c r="H45" s="322"/>
      <c r="I45" s="279"/>
      <c r="J45" s="238" t="e">
        <f>IF(AND(Q45="",#REF!&gt;0,#REF!&lt;5),K45,)</f>
        <v>#REF!</v>
      </c>
      <c r="K45" s="236" t="str">
        <f>IF(D45="","ZZZ9",IF(AND(#REF!&gt;0,#REF!&lt;5),D45&amp;#REF!,D45&amp;"9"))</f>
        <v>ZZZ9</v>
      </c>
      <c r="L45" s="240">
        <f t="shared" si="0"/>
        <v>999</v>
      </c>
      <c r="M45" s="276">
        <f t="shared" si="1"/>
        <v>999</v>
      </c>
      <c r="N45" s="271"/>
      <c r="O45" s="234"/>
      <c r="P45" s="77">
        <f t="shared" si="2"/>
        <v>999</v>
      </c>
      <c r="Q45" s="59"/>
    </row>
    <row r="46" spans="1:17" s="11" customFormat="1" ht="18.75" customHeight="1">
      <c r="A46" s="241">
        <v>40</v>
      </c>
      <c r="B46" s="57"/>
      <c r="C46" s="57"/>
      <c r="D46" s="58"/>
      <c r="E46" s="256"/>
      <c r="F46" s="76"/>
      <c r="G46" s="76"/>
      <c r="H46" s="322"/>
      <c r="I46" s="279"/>
      <c r="J46" s="238" t="e">
        <f>IF(AND(Q46="",#REF!&gt;0,#REF!&lt;5),K46,)</f>
        <v>#REF!</v>
      </c>
      <c r="K46" s="236" t="str">
        <f>IF(D46="","ZZZ9",IF(AND(#REF!&gt;0,#REF!&lt;5),D46&amp;#REF!,D46&amp;"9"))</f>
        <v>ZZZ9</v>
      </c>
      <c r="L46" s="240">
        <f t="shared" si="0"/>
        <v>999</v>
      </c>
      <c r="M46" s="276">
        <f t="shared" si="1"/>
        <v>999</v>
      </c>
      <c r="N46" s="271"/>
      <c r="O46" s="234"/>
      <c r="P46" s="77">
        <f t="shared" si="2"/>
        <v>999</v>
      </c>
      <c r="Q46" s="59"/>
    </row>
    <row r="47" spans="1:17" s="11" customFormat="1" ht="18.75" customHeight="1">
      <c r="A47" s="241">
        <v>41</v>
      </c>
      <c r="B47" s="57"/>
      <c r="C47" s="57"/>
      <c r="D47" s="58"/>
      <c r="E47" s="256"/>
      <c r="F47" s="76"/>
      <c r="G47" s="76"/>
      <c r="H47" s="322"/>
      <c r="I47" s="279"/>
      <c r="J47" s="238" t="e">
        <f>IF(AND(Q47="",#REF!&gt;0,#REF!&lt;5),K47,)</f>
        <v>#REF!</v>
      </c>
      <c r="K47" s="236" t="str">
        <f>IF(D47="","ZZZ9",IF(AND(#REF!&gt;0,#REF!&lt;5),D47&amp;#REF!,D47&amp;"9"))</f>
        <v>ZZZ9</v>
      </c>
      <c r="L47" s="240">
        <f t="shared" si="0"/>
        <v>999</v>
      </c>
      <c r="M47" s="276">
        <f t="shared" si="1"/>
        <v>999</v>
      </c>
      <c r="N47" s="271"/>
      <c r="O47" s="234"/>
      <c r="P47" s="77">
        <f t="shared" si="2"/>
        <v>999</v>
      </c>
      <c r="Q47" s="59"/>
    </row>
    <row r="48" spans="1:17" s="11" customFormat="1" ht="18.75" customHeight="1">
      <c r="A48" s="241">
        <v>42</v>
      </c>
      <c r="B48" s="57"/>
      <c r="C48" s="57"/>
      <c r="D48" s="58"/>
      <c r="E48" s="256"/>
      <c r="F48" s="76"/>
      <c r="G48" s="76"/>
      <c r="H48" s="322"/>
      <c r="I48" s="279"/>
      <c r="J48" s="238" t="e">
        <f>IF(AND(Q48="",#REF!&gt;0,#REF!&lt;5),K48,)</f>
        <v>#REF!</v>
      </c>
      <c r="K48" s="236" t="str">
        <f>IF(D48="","ZZZ9",IF(AND(#REF!&gt;0,#REF!&lt;5),D48&amp;#REF!,D48&amp;"9"))</f>
        <v>ZZZ9</v>
      </c>
      <c r="L48" s="240">
        <f t="shared" si="0"/>
        <v>999</v>
      </c>
      <c r="M48" s="276">
        <f t="shared" si="1"/>
        <v>999</v>
      </c>
      <c r="N48" s="271"/>
      <c r="O48" s="234"/>
      <c r="P48" s="77">
        <f t="shared" si="2"/>
        <v>999</v>
      </c>
      <c r="Q48" s="59"/>
    </row>
    <row r="49" spans="1:17" s="11" customFormat="1" ht="18.75" customHeight="1">
      <c r="A49" s="241">
        <v>43</v>
      </c>
      <c r="B49" s="57"/>
      <c r="C49" s="57"/>
      <c r="D49" s="58"/>
      <c r="E49" s="256"/>
      <c r="F49" s="76"/>
      <c r="G49" s="76"/>
      <c r="H49" s="322"/>
      <c r="I49" s="279"/>
      <c r="J49" s="238" t="e">
        <f>IF(AND(Q49="",#REF!&gt;0,#REF!&lt;5),K49,)</f>
        <v>#REF!</v>
      </c>
      <c r="K49" s="236" t="str">
        <f>IF(D49="","ZZZ9",IF(AND(#REF!&gt;0,#REF!&lt;5),D49&amp;#REF!,D49&amp;"9"))</f>
        <v>ZZZ9</v>
      </c>
      <c r="L49" s="240">
        <f t="shared" si="0"/>
        <v>999</v>
      </c>
      <c r="M49" s="276">
        <f t="shared" si="1"/>
        <v>999</v>
      </c>
      <c r="N49" s="271"/>
      <c r="O49" s="234"/>
      <c r="P49" s="77">
        <f t="shared" si="2"/>
        <v>999</v>
      </c>
      <c r="Q49" s="59"/>
    </row>
    <row r="50" spans="1:17" s="11" customFormat="1" ht="18.75" customHeight="1">
      <c r="A50" s="241">
        <v>44</v>
      </c>
      <c r="B50" s="57"/>
      <c r="C50" s="57"/>
      <c r="D50" s="58"/>
      <c r="E50" s="256"/>
      <c r="F50" s="76"/>
      <c r="G50" s="76"/>
      <c r="H50" s="322"/>
      <c r="I50" s="279"/>
      <c r="J50" s="238" t="e">
        <f>IF(AND(Q50="",#REF!&gt;0,#REF!&lt;5),K50,)</f>
        <v>#REF!</v>
      </c>
      <c r="K50" s="236" t="str">
        <f>IF(D50="","ZZZ9",IF(AND(#REF!&gt;0,#REF!&lt;5),D50&amp;#REF!,D50&amp;"9"))</f>
        <v>ZZZ9</v>
      </c>
      <c r="L50" s="240">
        <f t="shared" si="0"/>
        <v>999</v>
      </c>
      <c r="M50" s="276">
        <f t="shared" si="1"/>
        <v>999</v>
      </c>
      <c r="N50" s="271"/>
      <c r="O50" s="234"/>
      <c r="P50" s="77">
        <f t="shared" si="2"/>
        <v>999</v>
      </c>
      <c r="Q50" s="59"/>
    </row>
    <row r="51" spans="1:17" s="11" customFormat="1" ht="18.75" customHeight="1">
      <c r="A51" s="241">
        <v>45</v>
      </c>
      <c r="B51" s="57"/>
      <c r="C51" s="57"/>
      <c r="D51" s="58"/>
      <c r="E51" s="256"/>
      <c r="F51" s="76"/>
      <c r="G51" s="76"/>
      <c r="H51" s="322"/>
      <c r="I51" s="279"/>
      <c r="J51" s="238" t="e">
        <f>IF(AND(Q51="",#REF!&gt;0,#REF!&lt;5),K51,)</f>
        <v>#REF!</v>
      </c>
      <c r="K51" s="236" t="str">
        <f>IF(D51="","ZZZ9",IF(AND(#REF!&gt;0,#REF!&lt;5),D51&amp;#REF!,D51&amp;"9"))</f>
        <v>ZZZ9</v>
      </c>
      <c r="L51" s="240">
        <f t="shared" si="0"/>
        <v>999</v>
      </c>
      <c r="M51" s="276">
        <f t="shared" si="1"/>
        <v>999</v>
      </c>
      <c r="N51" s="271"/>
      <c r="O51" s="234"/>
      <c r="P51" s="77">
        <f t="shared" si="2"/>
        <v>999</v>
      </c>
      <c r="Q51" s="59"/>
    </row>
    <row r="52" spans="1:17" s="11" customFormat="1" ht="18.75" customHeight="1">
      <c r="A52" s="241">
        <v>46</v>
      </c>
      <c r="B52" s="57"/>
      <c r="C52" s="57"/>
      <c r="D52" s="58"/>
      <c r="E52" s="256"/>
      <c r="F52" s="76"/>
      <c r="G52" s="76"/>
      <c r="H52" s="322"/>
      <c r="I52" s="279"/>
      <c r="J52" s="238" t="e">
        <f>IF(AND(Q52="",#REF!&gt;0,#REF!&lt;5),K52,)</f>
        <v>#REF!</v>
      </c>
      <c r="K52" s="236" t="str">
        <f>IF(D52="","ZZZ9",IF(AND(#REF!&gt;0,#REF!&lt;5),D52&amp;#REF!,D52&amp;"9"))</f>
        <v>ZZZ9</v>
      </c>
      <c r="L52" s="240">
        <f t="shared" si="0"/>
        <v>999</v>
      </c>
      <c r="M52" s="276">
        <f t="shared" si="1"/>
        <v>999</v>
      </c>
      <c r="N52" s="271"/>
      <c r="O52" s="234"/>
      <c r="P52" s="77">
        <f t="shared" si="2"/>
        <v>999</v>
      </c>
      <c r="Q52" s="59"/>
    </row>
    <row r="53" spans="1:17" s="11" customFormat="1" ht="18.75" customHeight="1">
      <c r="A53" s="241">
        <v>47</v>
      </c>
      <c r="B53" s="57"/>
      <c r="C53" s="57"/>
      <c r="D53" s="58"/>
      <c r="E53" s="256"/>
      <c r="F53" s="76"/>
      <c r="G53" s="76"/>
      <c r="H53" s="322"/>
      <c r="I53" s="279"/>
      <c r="J53" s="238" t="e">
        <f>IF(AND(Q53="",#REF!&gt;0,#REF!&lt;5),K53,)</f>
        <v>#REF!</v>
      </c>
      <c r="K53" s="236" t="str">
        <f>IF(D53="","ZZZ9",IF(AND(#REF!&gt;0,#REF!&lt;5),D53&amp;#REF!,D53&amp;"9"))</f>
        <v>ZZZ9</v>
      </c>
      <c r="L53" s="240">
        <f t="shared" si="0"/>
        <v>999</v>
      </c>
      <c r="M53" s="276">
        <f t="shared" si="1"/>
        <v>999</v>
      </c>
      <c r="N53" s="271"/>
      <c r="O53" s="234"/>
      <c r="P53" s="77">
        <f t="shared" si="2"/>
        <v>999</v>
      </c>
      <c r="Q53" s="59"/>
    </row>
    <row r="54" spans="1:17" s="11" customFormat="1" ht="18.75" customHeight="1">
      <c r="A54" s="241">
        <v>48</v>
      </c>
      <c r="B54" s="57"/>
      <c r="C54" s="57"/>
      <c r="D54" s="58"/>
      <c r="E54" s="256"/>
      <c r="F54" s="76"/>
      <c r="G54" s="76"/>
      <c r="H54" s="322"/>
      <c r="I54" s="279"/>
      <c r="J54" s="238" t="e">
        <f>IF(AND(Q54="",#REF!&gt;0,#REF!&lt;5),K54,)</f>
        <v>#REF!</v>
      </c>
      <c r="K54" s="236" t="str">
        <f>IF(D54="","ZZZ9",IF(AND(#REF!&gt;0,#REF!&lt;5),D54&amp;#REF!,D54&amp;"9"))</f>
        <v>ZZZ9</v>
      </c>
      <c r="L54" s="240">
        <f t="shared" si="0"/>
        <v>999</v>
      </c>
      <c r="M54" s="276">
        <f t="shared" si="1"/>
        <v>999</v>
      </c>
      <c r="N54" s="271"/>
      <c r="O54" s="234"/>
      <c r="P54" s="77">
        <f t="shared" si="2"/>
        <v>999</v>
      </c>
      <c r="Q54" s="59"/>
    </row>
    <row r="55" spans="1:17" s="11" customFormat="1" ht="18.75" customHeight="1">
      <c r="A55" s="241">
        <v>49</v>
      </c>
      <c r="B55" s="57"/>
      <c r="C55" s="57"/>
      <c r="D55" s="58"/>
      <c r="E55" s="256"/>
      <c r="F55" s="76"/>
      <c r="G55" s="76"/>
      <c r="H55" s="322"/>
      <c r="I55" s="279"/>
      <c r="J55" s="238" t="e">
        <f>IF(AND(Q55="",#REF!&gt;0,#REF!&lt;5),K55,)</f>
        <v>#REF!</v>
      </c>
      <c r="K55" s="236" t="str">
        <f>IF(D55="","ZZZ9",IF(AND(#REF!&gt;0,#REF!&lt;5),D55&amp;#REF!,D55&amp;"9"))</f>
        <v>ZZZ9</v>
      </c>
      <c r="L55" s="240">
        <f t="shared" si="0"/>
        <v>999</v>
      </c>
      <c r="M55" s="276">
        <f t="shared" si="1"/>
        <v>999</v>
      </c>
      <c r="N55" s="271"/>
      <c r="O55" s="234"/>
      <c r="P55" s="77">
        <f t="shared" si="2"/>
        <v>999</v>
      </c>
      <c r="Q55" s="59"/>
    </row>
    <row r="56" spans="1:17" s="11" customFormat="1" ht="18.75" customHeight="1">
      <c r="A56" s="241">
        <v>50</v>
      </c>
      <c r="B56" s="57"/>
      <c r="C56" s="57"/>
      <c r="D56" s="58"/>
      <c r="E56" s="256"/>
      <c r="F56" s="76"/>
      <c r="G56" s="76"/>
      <c r="H56" s="322"/>
      <c r="I56" s="279"/>
      <c r="J56" s="238" t="e">
        <f>IF(AND(Q56="",#REF!&gt;0,#REF!&lt;5),K56,)</f>
        <v>#REF!</v>
      </c>
      <c r="K56" s="236" t="str">
        <f>IF(D56="","ZZZ9",IF(AND(#REF!&gt;0,#REF!&lt;5),D56&amp;#REF!,D56&amp;"9"))</f>
        <v>ZZZ9</v>
      </c>
      <c r="L56" s="240">
        <f t="shared" si="0"/>
        <v>999</v>
      </c>
      <c r="M56" s="276">
        <f t="shared" si="1"/>
        <v>999</v>
      </c>
      <c r="N56" s="271"/>
      <c r="O56" s="234"/>
      <c r="P56" s="77">
        <f t="shared" si="2"/>
        <v>999</v>
      </c>
      <c r="Q56" s="59"/>
    </row>
    <row r="57" spans="1:17" s="11" customFormat="1" ht="18.75" customHeight="1">
      <c r="A57" s="241">
        <v>51</v>
      </c>
      <c r="B57" s="57"/>
      <c r="C57" s="57"/>
      <c r="D57" s="58"/>
      <c r="E57" s="256"/>
      <c r="F57" s="76"/>
      <c r="G57" s="76"/>
      <c r="H57" s="322"/>
      <c r="I57" s="279"/>
      <c r="J57" s="238" t="e">
        <f>IF(AND(Q57="",#REF!&gt;0,#REF!&lt;5),K57,)</f>
        <v>#REF!</v>
      </c>
      <c r="K57" s="236" t="str">
        <f>IF(D57="","ZZZ9",IF(AND(#REF!&gt;0,#REF!&lt;5),D57&amp;#REF!,D57&amp;"9"))</f>
        <v>ZZZ9</v>
      </c>
      <c r="L57" s="240">
        <f t="shared" si="0"/>
        <v>999</v>
      </c>
      <c r="M57" s="276">
        <f t="shared" si="1"/>
        <v>999</v>
      </c>
      <c r="N57" s="271"/>
      <c r="O57" s="234"/>
      <c r="P57" s="77">
        <f t="shared" si="2"/>
        <v>999</v>
      </c>
      <c r="Q57" s="59"/>
    </row>
    <row r="58" spans="1:17" s="11" customFormat="1" ht="18.75" customHeight="1">
      <c r="A58" s="241">
        <v>52</v>
      </c>
      <c r="B58" s="57"/>
      <c r="C58" s="57"/>
      <c r="D58" s="58"/>
      <c r="E58" s="256"/>
      <c r="F58" s="76"/>
      <c r="G58" s="76"/>
      <c r="H58" s="322"/>
      <c r="I58" s="279"/>
      <c r="J58" s="238" t="e">
        <f>IF(AND(Q58="",#REF!&gt;0,#REF!&lt;5),K58,)</f>
        <v>#REF!</v>
      </c>
      <c r="K58" s="236" t="str">
        <f>IF(D58="","ZZZ9",IF(AND(#REF!&gt;0,#REF!&lt;5),D58&amp;#REF!,D58&amp;"9"))</f>
        <v>ZZZ9</v>
      </c>
      <c r="L58" s="240">
        <f t="shared" si="0"/>
        <v>999</v>
      </c>
      <c r="M58" s="276">
        <f t="shared" si="1"/>
        <v>999</v>
      </c>
      <c r="N58" s="271"/>
      <c r="O58" s="234"/>
      <c r="P58" s="77">
        <f t="shared" si="2"/>
        <v>999</v>
      </c>
      <c r="Q58" s="59"/>
    </row>
    <row r="59" spans="1:17" s="11" customFormat="1" ht="18.75" customHeight="1">
      <c r="A59" s="241">
        <v>53</v>
      </c>
      <c r="B59" s="57"/>
      <c r="C59" s="57"/>
      <c r="D59" s="58"/>
      <c r="E59" s="256"/>
      <c r="F59" s="76"/>
      <c r="G59" s="76"/>
      <c r="H59" s="322"/>
      <c r="I59" s="279"/>
      <c r="J59" s="238" t="e">
        <f>IF(AND(Q59="",#REF!&gt;0,#REF!&lt;5),K59,)</f>
        <v>#REF!</v>
      </c>
      <c r="K59" s="236" t="str">
        <f>IF(D59="","ZZZ9",IF(AND(#REF!&gt;0,#REF!&lt;5),D59&amp;#REF!,D59&amp;"9"))</f>
        <v>ZZZ9</v>
      </c>
      <c r="L59" s="240">
        <f t="shared" si="0"/>
        <v>999</v>
      </c>
      <c r="M59" s="276">
        <f t="shared" si="1"/>
        <v>999</v>
      </c>
      <c r="N59" s="271"/>
      <c r="O59" s="234"/>
      <c r="P59" s="77">
        <f t="shared" si="2"/>
        <v>999</v>
      </c>
      <c r="Q59" s="59"/>
    </row>
    <row r="60" spans="1:17" s="11" customFormat="1" ht="18.75" customHeight="1">
      <c r="A60" s="241">
        <v>54</v>
      </c>
      <c r="B60" s="57"/>
      <c r="C60" s="57"/>
      <c r="D60" s="58"/>
      <c r="E60" s="256"/>
      <c r="F60" s="76"/>
      <c r="G60" s="76"/>
      <c r="H60" s="322"/>
      <c r="I60" s="279"/>
      <c r="J60" s="238" t="e">
        <f>IF(AND(Q60="",#REF!&gt;0,#REF!&lt;5),K60,)</f>
        <v>#REF!</v>
      </c>
      <c r="K60" s="236" t="str">
        <f>IF(D60="","ZZZ9",IF(AND(#REF!&gt;0,#REF!&lt;5),D60&amp;#REF!,D60&amp;"9"))</f>
        <v>ZZZ9</v>
      </c>
      <c r="L60" s="240">
        <f t="shared" si="0"/>
        <v>999</v>
      </c>
      <c r="M60" s="276">
        <f t="shared" si="1"/>
        <v>999</v>
      </c>
      <c r="N60" s="271"/>
      <c r="O60" s="234"/>
      <c r="P60" s="77">
        <f t="shared" si="2"/>
        <v>999</v>
      </c>
      <c r="Q60" s="59"/>
    </row>
    <row r="61" spans="1:17" s="11" customFormat="1" ht="18.75" customHeight="1">
      <c r="A61" s="241">
        <v>55</v>
      </c>
      <c r="B61" s="57"/>
      <c r="C61" s="57"/>
      <c r="D61" s="58"/>
      <c r="E61" s="256"/>
      <c r="F61" s="76"/>
      <c r="G61" s="76"/>
      <c r="H61" s="322"/>
      <c r="I61" s="279"/>
      <c r="J61" s="238" t="e">
        <f>IF(AND(Q61="",#REF!&gt;0,#REF!&lt;5),K61,)</f>
        <v>#REF!</v>
      </c>
      <c r="K61" s="236" t="str">
        <f>IF(D61="","ZZZ9",IF(AND(#REF!&gt;0,#REF!&lt;5),D61&amp;#REF!,D61&amp;"9"))</f>
        <v>ZZZ9</v>
      </c>
      <c r="L61" s="240">
        <f t="shared" si="0"/>
        <v>999</v>
      </c>
      <c r="M61" s="276">
        <f t="shared" si="1"/>
        <v>999</v>
      </c>
      <c r="N61" s="271"/>
      <c r="O61" s="234"/>
      <c r="P61" s="77">
        <f t="shared" si="2"/>
        <v>999</v>
      </c>
      <c r="Q61" s="59"/>
    </row>
    <row r="62" spans="1:17" s="11" customFormat="1" ht="18.75" customHeight="1">
      <c r="A62" s="241">
        <v>56</v>
      </c>
      <c r="B62" s="57"/>
      <c r="C62" s="57"/>
      <c r="D62" s="58"/>
      <c r="E62" s="256"/>
      <c r="F62" s="76"/>
      <c r="G62" s="76"/>
      <c r="H62" s="322"/>
      <c r="I62" s="279"/>
      <c r="J62" s="238" t="e">
        <f>IF(AND(Q62="",#REF!&gt;0,#REF!&lt;5),K62,)</f>
        <v>#REF!</v>
      </c>
      <c r="K62" s="236" t="str">
        <f>IF(D62="","ZZZ9",IF(AND(#REF!&gt;0,#REF!&lt;5),D62&amp;#REF!,D62&amp;"9"))</f>
        <v>ZZZ9</v>
      </c>
      <c r="L62" s="240">
        <f t="shared" si="0"/>
        <v>999</v>
      </c>
      <c r="M62" s="276">
        <f t="shared" si="1"/>
        <v>999</v>
      </c>
      <c r="N62" s="271"/>
      <c r="O62" s="234"/>
      <c r="P62" s="77">
        <f t="shared" si="2"/>
        <v>999</v>
      </c>
      <c r="Q62" s="59"/>
    </row>
    <row r="63" spans="1:17" s="11" customFormat="1" ht="18.75" customHeight="1">
      <c r="A63" s="241">
        <v>57</v>
      </c>
      <c r="B63" s="57"/>
      <c r="C63" s="57"/>
      <c r="D63" s="58"/>
      <c r="E63" s="256"/>
      <c r="F63" s="76"/>
      <c r="G63" s="76"/>
      <c r="H63" s="322"/>
      <c r="I63" s="279"/>
      <c r="J63" s="238" t="e">
        <f>IF(AND(Q63="",#REF!&gt;0,#REF!&lt;5),K63,)</f>
        <v>#REF!</v>
      </c>
      <c r="K63" s="236" t="str">
        <f>IF(D63="","ZZZ9",IF(AND(#REF!&gt;0,#REF!&lt;5),D63&amp;#REF!,D63&amp;"9"))</f>
        <v>ZZZ9</v>
      </c>
      <c r="L63" s="240">
        <f t="shared" si="0"/>
        <v>999</v>
      </c>
      <c r="M63" s="276">
        <f t="shared" si="1"/>
        <v>999</v>
      </c>
      <c r="N63" s="271"/>
      <c r="O63" s="234"/>
      <c r="P63" s="77">
        <f t="shared" si="2"/>
        <v>999</v>
      </c>
      <c r="Q63" s="59"/>
    </row>
    <row r="64" spans="1:17" s="11" customFormat="1" ht="18.75" customHeight="1">
      <c r="A64" s="241">
        <v>58</v>
      </c>
      <c r="B64" s="57"/>
      <c r="C64" s="57"/>
      <c r="D64" s="58"/>
      <c r="E64" s="256"/>
      <c r="F64" s="76"/>
      <c r="G64" s="76"/>
      <c r="H64" s="322"/>
      <c r="I64" s="279"/>
      <c r="J64" s="238" t="e">
        <f>IF(AND(Q64="",#REF!&gt;0,#REF!&lt;5),K64,)</f>
        <v>#REF!</v>
      </c>
      <c r="K64" s="236" t="str">
        <f>IF(D64="","ZZZ9",IF(AND(#REF!&gt;0,#REF!&lt;5),D64&amp;#REF!,D64&amp;"9"))</f>
        <v>ZZZ9</v>
      </c>
      <c r="L64" s="240">
        <f t="shared" si="0"/>
        <v>999</v>
      </c>
      <c r="M64" s="276">
        <f t="shared" si="1"/>
        <v>999</v>
      </c>
      <c r="N64" s="271"/>
      <c r="O64" s="234"/>
      <c r="P64" s="77">
        <f t="shared" si="2"/>
        <v>999</v>
      </c>
      <c r="Q64" s="59"/>
    </row>
    <row r="65" spans="1:17" s="11" customFormat="1" ht="18.75" customHeight="1">
      <c r="A65" s="241">
        <v>59</v>
      </c>
      <c r="B65" s="57"/>
      <c r="C65" s="57"/>
      <c r="D65" s="58"/>
      <c r="E65" s="256"/>
      <c r="F65" s="76"/>
      <c r="G65" s="76"/>
      <c r="H65" s="322"/>
      <c r="I65" s="279"/>
      <c r="J65" s="238" t="e">
        <f>IF(AND(Q65="",#REF!&gt;0,#REF!&lt;5),K65,)</f>
        <v>#REF!</v>
      </c>
      <c r="K65" s="236" t="str">
        <f>IF(D65="","ZZZ9",IF(AND(#REF!&gt;0,#REF!&lt;5),D65&amp;#REF!,D65&amp;"9"))</f>
        <v>ZZZ9</v>
      </c>
      <c r="L65" s="240">
        <f t="shared" si="0"/>
        <v>999</v>
      </c>
      <c r="M65" s="276">
        <f t="shared" si="1"/>
        <v>999</v>
      </c>
      <c r="N65" s="271"/>
      <c r="O65" s="234"/>
      <c r="P65" s="77">
        <f t="shared" si="2"/>
        <v>999</v>
      </c>
      <c r="Q65" s="59"/>
    </row>
    <row r="66" spans="1:17" s="11" customFormat="1" ht="18.75" customHeight="1">
      <c r="A66" s="241">
        <v>60</v>
      </c>
      <c r="B66" s="57"/>
      <c r="C66" s="57"/>
      <c r="D66" s="58"/>
      <c r="E66" s="256"/>
      <c r="F66" s="76"/>
      <c r="G66" s="76"/>
      <c r="H66" s="322"/>
      <c r="I66" s="279"/>
      <c r="J66" s="238" t="e">
        <f>IF(AND(Q66="",#REF!&gt;0,#REF!&lt;5),K66,)</f>
        <v>#REF!</v>
      </c>
      <c r="K66" s="236" t="str">
        <f>IF(D66="","ZZZ9",IF(AND(#REF!&gt;0,#REF!&lt;5),D66&amp;#REF!,D66&amp;"9"))</f>
        <v>ZZZ9</v>
      </c>
      <c r="L66" s="240">
        <f t="shared" si="0"/>
        <v>999</v>
      </c>
      <c r="M66" s="276">
        <f t="shared" si="1"/>
        <v>999</v>
      </c>
      <c r="N66" s="271"/>
      <c r="O66" s="234"/>
      <c r="P66" s="77">
        <f t="shared" si="2"/>
        <v>999</v>
      </c>
      <c r="Q66" s="59"/>
    </row>
    <row r="67" spans="1:17" s="11" customFormat="1" ht="18.75" customHeight="1">
      <c r="A67" s="241">
        <v>61</v>
      </c>
      <c r="B67" s="57"/>
      <c r="C67" s="57"/>
      <c r="D67" s="58"/>
      <c r="E67" s="256"/>
      <c r="F67" s="76"/>
      <c r="G67" s="76"/>
      <c r="H67" s="322"/>
      <c r="I67" s="279"/>
      <c r="J67" s="238" t="e">
        <f>IF(AND(Q67="",#REF!&gt;0,#REF!&lt;5),K67,)</f>
        <v>#REF!</v>
      </c>
      <c r="K67" s="236" t="str">
        <f>IF(D67="","ZZZ9",IF(AND(#REF!&gt;0,#REF!&lt;5),D67&amp;#REF!,D67&amp;"9"))</f>
        <v>ZZZ9</v>
      </c>
      <c r="L67" s="240">
        <f t="shared" si="0"/>
        <v>999</v>
      </c>
      <c r="M67" s="276">
        <f t="shared" si="1"/>
        <v>999</v>
      </c>
      <c r="N67" s="271"/>
      <c r="O67" s="234"/>
      <c r="P67" s="77">
        <f t="shared" si="2"/>
        <v>999</v>
      </c>
      <c r="Q67" s="59"/>
    </row>
    <row r="68" spans="1:17" s="11" customFormat="1" ht="18.75" customHeight="1">
      <c r="A68" s="241">
        <v>62</v>
      </c>
      <c r="B68" s="57"/>
      <c r="C68" s="57"/>
      <c r="D68" s="58"/>
      <c r="E68" s="256"/>
      <c r="F68" s="76"/>
      <c r="G68" s="76"/>
      <c r="H68" s="322"/>
      <c r="I68" s="279"/>
      <c r="J68" s="238" t="e">
        <f>IF(AND(Q68="",#REF!&gt;0,#REF!&lt;5),K68,)</f>
        <v>#REF!</v>
      </c>
      <c r="K68" s="236" t="str">
        <f>IF(D68="","ZZZ9",IF(AND(#REF!&gt;0,#REF!&lt;5),D68&amp;#REF!,D68&amp;"9"))</f>
        <v>ZZZ9</v>
      </c>
      <c r="L68" s="240">
        <f t="shared" si="0"/>
        <v>999</v>
      </c>
      <c r="M68" s="276">
        <f t="shared" si="1"/>
        <v>999</v>
      </c>
      <c r="N68" s="271"/>
      <c r="O68" s="234"/>
      <c r="P68" s="77">
        <f t="shared" si="2"/>
        <v>999</v>
      </c>
      <c r="Q68" s="59"/>
    </row>
    <row r="69" spans="1:17" s="11" customFormat="1" ht="18.75" customHeight="1">
      <c r="A69" s="241">
        <v>63</v>
      </c>
      <c r="B69" s="57"/>
      <c r="C69" s="57"/>
      <c r="D69" s="58"/>
      <c r="E69" s="256"/>
      <c r="F69" s="76"/>
      <c r="G69" s="76"/>
      <c r="H69" s="322"/>
      <c r="I69" s="279"/>
      <c r="J69" s="238" t="e">
        <f>IF(AND(Q69="",#REF!&gt;0,#REF!&lt;5),K69,)</f>
        <v>#REF!</v>
      </c>
      <c r="K69" s="236" t="str">
        <f>IF(D69="","ZZZ9",IF(AND(#REF!&gt;0,#REF!&lt;5),D69&amp;#REF!,D69&amp;"9"))</f>
        <v>ZZZ9</v>
      </c>
      <c r="L69" s="240">
        <f t="shared" si="0"/>
        <v>999</v>
      </c>
      <c r="M69" s="276">
        <f t="shared" si="1"/>
        <v>999</v>
      </c>
      <c r="N69" s="271"/>
      <c r="O69" s="234"/>
      <c r="P69" s="77">
        <f t="shared" si="2"/>
        <v>999</v>
      </c>
      <c r="Q69" s="59"/>
    </row>
    <row r="70" spans="1:17" s="11" customFormat="1" ht="18.75" customHeight="1">
      <c r="A70" s="241">
        <v>64</v>
      </c>
      <c r="B70" s="57"/>
      <c r="C70" s="57"/>
      <c r="D70" s="58"/>
      <c r="E70" s="256"/>
      <c r="F70" s="76"/>
      <c r="G70" s="76"/>
      <c r="H70" s="322"/>
      <c r="I70" s="279"/>
      <c r="J70" s="238" t="e">
        <f>IF(AND(Q70="",#REF!&gt;0,#REF!&lt;5),K70,)</f>
        <v>#REF!</v>
      </c>
      <c r="K70" s="236" t="str">
        <f>IF(D70="","ZZZ9",IF(AND(#REF!&gt;0,#REF!&lt;5),D70&amp;#REF!,D70&amp;"9"))</f>
        <v>ZZZ9</v>
      </c>
      <c r="L70" s="240">
        <f t="shared" si="0"/>
        <v>999</v>
      </c>
      <c r="M70" s="276">
        <f t="shared" si="1"/>
        <v>999</v>
      </c>
      <c r="N70" s="271"/>
      <c r="O70" s="234"/>
      <c r="P70" s="77">
        <f t="shared" si="2"/>
        <v>999</v>
      </c>
      <c r="Q70" s="59"/>
    </row>
    <row r="71" spans="1:17" s="11" customFormat="1" ht="18.75" customHeight="1">
      <c r="A71" s="241">
        <v>65</v>
      </c>
      <c r="B71" s="57"/>
      <c r="C71" s="57"/>
      <c r="D71" s="58"/>
      <c r="E71" s="256"/>
      <c r="F71" s="76"/>
      <c r="G71" s="76"/>
      <c r="H71" s="322"/>
      <c r="I71" s="279"/>
      <c r="J71" s="238" t="e">
        <f>IF(AND(Q71="",#REF!&gt;0,#REF!&lt;5),K71,)</f>
        <v>#REF!</v>
      </c>
      <c r="K71" s="236" t="str">
        <f>IF(D71="","ZZZ9",IF(AND(#REF!&gt;0,#REF!&lt;5),D71&amp;#REF!,D71&amp;"9"))</f>
        <v>ZZZ9</v>
      </c>
      <c r="L71" s="240">
        <f t="shared" si="0"/>
        <v>999</v>
      </c>
      <c r="M71" s="276">
        <f t="shared" si="1"/>
        <v>999</v>
      </c>
      <c r="N71" s="271"/>
      <c r="O71" s="234"/>
      <c r="P71" s="77">
        <f t="shared" si="2"/>
        <v>999</v>
      </c>
      <c r="Q71" s="59"/>
    </row>
    <row r="72" spans="1:17" s="11" customFormat="1" ht="18.75" customHeight="1">
      <c r="A72" s="241">
        <v>66</v>
      </c>
      <c r="B72" s="57"/>
      <c r="C72" s="57"/>
      <c r="D72" s="58"/>
      <c r="E72" s="256"/>
      <c r="F72" s="76"/>
      <c r="G72" s="76"/>
      <c r="H72" s="322"/>
      <c r="I72" s="279"/>
      <c r="J72" s="238" t="e">
        <f>IF(AND(Q72="",#REF!&gt;0,#REF!&lt;5),K72,)</f>
        <v>#REF!</v>
      </c>
      <c r="K72" s="236" t="str">
        <f>IF(D72="","ZZZ9",IF(AND(#REF!&gt;0,#REF!&lt;5),D72&amp;#REF!,D72&amp;"9"))</f>
        <v>ZZZ9</v>
      </c>
      <c r="L72" s="240">
        <f t="shared" si="0"/>
        <v>999</v>
      </c>
      <c r="M72" s="276">
        <f t="shared" si="1"/>
        <v>999</v>
      </c>
      <c r="N72" s="271"/>
      <c r="O72" s="234"/>
      <c r="P72" s="77">
        <f t="shared" si="2"/>
        <v>999</v>
      </c>
      <c r="Q72" s="59"/>
    </row>
    <row r="73" spans="1:17" s="11" customFormat="1" ht="18.75" customHeight="1">
      <c r="A73" s="241">
        <v>67</v>
      </c>
      <c r="B73" s="57"/>
      <c r="C73" s="57"/>
      <c r="D73" s="58"/>
      <c r="E73" s="256"/>
      <c r="F73" s="76"/>
      <c r="G73" s="76"/>
      <c r="H73" s="322"/>
      <c r="I73" s="279"/>
      <c r="J73" s="238" t="e">
        <f>IF(AND(Q73="",#REF!&gt;0,#REF!&lt;5),K73,)</f>
        <v>#REF!</v>
      </c>
      <c r="K73" s="236" t="str">
        <f>IF(D73="","ZZZ9",IF(AND(#REF!&gt;0,#REF!&lt;5),D73&amp;#REF!,D73&amp;"9"))</f>
        <v>ZZZ9</v>
      </c>
      <c r="L73" s="240">
        <f t="shared" si="0"/>
        <v>999</v>
      </c>
      <c r="M73" s="276">
        <f t="shared" si="1"/>
        <v>999</v>
      </c>
      <c r="N73" s="271"/>
      <c r="O73" s="234"/>
      <c r="P73" s="77">
        <f t="shared" si="2"/>
        <v>999</v>
      </c>
      <c r="Q73" s="59"/>
    </row>
    <row r="74" spans="1:17" s="11" customFormat="1" ht="18.75" customHeight="1">
      <c r="A74" s="241">
        <v>68</v>
      </c>
      <c r="B74" s="57"/>
      <c r="C74" s="57"/>
      <c r="D74" s="58"/>
      <c r="E74" s="256"/>
      <c r="F74" s="76"/>
      <c r="G74" s="76"/>
      <c r="H74" s="322"/>
      <c r="I74" s="279"/>
      <c r="J74" s="238" t="e">
        <f>IF(AND(Q74="",#REF!&gt;0,#REF!&lt;5),K74,)</f>
        <v>#REF!</v>
      </c>
      <c r="K74" s="236" t="str">
        <f>IF(D74="","ZZZ9",IF(AND(#REF!&gt;0,#REF!&lt;5),D74&amp;#REF!,D74&amp;"9"))</f>
        <v>ZZZ9</v>
      </c>
      <c r="L74" s="240">
        <f t="shared" si="0"/>
        <v>999</v>
      </c>
      <c r="M74" s="276">
        <f t="shared" si="1"/>
        <v>999</v>
      </c>
      <c r="N74" s="271"/>
      <c r="O74" s="234"/>
      <c r="P74" s="77">
        <f t="shared" si="2"/>
        <v>999</v>
      </c>
      <c r="Q74" s="59"/>
    </row>
    <row r="75" spans="1:17" s="11" customFormat="1" ht="18.75" customHeight="1">
      <c r="A75" s="241">
        <v>69</v>
      </c>
      <c r="B75" s="57"/>
      <c r="C75" s="57"/>
      <c r="D75" s="58"/>
      <c r="E75" s="256"/>
      <c r="F75" s="76"/>
      <c r="G75" s="76"/>
      <c r="H75" s="322"/>
      <c r="I75" s="279"/>
      <c r="J75" s="238" t="e">
        <f>IF(AND(Q75="",#REF!&gt;0,#REF!&lt;5),K75,)</f>
        <v>#REF!</v>
      </c>
      <c r="K75" s="236" t="str">
        <f>IF(D75="","ZZZ9",IF(AND(#REF!&gt;0,#REF!&lt;5),D75&amp;#REF!,D75&amp;"9"))</f>
        <v>ZZZ9</v>
      </c>
      <c r="L75" s="240">
        <f t="shared" si="0"/>
        <v>999</v>
      </c>
      <c r="M75" s="276">
        <f t="shared" si="1"/>
        <v>999</v>
      </c>
      <c r="N75" s="271"/>
      <c r="O75" s="234"/>
      <c r="P75" s="77">
        <f t="shared" si="2"/>
        <v>999</v>
      </c>
      <c r="Q75" s="59"/>
    </row>
    <row r="76" spans="1:17" s="11" customFormat="1" ht="18.75" customHeight="1">
      <c r="A76" s="241">
        <v>70</v>
      </c>
      <c r="B76" s="57"/>
      <c r="C76" s="57"/>
      <c r="D76" s="58"/>
      <c r="E76" s="256"/>
      <c r="F76" s="76"/>
      <c r="G76" s="76"/>
      <c r="H76" s="322"/>
      <c r="I76" s="279"/>
      <c r="J76" s="238" t="e">
        <f>IF(AND(Q76="",#REF!&gt;0,#REF!&lt;5),K76,)</f>
        <v>#REF!</v>
      </c>
      <c r="K76" s="236" t="str">
        <f>IF(D76="","ZZZ9",IF(AND(#REF!&gt;0,#REF!&lt;5),D76&amp;#REF!,D76&amp;"9"))</f>
        <v>ZZZ9</v>
      </c>
      <c r="L76" s="240">
        <f t="shared" si="0"/>
        <v>999</v>
      </c>
      <c r="M76" s="276">
        <f t="shared" si="1"/>
        <v>999</v>
      </c>
      <c r="N76" s="271"/>
      <c r="O76" s="234"/>
      <c r="P76" s="77">
        <f t="shared" si="2"/>
        <v>999</v>
      </c>
      <c r="Q76" s="59"/>
    </row>
    <row r="77" spans="1:17" s="11" customFormat="1" ht="18.75" customHeight="1">
      <c r="A77" s="241">
        <v>71</v>
      </c>
      <c r="B77" s="57"/>
      <c r="C77" s="57"/>
      <c r="D77" s="58"/>
      <c r="E77" s="256"/>
      <c r="F77" s="76"/>
      <c r="G77" s="76"/>
      <c r="H77" s="322"/>
      <c r="I77" s="279"/>
      <c r="J77" s="238" t="e">
        <f>IF(AND(Q77="",#REF!&gt;0,#REF!&lt;5),K77,)</f>
        <v>#REF!</v>
      </c>
      <c r="K77" s="236" t="str">
        <f>IF(D77="","ZZZ9",IF(AND(#REF!&gt;0,#REF!&lt;5),D77&amp;#REF!,D77&amp;"9"))</f>
        <v>ZZZ9</v>
      </c>
      <c r="L77" s="240">
        <f t="shared" si="0"/>
        <v>999</v>
      </c>
      <c r="M77" s="276">
        <f t="shared" si="1"/>
        <v>999</v>
      </c>
      <c r="N77" s="271"/>
      <c r="O77" s="234"/>
      <c r="P77" s="77">
        <f t="shared" si="2"/>
        <v>999</v>
      </c>
      <c r="Q77" s="59"/>
    </row>
    <row r="78" spans="1:17" s="11" customFormat="1" ht="18.75" customHeight="1">
      <c r="A78" s="241">
        <v>72</v>
      </c>
      <c r="B78" s="57"/>
      <c r="C78" s="57"/>
      <c r="D78" s="58"/>
      <c r="E78" s="256"/>
      <c r="F78" s="76"/>
      <c r="G78" s="76"/>
      <c r="H78" s="322"/>
      <c r="I78" s="279"/>
      <c r="J78" s="238" t="e">
        <f>IF(AND(Q78="",#REF!&gt;0,#REF!&lt;5),K78,)</f>
        <v>#REF!</v>
      </c>
      <c r="K78" s="236" t="str">
        <f>IF(D78="","ZZZ9",IF(AND(#REF!&gt;0,#REF!&lt;5),D78&amp;#REF!,D78&amp;"9"))</f>
        <v>ZZZ9</v>
      </c>
      <c r="L78" s="240">
        <f t="shared" si="0"/>
        <v>999</v>
      </c>
      <c r="M78" s="276">
        <f t="shared" si="1"/>
        <v>999</v>
      </c>
      <c r="N78" s="271"/>
      <c r="O78" s="234"/>
      <c r="P78" s="77">
        <f t="shared" si="2"/>
        <v>999</v>
      </c>
      <c r="Q78" s="59"/>
    </row>
    <row r="79" spans="1:17" s="11" customFormat="1" ht="18.75" customHeight="1">
      <c r="A79" s="241">
        <v>73</v>
      </c>
      <c r="B79" s="57"/>
      <c r="C79" s="57"/>
      <c r="D79" s="58"/>
      <c r="E79" s="256"/>
      <c r="F79" s="76"/>
      <c r="G79" s="76"/>
      <c r="H79" s="322"/>
      <c r="I79" s="279"/>
      <c r="J79" s="238" t="e">
        <f>IF(AND(Q79="",#REF!&gt;0,#REF!&lt;5),K79,)</f>
        <v>#REF!</v>
      </c>
      <c r="K79" s="236" t="str">
        <f>IF(D79="","ZZZ9",IF(AND(#REF!&gt;0,#REF!&lt;5),D79&amp;#REF!,D79&amp;"9"))</f>
        <v>ZZZ9</v>
      </c>
      <c r="L79" s="240">
        <f t="shared" si="0"/>
        <v>999</v>
      </c>
      <c r="M79" s="276">
        <f t="shared" si="1"/>
        <v>999</v>
      </c>
      <c r="N79" s="271"/>
      <c r="O79" s="234"/>
      <c r="P79" s="77">
        <f t="shared" si="2"/>
        <v>999</v>
      </c>
      <c r="Q79" s="59"/>
    </row>
    <row r="80" spans="1:17" s="11" customFormat="1" ht="18.75" customHeight="1">
      <c r="A80" s="241">
        <v>74</v>
      </c>
      <c r="B80" s="57"/>
      <c r="C80" s="57"/>
      <c r="D80" s="58"/>
      <c r="E80" s="256"/>
      <c r="F80" s="76"/>
      <c r="G80" s="76"/>
      <c r="H80" s="322"/>
      <c r="I80" s="279"/>
      <c r="J80" s="238" t="e">
        <f>IF(AND(Q80="",#REF!&gt;0,#REF!&lt;5),K80,)</f>
        <v>#REF!</v>
      </c>
      <c r="K80" s="236" t="str">
        <f>IF(D80="","ZZZ9",IF(AND(#REF!&gt;0,#REF!&lt;5),D80&amp;#REF!,D80&amp;"9"))</f>
        <v>ZZZ9</v>
      </c>
      <c r="L80" s="240">
        <f t="shared" si="0"/>
        <v>999</v>
      </c>
      <c r="M80" s="276">
        <f t="shared" si="1"/>
        <v>999</v>
      </c>
      <c r="N80" s="271"/>
      <c r="O80" s="234"/>
      <c r="P80" s="77">
        <f t="shared" si="2"/>
        <v>999</v>
      </c>
      <c r="Q80" s="59"/>
    </row>
    <row r="81" spans="1:17" s="11" customFormat="1" ht="18.75" customHeight="1">
      <c r="A81" s="241">
        <v>75</v>
      </c>
      <c r="B81" s="57"/>
      <c r="C81" s="57"/>
      <c r="D81" s="58"/>
      <c r="E81" s="256"/>
      <c r="F81" s="76"/>
      <c r="G81" s="76"/>
      <c r="H81" s="322"/>
      <c r="I81" s="279"/>
      <c r="J81" s="238" t="e">
        <f>IF(AND(Q81="",#REF!&gt;0,#REF!&lt;5),K81,)</f>
        <v>#REF!</v>
      </c>
      <c r="K81" s="236" t="str">
        <f>IF(D81="","ZZZ9",IF(AND(#REF!&gt;0,#REF!&lt;5),D81&amp;#REF!,D81&amp;"9"))</f>
        <v>ZZZ9</v>
      </c>
      <c r="L81" s="240">
        <f t="shared" si="0"/>
        <v>999</v>
      </c>
      <c r="M81" s="276">
        <f t="shared" si="1"/>
        <v>999</v>
      </c>
      <c r="N81" s="271"/>
      <c r="O81" s="234"/>
      <c r="P81" s="77">
        <f t="shared" si="2"/>
        <v>999</v>
      </c>
      <c r="Q81" s="59"/>
    </row>
    <row r="82" spans="1:17" s="11" customFormat="1" ht="18.75" customHeight="1">
      <c r="A82" s="241">
        <v>76</v>
      </c>
      <c r="B82" s="57"/>
      <c r="C82" s="57"/>
      <c r="D82" s="58"/>
      <c r="E82" s="256"/>
      <c r="F82" s="76"/>
      <c r="G82" s="76"/>
      <c r="H82" s="322"/>
      <c r="I82" s="279"/>
      <c r="J82" s="238" t="e">
        <f>IF(AND(Q82="",#REF!&gt;0,#REF!&lt;5),K82,)</f>
        <v>#REF!</v>
      </c>
      <c r="K82" s="236" t="str">
        <f>IF(D82="","ZZZ9",IF(AND(#REF!&gt;0,#REF!&lt;5),D82&amp;#REF!,D82&amp;"9"))</f>
        <v>ZZZ9</v>
      </c>
      <c r="L82" s="240">
        <f t="shared" si="0"/>
        <v>999</v>
      </c>
      <c r="M82" s="276">
        <f t="shared" si="1"/>
        <v>999</v>
      </c>
      <c r="N82" s="271"/>
      <c r="O82" s="234"/>
      <c r="P82" s="77">
        <f t="shared" si="2"/>
        <v>999</v>
      </c>
      <c r="Q82" s="59"/>
    </row>
    <row r="83" spans="1:17" s="11" customFormat="1" ht="18.75" customHeight="1">
      <c r="A83" s="241">
        <v>77</v>
      </c>
      <c r="B83" s="57"/>
      <c r="C83" s="57"/>
      <c r="D83" s="58"/>
      <c r="E83" s="256"/>
      <c r="F83" s="76"/>
      <c r="G83" s="76"/>
      <c r="H83" s="322"/>
      <c r="I83" s="279"/>
      <c r="J83" s="238" t="e">
        <f>IF(AND(Q83="",#REF!&gt;0,#REF!&lt;5),K83,)</f>
        <v>#REF!</v>
      </c>
      <c r="K83" s="236" t="str">
        <f>IF(D83="","ZZZ9",IF(AND(#REF!&gt;0,#REF!&lt;5),D83&amp;#REF!,D83&amp;"9"))</f>
        <v>ZZZ9</v>
      </c>
      <c r="L83" s="240">
        <f t="shared" si="0"/>
        <v>999</v>
      </c>
      <c r="M83" s="276">
        <f t="shared" si="1"/>
        <v>999</v>
      </c>
      <c r="N83" s="271"/>
      <c r="O83" s="234"/>
      <c r="P83" s="77">
        <f t="shared" si="2"/>
        <v>999</v>
      </c>
      <c r="Q83" s="59"/>
    </row>
    <row r="84" spans="1:17" s="11" customFormat="1" ht="18.75" customHeight="1">
      <c r="A84" s="241">
        <v>78</v>
      </c>
      <c r="B84" s="57"/>
      <c r="C84" s="57"/>
      <c r="D84" s="58"/>
      <c r="E84" s="256"/>
      <c r="F84" s="76"/>
      <c r="G84" s="76"/>
      <c r="H84" s="322"/>
      <c r="I84" s="279"/>
      <c r="J84" s="238" t="e">
        <f>IF(AND(Q84="",#REF!&gt;0,#REF!&lt;5),K84,)</f>
        <v>#REF!</v>
      </c>
      <c r="K84" s="236" t="str">
        <f>IF(D84="","ZZZ9",IF(AND(#REF!&gt;0,#REF!&lt;5),D84&amp;#REF!,D84&amp;"9"))</f>
        <v>ZZZ9</v>
      </c>
      <c r="L84" s="240">
        <f t="shared" si="0"/>
        <v>999</v>
      </c>
      <c r="M84" s="276">
        <f t="shared" si="1"/>
        <v>999</v>
      </c>
      <c r="N84" s="271"/>
      <c r="O84" s="234"/>
      <c r="P84" s="77">
        <f t="shared" si="2"/>
        <v>999</v>
      </c>
      <c r="Q84" s="59"/>
    </row>
    <row r="85" spans="1:17" s="11" customFormat="1" ht="18.75" customHeight="1">
      <c r="A85" s="241">
        <v>79</v>
      </c>
      <c r="B85" s="57"/>
      <c r="C85" s="57"/>
      <c r="D85" s="58"/>
      <c r="E85" s="256"/>
      <c r="F85" s="76"/>
      <c r="G85" s="76"/>
      <c r="H85" s="322"/>
      <c r="I85" s="279"/>
      <c r="J85" s="238" t="e">
        <f>IF(AND(Q85="",#REF!&gt;0,#REF!&lt;5),K85,)</f>
        <v>#REF!</v>
      </c>
      <c r="K85" s="236" t="str">
        <f>IF(D85="","ZZZ9",IF(AND(#REF!&gt;0,#REF!&lt;5),D85&amp;#REF!,D85&amp;"9"))</f>
        <v>ZZZ9</v>
      </c>
      <c r="L85" s="240">
        <f t="shared" si="0"/>
        <v>999</v>
      </c>
      <c r="M85" s="276">
        <f t="shared" si="1"/>
        <v>999</v>
      </c>
      <c r="N85" s="271"/>
      <c r="O85" s="234"/>
      <c r="P85" s="77">
        <f t="shared" si="2"/>
        <v>999</v>
      </c>
      <c r="Q85" s="59"/>
    </row>
    <row r="86" spans="1:17" s="11" customFormat="1" ht="18.75" customHeight="1">
      <c r="A86" s="241">
        <v>80</v>
      </c>
      <c r="B86" s="57"/>
      <c r="C86" s="57"/>
      <c r="D86" s="58"/>
      <c r="E86" s="256"/>
      <c r="F86" s="76"/>
      <c r="G86" s="76"/>
      <c r="H86" s="322"/>
      <c r="I86" s="279"/>
      <c r="J86" s="238" t="e">
        <f>IF(AND(Q86="",#REF!&gt;0,#REF!&lt;5),K86,)</f>
        <v>#REF!</v>
      </c>
      <c r="K86" s="236" t="str">
        <f>IF(D86="","ZZZ9",IF(AND(#REF!&gt;0,#REF!&lt;5),D86&amp;#REF!,D86&amp;"9"))</f>
        <v>ZZZ9</v>
      </c>
      <c r="L86" s="240">
        <f t="shared" si="0"/>
        <v>999</v>
      </c>
      <c r="M86" s="276">
        <f t="shared" si="1"/>
        <v>999</v>
      </c>
      <c r="N86" s="271"/>
      <c r="O86" s="234"/>
      <c r="P86" s="77">
        <f t="shared" si="2"/>
        <v>999</v>
      </c>
      <c r="Q86" s="59"/>
    </row>
    <row r="87" spans="1:17" s="11" customFormat="1" ht="18.75" customHeight="1">
      <c r="A87" s="241">
        <v>81</v>
      </c>
      <c r="B87" s="57"/>
      <c r="C87" s="57"/>
      <c r="D87" s="58"/>
      <c r="E87" s="256"/>
      <c r="F87" s="76"/>
      <c r="G87" s="76"/>
      <c r="H87" s="322"/>
      <c r="I87" s="279"/>
      <c r="J87" s="238" t="e">
        <f>IF(AND(Q87="",#REF!&gt;0,#REF!&lt;5),K87,)</f>
        <v>#REF!</v>
      </c>
      <c r="K87" s="236" t="str">
        <f>IF(D87="","ZZZ9",IF(AND(#REF!&gt;0,#REF!&lt;5),D87&amp;#REF!,D87&amp;"9"))</f>
        <v>ZZZ9</v>
      </c>
      <c r="L87" s="240">
        <f t="shared" si="0"/>
        <v>999</v>
      </c>
      <c r="M87" s="276">
        <f t="shared" si="1"/>
        <v>999</v>
      </c>
      <c r="N87" s="271"/>
      <c r="O87" s="234"/>
      <c r="P87" s="77">
        <f t="shared" si="2"/>
        <v>999</v>
      </c>
      <c r="Q87" s="59"/>
    </row>
    <row r="88" spans="1:17" s="11" customFormat="1" ht="18.75" customHeight="1">
      <c r="A88" s="241">
        <v>82</v>
      </c>
      <c r="B88" s="57"/>
      <c r="C88" s="57"/>
      <c r="D88" s="58"/>
      <c r="E88" s="256"/>
      <c r="F88" s="76"/>
      <c r="G88" s="76"/>
      <c r="H88" s="322"/>
      <c r="I88" s="279"/>
      <c r="J88" s="238" t="e">
        <f>IF(AND(Q88="",#REF!&gt;0,#REF!&lt;5),K88,)</f>
        <v>#REF!</v>
      </c>
      <c r="K88" s="236" t="str">
        <f>IF(D88="","ZZZ9",IF(AND(#REF!&gt;0,#REF!&lt;5),D88&amp;#REF!,D88&amp;"9"))</f>
        <v>ZZZ9</v>
      </c>
      <c r="L88" s="240">
        <f t="shared" si="0"/>
        <v>999</v>
      </c>
      <c r="M88" s="276">
        <f t="shared" si="1"/>
        <v>999</v>
      </c>
      <c r="N88" s="271"/>
      <c r="O88" s="234"/>
      <c r="P88" s="77">
        <f t="shared" si="2"/>
        <v>999</v>
      </c>
      <c r="Q88" s="59"/>
    </row>
    <row r="89" spans="1:17" s="11" customFormat="1" ht="18.75" customHeight="1">
      <c r="A89" s="241">
        <v>83</v>
      </c>
      <c r="B89" s="57"/>
      <c r="C89" s="57"/>
      <c r="D89" s="58"/>
      <c r="E89" s="256"/>
      <c r="F89" s="76"/>
      <c r="G89" s="76"/>
      <c r="H89" s="322"/>
      <c r="I89" s="279"/>
      <c r="J89" s="238" t="e">
        <f>IF(AND(Q89="",#REF!&gt;0,#REF!&lt;5),K89,)</f>
        <v>#REF!</v>
      </c>
      <c r="K89" s="236" t="str">
        <f>IF(D89="","ZZZ9",IF(AND(#REF!&gt;0,#REF!&lt;5),D89&amp;#REF!,D89&amp;"9"))</f>
        <v>ZZZ9</v>
      </c>
      <c r="L89" s="240">
        <f t="shared" si="0"/>
        <v>999</v>
      </c>
      <c r="M89" s="276">
        <f t="shared" si="1"/>
        <v>999</v>
      </c>
      <c r="N89" s="271"/>
      <c r="O89" s="234"/>
      <c r="P89" s="77">
        <f t="shared" si="2"/>
        <v>999</v>
      </c>
      <c r="Q89" s="59"/>
    </row>
    <row r="90" spans="1:17" s="11" customFormat="1" ht="18.75" customHeight="1">
      <c r="A90" s="241">
        <v>84</v>
      </c>
      <c r="B90" s="57"/>
      <c r="C90" s="57"/>
      <c r="D90" s="58"/>
      <c r="E90" s="256"/>
      <c r="F90" s="76"/>
      <c r="G90" s="76"/>
      <c r="H90" s="322"/>
      <c r="I90" s="279"/>
      <c r="J90" s="238" t="e">
        <f>IF(AND(Q90="",#REF!&gt;0,#REF!&lt;5),K90,)</f>
        <v>#REF!</v>
      </c>
      <c r="K90" s="236" t="str">
        <f>IF(D90="","ZZZ9",IF(AND(#REF!&gt;0,#REF!&lt;5),D90&amp;#REF!,D90&amp;"9"))</f>
        <v>ZZZ9</v>
      </c>
      <c r="L90" s="240">
        <f t="shared" si="0"/>
        <v>999</v>
      </c>
      <c r="M90" s="276">
        <f t="shared" si="1"/>
        <v>999</v>
      </c>
      <c r="N90" s="271"/>
      <c r="O90" s="234"/>
      <c r="P90" s="77">
        <f t="shared" si="2"/>
        <v>999</v>
      </c>
      <c r="Q90" s="59"/>
    </row>
    <row r="91" spans="1:17" s="11" customFormat="1" ht="18.75" customHeight="1">
      <c r="A91" s="241">
        <v>85</v>
      </c>
      <c r="B91" s="57"/>
      <c r="C91" s="57"/>
      <c r="D91" s="58"/>
      <c r="E91" s="256"/>
      <c r="F91" s="76"/>
      <c r="G91" s="76"/>
      <c r="H91" s="322"/>
      <c r="I91" s="279"/>
      <c r="J91" s="238" t="e">
        <f>IF(AND(Q91="",#REF!&gt;0,#REF!&lt;5),K91,)</f>
        <v>#REF!</v>
      </c>
      <c r="K91" s="236" t="str">
        <f>IF(D91="","ZZZ9",IF(AND(#REF!&gt;0,#REF!&lt;5),D91&amp;#REF!,D91&amp;"9"))</f>
        <v>ZZZ9</v>
      </c>
      <c r="L91" s="240">
        <f t="shared" si="0"/>
        <v>999</v>
      </c>
      <c r="M91" s="276">
        <f t="shared" si="1"/>
        <v>999</v>
      </c>
      <c r="N91" s="271"/>
      <c r="O91" s="234"/>
      <c r="P91" s="77">
        <f t="shared" si="2"/>
        <v>999</v>
      </c>
      <c r="Q91" s="59"/>
    </row>
    <row r="92" spans="1:17" s="11" customFormat="1" ht="18.75" customHeight="1">
      <c r="A92" s="241">
        <v>86</v>
      </c>
      <c r="B92" s="57"/>
      <c r="C92" s="57"/>
      <c r="D92" s="58"/>
      <c r="E92" s="256"/>
      <c r="F92" s="76"/>
      <c r="G92" s="76"/>
      <c r="H92" s="322"/>
      <c r="I92" s="279"/>
      <c r="J92" s="238" t="e">
        <f>IF(AND(Q92="",#REF!&gt;0,#REF!&lt;5),K92,)</f>
        <v>#REF!</v>
      </c>
      <c r="K92" s="236" t="str">
        <f>IF(D92="","ZZZ9",IF(AND(#REF!&gt;0,#REF!&lt;5),D92&amp;#REF!,D92&amp;"9"))</f>
        <v>ZZZ9</v>
      </c>
      <c r="L92" s="240">
        <f t="shared" si="0"/>
        <v>999</v>
      </c>
      <c r="M92" s="276">
        <f t="shared" si="1"/>
        <v>999</v>
      </c>
      <c r="N92" s="271"/>
      <c r="O92" s="234"/>
      <c r="P92" s="77">
        <f t="shared" si="2"/>
        <v>999</v>
      </c>
      <c r="Q92" s="59"/>
    </row>
    <row r="93" spans="1:17" s="11" customFormat="1" ht="18.75" customHeight="1">
      <c r="A93" s="241">
        <v>87</v>
      </c>
      <c r="B93" s="57"/>
      <c r="C93" s="57"/>
      <c r="D93" s="58"/>
      <c r="E93" s="256"/>
      <c r="F93" s="76"/>
      <c r="G93" s="76"/>
      <c r="H93" s="322"/>
      <c r="I93" s="279"/>
      <c r="J93" s="238" t="e">
        <f>IF(AND(Q93="",#REF!&gt;0,#REF!&lt;5),K93,)</f>
        <v>#REF!</v>
      </c>
      <c r="K93" s="236" t="str">
        <f>IF(D93="","ZZZ9",IF(AND(#REF!&gt;0,#REF!&lt;5),D93&amp;#REF!,D93&amp;"9"))</f>
        <v>ZZZ9</v>
      </c>
      <c r="L93" s="240">
        <f t="shared" si="0"/>
        <v>999</v>
      </c>
      <c r="M93" s="276">
        <f t="shared" si="1"/>
        <v>999</v>
      </c>
      <c r="N93" s="271"/>
      <c r="O93" s="234"/>
      <c r="P93" s="77">
        <f t="shared" si="2"/>
        <v>999</v>
      </c>
      <c r="Q93" s="59"/>
    </row>
    <row r="94" spans="1:17" s="11" customFormat="1" ht="18.75" customHeight="1">
      <c r="A94" s="241">
        <v>88</v>
      </c>
      <c r="B94" s="57"/>
      <c r="C94" s="57"/>
      <c r="D94" s="58"/>
      <c r="E94" s="256"/>
      <c r="F94" s="76"/>
      <c r="G94" s="76"/>
      <c r="H94" s="322"/>
      <c r="I94" s="279"/>
      <c r="J94" s="238" t="e">
        <f>IF(AND(Q94="",#REF!&gt;0,#REF!&lt;5),K94,)</f>
        <v>#REF!</v>
      </c>
      <c r="K94" s="236" t="str">
        <f>IF(D94="","ZZZ9",IF(AND(#REF!&gt;0,#REF!&lt;5),D94&amp;#REF!,D94&amp;"9"))</f>
        <v>ZZZ9</v>
      </c>
      <c r="L94" s="240">
        <f t="shared" si="0"/>
        <v>999</v>
      </c>
      <c r="M94" s="276">
        <f t="shared" si="1"/>
        <v>999</v>
      </c>
      <c r="N94" s="271"/>
      <c r="O94" s="234"/>
      <c r="P94" s="77">
        <f t="shared" si="2"/>
        <v>999</v>
      </c>
      <c r="Q94" s="59"/>
    </row>
    <row r="95" spans="1:17" s="11" customFormat="1" ht="18.75" customHeight="1">
      <c r="A95" s="241">
        <v>89</v>
      </c>
      <c r="B95" s="57"/>
      <c r="C95" s="57"/>
      <c r="D95" s="58"/>
      <c r="E95" s="256"/>
      <c r="F95" s="76"/>
      <c r="G95" s="76"/>
      <c r="H95" s="322"/>
      <c r="I95" s="279"/>
      <c r="J95" s="238" t="e">
        <f>IF(AND(Q95="",#REF!&gt;0,#REF!&lt;5),K95,)</f>
        <v>#REF!</v>
      </c>
      <c r="K95" s="236" t="str">
        <f>IF(D95="","ZZZ9",IF(AND(#REF!&gt;0,#REF!&lt;5),D95&amp;#REF!,D95&amp;"9"))</f>
        <v>ZZZ9</v>
      </c>
      <c r="L95" s="240">
        <f t="shared" si="0"/>
        <v>999</v>
      </c>
      <c r="M95" s="276">
        <f t="shared" si="1"/>
        <v>999</v>
      </c>
      <c r="N95" s="271"/>
      <c r="O95" s="234"/>
      <c r="P95" s="77">
        <f t="shared" si="2"/>
        <v>999</v>
      </c>
      <c r="Q95" s="59"/>
    </row>
    <row r="96" spans="1:17" s="11" customFormat="1" ht="18.75" customHeight="1">
      <c r="A96" s="241">
        <v>90</v>
      </c>
      <c r="B96" s="57"/>
      <c r="C96" s="57"/>
      <c r="D96" s="58"/>
      <c r="E96" s="256"/>
      <c r="F96" s="76"/>
      <c r="G96" s="76"/>
      <c r="H96" s="322"/>
      <c r="I96" s="279"/>
      <c r="J96" s="238" t="e">
        <f>IF(AND(Q96="",#REF!&gt;0,#REF!&lt;5),K96,)</f>
        <v>#REF!</v>
      </c>
      <c r="K96" s="236" t="str">
        <f>IF(D96="","ZZZ9",IF(AND(#REF!&gt;0,#REF!&lt;5),D96&amp;#REF!,D96&amp;"9"))</f>
        <v>ZZZ9</v>
      </c>
      <c r="L96" s="240">
        <f t="shared" si="0"/>
        <v>999</v>
      </c>
      <c r="M96" s="276">
        <f t="shared" si="1"/>
        <v>999</v>
      </c>
      <c r="N96" s="271"/>
      <c r="O96" s="234"/>
      <c r="P96" s="77">
        <f t="shared" si="2"/>
        <v>999</v>
      </c>
      <c r="Q96" s="59"/>
    </row>
    <row r="97" spans="1:17" s="11" customFormat="1" ht="18.75" customHeight="1">
      <c r="A97" s="241">
        <v>91</v>
      </c>
      <c r="B97" s="57"/>
      <c r="C97" s="57"/>
      <c r="D97" s="58"/>
      <c r="E97" s="256"/>
      <c r="F97" s="76"/>
      <c r="G97" s="76"/>
      <c r="H97" s="322"/>
      <c r="I97" s="279"/>
      <c r="J97" s="238" t="e">
        <f>IF(AND(Q97="",#REF!&gt;0,#REF!&lt;5),K97,)</f>
        <v>#REF!</v>
      </c>
      <c r="K97" s="236" t="str">
        <f>IF(D97="","ZZZ9",IF(AND(#REF!&gt;0,#REF!&lt;5),D97&amp;#REF!,D97&amp;"9"))</f>
        <v>ZZZ9</v>
      </c>
      <c r="L97" s="240">
        <f t="shared" si="0"/>
        <v>999</v>
      </c>
      <c r="M97" s="276">
        <f t="shared" si="1"/>
        <v>999</v>
      </c>
      <c r="N97" s="271"/>
      <c r="O97" s="234"/>
      <c r="P97" s="77">
        <f t="shared" si="2"/>
        <v>999</v>
      </c>
      <c r="Q97" s="59"/>
    </row>
    <row r="98" spans="1:17" s="11" customFormat="1" ht="18.75" customHeight="1">
      <c r="A98" s="241">
        <v>92</v>
      </c>
      <c r="B98" s="57"/>
      <c r="C98" s="57"/>
      <c r="D98" s="58"/>
      <c r="E98" s="256"/>
      <c r="F98" s="76"/>
      <c r="G98" s="76"/>
      <c r="H98" s="322"/>
      <c r="I98" s="279"/>
      <c r="J98" s="238" t="e">
        <f>IF(AND(Q98="",#REF!&gt;0,#REF!&lt;5),K98,)</f>
        <v>#REF!</v>
      </c>
      <c r="K98" s="236" t="str">
        <f>IF(D98="","ZZZ9",IF(AND(#REF!&gt;0,#REF!&lt;5),D98&amp;#REF!,D98&amp;"9"))</f>
        <v>ZZZ9</v>
      </c>
      <c r="L98" s="240">
        <f t="shared" si="0"/>
        <v>999</v>
      </c>
      <c r="M98" s="276">
        <f t="shared" si="1"/>
        <v>999</v>
      </c>
      <c r="N98" s="271"/>
      <c r="O98" s="234"/>
      <c r="P98" s="77">
        <f t="shared" si="2"/>
        <v>999</v>
      </c>
      <c r="Q98" s="59"/>
    </row>
    <row r="99" spans="1:17" s="11" customFormat="1" ht="18.75" customHeight="1">
      <c r="A99" s="241">
        <v>93</v>
      </c>
      <c r="B99" s="57"/>
      <c r="C99" s="57"/>
      <c r="D99" s="58"/>
      <c r="E99" s="256"/>
      <c r="F99" s="76"/>
      <c r="G99" s="76"/>
      <c r="H99" s="322"/>
      <c r="I99" s="279"/>
      <c r="J99" s="238" t="e">
        <f>IF(AND(Q99="",#REF!&gt;0,#REF!&lt;5),K99,)</f>
        <v>#REF!</v>
      </c>
      <c r="K99" s="236" t="str">
        <f>IF(D99="","ZZZ9",IF(AND(#REF!&gt;0,#REF!&lt;5),D99&amp;#REF!,D99&amp;"9"))</f>
        <v>ZZZ9</v>
      </c>
      <c r="L99" s="240">
        <f t="shared" si="0"/>
        <v>999</v>
      </c>
      <c r="M99" s="276">
        <f t="shared" si="1"/>
        <v>999</v>
      </c>
      <c r="N99" s="271"/>
      <c r="O99" s="234"/>
      <c r="P99" s="77">
        <f t="shared" si="2"/>
        <v>999</v>
      </c>
      <c r="Q99" s="59"/>
    </row>
    <row r="100" spans="1:17" s="11" customFormat="1" ht="18.75" customHeight="1">
      <c r="A100" s="241">
        <v>94</v>
      </c>
      <c r="B100" s="57"/>
      <c r="C100" s="57"/>
      <c r="D100" s="58"/>
      <c r="E100" s="256"/>
      <c r="F100" s="76"/>
      <c r="G100" s="76"/>
      <c r="H100" s="322"/>
      <c r="I100" s="279"/>
      <c r="J100" s="238" t="e">
        <f>IF(AND(Q100="",#REF!&gt;0,#REF!&lt;5),K100,)</f>
        <v>#REF!</v>
      </c>
      <c r="K100" s="236" t="str">
        <f>IF(D100="","ZZZ9",IF(AND(#REF!&gt;0,#REF!&lt;5),D100&amp;#REF!,D100&amp;"9"))</f>
        <v>ZZZ9</v>
      </c>
      <c r="L100" s="240">
        <f t="shared" si="0"/>
        <v>999</v>
      </c>
      <c r="M100" s="276">
        <f t="shared" si="1"/>
        <v>999</v>
      </c>
      <c r="N100" s="271"/>
      <c r="O100" s="234"/>
      <c r="P100" s="77">
        <f t="shared" si="2"/>
        <v>999</v>
      </c>
      <c r="Q100" s="59"/>
    </row>
    <row r="101" spans="1:17" s="11" customFormat="1" ht="18.75" customHeight="1">
      <c r="A101" s="241">
        <v>95</v>
      </c>
      <c r="B101" s="57"/>
      <c r="C101" s="57"/>
      <c r="D101" s="58"/>
      <c r="E101" s="256"/>
      <c r="F101" s="76"/>
      <c r="G101" s="76"/>
      <c r="H101" s="322"/>
      <c r="I101" s="279"/>
      <c r="J101" s="238" t="e">
        <f>IF(AND(Q101="",#REF!&gt;0,#REF!&lt;5),K101,)</f>
        <v>#REF!</v>
      </c>
      <c r="K101" s="236" t="str">
        <f>IF(D101="","ZZZ9",IF(AND(#REF!&gt;0,#REF!&lt;5),D101&amp;#REF!,D101&amp;"9"))</f>
        <v>ZZZ9</v>
      </c>
      <c r="L101" s="240">
        <f t="shared" si="0"/>
        <v>999</v>
      </c>
      <c r="M101" s="276">
        <f t="shared" si="1"/>
        <v>999</v>
      </c>
      <c r="N101" s="271"/>
      <c r="O101" s="234"/>
      <c r="P101" s="77">
        <f t="shared" si="2"/>
        <v>999</v>
      </c>
      <c r="Q101" s="59"/>
    </row>
    <row r="102" spans="1:17" s="11" customFormat="1" ht="18.75" customHeight="1">
      <c r="A102" s="241">
        <v>96</v>
      </c>
      <c r="B102" s="57"/>
      <c r="C102" s="57"/>
      <c r="D102" s="58"/>
      <c r="E102" s="256"/>
      <c r="F102" s="76"/>
      <c r="G102" s="76"/>
      <c r="H102" s="322"/>
      <c r="I102" s="279"/>
      <c r="J102" s="238" t="e">
        <f>IF(AND(Q102="",#REF!&gt;0,#REF!&lt;5),K102,)</f>
        <v>#REF!</v>
      </c>
      <c r="K102" s="236" t="str">
        <f>IF(D102="","ZZZ9",IF(AND(#REF!&gt;0,#REF!&lt;5),D102&amp;#REF!,D102&amp;"9"))</f>
        <v>ZZZ9</v>
      </c>
      <c r="L102" s="240">
        <f t="shared" si="0"/>
        <v>999</v>
      </c>
      <c r="M102" s="276">
        <f t="shared" si="1"/>
        <v>999</v>
      </c>
      <c r="N102" s="271"/>
      <c r="O102" s="234"/>
      <c r="P102" s="77">
        <f t="shared" si="2"/>
        <v>999</v>
      </c>
      <c r="Q102" s="59"/>
    </row>
    <row r="103" spans="1:17" s="11" customFormat="1" ht="18.75" customHeight="1">
      <c r="A103" s="241">
        <v>97</v>
      </c>
      <c r="B103" s="57"/>
      <c r="C103" s="57"/>
      <c r="D103" s="58"/>
      <c r="E103" s="256"/>
      <c r="F103" s="76"/>
      <c r="G103" s="76"/>
      <c r="H103" s="322"/>
      <c r="I103" s="279"/>
      <c r="J103" s="238" t="e">
        <f>IF(AND(Q103="",#REF!&gt;0,#REF!&lt;5),K103,)</f>
        <v>#REF!</v>
      </c>
      <c r="K103" s="236" t="str">
        <f>IF(D103="","ZZZ9",IF(AND(#REF!&gt;0,#REF!&lt;5),D103&amp;#REF!,D103&amp;"9"))</f>
        <v>ZZZ9</v>
      </c>
      <c r="L103" s="240">
        <f t="shared" si="0"/>
        <v>999</v>
      </c>
      <c r="M103" s="276">
        <f t="shared" si="1"/>
        <v>999</v>
      </c>
      <c r="N103" s="271"/>
      <c r="O103" s="234"/>
      <c r="P103" s="77">
        <f t="shared" si="2"/>
        <v>999</v>
      </c>
      <c r="Q103" s="59"/>
    </row>
    <row r="104" spans="1:17" s="11" customFormat="1" ht="18.75" customHeight="1">
      <c r="A104" s="241">
        <v>98</v>
      </c>
      <c r="B104" s="57"/>
      <c r="C104" s="57"/>
      <c r="D104" s="58"/>
      <c r="E104" s="256"/>
      <c r="F104" s="76"/>
      <c r="G104" s="76"/>
      <c r="H104" s="322"/>
      <c r="I104" s="279"/>
      <c r="J104" s="238" t="e">
        <f>IF(AND(Q104="",#REF!&gt;0,#REF!&lt;5),K104,)</f>
        <v>#REF!</v>
      </c>
      <c r="K104" s="236" t="str">
        <f>IF(D104="","ZZZ9",IF(AND(#REF!&gt;0,#REF!&lt;5),D104&amp;#REF!,D104&amp;"9"))</f>
        <v>ZZZ9</v>
      </c>
      <c r="L104" s="240">
        <f aca="true" t="shared" si="3" ref="L104:L156">IF(Q104="",999,Q104)</f>
        <v>999</v>
      </c>
      <c r="M104" s="276">
        <f aca="true" t="shared" si="4" ref="M104:M156">IF(P104=999,999,1)</f>
        <v>999</v>
      </c>
      <c r="N104" s="271"/>
      <c r="O104" s="234"/>
      <c r="P104" s="77">
        <f aca="true" t="shared" si="5" ref="P104:P156">IF(N104="DA",1,IF(N104="WC",2,IF(N104="SE",3,IF(N104="Q",4,IF(N104="LL",5,999)))))</f>
        <v>999</v>
      </c>
      <c r="Q104" s="59"/>
    </row>
    <row r="105" spans="1:17" s="11" customFormat="1" ht="18.75" customHeight="1">
      <c r="A105" s="241">
        <v>99</v>
      </c>
      <c r="B105" s="57"/>
      <c r="C105" s="57"/>
      <c r="D105" s="58"/>
      <c r="E105" s="256"/>
      <c r="F105" s="76"/>
      <c r="G105" s="76"/>
      <c r="H105" s="322"/>
      <c r="I105" s="279"/>
      <c r="J105" s="238" t="e">
        <f>IF(AND(Q105="",#REF!&gt;0,#REF!&lt;5),K105,)</f>
        <v>#REF!</v>
      </c>
      <c r="K105" s="236" t="str">
        <f>IF(D105="","ZZZ9",IF(AND(#REF!&gt;0,#REF!&lt;5),D105&amp;#REF!,D105&amp;"9"))</f>
        <v>ZZZ9</v>
      </c>
      <c r="L105" s="240">
        <f t="shared" si="3"/>
        <v>999</v>
      </c>
      <c r="M105" s="276">
        <f t="shared" si="4"/>
        <v>999</v>
      </c>
      <c r="N105" s="271"/>
      <c r="O105" s="234"/>
      <c r="P105" s="77">
        <f t="shared" si="5"/>
        <v>999</v>
      </c>
      <c r="Q105" s="59"/>
    </row>
    <row r="106" spans="1:17" s="11" customFormat="1" ht="18.75" customHeight="1">
      <c r="A106" s="241">
        <v>100</v>
      </c>
      <c r="B106" s="57"/>
      <c r="C106" s="57"/>
      <c r="D106" s="58"/>
      <c r="E106" s="256"/>
      <c r="F106" s="76"/>
      <c r="G106" s="76"/>
      <c r="H106" s="322"/>
      <c r="I106" s="279"/>
      <c r="J106" s="238" t="e">
        <f>IF(AND(Q106="",#REF!&gt;0,#REF!&lt;5),K106,)</f>
        <v>#REF!</v>
      </c>
      <c r="K106" s="236" t="str">
        <f>IF(D106="","ZZZ9",IF(AND(#REF!&gt;0,#REF!&lt;5),D106&amp;#REF!,D106&amp;"9"))</f>
        <v>ZZZ9</v>
      </c>
      <c r="L106" s="240">
        <f t="shared" si="3"/>
        <v>999</v>
      </c>
      <c r="M106" s="276">
        <f t="shared" si="4"/>
        <v>999</v>
      </c>
      <c r="N106" s="271"/>
      <c r="O106" s="234"/>
      <c r="P106" s="77">
        <f t="shared" si="5"/>
        <v>999</v>
      </c>
      <c r="Q106" s="59"/>
    </row>
    <row r="107" spans="1:17" s="11" customFormat="1" ht="18.75" customHeight="1">
      <c r="A107" s="241">
        <v>101</v>
      </c>
      <c r="B107" s="57"/>
      <c r="C107" s="57"/>
      <c r="D107" s="58"/>
      <c r="E107" s="256"/>
      <c r="F107" s="76"/>
      <c r="G107" s="76"/>
      <c r="H107" s="322"/>
      <c r="I107" s="279"/>
      <c r="J107" s="238" t="e">
        <f>IF(AND(Q107="",#REF!&gt;0,#REF!&lt;5),K107,)</f>
        <v>#REF!</v>
      </c>
      <c r="K107" s="236" t="str">
        <f>IF(D107="","ZZZ9",IF(AND(#REF!&gt;0,#REF!&lt;5),D107&amp;#REF!,D107&amp;"9"))</f>
        <v>ZZZ9</v>
      </c>
      <c r="L107" s="240">
        <f t="shared" si="3"/>
        <v>999</v>
      </c>
      <c r="M107" s="276">
        <f t="shared" si="4"/>
        <v>999</v>
      </c>
      <c r="N107" s="271"/>
      <c r="O107" s="234"/>
      <c r="P107" s="77">
        <f t="shared" si="5"/>
        <v>999</v>
      </c>
      <c r="Q107" s="59"/>
    </row>
    <row r="108" spans="1:17" s="11" customFormat="1" ht="18.75" customHeight="1">
      <c r="A108" s="241">
        <v>102</v>
      </c>
      <c r="B108" s="57"/>
      <c r="C108" s="57"/>
      <c r="D108" s="58"/>
      <c r="E108" s="256"/>
      <c r="F108" s="76"/>
      <c r="G108" s="76"/>
      <c r="H108" s="322"/>
      <c r="I108" s="279"/>
      <c r="J108" s="238" t="e">
        <f>IF(AND(Q108="",#REF!&gt;0,#REF!&lt;5),K108,)</f>
        <v>#REF!</v>
      </c>
      <c r="K108" s="236" t="str">
        <f>IF(D108="","ZZZ9",IF(AND(#REF!&gt;0,#REF!&lt;5),D108&amp;#REF!,D108&amp;"9"))</f>
        <v>ZZZ9</v>
      </c>
      <c r="L108" s="240">
        <f t="shared" si="3"/>
        <v>999</v>
      </c>
      <c r="M108" s="276">
        <f t="shared" si="4"/>
        <v>999</v>
      </c>
      <c r="N108" s="271"/>
      <c r="O108" s="234"/>
      <c r="P108" s="77">
        <f t="shared" si="5"/>
        <v>999</v>
      </c>
      <c r="Q108" s="59"/>
    </row>
    <row r="109" spans="1:17" s="11" customFormat="1" ht="18.75" customHeight="1">
      <c r="A109" s="241">
        <v>103</v>
      </c>
      <c r="B109" s="57"/>
      <c r="C109" s="57"/>
      <c r="D109" s="58"/>
      <c r="E109" s="256"/>
      <c r="F109" s="76"/>
      <c r="G109" s="76"/>
      <c r="H109" s="322"/>
      <c r="I109" s="279"/>
      <c r="J109" s="238" t="e">
        <f>IF(AND(Q109="",#REF!&gt;0,#REF!&lt;5),K109,)</f>
        <v>#REF!</v>
      </c>
      <c r="K109" s="236" t="str">
        <f>IF(D109="","ZZZ9",IF(AND(#REF!&gt;0,#REF!&lt;5),D109&amp;#REF!,D109&amp;"9"))</f>
        <v>ZZZ9</v>
      </c>
      <c r="L109" s="240">
        <f t="shared" si="3"/>
        <v>999</v>
      </c>
      <c r="M109" s="276">
        <f t="shared" si="4"/>
        <v>999</v>
      </c>
      <c r="N109" s="271"/>
      <c r="O109" s="234"/>
      <c r="P109" s="77">
        <f t="shared" si="5"/>
        <v>999</v>
      </c>
      <c r="Q109" s="59"/>
    </row>
    <row r="110" spans="1:17" s="11" customFormat="1" ht="18.75" customHeight="1">
      <c r="A110" s="241">
        <v>104</v>
      </c>
      <c r="B110" s="57"/>
      <c r="C110" s="57"/>
      <c r="D110" s="58"/>
      <c r="E110" s="256"/>
      <c r="F110" s="76"/>
      <c r="G110" s="76"/>
      <c r="H110" s="322"/>
      <c r="I110" s="279"/>
      <c r="J110" s="238" t="e">
        <f>IF(AND(Q110="",#REF!&gt;0,#REF!&lt;5),K110,)</f>
        <v>#REF!</v>
      </c>
      <c r="K110" s="236" t="str">
        <f>IF(D110="","ZZZ9",IF(AND(#REF!&gt;0,#REF!&lt;5),D110&amp;#REF!,D110&amp;"9"))</f>
        <v>ZZZ9</v>
      </c>
      <c r="L110" s="240">
        <f t="shared" si="3"/>
        <v>999</v>
      </c>
      <c r="M110" s="276">
        <f t="shared" si="4"/>
        <v>999</v>
      </c>
      <c r="N110" s="271"/>
      <c r="O110" s="234"/>
      <c r="P110" s="77">
        <f t="shared" si="5"/>
        <v>999</v>
      </c>
      <c r="Q110" s="59"/>
    </row>
    <row r="111" spans="1:17" s="11" customFormat="1" ht="18.75" customHeight="1">
      <c r="A111" s="241">
        <v>105</v>
      </c>
      <c r="B111" s="57"/>
      <c r="C111" s="57"/>
      <c r="D111" s="58"/>
      <c r="E111" s="256"/>
      <c r="F111" s="76"/>
      <c r="G111" s="76"/>
      <c r="H111" s="322"/>
      <c r="I111" s="279"/>
      <c r="J111" s="238" t="e">
        <f>IF(AND(Q111="",#REF!&gt;0,#REF!&lt;5),K111,)</f>
        <v>#REF!</v>
      </c>
      <c r="K111" s="236" t="str">
        <f>IF(D111="","ZZZ9",IF(AND(#REF!&gt;0,#REF!&lt;5),D111&amp;#REF!,D111&amp;"9"))</f>
        <v>ZZZ9</v>
      </c>
      <c r="L111" s="240">
        <f t="shared" si="3"/>
        <v>999</v>
      </c>
      <c r="M111" s="276">
        <f t="shared" si="4"/>
        <v>999</v>
      </c>
      <c r="N111" s="271"/>
      <c r="O111" s="234"/>
      <c r="P111" s="77">
        <f t="shared" si="5"/>
        <v>999</v>
      </c>
      <c r="Q111" s="59"/>
    </row>
    <row r="112" spans="1:17" s="11" customFormat="1" ht="18.75" customHeight="1">
      <c r="A112" s="241">
        <v>106</v>
      </c>
      <c r="B112" s="57"/>
      <c r="C112" s="57"/>
      <c r="D112" s="58"/>
      <c r="E112" s="256"/>
      <c r="F112" s="76"/>
      <c r="G112" s="76"/>
      <c r="H112" s="322"/>
      <c r="I112" s="279"/>
      <c r="J112" s="238" t="e">
        <f>IF(AND(Q112="",#REF!&gt;0,#REF!&lt;5),K112,)</f>
        <v>#REF!</v>
      </c>
      <c r="K112" s="236" t="str">
        <f>IF(D112="","ZZZ9",IF(AND(#REF!&gt;0,#REF!&lt;5),D112&amp;#REF!,D112&amp;"9"))</f>
        <v>ZZZ9</v>
      </c>
      <c r="L112" s="240">
        <f t="shared" si="3"/>
        <v>999</v>
      </c>
      <c r="M112" s="276">
        <f t="shared" si="4"/>
        <v>999</v>
      </c>
      <c r="N112" s="271"/>
      <c r="O112" s="234"/>
      <c r="P112" s="77">
        <f t="shared" si="5"/>
        <v>999</v>
      </c>
      <c r="Q112" s="59"/>
    </row>
    <row r="113" spans="1:17" s="11" customFormat="1" ht="18.75" customHeight="1">
      <c r="A113" s="241">
        <v>107</v>
      </c>
      <c r="B113" s="57"/>
      <c r="C113" s="57"/>
      <c r="D113" s="58"/>
      <c r="E113" s="256"/>
      <c r="F113" s="76"/>
      <c r="G113" s="76"/>
      <c r="H113" s="322"/>
      <c r="I113" s="279"/>
      <c r="J113" s="238" t="e">
        <f>IF(AND(Q113="",#REF!&gt;0,#REF!&lt;5),K113,)</f>
        <v>#REF!</v>
      </c>
      <c r="K113" s="236" t="str">
        <f>IF(D113="","ZZZ9",IF(AND(#REF!&gt;0,#REF!&lt;5),D113&amp;#REF!,D113&amp;"9"))</f>
        <v>ZZZ9</v>
      </c>
      <c r="L113" s="240">
        <f t="shared" si="3"/>
        <v>999</v>
      </c>
      <c r="M113" s="276">
        <f t="shared" si="4"/>
        <v>999</v>
      </c>
      <c r="N113" s="271"/>
      <c r="O113" s="234"/>
      <c r="P113" s="77">
        <f t="shared" si="5"/>
        <v>999</v>
      </c>
      <c r="Q113" s="59"/>
    </row>
    <row r="114" spans="1:17" s="11" customFormat="1" ht="18.75" customHeight="1">
      <c r="A114" s="241">
        <v>108</v>
      </c>
      <c r="B114" s="57"/>
      <c r="C114" s="57"/>
      <c r="D114" s="58"/>
      <c r="E114" s="256"/>
      <c r="F114" s="76"/>
      <c r="G114" s="76"/>
      <c r="H114" s="322"/>
      <c r="I114" s="279"/>
      <c r="J114" s="238" t="e">
        <f>IF(AND(Q114="",#REF!&gt;0,#REF!&lt;5),K114,)</f>
        <v>#REF!</v>
      </c>
      <c r="K114" s="236" t="str">
        <f>IF(D114="","ZZZ9",IF(AND(#REF!&gt;0,#REF!&lt;5),D114&amp;#REF!,D114&amp;"9"))</f>
        <v>ZZZ9</v>
      </c>
      <c r="L114" s="240">
        <f t="shared" si="3"/>
        <v>999</v>
      </c>
      <c r="M114" s="276">
        <f t="shared" si="4"/>
        <v>999</v>
      </c>
      <c r="N114" s="271"/>
      <c r="O114" s="234"/>
      <c r="P114" s="77">
        <f t="shared" si="5"/>
        <v>999</v>
      </c>
      <c r="Q114" s="59"/>
    </row>
    <row r="115" spans="1:17" s="11" customFormat="1" ht="18.75" customHeight="1">
      <c r="A115" s="241">
        <v>109</v>
      </c>
      <c r="B115" s="57"/>
      <c r="C115" s="57"/>
      <c r="D115" s="58"/>
      <c r="E115" s="256"/>
      <c r="F115" s="76"/>
      <c r="G115" s="76"/>
      <c r="H115" s="322"/>
      <c r="I115" s="279"/>
      <c r="J115" s="238" t="e">
        <f>IF(AND(Q115="",#REF!&gt;0,#REF!&lt;5),K115,)</f>
        <v>#REF!</v>
      </c>
      <c r="K115" s="236" t="str">
        <f>IF(D115="","ZZZ9",IF(AND(#REF!&gt;0,#REF!&lt;5),D115&amp;#REF!,D115&amp;"9"))</f>
        <v>ZZZ9</v>
      </c>
      <c r="L115" s="240">
        <f t="shared" si="3"/>
        <v>999</v>
      </c>
      <c r="M115" s="276">
        <f t="shared" si="4"/>
        <v>999</v>
      </c>
      <c r="N115" s="271"/>
      <c r="O115" s="234"/>
      <c r="P115" s="77">
        <f t="shared" si="5"/>
        <v>999</v>
      </c>
      <c r="Q115" s="59"/>
    </row>
    <row r="116" spans="1:17" s="11" customFormat="1" ht="18.75" customHeight="1">
      <c r="A116" s="241">
        <v>110</v>
      </c>
      <c r="B116" s="57"/>
      <c r="C116" s="57"/>
      <c r="D116" s="58"/>
      <c r="E116" s="256"/>
      <c r="F116" s="76"/>
      <c r="G116" s="76"/>
      <c r="H116" s="322"/>
      <c r="I116" s="279"/>
      <c r="J116" s="238" t="e">
        <f>IF(AND(Q116="",#REF!&gt;0,#REF!&lt;5),K116,)</f>
        <v>#REF!</v>
      </c>
      <c r="K116" s="236" t="str">
        <f>IF(D116="","ZZZ9",IF(AND(#REF!&gt;0,#REF!&lt;5),D116&amp;#REF!,D116&amp;"9"))</f>
        <v>ZZZ9</v>
      </c>
      <c r="L116" s="240">
        <f t="shared" si="3"/>
        <v>999</v>
      </c>
      <c r="M116" s="276">
        <f t="shared" si="4"/>
        <v>999</v>
      </c>
      <c r="N116" s="271"/>
      <c r="O116" s="234"/>
      <c r="P116" s="77">
        <f t="shared" si="5"/>
        <v>999</v>
      </c>
      <c r="Q116" s="59"/>
    </row>
    <row r="117" spans="1:17" s="11" customFormat="1" ht="18.75" customHeight="1">
      <c r="A117" s="241">
        <v>111</v>
      </c>
      <c r="B117" s="57"/>
      <c r="C117" s="57"/>
      <c r="D117" s="58"/>
      <c r="E117" s="256"/>
      <c r="F117" s="76"/>
      <c r="G117" s="76"/>
      <c r="H117" s="322"/>
      <c r="I117" s="279"/>
      <c r="J117" s="238" t="e">
        <f>IF(AND(Q117="",#REF!&gt;0,#REF!&lt;5),K117,)</f>
        <v>#REF!</v>
      </c>
      <c r="K117" s="236" t="str">
        <f>IF(D117="","ZZZ9",IF(AND(#REF!&gt;0,#REF!&lt;5),D117&amp;#REF!,D117&amp;"9"))</f>
        <v>ZZZ9</v>
      </c>
      <c r="L117" s="240">
        <f t="shared" si="3"/>
        <v>999</v>
      </c>
      <c r="M117" s="276">
        <f t="shared" si="4"/>
        <v>999</v>
      </c>
      <c r="N117" s="271"/>
      <c r="O117" s="234"/>
      <c r="P117" s="77">
        <f t="shared" si="5"/>
        <v>999</v>
      </c>
      <c r="Q117" s="59"/>
    </row>
    <row r="118" spans="1:17" s="11" customFormat="1" ht="18.75" customHeight="1">
      <c r="A118" s="241">
        <v>112</v>
      </c>
      <c r="B118" s="57"/>
      <c r="C118" s="57"/>
      <c r="D118" s="58"/>
      <c r="E118" s="256"/>
      <c r="F118" s="76"/>
      <c r="G118" s="76"/>
      <c r="H118" s="322"/>
      <c r="I118" s="279"/>
      <c r="J118" s="238" t="e">
        <f>IF(AND(Q118="",#REF!&gt;0,#REF!&lt;5),K118,)</f>
        <v>#REF!</v>
      </c>
      <c r="K118" s="236" t="str">
        <f>IF(D118="","ZZZ9",IF(AND(#REF!&gt;0,#REF!&lt;5),D118&amp;#REF!,D118&amp;"9"))</f>
        <v>ZZZ9</v>
      </c>
      <c r="L118" s="240">
        <f t="shared" si="3"/>
        <v>999</v>
      </c>
      <c r="M118" s="276">
        <f t="shared" si="4"/>
        <v>999</v>
      </c>
      <c r="N118" s="271"/>
      <c r="O118" s="234"/>
      <c r="P118" s="77">
        <f t="shared" si="5"/>
        <v>999</v>
      </c>
      <c r="Q118" s="59"/>
    </row>
    <row r="119" spans="1:17" s="11" customFormat="1" ht="18.75" customHeight="1">
      <c r="A119" s="241">
        <v>113</v>
      </c>
      <c r="B119" s="57"/>
      <c r="C119" s="57"/>
      <c r="D119" s="58"/>
      <c r="E119" s="256"/>
      <c r="F119" s="76"/>
      <c r="G119" s="76"/>
      <c r="H119" s="322"/>
      <c r="I119" s="279"/>
      <c r="J119" s="238" t="e">
        <f>IF(AND(Q119="",#REF!&gt;0,#REF!&lt;5),K119,)</f>
        <v>#REF!</v>
      </c>
      <c r="K119" s="236" t="str">
        <f>IF(D119="","ZZZ9",IF(AND(#REF!&gt;0,#REF!&lt;5),D119&amp;#REF!,D119&amp;"9"))</f>
        <v>ZZZ9</v>
      </c>
      <c r="L119" s="240">
        <f t="shared" si="3"/>
        <v>999</v>
      </c>
      <c r="M119" s="276">
        <f t="shared" si="4"/>
        <v>999</v>
      </c>
      <c r="N119" s="271"/>
      <c r="O119" s="234"/>
      <c r="P119" s="77">
        <f t="shared" si="5"/>
        <v>999</v>
      </c>
      <c r="Q119" s="59"/>
    </row>
    <row r="120" spans="1:17" s="11" customFormat="1" ht="18.75" customHeight="1">
      <c r="A120" s="241">
        <v>114</v>
      </c>
      <c r="B120" s="57"/>
      <c r="C120" s="57"/>
      <c r="D120" s="58"/>
      <c r="E120" s="256"/>
      <c r="F120" s="76"/>
      <c r="G120" s="76"/>
      <c r="H120" s="322"/>
      <c r="I120" s="279"/>
      <c r="J120" s="238" t="e">
        <f>IF(AND(Q120="",#REF!&gt;0,#REF!&lt;5),K120,)</f>
        <v>#REF!</v>
      </c>
      <c r="K120" s="236" t="str">
        <f>IF(D120="","ZZZ9",IF(AND(#REF!&gt;0,#REF!&lt;5),D120&amp;#REF!,D120&amp;"9"))</f>
        <v>ZZZ9</v>
      </c>
      <c r="L120" s="240">
        <f t="shared" si="3"/>
        <v>999</v>
      </c>
      <c r="M120" s="276">
        <f t="shared" si="4"/>
        <v>999</v>
      </c>
      <c r="N120" s="271"/>
      <c r="O120" s="234"/>
      <c r="P120" s="77">
        <f t="shared" si="5"/>
        <v>999</v>
      </c>
      <c r="Q120" s="59"/>
    </row>
    <row r="121" spans="1:17" s="11" customFormat="1" ht="18.75" customHeight="1">
      <c r="A121" s="241">
        <v>115</v>
      </c>
      <c r="B121" s="57"/>
      <c r="C121" s="57"/>
      <c r="D121" s="58"/>
      <c r="E121" s="256"/>
      <c r="F121" s="76"/>
      <c r="G121" s="76"/>
      <c r="H121" s="322"/>
      <c r="I121" s="279"/>
      <c r="J121" s="238" t="e">
        <f>IF(AND(Q121="",#REF!&gt;0,#REF!&lt;5),K121,)</f>
        <v>#REF!</v>
      </c>
      <c r="K121" s="236" t="str">
        <f>IF(D121="","ZZZ9",IF(AND(#REF!&gt;0,#REF!&lt;5),D121&amp;#REF!,D121&amp;"9"))</f>
        <v>ZZZ9</v>
      </c>
      <c r="L121" s="240">
        <f t="shared" si="3"/>
        <v>999</v>
      </c>
      <c r="M121" s="276">
        <f t="shared" si="4"/>
        <v>999</v>
      </c>
      <c r="N121" s="271"/>
      <c r="O121" s="234"/>
      <c r="P121" s="77">
        <f t="shared" si="5"/>
        <v>999</v>
      </c>
      <c r="Q121" s="59"/>
    </row>
    <row r="122" spans="1:17" s="11" customFormat="1" ht="18.75" customHeight="1">
      <c r="A122" s="241">
        <v>116</v>
      </c>
      <c r="B122" s="57"/>
      <c r="C122" s="57"/>
      <c r="D122" s="58"/>
      <c r="E122" s="256"/>
      <c r="F122" s="76"/>
      <c r="G122" s="76"/>
      <c r="H122" s="322"/>
      <c r="I122" s="279"/>
      <c r="J122" s="238" t="e">
        <f>IF(AND(Q122="",#REF!&gt;0,#REF!&lt;5),K122,)</f>
        <v>#REF!</v>
      </c>
      <c r="K122" s="236" t="str">
        <f>IF(D122="","ZZZ9",IF(AND(#REF!&gt;0,#REF!&lt;5),D122&amp;#REF!,D122&amp;"9"))</f>
        <v>ZZZ9</v>
      </c>
      <c r="L122" s="240">
        <f t="shared" si="3"/>
        <v>999</v>
      </c>
      <c r="M122" s="276">
        <f t="shared" si="4"/>
        <v>999</v>
      </c>
      <c r="N122" s="271"/>
      <c r="O122" s="234"/>
      <c r="P122" s="77">
        <f t="shared" si="5"/>
        <v>999</v>
      </c>
      <c r="Q122" s="59"/>
    </row>
    <row r="123" spans="1:17" s="11" customFormat="1" ht="18.75" customHeight="1">
      <c r="A123" s="241">
        <v>117</v>
      </c>
      <c r="B123" s="57"/>
      <c r="C123" s="57"/>
      <c r="D123" s="58"/>
      <c r="E123" s="256"/>
      <c r="F123" s="76"/>
      <c r="G123" s="76"/>
      <c r="H123" s="322"/>
      <c r="I123" s="279"/>
      <c r="J123" s="238" t="e">
        <f>IF(AND(Q123="",#REF!&gt;0,#REF!&lt;5),K123,)</f>
        <v>#REF!</v>
      </c>
      <c r="K123" s="236" t="str">
        <f>IF(D123="","ZZZ9",IF(AND(#REF!&gt;0,#REF!&lt;5),D123&amp;#REF!,D123&amp;"9"))</f>
        <v>ZZZ9</v>
      </c>
      <c r="L123" s="240">
        <f t="shared" si="3"/>
        <v>999</v>
      </c>
      <c r="M123" s="276">
        <f t="shared" si="4"/>
        <v>999</v>
      </c>
      <c r="N123" s="271"/>
      <c r="O123" s="234"/>
      <c r="P123" s="77">
        <f t="shared" si="5"/>
        <v>999</v>
      </c>
      <c r="Q123" s="59"/>
    </row>
    <row r="124" spans="1:17" s="11" customFormat="1" ht="18.75" customHeight="1">
      <c r="A124" s="241">
        <v>118</v>
      </c>
      <c r="B124" s="57"/>
      <c r="C124" s="57"/>
      <c r="D124" s="58"/>
      <c r="E124" s="256"/>
      <c r="F124" s="76"/>
      <c r="G124" s="76"/>
      <c r="H124" s="322"/>
      <c r="I124" s="279"/>
      <c r="J124" s="238" t="e">
        <f>IF(AND(Q124="",#REF!&gt;0,#REF!&lt;5),K124,)</f>
        <v>#REF!</v>
      </c>
      <c r="K124" s="236" t="str">
        <f>IF(D124="","ZZZ9",IF(AND(#REF!&gt;0,#REF!&lt;5),D124&amp;#REF!,D124&amp;"9"))</f>
        <v>ZZZ9</v>
      </c>
      <c r="L124" s="240">
        <f t="shared" si="3"/>
        <v>999</v>
      </c>
      <c r="M124" s="276">
        <f t="shared" si="4"/>
        <v>999</v>
      </c>
      <c r="N124" s="271"/>
      <c r="O124" s="234"/>
      <c r="P124" s="77">
        <f t="shared" si="5"/>
        <v>999</v>
      </c>
      <c r="Q124" s="59"/>
    </row>
    <row r="125" spans="1:17" s="11" customFormat="1" ht="18.75" customHeight="1">
      <c r="A125" s="241">
        <v>119</v>
      </c>
      <c r="B125" s="57"/>
      <c r="C125" s="57"/>
      <c r="D125" s="58"/>
      <c r="E125" s="256"/>
      <c r="F125" s="76"/>
      <c r="G125" s="76"/>
      <c r="H125" s="322"/>
      <c r="I125" s="279"/>
      <c r="J125" s="238" t="e">
        <f>IF(AND(Q125="",#REF!&gt;0,#REF!&lt;5),K125,)</f>
        <v>#REF!</v>
      </c>
      <c r="K125" s="236" t="str">
        <f>IF(D125="","ZZZ9",IF(AND(#REF!&gt;0,#REF!&lt;5),D125&amp;#REF!,D125&amp;"9"))</f>
        <v>ZZZ9</v>
      </c>
      <c r="L125" s="240">
        <f t="shared" si="3"/>
        <v>999</v>
      </c>
      <c r="M125" s="276">
        <f t="shared" si="4"/>
        <v>999</v>
      </c>
      <c r="N125" s="271"/>
      <c r="O125" s="234"/>
      <c r="P125" s="77">
        <f t="shared" si="5"/>
        <v>999</v>
      </c>
      <c r="Q125" s="59"/>
    </row>
    <row r="126" spans="1:17" s="11" customFormat="1" ht="18.75" customHeight="1">
      <c r="A126" s="241">
        <v>120</v>
      </c>
      <c r="B126" s="57"/>
      <c r="C126" s="57"/>
      <c r="D126" s="58"/>
      <c r="E126" s="256"/>
      <c r="F126" s="76"/>
      <c r="G126" s="76"/>
      <c r="H126" s="322"/>
      <c r="I126" s="279"/>
      <c r="J126" s="238" t="e">
        <f>IF(AND(Q126="",#REF!&gt;0,#REF!&lt;5),K126,)</f>
        <v>#REF!</v>
      </c>
      <c r="K126" s="236" t="str">
        <f>IF(D126="","ZZZ9",IF(AND(#REF!&gt;0,#REF!&lt;5),D126&amp;#REF!,D126&amp;"9"))</f>
        <v>ZZZ9</v>
      </c>
      <c r="L126" s="240">
        <f t="shared" si="3"/>
        <v>999</v>
      </c>
      <c r="M126" s="276">
        <f t="shared" si="4"/>
        <v>999</v>
      </c>
      <c r="N126" s="271"/>
      <c r="O126" s="234"/>
      <c r="P126" s="77">
        <f t="shared" si="5"/>
        <v>999</v>
      </c>
      <c r="Q126" s="59"/>
    </row>
    <row r="127" spans="1:17" s="11" customFormat="1" ht="18.75" customHeight="1">
      <c r="A127" s="241">
        <v>121</v>
      </c>
      <c r="B127" s="57"/>
      <c r="C127" s="57"/>
      <c r="D127" s="58"/>
      <c r="E127" s="256"/>
      <c r="F127" s="76"/>
      <c r="G127" s="76"/>
      <c r="H127" s="322"/>
      <c r="I127" s="279"/>
      <c r="J127" s="238" t="e">
        <f>IF(AND(Q127="",#REF!&gt;0,#REF!&lt;5),K127,)</f>
        <v>#REF!</v>
      </c>
      <c r="K127" s="236" t="str">
        <f>IF(D127="","ZZZ9",IF(AND(#REF!&gt;0,#REF!&lt;5),D127&amp;#REF!,D127&amp;"9"))</f>
        <v>ZZZ9</v>
      </c>
      <c r="L127" s="240">
        <f t="shared" si="3"/>
        <v>999</v>
      </c>
      <c r="M127" s="276">
        <f t="shared" si="4"/>
        <v>999</v>
      </c>
      <c r="N127" s="271"/>
      <c r="O127" s="234"/>
      <c r="P127" s="77">
        <f t="shared" si="5"/>
        <v>999</v>
      </c>
      <c r="Q127" s="59"/>
    </row>
    <row r="128" spans="1:17" s="11" customFormat="1" ht="18.75" customHeight="1">
      <c r="A128" s="241">
        <v>122</v>
      </c>
      <c r="B128" s="57"/>
      <c r="C128" s="57"/>
      <c r="D128" s="58"/>
      <c r="E128" s="256"/>
      <c r="F128" s="76"/>
      <c r="G128" s="76"/>
      <c r="H128" s="322"/>
      <c r="I128" s="279"/>
      <c r="J128" s="238" t="e">
        <f>IF(AND(Q128="",#REF!&gt;0,#REF!&lt;5),K128,)</f>
        <v>#REF!</v>
      </c>
      <c r="K128" s="236" t="str">
        <f>IF(D128="","ZZZ9",IF(AND(#REF!&gt;0,#REF!&lt;5),D128&amp;#REF!,D128&amp;"9"))</f>
        <v>ZZZ9</v>
      </c>
      <c r="L128" s="240">
        <f t="shared" si="3"/>
        <v>999</v>
      </c>
      <c r="M128" s="276">
        <f t="shared" si="4"/>
        <v>999</v>
      </c>
      <c r="N128" s="271"/>
      <c r="O128" s="234"/>
      <c r="P128" s="77">
        <f t="shared" si="5"/>
        <v>999</v>
      </c>
      <c r="Q128" s="59"/>
    </row>
    <row r="129" spans="1:17" s="11" customFormat="1" ht="18.75" customHeight="1">
      <c r="A129" s="241">
        <v>123</v>
      </c>
      <c r="B129" s="57"/>
      <c r="C129" s="57"/>
      <c r="D129" s="58"/>
      <c r="E129" s="256"/>
      <c r="F129" s="76"/>
      <c r="G129" s="76"/>
      <c r="H129" s="322"/>
      <c r="I129" s="279"/>
      <c r="J129" s="238" t="e">
        <f>IF(AND(Q129="",#REF!&gt;0,#REF!&lt;5),K129,)</f>
        <v>#REF!</v>
      </c>
      <c r="K129" s="236" t="str">
        <f>IF(D129="","ZZZ9",IF(AND(#REF!&gt;0,#REF!&lt;5),D129&amp;#REF!,D129&amp;"9"))</f>
        <v>ZZZ9</v>
      </c>
      <c r="L129" s="240">
        <f t="shared" si="3"/>
        <v>999</v>
      </c>
      <c r="M129" s="276">
        <f t="shared" si="4"/>
        <v>999</v>
      </c>
      <c r="N129" s="271"/>
      <c r="O129" s="234"/>
      <c r="P129" s="77">
        <f t="shared" si="5"/>
        <v>999</v>
      </c>
      <c r="Q129" s="59"/>
    </row>
    <row r="130" spans="1:17" s="11" customFormat="1" ht="18.75" customHeight="1">
      <c r="A130" s="241">
        <v>124</v>
      </c>
      <c r="B130" s="57"/>
      <c r="C130" s="57"/>
      <c r="D130" s="58"/>
      <c r="E130" s="256"/>
      <c r="F130" s="76"/>
      <c r="G130" s="76"/>
      <c r="H130" s="322"/>
      <c r="I130" s="279"/>
      <c r="J130" s="238" t="e">
        <f>IF(AND(Q130="",#REF!&gt;0,#REF!&lt;5),K130,)</f>
        <v>#REF!</v>
      </c>
      <c r="K130" s="236" t="str">
        <f>IF(D130="","ZZZ9",IF(AND(#REF!&gt;0,#REF!&lt;5),D130&amp;#REF!,D130&amp;"9"))</f>
        <v>ZZZ9</v>
      </c>
      <c r="L130" s="240">
        <f t="shared" si="3"/>
        <v>999</v>
      </c>
      <c r="M130" s="276">
        <f t="shared" si="4"/>
        <v>999</v>
      </c>
      <c r="N130" s="271"/>
      <c r="O130" s="234"/>
      <c r="P130" s="77">
        <f t="shared" si="5"/>
        <v>999</v>
      </c>
      <c r="Q130" s="59"/>
    </row>
    <row r="131" spans="1:17" s="11" customFormat="1" ht="18.75" customHeight="1">
      <c r="A131" s="241">
        <v>125</v>
      </c>
      <c r="B131" s="57"/>
      <c r="C131" s="57"/>
      <c r="D131" s="58"/>
      <c r="E131" s="256"/>
      <c r="F131" s="76"/>
      <c r="G131" s="76"/>
      <c r="H131" s="322"/>
      <c r="I131" s="279"/>
      <c r="J131" s="238" t="e">
        <f>IF(AND(Q131="",#REF!&gt;0,#REF!&lt;5),K131,)</f>
        <v>#REF!</v>
      </c>
      <c r="K131" s="236" t="str">
        <f>IF(D131="","ZZZ9",IF(AND(#REF!&gt;0,#REF!&lt;5),D131&amp;#REF!,D131&amp;"9"))</f>
        <v>ZZZ9</v>
      </c>
      <c r="L131" s="240">
        <f t="shared" si="3"/>
        <v>999</v>
      </c>
      <c r="M131" s="276">
        <f t="shared" si="4"/>
        <v>999</v>
      </c>
      <c r="N131" s="271"/>
      <c r="O131" s="234"/>
      <c r="P131" s="77">
        <f t="shared" si="5"/>
        <v>999</v>
      </c>
      <c r="Q131" s="59"/>
    </row>
    <row r="132" spans="1:17" s="11" customFormat="1" ht="18.75" customHeight="1">
      <c r="A132" s="241">
        <v>126</v>
      </c>
      <c r="B132" s="57"/>
      <c r="C132" s="57"/>
      <c r="D132" s="58"/>
      <c r="E132" s="256"/>
      <c r="F132" s="76"/>
      <c r="G132" s="76"/>
      <c r="H132" s="322"/>
      <c r="I132" s="279"/>
      <c r="J132" s="238" t="e">
        <f>IF(AND(Q132="",#REF!&gt;0,#REF!&lt;5),K132,)</f>
        <v>#REF!</v>
      </c>
      <c r="K132" s="236" t="str">
        <f>IF(D132="","ZZZ9",IF(AND(#REF!&gt;0,#REF!&lt;5),D132&amp;#REF!,D132&amp;"9"))</f>
        <v>ZZZ9</v>
      </c>
      <c r="L132" s="240">
        <f t="shared" si="3"/>
        <v>999</v>
      </c>
      <c r="M132" s="276">
        <f t="shared" si="4"/>
        <v>999</v>
      </c>
      <c r="N132" s="271"/>
      <c r="O132" s="234"/>
      <c r="P132" s="77">
        <f t="shared" si="5"/>
        <v>999</v>
      </c>
      <c r="Q132" s="59"/>
    </row>
    <row r="133" spans="1:17" s="11" customFormat="1" ht="18.75" customHeight="1">
      <c r="A133" s="241">
        <v>127</v>
      </c>
      <c r="B133" s="57"/>
      <c r="C133" s="57"/>
      <c r="D133" s="58"/>
      <c r="E133" s="256"/>
      <c r="F133" s="76"/>
      <c r="G133" s="76"/>
      <c r="H133" s="322"/>
      <c r="I133" s="279"/>
      <c r="J133" s="238" t="e">
        <f>IF(AND(Q133="",#REF!&gt;0,#REF!&lt;5),K133,)</f>
        <v>#REF!</v>
      </c>
      <c r="K133" s="236" t="str">
        <f>IF(D133="","ZZZ9",IF(AND(#REF!&gt;0,#REF!&lt;5),D133&amp;#REF!,D133&amp;"9"))</f>
        <v>ZZZ9</v>
      </c>
      <c r="L133" s="240">
        <f t="shared" si="3"/>
        <v>999</v>
      </c>
      <c r="M133" s="276">
        <f t="shared" si="4"/>
        <v>999</v>
      </c>
      <c r="N133" s="271"/>
      <c r="O133" s="234"/>
      <c r="P133" s="77">
        <f t="shared" si="5"/>
        <v>999</v>
      </c>
      <c r="Q133" s="59"/>
    </row>
    <row r="134" spans="1:17" s="11" customFormat="1" ht="18.75" customHeight="1">
      <c r="A134" s="241">
        <v>128</v>
      </c>
      <c r="B134" s="57"/>
      <c r="C134" s="57"/>
      <c r="D134" s="58"/>
      <c r="E134" s="256"/>
      <c r="F134" s="76"/>
      <c r="G134" s="76"/>
      <c r="H134" s="322"/>
      <c r="I134" s="279"/>
      <c r="J134" s="238" t="e">
        <f>IF(AND(Q134="",#REF!&gt;0,#REF!&lt;5),K134,)</f>
        <v>#REF!</v>
      </c>
      <c r="K134" s="236" t="str">
        <f>IF(D134="","ZZZ9",IF(AND(#REF!&gt;0,#REF!&lt;5),D134&amp;#REF!,D134&amp;"9"))</f>
        <v>ZZZ9</v>
      </c>
      <c r="L134" s="240">
        <f t="shared" si="3"/>
        <v>999</v>
      </c>
      <c r="M134" s="276">
        <f t="shared" si="4"/>
        <v>999</v>
      </c>
      <c r="N134" s="271"/>
      <c r="O134" s="277"/>
      <c r="P134" s="278">
        <f t="shared" si="5"/>
        <v>999</v>
      </c>
      <c r="Q134" s="279"/>
    </row>
    <row r="135" spans="1:17" ht="12.75">
      <c r="A135" s="241">
        <v>129</v>
      </c>
      <c r="B135" s="57"/>
      <c r="C135" s="57"/>
      <c r="D135" s="58"/>
      <c r="E135" s="256"/>
      <c r="F135" s="76"/>
      <c r="G135" s="76"/>
      <c r="H135" s="322"/>
      <c r="I135" s="279"/>
      <c r="J135" s="238" t="e">
        <f>IF(AND(Q135="",#REF!&gt;0,#REF!&lt;5),K135,)</f>
        <v>#REF!</v>
      </c>
      <c r="K135" s="236" t="str">
        <f>IF(D135="","ZZZ9",IF(AND(#REF!&gt;0,#REF!&lt;5),D135&amp;#REF!,D135&amp;"9"))</f>
        <v>ZZZ9</v>
      </c>
      <c r="L135" s="240">
        <f t="shared" si="3"/>
        <v>999</v>
      </c>
      <c r="M135" s="276">
        <f t="shared" si="4"/>
        <v>999</v>
      </c>
      <c r="N135" s="271"/>
      <c r="O135" s="234"/>
      <c r="P135" s="77">
        <f t="shared" si="5"/>
        <v>999</v>
      </c>
      <c r="Q135" s="59"/>
    </row>
    <row r="136" spans="1:17" ht="12.75">
      <c r="A136" s="241">
        <v>130</v>
      </c>
      <c r="B136" s="57"/>
      <c r="C136" s="57"/>
      <c r="D136" s="58"/>
      <c r="E136" s="256"/>
      <c r="F136" s="76"/>
      <c r="G136" s="76"/>
      <c r="H136" s="322"/>
      <c r="I136" s="279"/>
      <c r="J136" s="238" t="e">
        <f>IF(AND(Q136="",#REF!&gt;0,#REF!&lt;5),K136,)</f>
        <v>#REF!</v>
      </c>
      <c r="K136" s="236" t="str">
        <f>IF(D136="","ZZZ9",IF(AND(#REF!&gt;0,#REF!&lt;5),D136&amp;#REF!,D136&amp;"9"))</f>
        <v>ZZZ9</v>
      </c>
      <c r="L136" s="240">
        <f t="shared" si="3"/>
        <v>999</v>
      </c>
      <c r="M136" s="276">
        <f t="shared" si="4"/>
        <v>999</v>
      </c>
      <c r="N136" s="271"/>
      <c r="O136" s="234"/>
      <c r="P136" s="77">
        <f t="shared" si="5"/>
        <v>999</v>
      </c>
      <c r="Q136" s="59"/>
    </row>
    <row r="137" spans="1:17" ht="12.75">
      <c r="A137" s="241">
        <v>131</v>
      </c>
      <c r="B137" s="57"/>
      <c r="C137" s="57"/>
      <c r="D137" s="58"/>
      <c r="E137" s="256"/>
      <c r="F137" s="76"/>
      <c r="G137" s="76"/>
      <c r="H137" s="322"/>
      <c r="I137" s="279"/>
      <c r="J137" s="238" t="e">
        <f>IF(AND(Q137="",#REF!&gt;0,#REF!&lt;5),K137,)</f>
        <v>#REF!</v>
      </c>
      <c r="K137" s="236" t="str">
        <f>IF(D137="","ZZZ9",IF(AND(#REF!&gt;0,#REF!&lt;5),D137&amp;#REF!,D137&amp;"9"))</f>
        <v>ZZZ9</v>
      </c>
      <c r="L137" s="240">
        <f t="shared" si="3"/>
        <v>999</v>
      </c>
      <c r="M137" s="276">
        <f t="shared" si="4"/>
        <v>999</v>
      </c>
      <c r="N137" s="271"/>
      <c r="O137" s="234"/>
      <c r="P137" s="77">
        <f t="shared" si="5"/>
        <v>999</v>
      </c>
      <c r="Q137" s="59"/>
    </row>
    <row r="138" spans="1:17" ht="12.75">
      <c r="A138" s="241">
        <v>132</v>
      </c>
      <c r="B138" s="57"/>
      <c r="C138" s="57"/>
      <c r="D138" s="58"/>
      <c r="E138" s="256"/>
      <c r="F138" s="76"/>
      <c r="G138" s="76"/>
      <c r="H138" s="322"/>
      <c r="I138" s="279"/>
      <c r="J138" s="238" t="e">
        <f>IF(AND(Q138="",#REF!&gt;0,#REF!&lt;5),K138,)</f>
        <v>#REF!</v>
      </c>
      <c r="K138" s="236" t="str">
        <f>IF(D138="","ZZZ9",IF(AND(#REF!&gt;0,#REF!&lt;5),D138&amp;#REF!,D138&amp;"9"))</f>
        <v>ZZZ9</v>
      </c>
      <c r="L138" s="240">
        <f t="shared" si="3"/>
        <v>999</v>
      </c>
      <c r="M138" s="276">
        <f t="shared" si="4"/>
        <v>999</v>
      </c>
      <c r="N138" s="271"/>
      <c r="O138" s="234"/>
      <c r="P138" s="77">
        <f t="shared" si="5"/>
        <v>999</v>
      </c>
      <c r="Q138" s="59"/>
    </row>
    <row r="139" spans="1:17" ht="12.75">
      <c r="A139" s="241">
        <v>133</v>
      </c>
      <c r="B139" s="57"/>
      <c r="C139" s="57"/>
      <c r="D139" s="58"/>
      <c r="E139" s="256"/>
      <c r="F139" s="76"/>
      <c r="G139" s="76"/>
      <c r="H139" s="322"/>
      <c r="I139" s="279"/>
      <c r="J139" s="238" t="e">
        <f>IF(AND(Q139="",#REF!&gt;0,#REF!&lt;5),K139,)</f>
        <v>#REF!</v>
      </c>
      <c r="K139" s="236" t="str">
        <f>IF(D139="","ZZZ9",IF(AND(#REF!&gt;0,#REF!&lt;5),D139&amp;#REF!,D139&amp;"9"))</f>
        <v>ZZZ9</v>
      </c>
      <c r="L139" s="240">
        <f t="shared" si="3"/>
        <v>999</v>
      </c>
      <c r="M139" s="276">
        <f t="shared" si="4"/>
        <v>999</v>
      </c>
      <c r="N139" s="271"/>
      <c r="O139" s="234"/>
      <c r="P139" s="77">
        <f t="shared" si="5"/>
        <v>999</v>
      </c>
      <c r="Q139" s="59"/>
    </row>
    <row r="140" spans="1:17" ht="12.75">
      <c r="A140" s="241">
        <v>134</v>
      </c>
      <c r="B140" s="57"/>
      <c r="C140" s="57"/>
      <c r="D140" s="58"/>
      <c r="E140" s="256"/>
      <c r="F140" s="76"/>
      <c r="G140" s="76"/>
      <c r="H140" s="322"/>
      <c r="I140" s="279"/>
      <c r="J140" s="238" t="e">
        <f>IF(AND(Q140="",#REF!&gt;0,#REF!&lt;5),K140,)</f>
        <v>#REF!</v>
      </c>
      <c r="K140" s="236" t="str">
        <f>IF(D140="","ZZZ9",IF(AND(#REF!&gt;0,#REF!&lt;5),D140&amp;#REF!,D140&amp;"9"))</f>
        <v>ZZZ9</v>
      </c>
      <c r="L140" s="240">
        <f t="shared" si="3"/>
        <v>999</v>
      </c>
      <c r="M140" s="276">
        <f t="shared" si="4"/>
        <v>999</v>
      </c>
      <c r="N140" s="271"/>
      <c r="O140" s="234"/>
      <c r="P140" s="77">
        <f t="shared" si="5"/>
        <v>999</v>
      </c>
      <c r="Q140" s="59"/>
    </row>
    <row r="141" spans="1:17" ht="12.75">
      <c r="A141" s="241">
        <v>135</v>
      </c>
      <c r="B141" s="57"/>
      <c r="C141" s="57"/>
      <c r="D141" s="58"/>
      <c r="E141" s="256"/>
      <c r="F141" s="76"/>
      <c r="G141" s="76"/>
      <c r="H141" s="322"/>
      <c r="I141" s="279"/>
      <c r="J141" s="238" t="e">
        <f>IF(AND(Q141="",#REF!&gt;0,#REF!&lt;5),K141,)</f>
        <v>#REF!</v>
      </c>
      <c r="K141" s="236" t="str">
        <f>IF(D141="","ZZZ9",IF(AND(#REF!&gt;0,#REF!&lt;5),D141&amp;#REF!,D141&amp;"9"))</f>
        <v>ZZZ9</v>
      </c>
      <c r="L141" s="240">
        <f t="shared" si="3"/>
        <v>999</v>
      </c>
      <c r="M141" s="276">
        <f t="shared" si="4"/>
        <v>999</v>
      </c>
      <c r="N141" s="271"/>
      <c r="O141" s="277"/>
      <c r="P141" s="278">
        <f t="shared" si="5"/>
        <v>999</v>
      </c>
      <c r="Q141" s="279"/>
    </row>
    <row r="142" spans="1:17" ht="12.75">
      <c r="A142" s="241">
        <v>136</v>
      </c>
      <c r="B142" s="57"/>
      <c r="C142" s="57"/>
      <c r="D142" s="58"/>
      <c r="E142" s="256"/>
      <c r="F142" s="76"/>
      <c r="G142" s="76"/>
      <c r="H142" s="322"/>
      <c r="I142" s="279"/>
      <c r="J142" s="238" t="e">
        <f>IF(AND(Q142="",#REF!&gt;0,#REF!&lt;5),K142,)</f>
        <v>#REF!</v>
      </c>
      <c r="K142" s="236" t="str">
        <f>IF(D142="","ZZZ9",IF(AND(#REF!&gt;0,#REF!&lt;5),D142&amp;#REF!,D142&amp;"9"))</f>
        <v>ZZZ9</v>
      </c>
      <c r="L142" s="240">
        <f t="shared" si="3"/>
        <v>999</v>
      </c>
      <c r="M142" s="276">
        <f t="shared" si="4"/>
        <v>999</v>
      </c>
      <c r="N142" s="271"/>
      <c r="O142" s="234"/>
      <c r="P142" s="77">
        <f t="shared" si="5"/>
        <v>999</v>
      </c>
      <c r="Q142" s="59"/>
    </row>
    <row r="143" spans="1:17" ht="12.75">
      <c r="A143" s="241">
        <v>137</v>
      </c>
      <c r="B143" s="57"/>
      <c r="C143" s="57"/>
      <c r="D143" s="58"/>
      <c r="E143" s="256"/>
      <c r="F143" s="76"/>
      <c r="G143" s="76"/>
      <c r="H143" s="322"/>
      <c r="I143" s="279"/>
      <c r="J143" s="238" t="e">
        <f>IF(AND(Q143="",#REF!&gt;0,#REF!&lt;5),K143,)</f>
        <v>#REF!</v>
      </c>
      <c r="K143" s="236" t="str">
        <f>IF(D143="","ZZZ9",IF(AND(#REF!&gt;0,#REF!&lt;5),D143&amp;#REF!,D143&amp;"9"))</f>
        <v>ZZZ9</v>
      </c>
      <c r="L143" s="240">
        <f t="shared" si="3"/>
        <v>999</v>
      </c>
      <c r="M143" s="276">
        <f t="shared" si="4"/>
        <v>999</v>
      </c>
      <c r="N143" s="271"/>
      <c r="O143" s="234"/>
      <c r="P143" s="77">
        <f t="shared" si="5"/>
        <v>999</v>
      </c>
      <c r="Q143" s="59"/>
    </row>
    <row r="144" spans="1:17" ht="12.75">
      <c r="A144" s="241">
        <v>138</v>
      </c>
      <c r="B144" s="57"/>
      <c r="C144" s="57"/>
      <c r="D144" s="58"/>
      <c r="E144" s="256"/>
      <c r="F144" s="76"/>
      <c r="G144" s="76"/>
      <c r="H144" s="322"/>
      <c r="I144" s="279"/>
      <c r="J144" s="238" t="e">
        <f>IF(AND(Q144="",#REF!&gt;0,#REF!&lt;5),K144,)</f>
        <v>#REF!</v>
      </c>
      <c r="K144" s="236" t="str">
        <f>IF(D144="","ZZZ9",IF(AND(#REF!&gt;0,#REF!&lt;5),D144&amp;#REF!,D144&amp;"9"))</f>
        <v>ZZZ9</v>
      </c>
      <c r="L144" s="240">
        <f t="shared" si="3"/>
        <v>999</v>
      </c>
      <c r="M144" s="276">
        <f t="shared" si="4"/>
        <v>999</v>
      </c>
      <c r="N144" s="271"/>
      <c r="O144" s="234"/>
      <c r="P144" s="77">
        <f t="shared" si="5"/>
        <v>999</v>
      </c>
      <c r="Q144" s="59"/>
    </row>
    <row r="145" spans="1:17" ht="12.75">
      <c r="A145" s="241">
        <v>139</v>
      </c>
      <c r="B145" s="57"/>
      <c r="C145" s="57"/>
      <c r="D145" s="58"/>
      <c r="E145" s="256"/>
      <c r="F145" s="76"/>
      <c r="G145" s="76"/>
      <c r="H145" s="322"/>
      <c r="I145" s="279"/>
      <c r="J145" s="238" t="e">
        <f>IF(AND(Q145="",#REF!&gt;0,#REF!&lt;5),K145,)</f>
        <v>#REF!</v>
      </c>
      <c r="K145" s="236" t="str">
        <f>IF(D145="","ZZZ9",IF(AND(#REF!&gt;0,#REF!&lt;5),D145&amp;#REF!,D145&amp;"9"))</f>
        <v>ZZZ9</v>
      </c>
      <c r="L145" s="240">
        <f t="shared" si="3"/>
        <v>999</v>
      </c>
      <c r="M145" s="276">
        <f t="shared" si="4"/>
        <v>999</v>
      </c>
      <c r="N145" s="271"/>
      <c r="O145" s="234"/>
      <c r="P145" s="77">
        <f t="shared" si="5"/>
        <v>999</v>
      </c>
      <c r="Q145" s="59"/>
    </row>
    <row r="146" spans="1:17" ht="12.75">
      <c r="A146" s="241">
        <v>140</v>
      </c>
      <c r="B146" s="57"/>
      <c r="C146" s="57"/>
      <c r="D146" s="58"/>
      <c r="E146" s="256"/>
      <c r="F146" s="76"/>
      <c r="G146" s="76"/>
      <c r="H146" s="322"/>
      <c r="I146" s="279"/>
      <c r="J146" s="238" t="e">
        <f>IF(AND(Q146="",#REF!&gt;0,#REF!&lt;5),K146,)</f>
        <v>#REF!</v>
      </c>
      <c r="K146" s="236" t="str">
        <f>IF(D146="","ZZZ9",IF(AND(#REF!&gt;0,#REF!&lt;5),D146&amp;#REF!,D146&amp;"9"))</f>
        <v>ZZZ9</v>
      </c>
      <c r="L146" s="240">
        <f t="shared" si="3"/>
        <v>999</v>
      </c>
      <c r="M146" s="276">
        <f t="shared" si="4"/>
        <v>999</v>
      </c>
      <c r="N146" s="271"/>
      <c r="O146" s="234"/>
      <c r="P146" s="77">
        <f t="shared" si="5"/>
        <v>999</v>
      </c>
      <c r="Q146" s="59"/>
    </row>
    <row r="147" spans="1:17" ht="12.75">
      <c r="A147" s="241">
        <v>141</v>
      </c>
      <c r="B147" s="57"/>
      <c r="C147" s="57"/>
      <c r="D147" s="58"/>
      <c r="E147" s="256"/>
      <c r="F147" s="76"/>
      <c r="G147" s="76"/>
      <c r="H147" s="322"/>
      <c r="I147" s="279"/>
      <c r="J147" s="238" t="e">
        <f>IF(AND(Q147="",#REF!&gt;0,#REF!&lt;5),K147,)</f>
        <v>#REF!</v>
      </c>
      <c r="K147" s="236" t="str">
        <f>IF(D147="","ZZZ9",IF(AND(#REF!&gt;0,#REF!&lt;5),D147&amp;#REF!,D147&amp;"9"))</f>
        <v>ZZZ9</v>
      </c>
      <c r="L147" s="240">
        <f t="shared" si="3"/>
        <v>999</v>
      </c>
      <c r="M147" s="276">
        <f t="shared" si="4"/>
        <v>999</v>
      </c>
      <c r="N147" s="271"/>
      <c r="O147" s="234"/>
      <c r="P147" s="77">
        <f t="shared" si="5"/>
        <v>999</v>
      </c>
      <c r="Q147" s="59"/>
    </row>
    <row r="148" spans="1:17" ht="12.75">
      <c r="A148" s="241">
        <v>142</v>
      </c>
      <c r="B148" s="57"/>
      <c r="C148" s="57"/>
      <c r="D148" s="58"/>
      <c r="E148" s="256"/>
      <c r="F148" s="76"/>
      <c r="G148" s="76"/>
      <c r="H148" s="322"/>
      <c r="I148" s="279"/>
      <c r="J148" s="238" t="e">
        <f>IF(AND(Q148="",#REF!&gt;0,#REF!&lt;5),K148,)</f>
        <v>#REF!</v>
      </c>
      <c r="K148" s="236" t="str">
        <f>IF(D148="","ZZZ9",IF(AND(#REF!&gt;0,#REF!&lt;5),D148&amp;#REF!,D148&amp;"9"))</f>
        <v>ZZZ9</v>
      </c>
      <c r="L148" s="240">
        <f t="shared" si="3"/>
        <v>999</v>
      </c>
      <c r="M148" s="276">
        <f t="shared" si="4"/>
        <v>999</v>
      </c>
      <c r="N148" s="271"/>
      <c r="O148" s="277"/>
      <c r="P148" s="278">
        <f t="shared" si="5"/>
        <v>999</v>
      </c>
      <c r="Q148" s="279"/>
    </row>
    <row r="149" spans="1:17" ht="12.75">
      <c r="A149" s="241">
        <v>143</v>
      </c>
      <c r="B149" s="57"/>
      <c r="C149" s="57"/>
      <c r="D149" s="58"/>
      <c r="E149" s="256"/>
      <c r="F149" s="76"/>
      <c r="G149" s="76"/>
      <c r="H149" s="322"/>
      <c r="I149" s="279"/>
      <c r="J149" s="238" t="e">
        <f>IF(AND(Q149="",#REF!&gt;0,#REF!&lt;5),K149,)</f>
        <v>#REF!</v>
      </c>
      <c r="K149" s="236" t="str">
        <f>IF(D149="","ZZZ9",IF(AND(#REF!&gt;0,#REF!&lt;5),D149&amp;#REF!,D149&amp;"9"))</f>
        <v>ZZZ9</v>
      </c>
      <c r="L149" s="240">
        <f t="shared" si="3"/>
        <v>999</v>
      </c>
      <c r="M149" s="276">
        <f t="shared" si="4"/>
        <v>999</v>
      </c>
      <c r="N149" s="271"/>
      <c r="O149" s="234"/>
      <c r="P149" s="77">
        <f t="shared" si="5"/>
        <v>999</v>
      </c>
      <c r="Q149" s="59"/>
    </row>
    <row r="150" spans="1:17" ht="12.75">
      <c r="A150" s="241">
        <v>144</v>
      </c>
      <c r="B150" s="57"/>
      <c r="C150" s="57"/>
      <c r="D150" s="58"/>
      <c r="E150" s="256"/>
      <c r="F150" s="76"/>
      <c r="G150" s="76"/>
      <c r="H150" s="322"/>
      <c r="I150" s="279"/>
      <c r="J150" s="238" t="e">
        <f>IF(AND(Q150="",#REF!&gt;0,#REF!&lt;5),K150,)</f>
        <v>#REF!</v>
      </c>
      <c r="K150" s="236" t="str">
        <f>IF(D150="","ZZZ9",IF(AND(#REF!&gt;0,#REF!&lt;5),D150&amp;#REF!,D150&amp;"9"))</f>
        <v>ZZZ9</v>
      </c>
      <c r="L150" s="240">
        <f t="shared" si="3"/>
        <v>999</v>
      </c>
      <c r="M150" s="276">
        <f t="shared" si="4"/>
        <v>999</v>
      </c>
      <c r="N150" s="271"/>
      <c r="O150" s="234"/>
      <c r="P150" s="77">
        <f t="shared" si="5"/>
        <v>999</v>
      </c>
      <c r="Q150" s="59"/>
    </row>
    <row r="151" spans="1:17" ht="12.75">
      <c r="A151" s="241">
        <v>145</v>
      </c>
      <c r="B151" s="57"/>
      <c r="C151" s="57"/>
      <c r="D151" s="58"/>
      <c r="E151" s="256"/>
      <c r="F151" s="76"/>
      <c r="G151" s="76"/>
      <c r="H151" s="322"/>
      <c r="I151" s="279"/>
      <c r="J151" s="238" t="e">
        <f>IF(AND(Q151="",#REF!&gt;0,#REF!&lt;5),K151,)</f>
        <v>#REF!</v>
      </c>
      <c r="K151" s="236" t="str">
        <f>IF(D151="","ZZZ9",IF(AND(#REF!&gt;0,#REF!&lt;5),D151&amp;#REF!,D151&amp;"9"))</f>
        <v>ZZZ9</v>
      </c>
      <c r="L151" s="240">
        <f t="shared" si="3"/>
        <v>999</v>
      </c>
      <c r="M151" s="276">
        <f t="shared" si="4"/>
        <v>999</v>
      </c>
      <c r="N151" s="271"/>
      <c r="O151" s="234"/>
      <c r="P151" s="77">
        <f t="shared" si="5"/>
        <v>999</v>
      </c>
      <c r="Q151" s="59"/>
    </row>
    <row r="152" spans="1:17" ht="12.75">
      <c r="A152" s="241">
        <v>146</v>
      </c>
      <c r="B152" s="57"/>
      <c r="C152" s="57"/>
      <c r="D152" s="58"/>
      <c r="E152" s="256"/>
      <c r="F152" s="76"/>
      <c r="G152" s="76"/>
      <c r="H152" s="322"/>
      <c r="I152" s="279"/>
      <c r="J152" s="238" t="e">
        <f>IF(AND(Q152="",#REF!&gt;0,#REF!&lt;5),K152,)</f>
        <v>#REF!</v>
      </c>
      <c r="K152" s="236" t="str">
        <f>IF(D152="","ZZZ9",IF(AND(#REF!&gt;0,#REF!&lt;5),D152&amp;#REF!,D152&amp;"9"))</f>
        <v>ZZZ9</v>
      </c>
      <c r="L152" s="240">
        <f t="shared" si="3"/>
        <v>999</v>
      </c>
      <c r="M152" s="276">
        <f t="shared" si="4"/>
        <v>999</v>
      </c>
      <c r="N152" s="271"/>
      <c r="O152" s="234"/>
      <c r="P152" s="77">
        <f t="shared" si="5"/>
        <v>999</v>
      </c>
      <c r="Q152" s="59"/>
    </row>
    <row r="153" spans="1:17" ht="12.75">
      <c r="A153" s="241">
        <v>147</v>
      </c>
      <c r="B153" s="57"/>
      <c r="C153" s="57"/>
      <c r="D153" s="58"/>
      <c r="E153" s="256"/>
      <c r="F153" s="76"/>
      <c r="G153" s="76"/>
      <c r="H153" s="322"/>
      <c r="I153" s="279"/>
      <c r="J153" s="238" t="e">
        <f>IF(AND(Q153="",#REF!&gt;0,#REF!&lt;5),K153,)</f>
        <v>#REF!</v>
      </c>
      <c r="K153" s="236" t="str">
        <f>IF(D153="","ZZZ9",IF(AND(#REF!&gt;0,#REF!&lt;5),D153&amp;#REF!,D153&amp;"9"))</f>
        <v>ZZZ9</v>
      </c>
      <c r="L153" s="240">
        <f t="shared" si="3"/>
        <v>999</v>
      </c>
      <c r="M153" s="276">
        <f t="shared" si="4"/>
        <v>999</v>
      </c>
      <c r="N153" s="271"/>
      <c r="O153" s="234"/>
      <c r="P153" s="77">
        <f t="shared" si="5"/>
        <v>999</v>
      </c>
      <c r="Q153" s="59"/>
    </row>
    <row r="154" spans="1:17" ht="12.75">
      <c r="A154" s="241">
        <v>148</v>
      </c>
      <c r="B154" s="57"/>
      <c r="C154" s="57"/>
      <c r="D154" s="58"/>
      <c r="E154" s="256"/>
      <c r="F154" s="76"/>
      <c r="G154" s="76"/>
      <c r="H154" s="322"/>
      <c r="I154" s="279"/>
      <c r="J154" s="238" t="e">
        <f>IF(AND(Q154="",#REF!&gt;0,#REF!&lt;5),K154,)</f>
        <v>#REF!</v>
      </c>
      <c r="K154" s="236" t="str">
        <f>IF(D154="","ZZZ9",IF(AND(#REF!&gt;0,#REF!&lt;5),D154&amp;#REF!,D154&amp;"9"))</f>
        <v>ZZZ9</v>
      </c>
      <c r="L154" s="240">
        <f t="shared" si="3"/>
        <v>999</v>
      </c>
      <c r="M154" s="276">
        <f t="shared" si="4"/>
        <v>999</v>
      </c>
      <c r="N154" s="271"/>
      <c r="O154" s="234"/>
      <c r="P154" s="77">
        <f t="shared" si="5"/>
        <v>999</v>
      </c>
      <c r="Q154" s="59"/>
    </row>
    <row r="155" spans="1:17" ht="12.75">
      <c r="A155" s="241">
        <v>149</v>
      </c>
      <c r="B155" s="57"/>
      <c r="C155" s="57"/>
      <c r="D155" s="58"/>
      <c r="E155" s="256"/>
      <c r="F155" s="76"/>
      <c r="G155" s="76"/>
      <c r="H155" s="322"/>
      <c r="I155" s="279"/>
      <c r="J155" s="238" t="e">
        <f>IF(AND(Q155="",#REF!&gt;0,#REF!&lt;5),K155,)</f>
        <v>#REF!</v>
      </c>
      <c r="K155" s="236" t="str">
        <f>IF(D155="","ZZZ9",IF(AND(#REF!&gt;0,#REF!&lt;5),D155&amp;#REF!,D155&amp;"9"))</f>
        <v>ZZZ9</v>
      </c>
      <c r="L155" s="240">
        <f t="shared" si="3"/>
        <v>999</v>
      </c>
      <c r="M155" s="276">
        <f t="shared" si="4"/>
        <v>999</v>
      </c>
      <c r="N155" s="271"/>
      <c r="O155" s="234"/>
      <c r="P155" s="77">
        <f t="shared" si="5"/>
        <v>999</v>
      </c>
      <c r="Q155" s="59"/>
    </row>
    <row r="156" spans="1:17" ht="12.75">
      <c r="A156" s="241">
        <v>150</v>
      </c>
      <c r="B156" s="57"/>
      <c r="C156" s="57"/>
      <c r="D156" s="58"/>
      <c r="E156" s="256"/>
      <c r="F156" s="76"/>
      <c r="G156" s="76"/>
      <c r="H156" s="322"/>
      <c r="I156" s="279"/>
      <c r="J156" s="238" t="e">
        <f>IF(AND(Q156="",#REF!&gt;0,#REF!&lt;5),K156,)</f>
        <v>#REF!</v>
      </c>
      <c r="K156" s="236" t="str">
        <f>IF(D156="","ZZZ9",IF(AND(#REF!&gt;0,#REF!&lt;5),D156&amp;#REF!,D156&amp;"9"))</f>
        <v>ZZZ9</v>
      </c>
      <c r="L156" s="240">
        <f t="shared" si="3"/>
        <v>999</v>
      </c>
      <c r="M156" s="276">
        <f t="shared" si="4"/>
        <v>999</v>
      </c>
      <c r="N156" s="271"/>
      <c r="O156" s="234"/>
      <c r="P156" s="77">
        <f t="shared" si="5"/>
        <v>999</v>
      </c>
      <c r="Q156" s="59"/>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5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5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138">
    <tabColor indexed="11"/>
    <pageSetUpPr fitToPage="1"/>
  </sheetPr>
  <dimension ref="A1:AO57"/>
  <sheetViews>
    <sheetView showGridLines="0" showZeros="0" zoomScalePageLayoutView="0" workbookViewId="0" topLeftCell="A7">
      <selection activeCell="AI27" sqref="AI27"/>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 min="35" max="37" width="9.140625" style="297" customWidth="1"/>
  </cols>
  <sheetData>
    <row r="1" spans="1:37" s="80" customFormat="1" ht="21.75" customHeight="1">
      <c r="A1" s="48" t="str">
        <f>Altalanos!$A$6</f>
        <v>Fortuna kupa</v>
      </c>
      <c r="B1" s="48"/>
      <c r="C1" s="81"/>
      <c r="D1" s="81"/>
      <c r="E1" s="81"/>
      <c r="F1" s="81"/>
      <c r="G1" s="81"/>
      <c r="H1" s="48"/>
      <c r="I1" s="222"/>
      <c r="J1" s="82"/>
      <c r="K1" s="253" t="s">
        <v>106</v>
      </c>
      <c r="L1" s="68"/>
      <c r="M1" s="49"/>
      <c r="N1" s="82"/>
      <c r="O1" s="82" t="s">
        <v>3</v>
      </c>
      <c r="P1" s="82"/>
      <c r="Q1" s="81"/>
      <c r="R1" s="82"/>
      <c r="Y1" s="294"/>
      <c r="Z1" s="294"/>
      <c r="AA1" s="294"/>
      <c r="AB1" s="302" t="e">
        <f>IF($Y$5=1,CONCATENATE(VLOOKUP($Y$3,$AA$2:$AH$14,2)),CONCATENATE(VLOOKUP($Y$3,$AA$16:$AH$25,2)))</f>
        <v>#N/A</v>
      </c>
      <c r="AC1" s="302" t="e">
        <f>IF($Y$5=1,CONCATENATE(VLOOKUP($Y$3,$AA$2:$AH$14,3)),CONCATENATE(VLOOKUP($Y$3,$AA$16:$AH$25,3)))</f>
        <v>#N/A</v>
      </c>
      <c r="AD1" s="302" t="e">
        <f>IF($Y$5=1,CONCATENATE(VLOOKUP($Y$3,$AA$2:$AH$14,4)),CONCATENATE(VLOOKUP($Y$3,$AA$16:$AH$25,4)))</f>
        <v>#N/A</v>
      </c>
      <c r="AE1" s="302" t="e">
        <f>IF($Y$5=1,CONCATENATE(VLOOKUP($Y$3,$AA$2:$AH$14,5)),CONCATENATE(VLOOKUP($Y$3,$AA$16:$AH$25,5)))</f>
        <v>#N/A</v>
      </c>
      <c r="AF1" s="302" t="e">
        <f>IF($Y$5=1,CONCATENATE(VLOOKUP($Y$3,$AA$2:$AH$14,6)),CONCATENATE(VLOOKUP($Y$3,$AA$16:$AH$25,6)))</f>
        <v>#N/A</v>
      </c>
      <c r="AG1" s="302" t="e">
        <f>IF($Y$5=1,CONCATENATE(VLOOKUP($Y$3,$AA$2:$AH$14,7)),CONCATENATE(VLOOKUP($Y$3,$AA$16:$AH$25,7)))</f>
        <v>#N/A</v>
      </c>
      <c r="AH1" s="302" t="e">
        <f>IF($Y$5=1,CONCATENATE(VLOOKUP($Y$3,$AA$2:$AH$14,8)),CONCATENATE(VLOOKUP($Y$3,$AA$16:$AH$25,8)))</f>
        <v>#N/A</v>
      </c>
      <c r="AI1" s="306"/>
      <c r="AJ1" s="306"/>
      <c r="AK1" s="306"/>
    </row>
    <row r="2" spans="1:37" s="60" customFormat="1" ht="12.75">
      <c r="A2" s="283" t="s">
        <v>105</v>
      </c>
      <c r="B2" s="50"/>
      <c r="C2" s="50"/>
      <c r="D2" s="50"/>
      <c r="E2" s="275" t="str">
        <f>Altalanos!$B$8</f>
        <v>L14</v>
      </c>
      <c r="F2" s="50"/>
      <c r="G2" s="83"/>
      <c r="H2" s="61"/>
      <c r="I2" s="61"/>
      <c r="J2" s="84"/>
      <c r="K2" s="68"/>
      <c r="L2" s="68"/>
      <c r="M2" s="68"/>
      <c r="N2" s="84"/>
      <c r="O2" s="61"/>
      <c r="P2" s="84"/>
      <c r="Q2" s="61"/>
      <c r="R2" s="84"/>
      <c r="Y2" s="299"/>
      <c r="Z2" s="298"/>
      <c r="AA2" s="307" t="s">
        <v>120</v>
      </c>
      <c r="AB2" s="308">
        <v>300</v>
      </c>
      <c r="AC2" s="308">
        <v>250</v>
      </c>
      <c r="AD2" s="308">
        <v>200</v>
      </c>
      <c r="AE2" s="308">
        <v>150</v>
      </c>
      <c r="AF2" s="308">
        <v>120</v>
      </c>
      <c r="AG2" s="308">
        <v>90</v>
      </c>
      <c r="AH2" s="308">
        <v>40</v>
      </c>
      <c r="AI2" s="297"/>
      <c r="AJ2" s="297"/>
      <c r="AK2" s="297"/>
    </row>
    <row r="3" spans="1:37" s="19" customFormat="1" ht="11.25" customHeight="1">
      <c r="A3" s="40" t="s">
        <v>80</v>
      </c>
      <c r="B3" s="40"/>
      <c r="C3" s="40"/>
      <c r="D3" s="40"/>
      <c r="E3" s="40"/>
      <c r="F3" s="40"/>
      <c r="G3" s="40" t="s">
        <v>78</v>
      </c>
      <c r="H3" s="40"/>
      <c r="I3" s="40"/>
      <c r="J3" s="85"/>
      <c r="K3" s="40" t="s">
        <v>83</v>
      </c>
      <c r="L3" s="85"/>
      <c r="M3" s="40"/>
      <c r="N3" s="85"/>
      <c r="O3" s="40"/>
      <c r="P3" s="85"/>
      <c r="Q3" s="40"/>
      <c r="R3" s="41" t="s">
        <v>84</v>
      </c>
      <c r="Y3" s="298">
        <f>IF(K4="OB","A",IF(K4="IX","W",IF(K4="","",K4)))</f>
      </c>
      <c r="Z3" s="298"/>
      <c r="AA3" s="307" t="s">
        <v>121</v>
      </c>
      <c r="AB3" s="308">
        <v>280</v>
      </c>
      <c r="AC3" s="308">
        <v>230</v>
      </c>
      <c r="AD3" s="308">
        <v>180</v>
      </c>
      <c r="AE3" s="308">
        <v>140</v>
      </c>
      <c r="AF3" s="308">
        <v>80</v>
      </c>
      <c r="AG3" s="308">
        <v>0</v>
      </c>
      <c r="AH3" s="308">
        <v>0</v>
      </c>
      <c r="AI3" s="297"/>
      <c r="AJ3" s="297"/>
      <c r="AK3" s="297"/>
    </row>
    <row r="4" spans="1:37" s="27" customFormat="1" ht="11.25" customHeight="1" thickBot="1">
      <c r="A4" s="398" t="str">
        <f>Altalanos!$A$10</f>
        <v>2022.03.12-14</v>
      </c>
      <c r="B4" s="398"/>
      <c r="C4" s="398"/>
      <c r="D4" s="247"/>
      <c r="E4" s="86"/>
      <c r="F4" s="86"/>
      <c r="G4" s="86" t="str">
        <f>Altalanos!$C$10</f>
        <v>Budapest</v>
      </c>
      <c r="H4" s="53"/>
      <c r="I4" s="86"/>
      <c r="J4" s="87"/>
      <c r="K4" s="88"/>
      <c r="L4" s="87"/>
      <c r="M4" s="89"/>
      <c r="N4" s="87"/>
      <c r="O4" s="86"/>
      <c r="P4" s="87"/>
      <c r="Q4" s="86"/>
      <c r="R4" s="45" t="str">
        <f>Altalanos!$E$10</f>
        <v>Zuborné Pázmándy Katalin</v>
      </c>
      <c r="Y4" s="298"/>
      <c r="Z4" s="298"/>
      <c r="AA4" s="307" t="s">
        <v>122</v>
      </c>
      <c r="AB4" s="308">
        <v>250</v>
      </c>
      <c r="AC4" s="308">
        <v>200</v>
      </c>
      <c r="AD4" s="308">
        <v>150</v>
      </c>
      <c r="AE4" s="308">
        <v>120</v>
      </c>
      <c r="AF4" s="308">
        <v>90</v>
      </c>
      <c r="AG4" s="308">
        <v>60</v>
      </c>
      <c r="AH4" s="308">
        <v>25</v>
      </c>
      <c r="AI4" s="297"/>
      <c r="AJ4" s="297"/>
      <c r="AK4" s="297"/>
    </row>
    <row r="5" spans="1:37" s="19" customFormat="1" ht="12.75">
      <c r="A5" s="90"/>
      <c r="B5" s="91" t="s">
        <v>4</v>
      </c>
      <c r="C5" s="272" t="s">
        <v>97</v>
      </c>
      <c r="D5" s="91" t="s">
        <v>96</v>
      </c>
      <c r="E5" s="91" t="s">
        <v>94</v>
      </c>
      <c r="F5" s="92" t="s">
        <v>81</v>
      </c>
      <c r="G5" s="92" t="s">
        <v>82</v>
      </c>
      <c r="H5" s="92"/>
      <c r="I5" s="92" t="s">
        <v>85</v>
      </c>
      <c r="J5" s="92"/>
      <c r="K5" s="91" t="s">
        <v>95</v>
      </c>
      <c r="L5" s="93"/>
      <c r="M5" s="91" t="s">
        <v>113</v>
      </c>
      <c r="N5" s="93"/>
      <c r="O5" s="91" t="s">
        <v>112</v>
      </c>
      <c r="P5" s="93"/>
      <c r="Q5" s="91" t="s">
        <v>111</v>
      </c>
      <c r="R5" s="94"/>
      <c r="Y5" s="298">
        <f>IF(OR(Altalanos!$A$8="F1",Altalanos!$A$8="F2",Altalanos!$A$8="N1",Altalanos!$A$8="N2"),1,2)</f>
        <v>2</v>
      </c>
      <c r="Z5" s="298"/>
      <c r="AA5" s="307" t="s">
        <v>123</v>
      </c>
      <c r="AB5" s="308">
        <v>200</v>
      </c>
      <c r="AC5" s="308">
        <v>150</v>
      </c>
      <c r="AD5" s="308">
        <v>120</v>
      </c>
      <c r="AE5" s="308">
        <v>90</v>
      </c>
      <c r="AF5" s="308">
        <v>60</v>
      </c>
      <c r="AG5" s="308">
        <v>40</v>
      </c>
      <c r="AH5" s="308">
        <v>15</v>
      </c>
      <c r="AI5" s="297"/>
      <c r="AJ5" s="297"/>
      <c r="AK5" s="297"/>
    </row>
    <row r="6" spans="1:37" s="386" customFormat="1" ht="13.5" customHeight="1" thickBot="1">
      <c r="A6" s="381"/>
      <c r="B6" s="309"/>
      <c r="C6" s="309"/>
      <c r="D6" s="309"/>
      <c r="E6" s="309"/>
      <c r="F6" s="381" t="s">
        <v>8</v>
      </c>
      <c r="G6" s="383"/>
      <c r="H6" s="384"/>
      <c r="I6" s="383"/>
      <c r="J6" s="385"/>
      <c r="K6" s="309" t="s">
        <v>467</v>
      </c>
      <c r="L6" s="385"/>
      <c r="M6" s="309" t="s">
        <v>30</v>
      </c>
      <c r="N6" s="385"/>
      <c r="O6" s="309" t="s">
        <v>45</v>
      </c>
      <c r="P6" s="385"/>
      <c r="Q6" s="309" t="s">
        <v>65</v>
      </c>
      <c r="R6" s="382"/>
      <c r="Y6" s="387"/>
      <c r="Z6" s="387"/>
      <c r="AA6" s="387" t="s">
        <v>124</v>
      </c>
      <c r="AB6" s="388">
        <v>150</v>
      </c>
      <c r="AC6" s="388">
        <v>120</v>
      </c>
      <c r="AD6" s="388">
        <v>90</v>
      </c>
      <c r="AE6" s="388">
        <v>60</v>
      </c>
      <c r="AF6" s="388">
        <v>40</v>
      </c>
      <c r="AG6" s="388">
        <v>25</v>
      </c>
      <c r="AH6" s="388">
        <v>10</v>
      </c>
      <c r="AI6" s="389"/>
      <c r="AJ6" s="389"/>
      <c r="AK6" s="389"/>
    </row>
    <row r="7" spans="1:37" s="33" customFormat="1" ht="12.75" customHeight="1">
      <c r="A7" s="95">
        <v>1</v>
      </c>
      <c r="B7" s="232">
        <f>IF($E7="","",VLOOKUP($E7,'L14 elo'!$A$7:$O$22,14))</f>
        <v>0</v>
      </c>
      <c r="C7" s="260">
        <f>IF($E7="","",VLOOKUP($E7,'L14 elo'!$A$7:$O$60,15))</f>
        <v>14</v>
      </c>
      <c r="D7" s="260" t="str">
        <f>IF($E7="","",VLOOKUP($E7,'L14 elo'!$A$7:$O$60,5))</f>
        <v>"080702</v>
      </c>
      <c r="E7" s="96">
        <v>1</v>
      </c>
      <c r="F7" s="97" t="str">
        <f>UPPER(IF($E7="","",VLOOKUP($E7,'L14 elo'!$A$7:$O$60,2)))</f>
        <v>HORVÁTH </v>
      </c>
      <c r="G7" s="97" t="str">
        <f>IF($E7="","",VLOOKUP($E7,'L14 elo'!$A$7:$O$60,3))</f>
        <v>Nóra</v>
      </c>
      <c r="H7" s="97"/>
      <c r="I7" s="97" t="str">
        <f>IF($E7="","",VLOOKUP($E7,'L14 elo'!$A$7:$O$60,4))</f>
        <v>Bebto Team</v>
      </c>
      <c r="J7" s="99"/>
      <c r="K7" s="98"/>
      <c r="L7" s="98"/>
      <c r="M7" s="98"/>
      <c r="N7" s="98"/>
      <c r="O7" s="101"/>
      <c r="P7" s="102"/>
      <c r="Q7" s="103"/>
      <c r="R7" s="104"/>
      <c r="S7" s="105"/>
      <c r="U7" s="106" t="e">
        <f>#REF!</f>
        <v>#REF!</v>
      </c>
      <c r="Y7" s="298"/>
      <c r="Z7" s="298"/>
      <c r="AA7" s="307" t="s">
        <v>125</v>
      </c>
      <c r="AB7" s="308">
        <v>120</v>
      </c>
      <c r="AC7" s="308">
        <v>90</v>
      </c>
      <c r="AD7" s="308">
        <v>60</v>
      </c>
      <c r="AE7" s="308">
        <v>40</v>
      </c>
      <c r="AF7" s="308">
        <v>25</v>
      </c>
      <c r="AG7" s="308">
        <v>10</v>
      </c>
      <c r="AH7" s="308">
        <v>5</v>
      </c>
      <c r="AI7" s="297"/>
      <c r="AJ7" s="297"/>
      <c r="AK7" s="297"/>
    </row>
    <row r="8" spans="1:37" s="33" customFormat="1" ht="12.75" customHeight="1">
      <c r="A8" s="107"/>
      <c r="B8" s="273"/>
      <c r="C8" s="269"/>
      <c r="D8" s="269"/>
      <c r="E8" s="108"/>
      <c r="F8" s="109"/>
      <c r="G8" s="109"/>
      <c r="H8" s="110"/>
      <c r="I8" s="326" t="s">
        <v>0</v>
      </c>
      <c r="J8" s="112" t="s">
        <v>371</v>
      </c>
      <c r="K8" s="113" t="str">
        <f>UPPER(IF(OR(J8="a",J8="as"),F7,IF(OR(J8="b",J8="bs"),F9,)))</f>
        <v>HORVÁTH </v>
      </c>
      <c r="L8" s="113"/>
      <c r="M8" s="98"/>
      <c r="N8" s="98"/>
      <c r="O8" s="101"/>
      <c r="P8" s="102"/>
      <c r="Q8" s="103"/>
      <c r="R8" s="104"/>
      <c r="S8" s="105"/>
      <c r="U8" s="114" t="e">
        <f>#REF!</f>
        <v>#REF!</v>
      </c>
      <c r="Y8" s="298"/>
      <c r="Z8" s="298"/>
      <c r="AA8" s="307" t="s">
        <v>126</v>
      </c>
      <c r="AB8" s="308">
        <v>90</v>
      </c>
      <c r="AC8" s="308">
        <v>60</v>
      </c>
      <c r="AD8" s="308">
        <v>40</v>
      </c>
      <c r="AE8" s="308">
        <v>25</v>
      </c>
      <c r="AF8" s="308">
        <v>10</v>
      </c>
      <c r="AG8" s="308">
        <v>5</v>
      </c>
      <c r="AH8" s="308">
        <v>2</v>
      </c>
      <c r="AI8" s="297"/>
      <c r="AJ8" s="297"/>
      <c r="AK8" s="297"/>
    </row>
    <row r="9" spans="1:37" s="33" customFormat="1" ht="12.75" customHeight="1">
      <c r="A9" s="107">
        <v>2</v>
      </c>
      <c r="B9" s="232">
        <f>IF($E9="","",VLOOKUP($E9,'L14 elo'!$A$7:$O$22,14))</f>
      </c>
      <c r="C9" s="260">
        <f>IF($E9="","",VLOOKUP($E9,'L14 elo'!$A$7:$O$60,15))</f>
      </c>
      <c r="D9" s="260">
        <f>IF($E9="","",VLOOKUP($E9,'L14 elo'!$A$7:$O$60,5))</f>
      </c>
      <c r="E9" s="96"/>
      <c r="F9" s="115">
        <f>UPPER(IF($E9="","",VLOOKUP($E9,'L14 elo'!$A$7:$O$60,2)))</f>
      </c>
      <c r="G9" s="115">
        <f>IF($E9="","",VLOOKUP($E9,'L14 elo'!$A$7:$O$60,3))</f>
      </c>
      <c r="H9" s="115"/>
      <c r="I9" s="97">
        <f>IF($E9="","",VLOOKUP($E9,'L14 elo'!$A$7:$O$60,4))</f>
      </c>
      <c r="J9" s="116"/>
      <c r="K9" s="98"/>
      <c r="L9" s="117"/>
      <c r="M9" s="98"/>
      <c r="N9" s="98"/>
      <c r="O9" s="101"/>
      <c r="P9" s="102"/>
      <c r="Q9" s="103"/>
      <c r="R9" s="104"/>
      <c r="S9" s="105"/>
      <c r="U9" s="114" t="e">
        <f>#REF!</f>
        <v>#REF!</v>
      </c>
      <c r="Y9" s="298"/>
      <c r="Z9" s="298"/>
      <c r="AA9" s="307" t="s">
        <v>127</v>
      </c>
      <c r="AB9" s="308">
        <v>60</v>
      </c>
      <c r="AC9" s="308">
        <v>40</v>
      </c>
      <c r="AD9" s="308">
        <v>25</v>
      </c>
      <c r="AE9" s="308">
        <v>10</v>
      </c>
      <c r="AF9" s="308">
        <v>5</v>
      </c>
      <c r="AG9" s="308">
        <v>2</v>
      </c>
      <c r="AH9" s="308">
        <v>1</v>
      </c>
      <c r="AI9" s="297"/>
      <c r="AJ9" s="297"/>
      <c r="AK9" s="297"/>
    </row>
    <row r="10" spans="1:37" s="33" customFormat="1" ht="12.75" customHeight="1">
      <c r="A10" s="107"/>
      <c r="B10" s="273"/>
      <c r="C10" s="269"/>
      <c r="D10" s="269"/>
      <c r="E10" s="118"/>
      <c r="F10" s="109"/>
      <c r="G10" s="109"/>
      <c r="H10" s="110"/>
      <c r="I10" s="98"/>
      <c r="J10" s="119"/>
      <c r="K10" s="111" t="s">
        <v>0</v>
      </c>
      <c r="L10" s="120" t="s">
        <v>375</v>
      </c>
      <c r="M10" s="113" t="str">
        <f>UPPER(IF(OR(L10="a",L10="as"),K8,IF(OR(L10="b",L10="bs"),K12,)))</f>
        <v>HORVÁTH </v>
      </c>
      <c r="N10" s="121"/>
      <c r="O10" s="122"/>
      <c r="P10" s="122"/>
      <c r="Q10" s="103"/>
      <c r="R10" s="104"/>
      <c r="S10" s="105"/>
      <c r="U10" s="114" t="e">
        <f>#REF!</f>
        <v>#REF!</v>
      </c>
      <c r="Y10" s="298"/>
      <c r="Z10" s="298"/>
      <c r="AA10" s="307" t="s">
        <v>128</v>
      </c>
      <c r="AB10" s="308">
        <v>40</v>
      </c>
      <c r="AC10" s="308">
        <v>25</v>
      </c>
      <c r="AD10" s="308">
        <v>15</v>
      </c>
      <c r="AE10" s="308">
        <v>7</v>
      </c>
      <c r="AF10" s="308">
        <v>4</v>
      </c>
      <c r="AG10" s="308">
        <v>1</v>
      </c>
      <c r="AH10" s="308">
        <v>0</v>
      </c>
      <c r="AI10" s="297"/>
      <c r="AJ10" s="297"/>
      <c r="AK10" s="297"/>
    </row>
    <row r="11" spans="1:37" s="33" customFormat="1" ht="12.75" customHeight="1">
      <c r="A11" s="107">
        <v>3</v>
      </c>
      <c r="B11" s="232">
        <f>IF($E11="","",VLOOKUP($E11,'L14 elo'!$A$7:$O$22,14))</f>
        <v>0</v>
      </c>
      <c r="C11" s="260">
        <f>IF($E11="","",VLOOKUP($E11,'L14 elo'!$A$7:$O$60,15))</f>
        <v>62</v>
      </c>
      <c r="D11" s="260" t="str">
        <f>IF($E11="","",VLOOKUP($E11,'L14 elo'!$A$7:$O$60,5))</f>
        <v>"0910240</v>
      </c>
      <c r="E11" s="96">
        <v>11</v>
      </c>
      <c r="F11" s="115" t="str">
        <f>UPPER(IF($E11="","",VLOOKUP($E11,'L14 elo'!$A$7:$O$60,2)))</f>
        <v>GYEPES </v>
      </c>
      <c r="G11" s="115" t="str">
        <f>IF($E11="","",VLOOKUP($E11,'L14 elo'!$A$7:$O$60,3))</f>
        <v>Kira</v>
      </c>
      <c r="H11" s="115"/>
      <c r="I11" s="115" t="str">
        <f>IF($E11="","",VLOOKUP($E11,'L14 elo'!$A$7:$O$60,4))</f>
        <v>Pillangó SE</v>
      </c>
      <c r="J11" s="99"/>
      <c r="K11" s="98"/>
      <c r="L11" s="123"/>
      <c r="M11" s="98" t="s">
        <v>465</v>
      </c>
      <c r="N11" s="124"/>
      <c r="O11" s="122"/>
      <c r="P11" s="122"/>
      <c r="Q11" s="103"/>
      <c r="R11" s="104"/>
      <c r="S11" s="105"/>
      <c r="U11" s="114" t="e">
        <f>#REF!</f>
        <v>#REF!</v>
      </c>
      <c r="Y11" s="298"/>
      <c r="Z11" s="298"/>
      <c r="AA11" s="307" t="s">
        <v>129</v>
      </c>
      <c r="AB11" s="308">
        <v>25</v>
      </c>
      <c r="AC11" s="308">
        <v>15</v>
      </c>
      <c r="AD11" s="308">
        <v>10</v>
      </c>
      <c r="AE11" s="308">
        <v>6</v>
      </c>
      <c r="AF11" s="308">
        <v>3</v>
      </c>
      <c r="AG11" s="308">
        <v>1</v>
      </c>
      <c r="AH11" s="308">
        <v>0</v>
      </c>
      <c r="AI11" s="297"/>
      <c r="AJ11" s="297"/>
      <c r="AK11" s="297"/>
    </row>
    <row r="12" spans="1:37" s="33" customFormat="1" ht="12.75" customHeight="1">
      <c r="A12" s="107"/>
      <c r="B12" s="273"/>
      <c r="C12" s="269"/>
      <c r="D12" s="269"/>
      <c r="E12" s="118"/>
      <c r="F12" s="109"/>
      <c r="G12" s="109"/>
      <c r="H12" s="110"/>
      <c r="I12" s="326" t="s">
        <v>0</v>
      </c>
      <c r="J12" s="112" t="s">
        <v>371</v>
      </c>
      <c r="K12" s="113" t="str">
        <f>UPPER(IF(OR(J12="a",J12="as"),F11,IF(OR(J12="b",J12="bs"),F13,)))</f>
        <v>GYEPES </v>
      </c>
      <c r="L12" s="125"/>
      <c r="M12" s="98"/>
      <c r="N12" s="124"/>
      <c r="O12" s="122"/>
      <c r="P12" s="122"/>
      <c r="Q12" s="103"/>
      <c r="R12" s="104"/>
      <c r="S12" s="105"/>
      <c r="U12" s="114" t="e">
        <f>#REF!</f>
        <v>#REF!</v>
      </c>
      <c r="Y12" s="298"/>
      <c r="Z12" s="298"/>
      <c r="AA12" s="307" t="s">
        <v>134</v>
      </c>
      <c r="AB12" s="308">
        <v>15</v>
      </c>
      <c r="AC12" s="308">
        <v>10</v>
      </c>
      <c r="AD12" s="308">
        <v>6</v>
      </c>
      <c r="AE12" s="308">
        <v>3</v>
      </c>
      <c r="AF12" s="308">
        <v>1</v>
      </c>
      <c r="AG12" s="308">
        <v>0</v>
      </c>
      <c r="AH12" s="308">
        <v>0</v>
      </c>
      <c r="AI12" s="297"/>
      <c r="AJ12" s="297"/>
      <c r="AK12" s="297"/>
    </row>
    <row r="13" spans="1:37" s="33" customFormat="1" ht="12.75" customHeight="1">
      <c r="A13" s="107">
        <v>4</v>
      </c>
      <c r="B13" s="232">
        <f>IF($E13="","",VLOOKUP($E13,'L14 elo'!$A$7:$O$22,14))</f>
        <v>0</v>
      </c>
      <c r="C13" s="260">
        <f>IF($E13="","",VLOOKUP($E13,'L14 elo'!$A$7:$O$60,15))</f>
        <v>38</v>
      </c>
      <c r="D13" s="260" t="str">
        <f>IF($E13="","",VLOOKUP($E13,'L14 elo'!$A$7:$O$60,5))</f>
        <v>"0805130</v>
      </c>
      <c r="E13" s="96">
        <v>9</v>
      </c>
      <c r="F13" s="115" t="str">
        <f>UPPER(IF($E13="","",VLOOKUP($E13,'L14 elo'!$A$7:$O$60,2)))</f>
        <v>VALICSEK </v>
      </c>
      <c r="G13" s="115" t="str">
        <f>IF($E13="","",VLOOKUP($E13,'L14 elo'!$A$7:$O$60,3))</f>
        <v>Laura</v>
      </c>
      <c r="H13" s="115"/>
      <c r="I13" s="115" t="str">
        <f>IF($E13="","",VLOOKUP($E13,'L14 elo'!$A$7:$O$60,4))</f>
        <v>Future TT</v>
      </c>
      <c r="J13" s="126"/>
      <c r="K13" s="98" t="s">
        <v>390</v>
      </c>
      <c r="L13" s="98"/>
      <c r="M13" s="98"/>
      <c r="N13" s="124"/>
      <c r="O13" s="122"/>
      <c r="P13" s="122"/>
      <c r="Q13" s="103"/>
      <c r="R13" s="104"/>
      <c r="S13" s="105"/>
      <c r="U13" s="114" t="e">
        <f>#REF!</f>
        <v>#REF!</v>
      </c>
      <c r="Y13" s="298"/>
      <c r="Z13" s="298"/>
      <c r="AA13" s="307" t="s">
        <v>130</v>
      </c>
      <c r="AB13" s="308">
        <v>10</v>
      </c>
      <c r="AC13" s="308">
        <v>6</v>
      </c>
      <c r="AD13" s="308">
        <v>3</v>
      </c>
      <c r="AE13" s="308">
        <v>1</v>
      </c>
      <c r="AF13" s="308">
        <v>0</v>
      </c>
      <c r="AG13" s="308">
        <v>0</v>
      </c>
      <c r="AH13" s="308">
        <v>0</v>
      </c>
      <c r="AI13" s="297"/>
      <c r="AJ13" s="297"/>
      <c r="AK13" s="297"/>
    </row>
    <row r="14" spans="1:37" s="33" customFormat="1" ht="12.75" customHeight="1">
      <c r="A14" s="107"/>
      <c r="B14" s="273"/>
      <c r="C14" s="269"/>
      <c r="D14" s="269"/>
      <c r="E14" s="118"/>
      <c r="F14" s="98"/>
      <c r="G14" s="98"/>
      <c r="H14" s="42"/>
      <c r="I14" s="127"/>
      <c r="J14" s="119"/>
      <c r="K14" s="98"/>
      <c r="L14" s="98"/>
      <c r="M14" s="111" t="s">
        <v>0</v>
      </c>
      <c r="N14" s="120" t="s">
        <v>375</v>
      </c>
      <c r="O14" s="113" t="str">
        <f>UPPER(IF(OR(N14="a",N14="as"),M10,IF(OR(N14="b",N14="bs"),M18,)))</f>
        <v>HORVÁTH </v>
      </c>
      <c r="P14" s="121"/>
      <c r="Q14" s="103"/>
      <c r="R14" s="104"/>
      <c r="S14" s="105"/>
      <c r="U14" s="114" t="e">
        <f>#REF!</f>
        <v>#REF!</v>
      </c>
      <c r="Y14" s="298"/>
      <c r="Z14" s="298"/>
      <c r="AA14" s="307" t="s">
        <v>131</v>
      </c>
      <c r="AB14" s="308">
        <v>3</v>
      </c>
      <c r="AC14" s="308">
        <v>2</v>
      </c>
      <c r="AD14" s="308">
        <v>1</v>
      </c>
      <c r="AE14" s="308">
        <v>0</v>
      </c>
      <c r="AF14" s="308">
        <v>0</v>
      </c>
      <c r="AG14" s="308">
        <v>0</v>
      </c>
      <c r="AH14" s="308">
        <v>0</v>
      </c>
      <c r="AI14" s="297"/>
      <c r="AJ14" s="297"/>
      <c r="AK14" s="297"/>
    </row>
    <row r="15" spans="1:37" s="33" customFormat="1" ht="12.75" customHeight="1">
      <c r="A15" s="95">
        <v>5</v>
      </c>
      <c r="B15" s="232">
        <f>IF($E15="","",VLOOKUP($E15,'L14 elo'!$A$7:$O$22,14))</f>
        <v>0</v>
      </c>
      <c r="C15" s="260">
        <f>IF($E15="","",VLOOKUP($E15,'L14 elo'!$A$7:$O$60,15))</f>
        <v>22</v>
      </c>
      <c r="D15" s="260" t="str">
        <f>IF($E15="","",VLOOKUP($E15,'L14 elo'!$A$7:$O$60,5))</f>
        <v>"090113</v>
      </c>
      <c r="E15" s="96">
        <v>4</v>
      </c>
      <c r="F15" s="97" t="str">
        <f>UPPER(IF($E15="","",VLOOKUP($E15,'L14 elo'!$A$7:$O$60,2)))</f>
        <v>IPACS </v>
      </c>
      <c r="G15" s="97" t="str">
        <f>IF($E15="","",VLOOKUP($E15,'L14 elo'!$A$7:$O$60,3))</f>
        <v>Panni</v>
      </c>
      <c r="H15" s="97"/>
      <c r="I15" s="97" t="str">
        <f>IF($E15="","",VLOOKUP($E15,'L14 elo'!$A$7:$O$60,4))</f>
        <v>Bebto Team</v>
      </c>
      <c r="J15" s="128"/>
      <c r="K15" s="98"/>
      <c r="L15" s="98"/>
      <c r="M15" s="98"/>
      <c r="N15" s="124"/>
      <c r="O15" s="98" t="s">
        <v>474</v>
      </c>
      <c r="P15" s="124"/>
      <c r="Q15" s="103"/>
      <c r="R15" s="104"/>
      <c r="S15" s="105"/>
      <c r="U15" s="114" t="e">
        <f>#REF!</f>
        <v>#REF!</v>
      </c>
      <c r="Y15" s="298"/>
      <c r="Z15" s="298"/>
      <c r="AA15" s="307"/>
      <c r="AB15" s="307"/>
      <c r="AC15" s="307"/>
      <c r="AD15" s="307"/>
      <c r="AE15" s="307"/>
      <c r="AF15" s="307"/>
      <c r="AG15" s="307"/>
      <c r="AH15" s="307"/>
      <c r="AI15" s="297"/>
      <c r="AJ15" s="297"/>
      <c r="AK15" s="297"/>
    </row>
    <row r="16" spans="1:37" s="33" customFormat="1" ht="12.75" customHeight="1" thickBot="1">
      <c r="A16" s="107"/>
      <c r="B16" s="273"/>
      <c r="C16" s="269"/>
      <c r="D16" s="269"/>
      <c r="E16" s="118"/>
      <c r="F16" s="109"/>
      <c r="G16" s="109"/>
      <c r="H16" s="110"/>
      <c r="I16" s="326" t="s">
        <v>0</v>
      </c>
      <c r="J16" s="112" t="s">
        <v>371</v>
      </c>
      <c r="K16" s="113" t="str">
        <f>UPPER(IF(OR(J16="a",J16="as"),F15,IF(OR(J16="b",J16="bs"),F17,)))</f>
        <v>IPACS </v>
      </c>
      <c r="L16" s="113"/>
      <c r="M16" s="98"/>
      <c r="N16" s="124"/>
      <c r="O16" s="122"/>
      <c r="P16" s="124"/>
      <c r="Q16" s="103"/>
      <c r="R16" s="104"/>
      <c r="S16" s="105"/>
      <c r="U16" s="129" t="e">
        <f>#REF!</f>
        <v>#REF!</v>
      </c>
      <c r="Y16" s="298"/>
      <c r="Z16" s="298"/>
      <c r="AA16" s="307" t="s">
        <v>120</v>
      </c>
      <c r="AB16" s="308">
        <v>150</v>
      </c>
      <c r="AC16" s="308">
        <v>120</v>
      </c>
      <c r="AD16" s="308">
        <v>90</v>
      </c>
      <c r="AE16" s="308">
        <v>60</v>
      </c>
      <c r="AF16" s="308">
        <v>40</v>
      </c>
      <c r="AG16" s="308">
        <v>25</v>
      </c>
      <c r="AH16" s="308">
        <v>15</v>
      </c>
      <c r="AI16" s="297"/>
      <c r="AJ16" s="297"/>
      <c r="AK16" s="297"/>
    </row>
    <row r="17" spans="1:37" s="33" customFormat="1" ht="12.75" customHeight="1">
      <c r="A17" s="107">
        <v>6</v>
      </c>
      <c r="B17" s="232">
        <f>IF($E17="","",VLOOKUP($E17,'L14 elo'!$A$7:$O$22,14))</f>
      </c>
      <c r="C17" s="260">
        <f>IF($E17="","",VLOOKUP($E17,'L14 elo'!$A$7:$O$60,15))</f>
      </c>
      <c r="D17" s="260">
        <f>IF($E17="","",VLOOKUP($E17,'L14 elo'!$A$7:$O$60,5))</f>
      </c>
      <c r="E17" s="96"/>
      <c r="F17" s="115">
        <f>UPPER(IF($E17="","",VLOOKUP($E17,'L14 elo'!$A$7:$O$60,2)))</f>
      </c>
      <c r="G17" s="115">
        <f>IF($E17="","",VLOOKUP($E17,'L14 elo'!$A$7:$O$60,3))</f>
      </c>
      <c r="H17" s="115"/>
      <c r="I17" s="115">
        <f>IF($E17="","",VLOOKUP($E17,'L14 elo'!$A$7:$O$60,4))</f>
      </c>
      <c r="J17" s="116"/>
      <c r="K17" s="98"/>
      <c r="L17" s="117"/>
      <c r="M17" s="390" t="s">
        <v>462</v>
      </c>
      <c r="N17" s="124"/>
      <c r="O17" s="122"/>
      <c r="P17" s="124"/>
      <c r="Q17" s="103"/>
      <c r="R17" s="104"/>
      <c r="S17" s="105"/>
      <c r="Y17" s="298"/>
      <c r="Z17" s="298"/>
      <c r="AA17" s="307" t="s">
        <v>122</v>
      </c>
      <c r="AB17" s="308">
        <v>120</v>
      </c>
      <c r="AC17" s="308">
        <v>90</v>
      </c>
      <c r="AD17" s="308">
        <v>60</v>
      </c>
      <c r="AE17" s="308">
        <v>40</v>
      </c>
      <c r="AF17" s="308">
        <v>25</v>
      </c>
      <c r="AG17" s="308">
        <v>15</v>
      </c>
      <c r="AH17" s="308">
        <v>8</v>
      </c>
      <c r="AI17" s="297"/>
      <c r="AJ17" s="297"/>
      <c r="AK17" s="297"/>
    </row>
    <row r="18" spans="1:37" s="33" customFormat="1" ht="12.75" customHeight="1">
      <c r="A18" s="107"/>
      <c r="B18" s="273"/>
      <c r="C18" s="269"/>
      <c r="D18" s="269"/>
      <c r="E18" s="118"/>
      <c r="F18" s="109"/>
      <c r="G18" s="109"/>
      <c r="H18" s="110"/>
      <c r="I18" s="98"/>
      <c r="J18" s="119"/>
      <c r="K18" s="111" t="s">
        <v>0</v>
      </c>
      <c r="L18" s="120" t="s">
        <v>377</v>
      </c>
      <c r="M18" s="113" t="str">
        <f>UPPER(IF(OR(L18="a",L18="as"),K16,IF(OR(L18="b",L18="bs"),K20,)))</f>
        <v>BOBOK </v>
      </c>
      <c r="N18" s="130"/>
      <c r="O18" s="122"/>
      <c r="P18" s="124"/>
      <c r="Q18" s="103"/>
      <c r="R18" s="104"/>
      <c r="S18" s="105"/>
      <c r="Y18" s="298"/>
      <c r="Z18" s="298"/>
      <c r="AA18" s="307" t="s">
        <v>123</v>
      </c>
      <c r="AB18" s="308">
        <v>90</v>
      </c>
      <c r="AC18" s="308">
        <v>60</v>
      </c>
      <c r="AD18" s="308">
        <v>40</v>
      </c>
      <c r="AE18" s="308">
        <v>25</v>
      </c>
      <c r="AF18" s="308">
        <v>15</v>
      </c>
      <c r="AG18" s="308">
        <v>8</v>
      </c>
      <c r="AH18" s="308">
        <v>4</v>
      </c>
      <c r="AI18" s="297"/>
      <c r="AJ18" s="297"/>
      <c r="AK18" s="297"/>
    </row>
    <row r="19" spans="1:37" s="33" customFormat="1" ht="12.75" customHeight="1">
      <c r="A19" s="107">
        <v>7</v>
      </c>
      <c r="B19" s="232">
        <f>IF($E19="","",VLOOKUP($E19,'L14 elo'!$A$7:$O$22,14))</f>
        <v>0</v>
      </c>
      <c r="C19" s="260">
        <f>IF($E19="","",VLOOKUP($E19,'L14 elo'!$A$7:$O$60,15))</f>
        <v>36</v>
      </c>
      <c r="D19" s="260" t="str">
        <f>IF($E19="","",VLOOKUP($E19,'L14 elo'!$A$7:$O$60,5))</f>
        <v>"0902172</v>
      </c>
      <c r="E19" s="96">
        <v>8</v>
      </c>
      <c r="F19" s="115" t="str">
        <f>UPPER(IF($E19="","",VLOOKUP($E19,'L14 elo'!$A$7:$O$60,2)))</f>
        <v>BOBOK </v>
      </c>
      <c r="G19" s="115" t="str">
        <f>IF($E19="","",VLOOKUP($E19,'L14 elo'!$A$7:$O$60,3))</f>
        <v>Petra</v>
      </c>
      <c r="H19" s="115"/>
      <c r="I19" s="115" t="str">
        <f>IF($E19="","",VLOOKUP($E19,'L14 elo'!$A$7:$O$60,4))</f>
        <v>HTF CSO-KO</v>
      </c>
      <c r="J19" s="99"/>
      <c r="K19" s="98"/>
      <c r="L19" s="123"/>
      <c r="M19" s="98" t="s">
        <v>466</v>
      </c>
      <c r="N19" s="122"/>
      <c r="O19" s="122"/>
      <c r="P19" s="124"/>
      <c r="Q19" s="103"/>
      <c r="R19" s="104"/>
      <c r="S19" s="105"/>
      <c r="Y19" s="298"/>
      <c r="Z19" s="298"/>
      <c r="AA19" s="307" t="s">
        <v>124</v>
      </c>
      <c r="AB19" s="308">
        <v>60</v>
      </c>
      <c r="AC19" s="308">
        <v>40</v>
      </c>
      <c r="AD19" s="308">
        <v>25</v>
      </c>
      <c r="AE19" s="308">
        <v>15</v>
      </c>
      <c r="AF19" s="308">
        <v>8</v>
      </c>
      <c r="AG19" s="308">
        <v>4</v>
      </c>
      <c r="AH19" s="308">
        <v>2</v>
      </c>
      <c r="AI19" s="297"/>
      <c r="AJ19" s="297"/>
      <c r="AK19" s="297"/>
    </row>
    <row r="20" spans="1:37" s="33" customFormat="1" ht="12.75" customHeight="1">
      <c r="A20" s="107"/>
      <c r="B20" s="273"/>
      <c r="C20" s="269"/>
      <c r="D20" s="269"/>
      <c r="E20" s="108"/>
      <c r="F20" s="109"/>
      <c r="G20" s="109"/>
      <c r="H20" s="110"/>
      <c r="I20" s="326" t="s">
        <v>0</v>
      </c>
      <c r="J20" s="112" t="s">
        <v>375</v>
      </c>
      <c r="K20" s="113" t="str">
        <f>UPPER(IF(OR(J20="a",J20="as"),F19,IF(OR(J20="b",J20="bs"),F21,)))</f>
        <v>BOBOK </v>
      </c>
      <c r="L20" s="125"/>
      <c r="M20" s="98"/>
      <c r="N20" s="122"/>
      <c r="O20" s="122"/>
      <c r="P20" s="124"/>
      <c r="Q20" s="103"/>
      <c r="R20" s="104"/>
      <c r="S20" s="105"/>
      <c r="Y20" s="298"/>
      <c r="Z20" s="298"/>
      <c r="AA20" s="307" t="s">
        <v>125</v>
      </c>
      <c r="AB20" s="308">
        <v>40</v>
      </c>
      <c r="AC20" s="308">
        <v>25</v>
      </c>
      <c r="AD20" s="308">
        <v>15</v>
      </c>
      <c r="AE20" s="308">
        <v>8</v>
      </c>
      <c r="AF20" s="308">
        <v>4</v>
      </c>
      <c r="AG20" s="308">
        <v>2</v>
      </c>
      <c r="AH20" s="308">
        <v>1</v>
      </c>
      <c r="AI20" s="297"/>
      <c r="AJ20" s="297"/>
      <c r="AK20" s="297"/>
    </row>
    <row r="21" spans="1:37" s="33" customFormat="1" ht="12.75" customHeight="1">
      <c r="A21" s="107">
        <v>8</v>
      </c>
      <c r="B21" s="232">
        <f>IF($E21="","",VLOOKUP($E21,'L14 elo'!$A$7:$O$22,14))</f>
      </c>
      <c r="C21" s="260">
        <f>IF($E21="","",VLOOKUP($E21,'L14 elo'!$A$7:$O$60,15))</f>
      </c>
      <c r="D21" s="260">
        <f>IF($E21="","",VLOOKUP($E21,'L14 elo'!$A$7:$O$60,5))</f>
      </c>
      <c r="E21" s="96"/>
      <c r="F21" s="115">
        <f>UPPER(IF($E21="","",VLOOKUP($E21,'L14 elo'!$A$7:$O$60,2)))</f>
      </c>
      <c r="G21" s="115">
        <f>IF($E21="","",VLOOKUP($E21,'L14 elo'!$A$7:$O$60,3))</f>
      </c>
      <c r="H21" s="115"/>
      <c r="I21" s="115">
        <f>IF($E21="","",VLOOKUP($E21,'L14 elo'!$A$7:$O$60,4))</f>
      </c>
      <c r="J21" s="126"/>
      <c r="K21" s="98"/>
      <c r="L21" s="98"/>
      <c r="M21" s="98"/>
      <c r="N21" s="122"/>
      <c r="O21" s="122"/>
      <c r="P21" s="124"/>
      <c r="Q21" s="395" t="s">
        <v>482</v>
      </c>
      <c r="R21" s="104"/>
      <c r="S21" s="105"/>
      <c r="Y21" s="298"/>
      <c r="Z21" s="298"/>
      <c r="AA21" s="307" t="s">
        <v>126</v>
      </c>
      <c r="AB21" s="308">
        <v>25</v>
      </c>
      <c r="AC21" s="308">
        <v>15</v>
      </c>
      <c r="AD21" s="308">
        <v>10</v>
      </c>
      <c r="AE21" s="308">
        <v>6</v>
      </c>
      <c r="AF21" s="308">
        <v>3</v>
      </c>
      <c r="AG21" s="308">
        <v>1</v>
      </c>
      <c r="AH21" s="308">
        <v>0</v>
      </c>
      <c r="AI21" s="297"/>
      <c r="AJ21" s="297"/>
      <c r="AK21" s="297"/>
    </row>
    <row r="22" spans="1:37" s="33" customFormat="1" ht="12.75" customHeight="1">
      <c r="A22" s="107"/>
      <c r="B22" s="273"/>
      <c r="C22" s="269"/>
      <c r="D22" s="269"/>
      <c r="E22" s="108"/>
      <c r="F22" s="127"/>
      <c r="G22" s="127"/>
      <c r="H22" s="131"/>
      <c r="I22" s="127"/>
      <c r="J22" s="119"/>
      <c r="K22" s="98"/>
      <c r="L22" s="98"/>
      <c r="M22" s="98"/>
      <c r="N22" s="122"/>
      <c r="O22" s="111" t="s">
        <v>0</v>
      </c>
      <c r="P22" s="120" t="s">
        <v>377</v>
      </c>
      <c r="Q22" s="113" t="str">
        <f>UPPER(IF(OR(P22="a",P22="as"),O14,IF(OR(P22="b",P22="bs"),O30,)))</f>
        <v>PILMAYER </v>
      </c>
      <c r="R22" s="121"/>
      <c r="S22" s="105"/>
      <c r="Y22" s="298"/>
      <c r="Z22" s="298"/>
      <c r="AA22" s="307" t="s">
        <v>127</v>
      </c>
      <c r="AB22" s="308">
        <v>15</v>
      </c>
      <c r="AC22" s="308">
        <v>10</v>
      </c>
      <c r="AD22" s="308">
        <v>6</v>
      </c>
      <c r="AE22" s="308">
        <v>3</v>
      </c>
      <c r="AF22" s="308">
        <v>1</v>
      </c>
      <c r="AG22" s="308">
        <v>0</v>
      </c>
      <c r="AH22" s="308">
        <v>0</v>
      </c>
      <c r="AI22" s="297"/>
      <c r="AJ22" s="297"/>
      <c r="AK22" s="297"/>
    </row>
    <row r="23" spans="1:37" s="33" customFormat="1" ht="12.75" customHeight="1">
      <c r="A23" s="107">
        <v>9</v>
      </c>
      <c r="B23" s="232">
        <f>IF($E23="","",VLOOKUP($E23,'L14 elo'!$A$7:$O$22,14))</f>
        <v>0</v>
      </c>
      <c r="C23" s="260">
        <f>IF($E23="","",VLOOKUP($E23,'L14 elo'!$A$7:$O$60,15))</f>
        <v>26</v>
      </c>
      <c r="D23" s="260" t="str">
        <f>IF($E23="","",VLOOKUP($E23,'L14 elo'!$A$7:$O$60,5))</f>
        <v>"100329</v>
      </c>
      <c r="E23" s="96">
        <v>6</v>
      </c>
      <c r="F23" s="115" t="str">
        <f>UPPER(IF($E23="","",VLOOKUP($E23,'L14 elo'!$A$7:$O$60,2)))</f>
        <v>REKEDT-NAGY </v>
      </c>
      <c r="G23" s="115" t="str">
        <f>IF($E23="","",VLOOKUP($E23,'L14 elo'!$A$7:$O$60,3))</f>
        <v>Panni</v>
      </c>
      <c r="H23" s="115"/>
      <c r="I23" s="115" t="str">
        <f>IF($E23="","",VLOOKUP($E23,'L14 elo'!$A$7:$O$60,4))</f>
        <v>SVSE</v>
      </c>
      <c r="J23" s="99"/>
      <c r="K23" s="98"/>
      <c r="L23" s="98"/>
      <c r="M23" s="98"/>
      <c r="N23" s="122"/>
      <c r="O23" s="98"/>
      <c r="P23" s="124"/>
      <c r="Q23" s="98" t="s">
        <v>488</v>
      </c>
      <c r="R23" s="122"/>
      <c r="S23" s="105"/>
      <c r="Y23" s="298"/>
      <c r="Z23" s="298"/>
      <c r="AA23" s="307" t="s">
        <v>128</v>
      </c>
      <c r="AB23" s="308">
        <v>10</v>
      </c>
      <c r="AC23" s="308">
        <v>6</v>
      </c>
      <c r="AD23" s="308">
        <v>3</v>
      </c>
      <c r="AE23" s="308">
        <v>1</v>
      </c>
      <c r="AF23" s="308">
        <v>0</v>
      </c>
      <c r="AG23" s="308">
        <v>0</v>
      </c>
      <c r="AH23" s="308">
        <v>0</v>
      </c>
      <c r="AI23" s="297"/>
      <c r="AJ23" s="297"/>
      <c r="AK23" s="297"/>
    </row>
    <row r="24" spans="1:37" s="33" customFormat="1" ht="12.75" customHeight="1">
      <c r="A24" s="107"/>
      <c r="B24" s="273"/>
      <c r="C24" s="269"/>
      <c r="D24" s="269"/>
      <c r="E24" s="108"/>
      <c r="F24" s="109"/>
      <c r="G24" s="109"/>
      <c r="H24" s="110"/>
      <c r="I24" s="326" t="s">
        <v>0</v>
      </c>
      <c r="J24" s="112" t="s">
        <v>375</v>
      </c>
      <c r="K24" s="113" t="str">
        <f>UPPER(IF(OR(J24="a",J24="as"),F23,IF(OR(J24="b",J24="bs"),F25,)))</f>
        <v>REKEDT-NAGY </v>
      </c>
      <c r="L24" s="113"/>
      <c r="M24" s="98"/>
      <c r="N24" s="122"/>
      <c r="O24" s="122"/>
      <c r="P24" s="124"/>
      <c r="Q24" s="103"/>
      <c r="R24" s="104"/>
      <c r="S24" s="105"/>
      <c r="Y24" s="298"/>
      <c r="Z24" s="298"/>
      <c r="AA24" s="307" t="s">
        <v>129</v>
      </c>
      <c r="AB24" s="308">
        <v>6</v>
      </c>
      <c r="AC24" s="308">
        <v>3</v>
      </c>
      <c r="AD24" s="308">
        <v>1</v>
      </c>
      <c r="AE24" s="308">
        <v>0</v>
      </c>
      <c r="AF24" s="308">
        <v>0</v>
      </c>
      <c r="AG24" s="308">
        <v>0</v>
      </c>
      <c r="AH24" s="308">
        <v>0</v>
      </c>
      <c r="AI24" s="297"/>
      <c r="AJ24" s="297"/>
      <c r="AK24" s="297"/>
    </row>
    <row r="25" spans="1:37" s="33" customFormat="1" ht="12.75" customHeight="1">
      <c r="A25" s="107">
        <v>10</v>
      </c>
      <c r="B25" s="232">
        <f>IF($E25="","",VLOOKUP($E25,'L14 elo'!$A$7:$O$22,14))</f>
        <v>0</v>
      </c>
      <c r="C25" s="260">
        <f>IF($E25="","",VLOOKUP($E25,'L14 elo'!$A$7:$O$60,15))</f>
        <v>41</v>
      </c>
      <c r="D25" s="260" t="str">
        <f>IF($E25="","",VLOOKUP($E25,'L14 elo'!$A$7:$O$60,5))</f>
        <v>"0905291</v>
      </c>
      <c r="E25" s="96">
        <v>10</v>
      </c>
      <c r="F25" s="115" t="str">
        <f>UPPER(IF($E25="","",VLOOKUP($E25,'L14 elo'!$A$7:$O$60,2)))</f>
        <v>HORVÁTH </v>
      </c>
      <c r="G25" s="115" t="str">
        <f>IF($E25="","",VLOOKUP($E25,'L14 elo'!$A$7:$O$60,3))</f>
        <v>Regina</v>
      </c>
      <c r="H25" s="115"/>
      <c r="I25" s="115" t="str">
        <f>IF($E25="","",VLOOKUP($E25,'L14 elo'!$A$7:$O$60,4))</f>
        <v>Future TT</v>
      </c>
      <c r="J25" s="116"/>
      <c r="K25" s="98" t="s">
        <v>382</v>
      </c>
      <c r="L25" s="117"/>
      <c r="M25" s="390" t="s">
        <v>462</v>
      </c>
      <c r="N25" s="122"/>
      <c r="O25" s="122"/>
      <c r="P25" s="124"/>
      <c r="Q25" s="103"/>
      <c r="R25" s="104"/>
      <c r="S25" s="105"/>
      <c r="Y25" s="298"/>
      <c r="Z25" s="298"/>
      <c r="AA25" s="307" t="s">
        <v>134</v>
      </c>
      <c r="AB25" s="308">
        <v>3</v>
      </c>
      <c r="AC25" s="308">
        <v>2</v>
      </c>
      <c r="AD25" s="308">
        <v>1</v>
      </c>
      <c r="AE25" s="308">
        <v>0</v>
      </c>
      <c r="AF25" s="308">
        <v>0</v>
      </c>
      <c r="AG25" s="308">
        <v>0</v>
      </c>
      <c r="AH25" s="308">
        <v>0</v>
      </c>
      <c r="AI25" s="297"/>
      <c r="AJ25" s="297"/>
      <c r="AK25" s="297"/>
    </row>
    <row r="26" spans="1:41" s="33" customFormat="1" ht="12.75" customHeight="1">
      <c r="A26" s="107"/>
      <c r="B26" s="273"/>
      <c r="C26" s="269"/>
      <c r="D26" s="269"/>
      <c r="E26" s="118"/>
      <c r="F26" s="109"/>
      <c r="G26" s="109"/>
      <c r="H26" s="110"/>
      <c r="I26" s="98"/>
      <c r="J26" s="119"/>
      <c r="K26" s="111" t="s">
        <v>0</v>
      </c>
      <c r="L26" s="120" t="s">
        <v>375</v>
      </c>
      <c r="M26" s="113" t="str">
        <f>UPPER(IF(OR(L26="a",L26="as"),K24,IF(OR(L26="b",L26="bs"),K28,)))</f>
        <v>REKEDT-NAGY </v>
      </c>
      <c r="N26" s="121"/>
      <c r="O26" s="122"/>
      <c r="P26" s="124"/>
      <c r="Q26" s="103"/>
      <c r="R26" s="104"/>
      <c r="S26" s="105"/>
      <c r="Y26" s="297"/>
      <c r="Z26" s="297"/>
      <c r="AA26" s="297"/>
      <c r="AB26" s="297"/>
      <c r="AC26" s="297"/>
      <c r="AD26" s="297"/>
      <c r="AE26" s="297"/>
      <c r="AF26" s="297"/>
      <c r="AG26" s="297"/>
      <c r="AH26" s="297"/>
      <c r="AI26" s="297"/>
      <c r="AJ26" s="297"/>
      <c r="AK26" s="297"/>
      <c r="AL26" s="303"/>
      <c r="AM26" s="303"/>
      <c r="AN26" s="303"/>
      <c r="AO26" s="303"/>
    </row>
    <row r="27" spans="1:41" s="33" customFormat="1" ht="12.75" customHeight="1">
      <c r="A27" s="107">
        <v>11</v>
      </c>
      <c r="B27" s="232">
        <f>IF($E27="","",VLOOKUP($E27,'L14 elo'!$A$7:$O$22,14))</f>
      </c>
      <c r="C27" s="260">
        <f>IF($E27="","",VLOOKUP($E27,'L14 elo'!$A$7:$O$60,15))</f>
      </c>
      <c r="D27" s="260">
        <f>IF($E27="","",VLOOKUP($E27,'L14 elo'!$A$7:$O$60,5))</f>
      </c>
      <c r="E27" s="96"/>
      <c r="F27" s="115">
        <f>UPPER(IF($E27="","",VLOOKUP($E27,'L14 elo'!$A$7:$O$60,2)))</f>
      </c>
      <c r="G27" s="115">
        <f>IF($E27="","",VLOOKUP($E27,'L14 elo'!$A$7:$O$60,3))</f>
      </c>
      <c r="H27" s="115"/>
      <c r="I27" s="115">
        <f>IF($E27="","",VLOOKUP($E27,'L14 elo'!$A$7:$O$60,4))</f>
      </c>
      <c r="J27" s="99"/>
      <c r="K27" s="98"/>
      <c r="L27" s="123"/>
      <c r="M27" s="98" t="s">
        <v>381</v>
      </c>
      <c r="N27" s="124"/>
      <c r="O27" s="122"/>
      <c r="P27" s="124"/>
      <c r="Q27" s="103"/>
      <c r="R27" s="104"/>
      <c r="S27" s="105"/>
      <c r="Y27" s="297"/>
      <c r="Z27" s="297"/>
      <c r="AA27" s="297"/>
      <c r="AB27" s="297"/>
      <c r="AC27" s="297"/>
      <c r="AD27" s="297"/>
      <c r="AE27" s="297"/>
      <c r="AF27" s="297"/>
      <c r="AG27" s="297"/>
      <c r="AH27" s="297"/>
      <c r="AI27" s="297"/>
      <c r="AJ27" s="297"/>
      <c r="AK27" s="297"/>
      <c r="AL27" s="303"/>
      <c r="AM27" s="303"/>
      <c r="AN27" s="303"/>
      <c r="AO27" s="303"/>
    </row>
    <row r="28" spans="1:41" s="33" customFormat="1" ht="12.75" customHeight="1">
      <c r="A28" s="132"/>
      <c r="B28" s="273"/>
      <c r="C28" s="269"/>
      <c r="D28" s="269"/>
      <c r="E28" s="118"/>
      <c r="F28" s="109"/>
      <c r="G28" s="109"/>
      <c r="H28" s="110"/>
      <c r="I28" s="326" t="s">
        <v>0</v>
      </c>
      <c r="J28" s="112" t="s">
        <v>372</v>
      </c>
      <c r="K28" s="113" t="str">
        <f>UPPER(IF(OR(J28="a",J28="as"),F27,IF(OR(J28="b",J28="bs"),F29,)))</f>
        <v>KÁTAI </v>
      </c>
      <c r="L28" s="125"/>
      <c r="M28" s="98"/>
      <c r="N28" s="124"/>
      <c r="O28" s="122"/>
      <c r="P28" s="124"/>
      <c r="Q28" s="103"/>
      <c r="R28" s="104"/>
      <c r="S28" s="105"/>
      <c r="Y28" s="303"/>
      <c r="Z28" s="303"/>
      <c r="AA28" s="303"/>
      <c r="AB28" s="303"/>
      <c r="AC28" s="303"/>
      <c r="AD28" s="303"/>
      <c r="AE28" s="303"/>
      <c r="AF28" s="303"/>
      <c r="AG28" s="303"/>
      <c r="AH28" s="303"/>
      <c r="AI28" s="303"/>
      <c r="AJ28" s="303"/>
      <c r="AK28" s="303"/>
      <c r="AL28" s="303"/>
      <c r="AM28" s="303"/>
      <c r="AN28" s="303"/>
      <c r="AO28" s="303"/>
    </row>
    <row r="29" spans="1:41" s="33" customFormat="1" ht="12.75" customHeight="1">
      <c r="A29" s="95">
        <v>12</v>
      </c>
      <c r="B29" s="232">
        <f>IF($E29="","",VLOOKUP($E29,'L14 elo'!$A$7:$O$22,14))</f>
        <v>0</v>
      </c>
      <c r="C29" s="260">
        <f>IF($E29="","",VLOOKUP($E29,'L14 elo'!$A$7:$O$60,15))</f>
        <v>21</v>
      </c>
      <c r="D29" s="260" t="str">
        <f>IF($E29="","",VLOOKUP($E29,'L14 elo'!$A$7:$O$60,5))</f>
        <v>"090915</v>
      </c>
      <c r="E29" s="96">
        <v>3</v>
      </c>
      <c r="F29" s="97" t="str">
        <f>UPPER(IF($E29="","",VLOOKUP($E29,'L14 elo'!$A$7:$O$60,2)))</f>
        <v>KÁTAI </v>
      </c>
      <c r="G29" s="97" t="str">
        <f>IF($E29="","",VLOOKUP($E29,'L14 elo'!$A$7:$O$60,3))</f>
        <v>Luca Sára</v>
      </c>
      <c r="H29" s="97"/>
      <c r="I29" s="97" t="str">
        <f>IF($E29="","",VLOOKUP($E29,'L14 elo'!$A$7:$O$60,4))</f>
        <v>SVSE</v>
      </c>
      <c r="J29" s="126"/>
      <c r="K29" s="98"/>
      <c r="L29" s="98"/>
      <c r="M29" s="98"/>
      <c r="N29" s="124"/>
      <c r="O29" s="391" t="s">
        <v>462</v>
      </c>
      <c r="P29" s="124"/>
      <c r="Q29" s="103"/>
      <c r="R29" s="104"/>
      <c r="S29" s="105"/>
      <c r="Y29" s="303"/>
      <c r="Z29" s="303"/>
      <c r="AA29" s="303"/>
      <c r="AB29" s="303"/>
      <c r="AC29" s="303"/>
      <c r="AD29" s="303"/>
      <c r="AE29" s="303"/>
      <c r="AF29" s="303"/>
      <c r="AG29" s="303"/>
      <c r="AH29" s="303"/>
      <c r="AI29" s="303"/>
      <c r="AJ29" s="303"/>
      <c r="AK29" s="303"/>
      <c r="AL29" s="303"/>
      <c r="AM29" s="303"/>
      <c r="AN29" s="303"/>
      <c r="AO29" s="303"/>
    </row>
    <row r="30" spans="1:37" s="33" customFormat="1" ht="12.75" customHeight="1">
      <c r="A30" s="107"/>
      <c r="B30" s="273"/>
      <c r="C30" s="269"/>
      <c r="D30" s="269"/>
      <c r="E30" s="118"/>
      <c r="F30" s="98"/>
      <c r="G30" s="98"/>
      <c r="H30" s="42"/>
      <c r="I30" s="127"/>
      <c r="J30" s="119"/>
      <c r="K30" s="98"/>
      <c r="L30" s="98"/>
      <c r="M30" s="111" t="s">
        <v>0</v>
      </c>
      <c r="N30" s="120" t="s">
        <v>377</v>
      </c>
      <c r="O30" s="113" t="str">
        <f>UPPER(IF(OR(N30="a",N30="as"),M26,IF(OR(N30="b",N30="bs"),M34,)))</f>
        <v>PILMAYER </v>
      </c>
      <c r="P30" s="130"/>
      <c r="Q30" s="103"/>
      <c r="R30" s="104"/>
      <c r="S30" s="105"/>
      <c r="AI30" s="303"/>
      <c r="AJ30" s="303"/>
      <c r="AK30" s="303"/>
    </row>
    <row r="31" spans="1:37" s="33" customFormat="1" ht="12.75" customHeight="1">
      <c r="A31" s="107">
        <v>13</v>
      </c>
      <c r="B31" s="232">
        <f>IF($E31="","",VLOOKUP($E31,'L14 elo'!$A$7:$O$22,14))</f>
        <v>0</v>
      </c>
      <c r="C31" s="260">
        <f>IF($E31="","",VLOOKUP($E31,'L14 elo'!$A$7:$O$60,15))</f>
        <v>30</v>
      </c>
      <c r="D31" s="260" t="str">
        <f>IF($E31="","",VLOOKUP($E31,'L14 elo'!$A$7:$O$60,5))</f>
        <v>"090225</v>
      </c>
      <c r="E31" s="96">
        <v>7</v>
      </c>
      <c r="F31" s="115" t="str">
        <f>UPPER(IF($E31="","",VLOOKUP($E31,'L14 elo'!$A$7:$O$60,2)))</f>
        <v>SKORKA </v>
      </c>
      <c r="G31" s="115" t="str">
        <f>IF($E31="","",VLOOKUP($E31,'L14 elo'!$A$7:$O$60,3))</f>
        <v>Emma</v>
      </c>
      <c r="H31" s="115"/>
      <c r="I31" s="115" t="str">
        <f>IF($E31="","",VLOOKUP($E31,'L14 elo'!$A$7:$O$60,4))</f>
        <v>Future TT</v>
      </c>
      <c r="J31" s="128"/>
      <c r="K31" s="98"/>
      <c r="L31" s="98"/>
      <c r="M31" s="98"/>
      <c r="N31" s="124"/>
      <c r="O31" s="98" t="s">
        <v>475</v>
      </c>
      <c r="P31" s="122"/>
      <c r="Q31" s="103"/>
      <c r="R31" s="104"/>
      <c r="S31" s="105"/>
      <c r="AI31" s="303"/>
      <c r="AJ31" s="303"/>
      <c r="AK31" s="303"/>
    </row>
    <row r="32" spans="1:37" s="33" customFormat="1" ht="12.75" customHeight="1">
      <c r="A32" s="107"/>
      <c r="B32" s="273"/>
      <c r="C32" s="269"/>
      <c r="D32" s="269"/>
      <c r="E32" s="118"/>
      <c r="F32" s="109"/>
      <c r="G32" s="109"/>
      <c r="H32" s="110"/>
      <c r="I32" s="111" t="s">
        <v>0</v>
      </c>
      <c r="J32" s="112" t="s">
        <v>372</v>
      </c>
      <c r="K32" s="113" t="str">
        <f>UPPER(IF(OR(J32="a",J32="as"),F31,IF(OR(J32="b",J32="bs"),F33,)))</f>
        <v>PILMAYER </v>
      </c>
      <c r="L32" s="113"/>
      <c r="M32" s="98"/>
      <c r="N32" s="124"/>
      <c r="O32" s="122"/>
      <c r="P32" s="122"/>
      <c r="Q32" s="103"/>
      <c r="R32" s="104"/>
      <c r="S32" s="105"/>
      <c r="X32" s="393"/>
      <c r="AI32" s="303"/>
      <c r="AJ32" s="303"/>
      <c r="AK32" s="303"/>
    </row>
    <row r="33" spans="1:37" s="33" customFormat="1" ht="12.75" customHeight="1">
      <c r="A33" s="107">
        <v>14</v>
      </c>
      <c r="B33" s="232">
        <f>IF($E33="","",VLOOKUP($E33,'L14 elo'!$A$7:$O$22,14))</f>
        <v>0</v>
      </c>
      <c r="C33" s="260">
        <f>IF($E33="","",VLOOKUP($E33,'L14 elo'!$A$7:$O$60,15))</f>
        <v>24</v>
      </c>
      <c r="D33" s="260" t="str">
        <f>IF($E33="","",VLOOKUP($E33,'L14 elo'!$A$7:$O$60,5))</f>
        <v>"0903171</v>
      </c>
      <c r="E33" s="96">
        <v>5</v>
      </c>
      <c r="F33" s="115" t="str">
        <f>UPPER(IF($E33="","",VLOOKUP($E33,'L14 elo'!$A$7:$O$60,2)))</f>
        <v>PILMAYER </v>
      </c>
      <c r="G33" s="115" t="str">
        <f>IF($E33="","",VLOOKUP($E33,'L14 elo'!$A$7:$O$60,3))</f>
        <v>Ráhel Hanna</v>
      </c>
      <c r="H33" s="115"/>
      <c r="I33" s="115" t="str">
        <f>IF($E33="","",VLOOKUP($E33,'L14 elo'!$A$7:$O$60,4))</f>
        <v>Bebto Team</v>
      </c>
      <c r="J33" s="116"/>
      <c r="K33" s="98" t="s">
        <v>382</v>
      </c>
      <c r="L33" s="117"/>
      <c r="M33" s="390" t="s">
        <v>464</v>
      </c>
      <c r="N33" s="124"/>
      <c r="O33" s="122"/>
      <c r="P33" s="122"/>
      <c r="Q33" s="103"/>
      <c r="R33" s="104"/>
      <c r="S33" s="105"/>
      <c r="AI33" s="303"/>
      <c r="AJ33" s="303"/>
      <c r="AK33" s="303"/>
    </row>
    <row r="34" spans="1:37" s="33" customFormat="1" ht="12.75" customHeight="1">
      <c r="A34" s="107"/>
      <c r="B34" s="273"/>
      <c r="C34" s="269"/>
      <c r="D34" s="269"/>
      <c r="E34" s="118"/>
      <c r="F34" s="109"/>
      <c r="G34" s="109"/>
      <c r="H34" s="110"/>
      <c r="I34" s="98"/>
      <c r="J34" s="119"/>
      <c r="K34" s="111" t="s">
        <v>0</v>
      </c>
      <c r="L34" s="120" t="s">
        <v>375</v>
      </c>
      <c r="M34" s="113" t="str">
        <f>UPPER(IF(OR(L34="a",L34="as"),K32,IF(OR(L34="b",L34="bs"),K36,)))</f>
        <v>PILMAYER </v>
      </c>
      <c r="N34" s="130"/>
      <c r="O34" s="122"/>
      <c r="P34" s="122"/>
      <c r="Q34" s="103"/>
      <c r="R34" s="104"/>
      <c r="S34" s="105"/>
      <c r="AI34" s="303"/>
      <c r="AJ34" s="303"/>
      <c r="AK34" s="303"/>
    </row>
    <row r="35" spans="1:37" s="33" customFormat="1" ht="12.75" customHeight="1">
      <c r="A35" s="107">
        <v>15</v>
      </c>
      <c r="B35" s="232">
        <f>IF($E35="","",VLOOKUP($E35,'L14 elo'!$A$7:$O$22,14))</f>
      </c>
      <c r="C35" s="260">
        <f>IF($E35="","",VLOOKUP($E35,'L14 elo'!$A$7:$O$60,15))</f>
      </c>
      <c r="D35" s="260">
        <f>IF($E35="","",VLOOKUP($E35,'L14 elo'!$A$7:$O$60,5))</f>
      </c>
      <c r="E35" s="96"/>
      <c r="F35" s="115">
        <f>UPPER(IF($E35="","",VLOOKUP($E35,'L14 elo'!$A$7:$O$60,2)))</f>
      </c>
      <c r="G35" s="115">
        <f>IF($E35="","",VLOOKUP($E35,'L14 elo'!$A$7:$O$60,3))</f>
      </c>
      <c r="H35" s="115"/>
      <c r="I35" s="115">
        <f>IF($E35="","",VLOOKUP($E35,'L14 elo'!$A$7:$O$60,4))</f>
      </c>
      <c r="J35" s="99"/>
      <c r="K35" s="98"/>
      <c r="L35" s="123"/>
      <c r="M35" s="98" t="s">
        <v>476</v>
      </c>
      <c r="N35" s="122"/>
      <c r="O35" s="122"/>
      <c r="P35" s="122"/>
      <c r="Q35" s="103"/>
      <c r="R35" s="104"/>
      <c r="S35" s="105"/>
      <c r="AI35" s="303"/>
      <c r="AJ35" s="303"/>
      <c r="AK35" s="303"/>
    </row>
    <row r="36" spans="1:37" s="33" customFormat="1" ht="12.75" customHeight="1">
      <c r="A36" s="107"/>
      <c r="B36" s="273"/>
      <c r="C36" s="269"/>
      <c r="D36" s="269"/>
      <c r="E36" s="108"/>
      <c r="F36" s="109"/>
      <c r="G36" s="109"/>
      <c r="H36" s="110"/>
      <c r="I36" s="111" t="s">
        <v>0</v>
      </c>
      <c r="J36" s="112" t="s">
        <v>372</v>
      </c>
      <c r="K36" s="113" t="str">
        <f>UPPER(IF(OR(J36="a",J36="as"),F35,IF(OR(J36="b",J36="bs"),F37,)))</f>
        <v>SÁNDOR </v>
      </c>
      <c r="L36" s="125"/>
      <c r="M36" s="98"/>
      <c r="N36" s="122"/>
      <c r="O36" s="122"/>
      <c r="P36" s="122"/>
      <c r="Q36" s="103"/>
      <c r="R36" s="104"/>
      <c r="S36" s="105"/>
      <c r="AI36" s="303"/>
      <c r="AJ36" s="303"/>
      <c r="AK36" s="303"/>
    </row>
    <row r="37" spans="1:37" s="33" customFormat="1" ht="12.75" customHeight="1">
      <c r="A37" s="95">
        <v>16</v>
      </c>
      <c r="B37" s="232">
        <f>IF($E37="","",VLOOKUP($E37,'L14 elo'!$A$7:$O$22,14))</f>
        <v>0</v>
      </c>
      <c r="C37" s="260">
        <f>IF($E37="","",VLOOKUP($E37,'L14 elo'!$A$7:$O$60,15))</f>
        <v>19</v>
      </c>
      <c r="D37" s="260" t="str">
        <f>IF($E37="","",VLOOKUP($E37,'L14 elo'!$A$7:$O$60,5))</f>
        <v>"0806251</v>
      </c>
      <c r="E37" s="96">
        <v>2</v>
      </c>
      <c r="F37" s="97" t="str">
        <f>UPPER(IF($E37="","",VLOOKUP($E37,'L14 elo'!$A$7:$O$60,2)))</f>
        <v>SÁNDOR </v>
      </c>
      <c r="G37" s="97" t="str">
        <f>IF($E37="","",VLOOKUP($E37,'L14 elo'!$A$7:$O$60,3))</f>
        <v>LARA</v>
      </c>
      <c r="H37" s="115"/>
      <c r="I37" s="97" t="str">
        <f>IF($E37="","",VLOOKUP($E37,'L14 elo'!$A$7:$O$60,4))</f>
        <v>Marso TC</v>
      </c>
      <c r="J37" s="126"/>
      <c r="K37" s="98"/>
      <c r="L37" s="98"/>
      <c r="M37" s="98"/>
      <c r="N37" s="122"/>
      <c r="O37" s="122"/>
      <c r="P37" s="122"/>
      <c r="Q37" s="103"/>
      <c r="R37" s="104"/>
      <c r="S37" s="105"/>
      <c r="AI37" s="303"/>
      <c r="AJ37" s="303"/>
      <c r="AK37" s="303"/>
    </row>
    <row r="38" spans="1:37" s="33" customFormat="1" ht="9" customHeight="1">
      <c r="A38" s="133"/>
      <c r="B38" s="108"/>
      <c r="C38" s="108"/>
      <c r="D38" s="108"/>
      <c r="E38" s="108"/>
      <c r="F38" s="127"/>
      <c r="G38" s="127"/>
      <c r="H38" s="131"/>
      <c r="I38" s="98"/>
      <c r="J38" s="119"/>
      <c r="K38" s="98"/>
      <c r="L38" s="98"/>
      <c r="M38" s="98"/>
      <c r="N38" s="122"/>
      <c r="O38" s="122"/>
      <c r="P38" s="122"/>
      <c r="Q38" s="103"/>
      <c r="R38" s="104"/>
      <c r="S38" s="105"/>
      <c r="AI38" s="303"/>
      <c r="AJ38" s="303"/>
      <c r="AK38" s="303"/>
    </row>
    <row r="39" spans="1:37" s="33" customFormat="1" ht="9" customHeight="1">
      <c r="A39" s="134"/>
      <c r="B39" s="100"/>
      <c r="C39" s="100"/>
      <c r="D39" s="100"/>
      <c r="E39" s="108"/>
      <c r="F39" s="100"/>
      <c r="G39" s="100"/>
      <c r="H39" s="100"/>
      <c r="I39" s="100"/>
      <c r="J39" s="108"/>
      <c r="K39" s="100"/>
      <c r="L39" s="100"/>
      <c r="M39" s="100"/>
      <c r="N39" s="135"/>
      <c r="O39" s="135"/>
      <c r="P39" s="135"/>
      <c r="Q39" s="103"/>
      <c r="R39" s="104"/>
      <c r="S39" s="105"/>
      <c r="AI39" s="303"/>
      <c r="AJ39" s="303"/>
      <c r="AK39" s="303"/>
    </row>
    <row r="40" spans="1:37" s="33" customFormat="1" ht="9" customHeight="1">
      <c r="A40" s="133"/>
      <c r="B40" s="108"/>
      <c r="C40" s="108"/>
      <c r="D40" s="108"/>
      <c r="E40" s="108"/>
      <c r="F40" s="100"/>
      <c r="G40" s="100"/>
      <c r="I40" s="100"/>
      <c r="J40" s="108"/>
      <c r="K40" s="100"/>
      <c r="L40" s="100"/>
      <c r="M40" s="136"/>
      <c r="N40" s="108"/>
      <c r="O40" s="100"/>
      <c r="P40" s="135"/>
      <c r="Q40" s="103"/>
      <c r="R40" s="104"/>
      <c r="S40" s="105"/>
      <c r="AI40" s="303"/>
      <c r="AJ40" s="303"/>
      <c r="AK40" s="303"/>
    </row>
    <row r="41" spans="1:37" s="33" customFormat="1" ht="9" customHeight="1">
      <c r="A41" s="133"/>
      <c r="B41" s="100"/>
      <c r="C41" s="100"/>
      <c r="D41" s="100"/>
      <c r="E41" s="108"/>
      <c r="F41" s="100"/>
      <c r="G41" s="100"/>
      <c r="H41" s="100"/>
      <c r="I41" s="100"/>
      <c r="J41" s="108"/>
      <c r="K41" s="100"/>
      <c r="L41" s="100"/>
      <c r="M41" s="100"/>
      <c r="N41" s="135"/>
      <c r="O41" s="100"/>
      <c r="P41" s="135"/>
      <c r="Q41" s="103"/>
      <c r="R41" s="104"/>
      <c r="S41" s="105"/>
      <c r="AI41" s="303"/>
      <c r="AJ41" s="303"/>
      <c r="AK41" s="303"/>
    </row>
    <row r="42" spans="1:37" s="33" customFormat="1" ht="9" customHeight="1">
      <c r="A42" s="133"/>
      <c r="B42" s="108"/>
      <c r="C42" s="108"/>
      <c r="D42" s="108"/>
      <c r="E42" s="108"/>
      <c r="F42" s="100"/>
      <c r="G42" s="100"/>
      <c r="I42" s="136"/>
      <c r="J42" s="108"/>
      <c r="K42" s="100"/>
      <c r="L42" s="100"/>
      <c r="M42" s="100"/>
      <c r="N42" s="135"/>
      <c r="O42" s="135"/>
      <c r="P42" s="135"/>
      <c r="Q42" s="103"/>
      <c r="R42" s="104"/>
      <c r="S42" s="105"/>
      <c r="AI42" s="303"/>
      <c r="AJ42" s="303"/>
      <c r="AK42" s="303"/>
    </row>
    <row r="43" spans="1:37" s="33" customFormat="1" ht="9" customHeight="1">
      <c r="A43" s="133"/>
      <c r="B43" s="100"/>
      <c r="C43" s="100"/>
      <c r="D43" s="100"/>
      <c r="E43" s="108"/>
      <c r="F43" s="100"/>
      <c r="G43" s="100"/>
      <c r="H43" s="100"/>
      <c r="I43" s="100"/>
      <c r="J43" s="108"/>
      <c r="K43" s="100"/>
      <c r="L43" s="137"/>
      <c r="M43" s="100"/>
      <c r="N43" s="135"/>
      <c r="O43" s="135"/>
      <c r="P43" s="135"/>
      <c r="Q43" s="103"/>
      <c r="R43" s="104"/>
      <c r="S43" s="105"/>
      <c r="AI43" s="303"/>
      <c r="AJ43" s="303"/>
      <c r="AK43" s="303"/>
    </row>
    <row r="44" spans="1:37" s="33" customFormat="1" ht="9" customHeight="1">
      <c r="A44" s="133"/>
      <c r="B44" s="108"/>
      <c r="C44" s="108"/>
      <c r="D44" s="108"/>
      <c r="E44" s="108"/>
      <c r="F44" s="100"/>
      <c r="G44" s="100"/>
      <c r="I44" s="100"/>
      <c r="J44" s="108"/>
      <c r="K44" s="136"/>
      <c r="L44" s="108"/>
      <c r="M44" s="100"/>
      <c r="N44" s="135"/>
      <c r="O44" s="135"/>
      <c r="P44" s="135"/>
      <c r="Q44" s="103"/>
      <c r="R44" s="104"/>
      <c r="S44" s="105"/>
      <c r="AI44" s="303"/>
      <c r="AJ44" s="303"/>
      <c r="AK44" s="303"/>
    </row>
    <row r="45" spans="1:37" s="33" customFormat="1" ht="9" customHeight="1">
      <c r="A45" s="133"/>
      <c r="B45" s="100"/>
      <c r="C45" s="100"/>
      <c r="D45" s="100"/>
      <c r="E45" s="108"/>
      <c r="F45" s="100"/>
      <c r="G45" s="100"/>
      <c r="H45" s="100"/>
      <c r="I45" s="100"/>
      <c r="J45" s="108"/>
      <c r="K45" s="100"/>
      <c r="L45" s="100"/>
      <c r="M45" s="100"/>
      <c r="N45" s="135"/>
      <c r="O45" s="135"/>
      <c r="P45" s="135"/>
      <c r="Q45" s="103"/>
      <c r="R45" s="104"/>
      <c r="S45" s="105"/>
      <c r="AI45" s="303"/>
      <c r="AJ45" s="303"/>
      <c r="AK45" s="303"/>
    </row>
    <row r="46" spans="1:37" s="33" customFormat="1" ht="9" customHeight="1">
      <c r="A46" s="133"/>
      <c r="B46" s="108"/>
      <c r="C46" s="108"/>
      <c r="D46" s="108"/>
      <c r="E46" s="108"/>
      <c r="F46" s="100"/>
      <c r="G46" s="100"/>
      <c r="I46" s="136"/>
      <c r="J46" s="108"/>
      <c r="K46" s="100"/>
      <c r="L46" s="100"/>
      <c r="M46" s="100"/>
      <c r="N46" s="135"/>
      <c r="O46" s="135"/>
      <c r="P46" s="135"/>
      <c r="Q46" s="103"/>
      <c r="R46" s="104"/>
      <c r="S46" s="105"/>
      <c r="AI46" s="303"/>
      <c r="AJ46" s="303"/>
      <c r="AK46" s="303"/>
    </row>
    <row r="47" spans="1:37" s="33" customFormat="1" ht="9" customHeight="1">
      <c r="A47" s="134"/>
      <c r="B47" s="100"/>
      <c r="C47" s="100"/>
      <c r="D47" s="100"/>
      <c r="E47" s="108"/>
      <c r="F47" s="100"/>
      <c r="G47" s="100"/>
      <c r="H47" s="100"/>
      <c r="I47" s="100"/>
      <c r="J47" s="108"/>
      <c r="K47" s="100"/>
      <c r="L47" s="100"/>
      <c r="M47" s="100"/>
      <c r="N47" s="100"/>
      <c r="O47" s="101"/>
      <c r="P47" s="101"/>
      <c r="Q47" s="103"/>
      <c r="R47" s="104"/>
      <c r="S47" s="105"/>
      <c r="AI47" s="303"/>
      <c r="AJ47" s="303"/>
      <c r="AK47" s="303"/>
    </row>
    <row r="48" spans="1:37" s="2" customFormat="1" ht="6.75" customHeight="1">
      <c r="A48" s="139"/>
      <c r="B48" s="139"/>
      <c r="C48" s="139"/>
      <c r="D48" s="139"/>
      <c r="E48" s="139"/>
      <c r="F48" s="140"/>
      <c r="G48" s="140"/>
      <c r="H48" s="140"/>
      <c r="I48" s="140"/>
      <c r="J48" s="141"/>
      <c r="K48" s="142"/>
      <c r="L48" s="143"/>
      <c r="M48" s="142"/>
      <c r="N48" s="143"/>
      <c r="O48" s="142"/>
      <c r="P48" s="143"/>
      <c r="Q48" s="142"/>
      <c r="R48" s="143"/>
      <c r="S48" s="144"/>
      <c r="AI48" s="304"/>
      <c r="AJ48" s="304"/>
      <c r="AK48" s="304"/>
    </row>
    <row r="49" spans="1:37" s="18" customFormat="1" ht="10.5" customHeight="1">
      <c r="A49" s="145" t="s">
        <v>97</v>
      </c>
      <c r="B49" s="146"/>
      <c r="C49" s="146"/>
      <c r="D49" s="264"/>
      <c r="E49" s="147" t="s">
        <v>5</v>
      </c>
      <c r="F49" s="148" t="s">
        <v>99</v>
      </c>
      <c r="G49" s="147"/>
      <c r="H49" s="149"/>
      <c r="I49" s="150"/>
      <c r="J49" s="147" t="s">
        <v>5</v>
      </c>
      <c r="K49" s="148" t="s">
        <v>108</v>
      </c>
      <c r="L49" s="151"/>
      <c r="M49" s="148" t="s">
        <v>109</v>
      </c>
      <c r="N49" s="152"/>
      <c r="O49" s="153" t="s">
        <v>110</v>
      </c>
      <c r="P49" s="153"/>
      <c r="Q49" s="154"/>
      <c r="R49" s="155"/>
      <c r="AI49" s="305"/>
      <c r="AJ49" s="305"/>
      <c r="AK49" s="305"/>
    </row>
    <row r="50" spans="1:37" s="18" customFormat="1" ht="9" customHeight="1">
      <c r="A50" s="265" t="s">
        <v>98</v>
      </c>
      <c r="B50" s="266"/>
      <c r="C50" s="267"/>
      <c r="D50" s="268"/>
      <c r="E50" s="157">
        <v>1</v>
      </c>
      <c r="F50" s="47" t="str">
        <f>IF(E50&gt;$R$57,,UPPER(VLOOKUP(E50,'L14 elo'!$A$7:$Q$134,2)))</f>
        <v>HORVÁTH </v>
      </c>
      <c r="G50" s="158"/>
      <c r="H50" s="47"/>
      <c r="I50" s="46"/>
      <c r="J50" s="159" t="s">
        <v>6</v>
      </c>
      <c r="K50" s="156"/>
      <c r="L50" s="160"/>
      <c r="M50" s="156"/>
      <c r="N50" s="161"/>
      <c r="O50" s="162" t="s">
        <v>100</v>
      </c>
      <c r="P50" s="163"/>
      <c r="Q50" s="163"/>
      <c r="R50" s="164"/>
      <c r="AI50" s="305"/>
      <c r="AJ50" s="305"/>
      <c r="AK50" s="305"/>
    </row>
    <row r="51" spans="1:37" s="18" customFormat="1" ht="9" customHeight="1">
      <c r="A51" s="169" t="s">
        <v>107</v>
      </c>
      <c r="B51" s="167"/>
      <c r="C51" s="261"/>
      <c r="D51" s="170"/>
      <c r="E51" s="157">
        <v>2</v>
      </c>
      <c r="F51" s="47" t="str">
        <f>IF(E51&gt;$R$57,,UPPER(VLOOKUP(E51,'L14 elo'!$A$7:$Q$134,2)))</f>
        <v>SÁNDOR </v>
      </c>
      <c r="G51" s="158"/>
      <c r="H51" s="47"/>
      <c r="I51" s="46"/>
      <c r="J51" s="159" t="s">
        <v>7</v>
      </c>
      <c r="K51" s="156"/>
      <c r="L51" s="160"/>
      <c r="M51" s="156"/>
      <c r="N51" s="161"/>
      <c r="O51" s="165"/>
      <c r="P51" s="166"/>
      <c r="Q51" s="167"/>
      <c r="R51" s="168"/>
      <c r="AI51" s="305"/>
      <c r="AJ51" s="305"/>
      <c r="AK51" s="305"/>
    </row>
    <row r="52" spans="1:37" s="18" customFormat="1" ht="9" customHeight="1">
      <c r="A52" s="225"/>
      <c r="B52" s="226"/>
      <c r="C52" s="262"/>
      <c r="D52" s="227"/>
      <c r="E52" s="157">
        <v>3</v>
      </c>
      <c r="F52" s="47" t="str">
        <f>IF(E52&gt;$R$57,,UPPER(VLOOKUP(E52,'L14 elo'!$A$7:$Q$134,2)))</f>
        <v>KÁTAI </v>
      </c>
      <c r="G52" s="158"/>
      <c r="H52" s="47"/>
      <c r="I52" s="46"/>
      <c r="J52" s="159" t="s">
        <v>8</v>
      </c>
      <c r="K52" s="156"/>
      <c r="L52" s="160"/>
      <c r="M52" s="156"/>
      <c r="N52" s="161"/>
      <c r="O52" s="162" t="s">
        <v>101</v>
      </c>
      <c r="P52" s="163"/>
      <c r="Q52" s="163"/>
      <c r="R52" s="164"/>
      <c r="AI52" s="305"/>
      <c r="AJ52" s="305"/>
      <c r="AK52" s="305"/>
    </row>
    <row r="53" spans="1:37" s="18" customFormat="1" ht="9" customHeight="1">
      <c r="A53" s="171"/>
      <c r="B53" s="257"/>
      <c r="C53" s="257"/>
      <c r="D53" s="172"/>
      <c r="E53" s="157">
        <v>4</v>
      </c>
      <c r="F53" s="47" t="str">
        <f>IF(E53&gt;$R$57,,UPPER(VLOOKUP(E53,'L14 elo'!$A$7:$Q$134,2)))</f>
        <v>IPACS </v>
      </c>
      <c r="G53" s="158"/>
      <c r="H53" s="47"/>
      <c r="I53" s="46"/>
      <c r="J53" s="159" t="s">
        <v>9</v>
      </c>
      <c r="K53" s="156"/>
      <c r="L53" s="160"/>
      <c r="M53" s="156"/>
      <c r="N53" s="161"/>
      <c r="O53" s="156"/>
      <c r="P53" s="160"/>
      <c r="Q53" s="156"/>
      <c r="R53" s="161"/>
      <c r="AI53" s="305"/>
      <c r="AJ53" s="305"/>
      <c r="AK53" s="305"/>
    </row>
    <row r="54" spans="1:37" s="18" customFormat="1" ht="9" customHeight="1">
      <c r="A54" s="215"/>
      <c r="B54" s="228"/>
      <c r="C54" s="228"/>
      <c r="D54" s="263"/>
      <c r="E54" s="157"/>
      <c r="F54" s="47"/>
      <c r="G54" s="158"/>
      <c r="H54" s="47"/>
      <c r="I54" s="46"/>
      <c r="J54" s="159" t="s">
        <v>10</v>
      </c>
      <c r="K54" s="156"/>
      <c r="L54" s="160"/>
      <c r="M54" s="156"/>
      <c r="N54" s="161"/>
      <c r="O54" s="167"/>
      <c r="P54" s="166"/>
      <c r="Q54" s="167"/>
      <c r="R54" s="168"/>
      <c r="AI54" s="305"/>
      <c r="AJ54" s="305"/>
      <c r="AK54" s="305"/>
    </row>
    <row r="55" spans="1:37" s="18" customFormat="1" ht="9" customHeight="1">
      <c r="A55" s="216"/>
      <c r="B55" s="231"/>
      <c r="C55" s="257"/>
      <c r="D55" s="172"/>
      <c r="E55" s="157"/>
      <c r="F55" s="47"/>
      <c r="G55" s="158"/>
      <c r="H55" s="47"/>
      <c r="I55" s="46"/>
      <c r="J55" s="159" t="s">
        <v>11</v>
      </c>
      <c r="K55" s="156"/>
      <c r="L55" s="160"/>
      <c r="M55" s="156"/>
      <c r="N55" s="161"/>
      <c r="O55" s="162" t="s">
        <v>87</v>
      </c>
      <c r="P55" s="163"/>
      <c r="Q55" s="163"/>
      <c r="R55" s="164"/>
      <c r="AI55" s="305"/>
      <c r="AJ55" s="305"/>
      <c r="AK55" s="305"/>
    </row>
    <row r="56" spans="1:37" s="18" customFormat="1" ht="9" customHeight="1">
      <c r="A56" s="216"/>
      <c r="B56" s="231"/>
      <c r="C56" s="258"/>
      <c r="D56" s="223"/>
      <c r="E56" s="157"/>
      <c r="F56" s="47"/>
      <c r="G56" s="158"/>
      <c r="H56" s="47"/>
      <c r="I56" s="46"/>
      <c r="J56" s="159" t="s">
        <v>12</v>
      </c>
      <c r="K56" s="156"/>
      <c r="L56" s="160"/>
      <c r="M56" s="156"/>
      <c r="N56" s="161"/>
      <c r="O56" s="156"/>
      <c r="P56" s="160"/>
      <c r="Q56" s="156"/>
      <c r="R56" s="161"/>
      <c r="AI56" s="305"/>
      <c r="AJ56" s="305"/>
      <c r="AK56" s="305"/>
    </row>
    <row r="57" spans="1:37" s="18" customFormat="1" ht="9" customHeight="1">
      <c r="A57" s="217"/>
      <c r="B57" s="214"/>
      <c r="C57" s="259"/>
      <c r="D57" s="224"/>
      <c r="E57" s="173"/>
      <c r="F57" s="174"/>
      <c r="G57" s="175"/>
      <c r="H57" s="174"/>
      <c r="I57" s="176"/>
      <c r="J57" s="177" t="s">
        <v>13</v>
      </c>
      <c r="K57" s="167"/>
      <c r="L57" s="166"/>
      <c r="M57" s="167"/>
      <c r="N57" s="168"/>
      <c r="O57" s="167" t="str">
        <f>R4</f>
        <v>Zuborné Pázmándy Katalin</v>
      </c>
      <c r="P57" s="166"/>
      <c r="Q57" s="167"/>
      <c r="R57" s="178">
        <f>MIN(4,'L14 elo'!Q5)</f>
        <v>4</v>
      </c>
      <c r="AI57" s="305"/>
      <c r="AJ57" s="305"/>
      <c r="AK57" s="305"/>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33" stopIfTrue="1">
      <formula>AND($O$1="CU",I8="Umpire")</formula>
    </cfRule>
    <cfRule type="expression" priority="12" dxfId="32" stopIfTrue="1">
      <formula>AND($O$1="CU",I8&lt;&gt;"Umpire",J8&lt;&gt;"")</formula>
    </cfRule>
    <cfRule type="expression" priority="13" dxfId="31" stopIfTrue="1">
      <formula>AND($O$1="CU",I8&lt;&gt;"Umpire")</formula>
    </cfRule>
  </conditionalFormatting>
  <conditionalFormatting sqref="E39 E47 E45 E43 E41">
    <cfRule type="expression" priority="10" dxfId="22" stopIfTrue="1">
      <formula>AND($E39&lt;9,$C39&gt;0)</formula>
    </cfRule>
  </conditionalFormatting>
  <conditionalFormatting sqref="F41 F43 F45 F47 F39">
    <cfRule type="cellIs" priority="8" dxfId="21"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24" operator="equal" stopIfTrue="1">
      <formula>"QA"</formula>
    </cfRule>
    <cfRule type="cellIs" priority="5" dxfId="24" operator="equal" stopIfTrue="1">
      <formula>"DA"</formula>
    </cfRule>
  </conditionalFormatting>
  <conditionalFormatting sqref="R57 J8 J12 J16 J20 J24 J28 J32 J36 N30 N14 L10 L34 L18 L26 P22">
    <cfRule type="expression" priority="3" dxfId="23" stopIfTrue="1">
      <formula>$O$1="CU"</formula>
    </cfRule>
  </conditionalFormatting>
  <conditionalFormatting sqref="E9 E7 E11 E13 E15 E17 E19 E21 E23 E25 E27 E29 E31 E33 E35 E37">
    <cfRule type="expression" priority="2" dxfId="22" stopIfTrue="1">
      <formula>$E7&lt;5</formula>
    </cfRule>
  </conditionalFormatting>
  <conditionalFormatting sqref="F35 F37 F25 F33 F31 F29 F27 F23 F19 F21 F9 F17 F15 F13 F11 F7">
    <cfRule type="cellIs" priority="1" dxfId="21"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25" activePane="bottomLeft" state="frozen"/>
      <selection pane="topLeft" activeCell="F3" sqref="F3"/>
      <selection pane="bottomLeft" activeCell="O15" sqref="O15"/>
    </sheetView>
  </sheetViews>
  <sheetFormatPr defaultColWidth="9.140625" defaultRowHeight="12.75"/>
  <cols>
    <col min="1" max="1" width="3.8515625" style="0" customWidth="1"/>
    <col min="2" max="2" width="16.57421875" style="0" customWidth="1"/>
    <col min="3" max="3" width="14.00390625" style="0" customWidth="1"/>
    <col min="4" max="4" width="13.8515625" style="38" customWidth="1"/>
    <col min="5" max="5" width="12.140625" style="327" customWidth="1"/>
    <col min="6" max="6" width="6.140625" style="54" hidden="1" customWidth="1"/>
    <col min="7" max="7" width="29.8515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5" t="str">
        <f>Altalanos!$A$6</f>
        <v>Fortuna kupa</v>
      </c>
      <c r="B1" s="48"/>
      <c r="C1" s="48"/>
      <c r="D1" s="229"/>
      <c r="E1" s="253" t="s">
        <v>106</v>
      </c>
      <c r="F1" s="242"/>
      <c r="G1" s="243"/>
      <c r="H1" s="244"/>
      <c r="I1" s="244"/>
      <c r="J1" s="245"/>
      <c r="K1" s="245"/>
      <c r="L1" s="245"/>
      <c r="M1" s="245"/>
      <c r="N1" s="245"/>
      <c r="O1" s="245"/>
      <c r="P1" s="245"/>
      <c r="Q1" s="246"/>
    </row>
    <row r="2" spans="2:17" ht="13.5" thickBot="1">
      <c r="B2" s="50" t="s">
        <v>105</v>
      </c>
      <c r="C2" s="338" t="str">
        <f>Altalanos!$C$8</f>
        <v>L12</v>
      </c>
      <c r="D2" s="68"/>
      <c r="E2" s="253" t="s">
        <v>88</v>
      </c>
      <c r="F2" s="55"/>
      <c r="G2" s="55"/>
      <c r="H2" s="318"/>
      <c r="I2" s="318"/>
      <c r="J2" s="49"/>
      <c r="K2" s="49"/>
      <c r="L2" s="49"/>
      <c r="M2" s="49"/>
      <c r="N2" s="62"/>
      <c r="O2" s="43"/>
      <c r="P2" s="43"/>
      <c r="Q2" s="62"/>
    </row>
    <row r="3" spans="1:17" s="2" customFormat="1" ht="13.5" thickBot="1">
      <c r="A3" s="311" t="s">
        <v>104</v>
      </c>
      <c r="B3" s="316"/>
      <c r="C3" s="316"/>
      <c r="D3" s="316"/>
      <c r="E3" s="316"/>
      <c r="F3" s="316"/>
      <c r="G3" s="316"/>
      <c r="H3" s="316"/>
      <c r="I3" s="317"/>
      <c r="J3" s="63"/>
      <c r="K3" s="69"/>
      <c r="L3" s="69"/>
      <c r="M3" s="69"/>
      <c r="N3" s="289" t="s">
        <v>87</v>
      </c>
      <c r="O3" s="64"/>
      <c r="P3" s="70"/>
      <c r="Q3" s="254"/>
    </row>
    <row r="4" spans="1:17" s="2" customFormat="1" ht="12.75">
      <c r="A4" s="40" t="s">
        <v>80</v>
      </c>
      <c r="B4" s="40"/>
      <c r="C4" s="39" t="s">
        <v>78</v>
      </c>
      <c r="D4" s="40" t="s">
        <v>83</v>
      </c>
      <c r="E4" s="44"/>
      <c r="G4" s="71"/>
      <c r="H4" s="329" t="s">
        <v>84</v>
      </c>
      <c r="I4" s="323"/>
      <c r="J4" s="72"/>
      <c r="K4" s="73"/>
      <c r="L4" s="73"/>
      <c r="M4" s="73"/>
      <c r="N4" s="72"/>
      <c r="O4" s="255"/>
      <c r="P4" s="255"/>
      <c r="Q4" s="74"/>
    </row>
    <row r="5" spans="1:17" s="2" customFormat="1" ht="13.5" thickBot="1">
      <c r="A5" s="247" t="str">
        <f>Altalanos!$A$10</f>
        <v>2022.03.12-14</v>
      </c>
      <c r="B5" s="247"/>
      <c r="C5" s="51" t="str">
        <f>Altalanos!$C$10</f>
        <v>Budapest</v>
      </c>
      <c r="D5" s="52" t="str">
        <f>Altalanos!$D$10</f>
        <v>  </v>
      </c>
      <c r="E5" s="52"/>
      <c r="F5" s="52"/>
      <c r="G5" s="52"/>
      <c r="H5" s="280" t="str">
        <f>Altalanos!$E$10</f>
        <v>Zuborné Pázmándy Katalin</v>
      </c>
      <c r="I5" s="330"/>
      <c r="J5" s="75"/>
      <c r="K5" s="45"/>
      <c r="L5" s="45"/>
      <c r="M5" s="45"/>
      <c r="N5" s="75"/>
      <c r="O5" s="52"/>
      <c r="P5" s="52"/>
      <c r="Q5" s="333"/>
    </row>
    <row r="6" spans="1:17" ht="30" customHeight="1" thickBot="1">
      <c r="A6" s="233" t="s">
        <v>89</v>
      </c>
      <c r="B6" s="65" t="s">
        <v>81</v>
      </c>
      <c r="C6" s="65" t="s">
        <v>82</v>
      </c>
      <c r="D6" s="65" t="s">
        <v>85</v>
      </c>
      <c r="E6" s="66" t="s">
        <v>86</v>
      </c>
      <c r="F6" s="66" t="s">
        <v>90</v>
      </c>
      <c r="G6" s="66" t="s">
        <v>141</v>
      </c>
      <c r="H6" s="319" t="s">
        <v>91</v>
      </c>
      <c r="I6" s="320"/>
      <c r="J6" s="237" t="s">
        <v>73</v>
      </c>
      <c r="K6" s="67" t="s">
        <v>71</v>
      </c>
      <c r="L6" s="239" t="s">
        <v>1</v>
      </c>
      <c r="M6" s="213" t="s">
        <v>72</v>
      </c>
      <c r="N6" s="270" t="s">
        <v>103</v>
      </c>
      <c r="O6" s="251" t="s">
        <v>92</v>
      </c>
      <c r="P6" s="252" t="s">
        <v>2</v>
      </c>
      <c r="Q6" s="66" t="s">
        <v>93</v>
      </c>
    </row>
    <row r="7" spans="1:17" s="11" customFormat="1" ht="18.75" customHeight="1">
      <c r="A7" s="241">
        <v>1</v>
      </c>
      <c r="B7" s="57" t="s">
        <v>262</v>
      </c>
      <c r="C7" s="57" t="s">
        <v>263</v>
      </c>
      <c r="D7" s="58" t="s">
        <v>252</v>
      </c>
      <c r="E7" s="256" t="s">
        <v>320</v>
      </c>
      <c r="F7" s="312"/>
      <c r="G7" s="313"/>
      <c r="H7" s="58"/>
      <c r="I7" s="58"/>
      <c r="J7" s="238"/>
      <c r="K7" s="236"/>
      <c r="L7" s="240"/>
      <c r="M7" s="236"/>
      <c r="N7" s="230"/>
      <c r="O7" s="335">
        <v>3</v>
      </c>
      <c r="P7" s="77"/>
      <c r="Q7" s="59">
        <v>1</v>
      </c>
    </row>
    <row r="8" spans="1:17" s="11" customFormat="1" ht="18.75" customHeight="1">
      <c r="A8" s="241">
        <v>2</v>
      </c>
      <c r="B8" s="57" t="s">
        <v>264</v>
      </c>
      <c r="C8" s="57" t="s">
        <v>265</v>
      </c>
      <c r="D8" s="58" t="s">
        <v>321</v>
      </c>
      <c r="E8" s="256" t="s">
        <v>322</v>
      </c>
      <c r="F8" s="314"/>
      <c r="G8" s="315"/>
      <c r="H8" s="58"/>
      <c r="I8" s="58"/>
      <c r="J8" s="238"/>
      <c r="K8" s="236"/>
      <c r="L8" s="240"/>
      <c r="M8" s="236"/>
      <c r="N8" s="230"/>
      <c r="O8" s="58">
        <v>8</v>
      </c>
      <c r="P8" s="77"/>
      <c r="Q8" s="59">
        <v>2</v>
      </c>
    </row>
    <row r="9" spans="1:17" s="11" customFormat="1" ht="18.75" customHeight="1">
      <c r="A9" s="241">
        <v>3</v>
      </c>
      <c r="B9" s="57" t="s">
        <v>266</v>
      </c>
      <c r="C9" s="57" t="s">
        <v>267</v>
      </c>
      <c r="D9" s="58" t="s">
        <v>201</v>
      </c>
      <c r="E9" s="256" t="s">
        <v>323</v>
      </c>
      <c r="F9" s="314"/>
      <c r="G9" s="315"/>
      <c r="H9" s="58"/>
      <c r="I9" s="58"/>
      <c r="J9" s="238"/>
      <c r="K9" s="236"/>
      <c r="L9" s="240"/>
      <c r="M9" s="236"/>
      <c r="N9" s="230"/>
      <c r="O9" s="58">
        <v>9</v>
      </c>
      <c r="P9" s="325"/>
      <c r="Q9" s="271">
        <v>3</v>
      </c>
    </row>
    <row r="10" spans="1:17" s="11" customFormat="1" ht="18.75" customHeight="1">
      <c r="A10" s="241">
        <v>4</v>
      </c>
      <c r="B10" s="57" t="s">
        <v>268</v>
      </c>
      <c r="C10" s="57" t="s">
        <v>269</v>
      </c>
      <c r="D10" s="58" t="s">
        <v>324</v>
      </c>
      <c r="E10" s="256" t="s">
        <v>325</v>
      </c>
      <c r="F10" s="314"/>
      <c r="G10" s="315"/>
      <c r="H10" s="58"/>
      <c r="I10" s="58"/>
      <c r="J10" s="238"/>
      <c r="K10" s="236"/>
      <c r="L10" s="240"/>
      <c r="M10" s="236"/>
      <c r="N10" s="230"/>
      <c r="O10" s="58">
        <v>10</v>
      </c>
      <c r="P10" s="324"/>
      <c r="Q10" s="321">
        <v>4</v>
      </c>
    </row>
    <row r="11" spans="1:17" s="11" customFormat="1" ht="18.75" customHeight="1">
      <c r="A11" s="241">
        <v>5</v>
      </c>
      <c r="B11" s="57" t="s">
        <v>270</v>
      </c>
      <c r="C11" s="57" t="s">
        <v>271</v>
      </c>
      <c r="D11" s="58" t="s">
        <v>326</v>
      </c>
      <c r="E11" s="256" t="s">
        <v>327</v>
      </c>
      <c r="F11" s="314"/>
      <c r="G11" s="315"/>
      <c r="H11" s="58"/>
      <c r="I11" s="58"/>
      <c r="J11" s="238"/>
      <c r="K11" s="236"/>
      <c r="L11" s="240"/>
      <c r="M11" s="236"/>
      <c r="N11" s="230"/>
      <c r="O11" s="58">
        <v>11</v>
      </c>
      <c r="P11" s="324"/>
      <c r="Q11" s="321">
        <v>5</v>
      </c>
    </row>
    <row r="12" spans="1:17" s="11" customFormat="1" ht="18.75" customHeight="1">
      <c r="A12" s="241">
        <v>6</v>
      </c>
      <c r="B12" s="57" t="s">
        <v>376</v>
      </c>
      <c r="C12" s="57" t="s">
        <v>272</v>
      </c>
      <c r="D12" s="58" t="s">
        <v>199</v>
      </c>
      <c r="E12" s="256" t="s">
        <v>328</v>
      </c>
      <c r="F12" s="314"/>
      <c r="G12" s="315"/>
      <c r="H12" s="58"/>
      <c r="I12" s="58"/>
      <c r="J12" s="238"/>
      <c r="K12" s="236"/>
      <c r="L12" s="240"/>
      <c r="M12" s="236"/>
      <c r="N12" s="230"/>
      <c r="O12" s="58">
        <v>13</v>
      </c>
      <c r="P12" s="324"/>
      <c r="Q12" s="321">
        <v>6</v>
      </c>
    </row>
    <row r="13" spans="1:17" s="11" customFormat="1" ht="18.75" customHeight="1">
      <c r="A13" s="241">
        <v>7</v>
      </c>
      <c r="B13" s="57" t="s">
        <v>273</v>
      </c>
      <c r="C13" s="57" t="s">
        <v>274</v>
      </c>
      <c r="D13" s="58" t="s">
        <v>252</v>
      </c>
      <c r="E13" s="256" t="s">
        <v>329</v>
      </c>
      <c r="F13" s="314"/>
      <c r="G13" s="315"/>
      <c r="H13" s="58"/>
      <c r="I13" s="58"/>
      <c r="J13" s="238"/>
      <c r="K13" s="236"/>
      <c r="L13" s="240"/>
      <c r="M13" s="236"/>
      <c r="N13" s="230"/>
      <c r="O13" s="58">
        <v>14</v>
      </c>
      <c r="P13" s="324"/>
      <c r="Q13" s="321">
        <v>7</v>
      </c>
    </row>
    <row r="14" spans="1:17" s="11" customFormat="1" ht="18.75" customHeight="1">
      <c r="A14" s="241">
        <v>8</v>
      </c>
      <c r="B14" s="57" t="s">
        <v>275</v>
      </c>
      <c r="C14" s="57" t="s">
        <v>276</v>
      </c>
      <c r="D14" s="58" t="s">
        <v>330</v>
      </c>
      <c r="E14" s="256" t="s">
        <v>331</v>
      </c>
      <c r="F14" s="314"/>
      <c r="G14" s="315"/>
      <c r="H14" s="58"/>
      <c r="I14" s="58"/>
      <c r="J14" s="238"/>
      <c r="K14" s="236"/>
      <c r="L14" s="240"/>
      <c r="M14" s="236"/>
      <c r="N14" s="230"/>
      <c r="O14" s="58">
        <v>15</v>
      </c>
      <c r="P14" s="324"/>
      <c r="Q14" s="321">
        <v>8</v>
      </c>
    </row>
    <row r="15" spans="1:17" s="11" customFormat="1" ht="18.75" customHeight="1">
      <c r="A15" s="241">
        <v>9</v>
      </c>
      <c r="B15" s="57" t="s">
        <v>277</v>
      </c>
      <c r="C15" s="57" t="s">
        <v>278</v>
      </c>
      <c r="D15" s="58" t="s">
        <v>332</v>
      </c>
      <c r="E15" s="256" t="s">
        <v>333</v>
      </c>
      <c r="F15" s="76"/>
      <c r="G15" s="76"/>
      <c r="H15" s="58"/>
      <c r="I15" s="58"/>
      <c r="J15" s="238"/>
      <c r="K15" s="236"/>
      <c r="L15" s="240"/>
      <c r="M15" s="276"/>
      <c r="N15" s="230"/>
      <c r="O15" s="58">
        <v>16</v>
      </c>
      <c r="P15" s="59"/>
      <c r="Q15" s="59"/>
    </row>
    <row r="16" spans="1:17" s="11" customFormat="1" ht="18.75" customHeight="1">
      <c r="A16" s="241">
        <v>10</v>
      </c>
      <c r="B16" s="334" t="s">
        <v>279</v>
      </c>
      <c r="C16" s="57" t="s">
        <v>280</v>
      </c>
      <c r="D16" s="58" t="s">
        <v>368</v>
      </c>
      <c r="E16" s="256" t="s">
        <v>334</v>
      </c>
      <c r="F16" s="76"/>
      <c r="G16" s="76"/>
      <c r="H16" s="58"/>
      <c r="I16" s="58"/>
      <c r="J16" s="238"/>
      <c r="K16" s="236"/>
      <c r="L16" s="240"/>
      <c r="M16" s="276"/>
      <c r="N16" s="230"/>
      <c r="O16" s="58">
        <v>17</v>
      </c>
      <c r="P16" s="77"/>
      <c r="Q16" s="59"/>
    </row>
    <row r="17" spans="1:17" s="11" customFormat="1" ht="18.75" customHeight="1">
      <c r="A17" s="241">
        <v>11</v>
      </c>
      <c r="B17" s="57" t="s">
        <v>281</v>
      </c>
      <c r="C17" s="57" t="s">
        <v>282</v>
      </c>
      <c r="D17" s="58" t="s">
        <v>335</v>
      </c>
      <c r="E17" s="256" t="s">
        <v>336</v>
      </c>
      <c r="F17" s="76"/>
      <c r="G17" s="76"/>
      <c r="H17" s="58"/>
      <c r="I17" s="58"/>
      <c r="J17" s="238"/>
      <c r="K17" s="236"/>
      <c r="L17" s="240"/>
      <c r="M17" s="276"/>
      <c r="N17" s="230"/>
      <c r="O17" s="58">
        <v>18</v>
      </c>
      <c r="P17" s="77"/>
      <c r="Q17" s="59"/>
    </row>
    <row r="18" spans="1:17" s="11" customFormat="1" ht="18.75" customHeight="1">
      <c r="A18" s="241">
        <v>12</v>
      </c>
      <c r="B18" s="57" t="s">
        <v>283</v>
      </c>
      <c r="C18" s="57" t="s">
        <v>284</v>
      </c>
      <c r="D18" s="58" t="s">
        <v>337</v>
      </c>
      <c r="E18" s="256" t="s">
        <v>338</v>
      </c>
      <c r="F18" s="76"/>
      <c r="G18" s="76"/>
      <c r="H18" s="58"/>
      <c r="I18" s="58"/>
      <c r="J18" s="238"/>
      <c r="K18" s="236"/>
      <c r="L18" s="240"/>
      <c r="M18" s="276"/>
      <c r="N18" s="230"/>
      <c r="O18" s="58">
        <v>19</v>
      </c>
      <c r="P18" s="77"/>
      <c r="Q18" s="59"/>
    </row>
    <row r="19" spans="1:17" s="11" customFormat="1" ht="18.75" customHeight="1">
      <c r="A19" s="241">
        <v>13</v>
      </c>
      <c r="B19" s="57" t="s">
        <v>285</v>
      </c>
      <c r="C19" s="57" t="s">
        <v>286</v>
      </c>
      <c r="D19" s="58" t="s">
        <v>321</v>
      </c>
      <c r="E19" s="256" t="s">
        <v>339</v>
      </c>
      <c r="F19" s="76"/>
      <c r="G19" s="76"/>
      <c r="H19" s="58"/>
      <c r="I19" s="58"/>
      <c r="J19" s="238"/>
      <c r="K19" s="236"/>
      <c r="L19" s="240"/>
      <c r="M19" s="276"/>
      <c r="N19" s="230"/>
      <c r="O19" s="58">
        <v>20</v>
      </c>
      <c r="P19" s="77"/>
      <c r="Q19" s="59"/>
    </row>
    <row r="20" spans="1:17" s="11" customFormat="1" ht="18.75" customHeight="1">
      <c r="A20" s="241">
        <v>14</v>
      </c>
      <c r="B20" s="57" t="s">
        <v>156</v>
      </c>
      <c r="C20" s="57" t="s">
        <v>287</v>
      </c>
      <c r="D20" s="58" t="s">
        <v>201</v>
      </c>
      <c r="E20" s="256" t="s">
        <v>340</v>
      </c>
      <c r="F20" s="76"/>
      <c r="G20" s="76"/>
      <c r="H20" s="58"/>
      <c r="I20" s="58"/>
      <c r="J20" s="238"/>
      <c r="K20" s="236"/>
      <c r="L20" s="240"/>
      <c r="M20" s="276"/>
      <c r="N20" s="230"/>
      <c r="O20" s="58">
        <v>21</v>
      </c>
      <c r="P20" s="77"/>
      <c r="Q20" s="59"/>
    </row>
    <row r="21" spans="1:17" s="11" customFormat="1" ht="18.75" customHeight="1">
      <c r="A21" s="241">
        <v>15</v>
      </c>
      <c r="B21" s="57" t="s">
        <v>288</v>
      </c>
      <c r="C21" s="57" t="s">
        <v>289</v>
      </c>
      <c r="D21" s="58" t="s">
        <v>252</v>
      </c>
      <c r="E21" s="256" t="s">
        <v>341</v>
      </c>
      <c r="F21" s="76"/>
      <c r="G21" s="76"/>
      <c r="H21" s="58"/>
      <c r="I21" s="58"/>
      <c r="J21" s="238"/>
      <c r="K21" s="236"/>
      <c r="L21" s="240"/>
      <c r="M21" s="276"/>
      <c r="N21" s="230"/>
      <c r="O21" s="58">
        <v>22</v>
      </c>
      <c r="P21" s="77"/>
      <c r="Q21" s="59"/>
    </row>
    <row r="22" spans="1:17" s="11" customFormat="1" ht="18.75" customHeight="1">
      <c r="A22" s="241">
        <v>16</v>
      </c>
      <c r="B22" s="57" t="s">
        <v>290</v>
      </c>
      <c r="C22" s="57" t="s">
        <v>291</v>
      </c>
      <c r="D22" s="58" t="s">
        <v>368</v>
      </c>
      <c r="E22" s="256" t="s">
        <v>342</v>
      </c>
      <c r="F22" s="76"/>
      <c r="G22" s="76"/>
      <c r="H22" s="58"/>
      <c r="I22" s="58"/>
      <c r="J22" s="238"/>
      <c r="K22" s="236"/>
      <c r="L22" s="240"/>
      <c r="M22" s="276"/>
      <c r="N22" s="230"/>
      <c r="O22" s="58">
        <v>23</v>
      </c>
      <c r="P22" s="77"/>
      <c r="Q22" s="59"/>
    </row>
    <row r="23" spans="1:17" s="11" customFormat="1" ht="18.75" customHeight="1">
      <c r="A23" s="241">
        <v>17</v>
      </c>
      <c r="B23" s="57" t="s">
        <v>292</v>
      </c>
      <c r="C23" s="57" t="s">
        <v>293</v>
      </c>
      <c r="D23" s="58" t="s">
        <v>199</v>
      </c>
      <c r="E23" s="256" t="s">
        <v>343</v>
      </c>
      <c r="F23" s="76"/>
      <c r="G23" s="76"/>
      <c r="H23" s="58"/>
      <c r="I23" s="58"/>
      <c r="J23" s="238"/>
      <c r="K23" s="236"/>
      <c r="L23" s="240"/>
      <c r="M23" s="276"/>
      <c r="N23" s="230"/>
      <c r="O23" s="58">
        <v>27</v>
      </c>
      <c r="P23" s="77"/>
      <c r="Q23" s="59"/>
    </row>
    <row r="24" spans="1:17" s="11" customFormat="1" ht="18.75" customHeight="1">
      <c r="A24" s="241">
        <v>18</v>
      </c>
      <c r="B24" s="57" t="s">
        <v>294</v>
      </c>
      <c r="C24" s="57" t="s">
        <v>295</v>
      </c>
      <c r="D24" s="58" t="s">
        <v>368</v>
      </c>
      <c r="E24" s="256" t="s">
        <v>344</v>
      </c>
      <c r="F24" s="76"/>
      <c r="G24" s="76"/>
      <c r="H24" s="58"/>
      <c r="I24" s="58"/>
      <c r="J24" s="238"/>
      <c r="K24" s="236"/>
      <c r="L24" s="240"/>
      <c r="M24" s="276"/>
      <c r="N24" s="230"/>
      <c r="O24" s="58">
        <v>28</v>
      </c>
      <c r="P24" s="77"/>
      <c r="Q24" s="59"/>
    </row>
    <row r="25" spans="1:17" s="11" customFormat="1" ht="18.75" customHeight="1">
      <c r="A25" s="241">
        <v>19</v>
      </c>
      <c r="B25" s="57" t="s">
        <v>296</v>
      </c>
      <c r="C25" s="57" t="s">
        <v>297</v>
      </c>
      <c r="D25" s="58" t="s">
        <v>260</v>
      </c>
      <c r="E25" s="256" t="s">
        <v>345</v>
      </c>
      <c r="F25" s="76"/>
      <c r="G25" s="76"/>
      <c r="H25" s="58"/>
      <c r="I25" s="58"/>
      <c r="J25" s="238"/>
      <c r="K25" s="236"/>
      <c r="L25" s="240"/>
      <c r="M25" s="276"/>
      <c r="N25" s="230"/>
      <c r="O25" s="58">
        <v>32</v>
      </c>
      <c r="P25" s="77"/>
      <c r="Q25" s="59"/>
    </row>
    <row r="26" spans="1:17" s="11" customFormat="1" ht="18.75" customHeight="1">
      <c r="A26" s="241">
        <v>20</v>
      </c>
      <c r="B26" s="57" t="s">
        <v>298</v>
      </c>
      <c r="C26" s="57" t="s">
        <v>265</v>
      </c>
      <c r="D26" s="58" t="s">
        <v>260</v>
      </c>
      <c r="E26" s="256" t="s">
        <v>346</v>
      </c>
      <c r="F26" s="76"/>
      <c r="G26" s="76"/>
      <c r="H26" s="58"/>
      <c r="I26" s="58"/>
      <c r="J26" s="238"/>
      <c r="K26" s="236"/>
      <c r="L26" s="240"/>
      <c r="M26" s="276"/>
      <c r="N26" s="230"/>
      <c r="O26" s="58">
        <v>32</v>
      </c>
      <c r="P26" s="77"/>
      <c r="Q26" s="59"/>
    </row>
    <row r="27" spans="1:17" s="11" customFormat="1" ht="18.75" customHeight="1">
      <c r="A27" s="241">
        <v>21</v>
      </c>
      <c r="B27" s="57" t="s">
        <v>299</v>
      </c>
      <c r="C27" s="57" t="s">
        <v>300</v>
      </c>
      <c r="D27" s="58" t="s">
        <v>199</v>
      </c>
      <c r="E27" s="256" t="s">
        <v>347</v>
      </c>
      <c r="F27" s="76"/>
      <c r="G27" s="76"/>
      <c r="H27" s="58"/>
      <c r="I27" s="58"/>
      <c r="J27" s="238"/>
      <c r="K27" s="236"/>
      <c r="L27" s="240"/>
      <c r="M27" s="276"/>
      <c r="N27" s="230"/>
      <c r="O27" s="58">
        <v>35</v>
      </c>
      <c r="P27" s="77"/>
      <c r="Q27" s="59"/>
    </row>
    <row r="28" spans="1:17" s="11" customFormat="1" ht="18.75" customHeight="1">
      <c r="A28" s="241">
        <v>22</v>
      </c>
      <c r="B28" s="57" t="s">
        <v>301</v>
      </c>
      <c r="C28" s="57" t="s">
        <v>302</v>
      </c>
      <c r="D28" s="58" t="s">
        <v>348</v>
      </c>
      <c r="E28" s="336" t="s">
        <v>349</v>
      </c>
      <c r="F28" s="331"/>
      <c r="G28" s="332"/>
      <c r="H28" s="58"/>
      <c r="I28" s="58"/>
      <c r="J28" s="238"/>
      <c r="K28" s="236"/>
      <c r="L28" s="240"/>
      <c r="M28" s="276"/>
      <c r="N28" s="230"/>
      <c r="O28" s="58">
        <v>38</v>
      </c>
      <c r="P28" s="77"/>
      <c r="Q28" s="59"/>
    </row>
    <row r="29" spans="1:17" s="11" customFormat="1" ht="18.75" customHeight="1">
      <c r="A29" s="241">
        <v>23</v>
      </c>
      <c r="B29" s="57" t="s">
        <v>303</v>
      </c>
      <c r="C29" s="57" t="s">
        <v>304</v>
      </c>
      <c r="D29" s="58" t="s">
        <v>368</v>
      </c>
      <c r="E29" s="337" t="s">
        <v>350</v>
      </c>
      <c r="F29" s="76"/>
      <c r="G29" s="76"/>
      <c r="H29" s="58"/>
      <c r="I29" s="58"/>
      <c r="J29" s="238"/>
      <c r="K29" s="236"/>
      <c r="L29" s="240"/>
      <c r="M29" s="276"/>
      <c r="N29" s="230"/>
      <c r="O29" s="58">
        <v>42</v>
      </c>
      <c r="P29" s="77"/>
      <c r="Q29" s="59"/>
    </row>
    <row r="30" spans="1:17" s="11" customFormat="1" ht="18.75" customHeight="1">
      <c r="A30" s="241">
        <v>24</v>
      </c>
      <c r="B30" s="57" t="s">
        <v>305</v>
      </c>
      <c r="C30" s="57" t="s">
        <v>306</v>
      </c>
      <c r="D30" s="58" t="s">
        <v>351</v>
      </c>
      <c r="E30" s="256" t="s">
        <v>352</v>
      </c>
      <c r="F30" s="76"/>
      <c r="G30" s="76"/>
      <c r="H30" s="58"/>
      <c r="I30" s="58"/>
      <c r="J30" s="238"/>
      <c r="K30" s="236"/>
      <c r="L30" s="240"/>
      <c r="M30" s="276"/>
      <c r="N30" s="230"/>
      <c r="O30" s="58">
        <v>47</v>
      </c>
      <c r="P30" s="77"/>
      <c r="Q30" s="59"/>
    </row>
    <row r="31" spans="1:17" s="11" customFormat="1" ht="18.75" customHeight="1">
      <c r="A31" s="241">
        <v>25</v>
      </c>
      <c r="B31" s="57" t="s">
        <v>307</v>
      </c>
      <c r="C31" s="57" t="s">
        <v>308</v>
      </c>
      <c r="D31" s="58" t="s">
        <v>353</v>
      </c>
      <c r="E31" s="256" t="s">
        <v>354</v>
      </c>
      <c r="F31" s="76"/>
      <c r="G31" s="76"/>
      <c r="H31" s="58"/>
      <c r="I31" s="58"/>
      <c r="J31" s="238"/>
      <c r="K31" s="236"/>
      <c r="L31" s="240"/>
      <c r="M31" s="276"/>
      <c r="N31" s="230"/>
      <c r="O31" s="58">
        <v>50</v>
      </c>
      <c r="P31" s="77"/>
      <c r="Q31" s="59"/>
    </row>
    <row r="32" spans="1:17" s="11" customFormat="1" ht="18.75" customHeight="1">
      <c r="A32" s="241">
        <v>26</v>
      </c>
      <c r="B32" s="57" t="s">
        <v>309</v>
      </c>
      <c r="C32" s="57" t="s">
        <v>310</v>
      </c>
      <c r="D32" s="58" t="s">
        <v>250</v>
      </c>
      <c r="E32" s="328" t="s">
        <v>355</v>
      </c>
      <c r="F32" s="76"/>
      <c r="G32" s="76"/>
      <c r="H32" s="58"/>
      <c r="I32" s="58"/>
      <c r="J32" s="238"/>
      <c r="K32" s="236"/>
      <c r="L32" s="240"/>
      <c r="M32" s="276"/>
      <c r="N32" s="230"/>
      <c r="O32" s="58">
        <v>51</v>
      </c>
      <c r="P32" s="77"/>
      <c r="Q32" s="59"/>
    </row>
    <row r="33" spans="1:17" s="11" customFormat="1" ht="18.75" customHeight="1">
      <c r="A33" s="241">
        <v>27</v>
      </c>
      <c r="B33" s="57" t="s">
        <v>305</v>
      </c>
      <c r="C33" s="57" t="s">
        <v>311</v>
      </c>
      <c r="D33" s="58" t="s">
        <v>351</v>
      </c>
      <c r="E33" s="256" t="s">
        <v>356</v>
      </c>
      <c r="F33" s="76"/>
      <c r="G33" s="76"/>
      <c r="H33" s="58"/>
      <c r="I33" s="58"/>
      <c r="J33" s="238"/>
      <c r="K33" s="236"/>
      <c r="L33" s="240"/>
      <c r="M33" s="276"/>
      <c r="N33" s="230"/>
      <c r="O33" s="58">
        <v>55</v>
      </c>
      <c r="P33" s="77"/>
      <c r="Q33" s="59"/>
    </row>
    <row r="34" spans="1:17" s="11" customFormat="1" ht="18.75" customHeight="1">
      <c r="A34" s="241">
        <v>28</v>
      </c>
      <c r="B34" s="57" t="s">
        <v>312</v>
      </c>
      <c r="C34" s="57" t="s">
        <v>313</v>
      </c>
      <c r="D34" s="58" t="s">
        <v>209</v>
      </c>
      <c r="E34" s="256" t="s">
        <v>357</v>
      </c>
      <c r="F34" s="76"/>
      <c r="G34" s="76"/>
      <c r="H34" s="58"/>
      <c r="I34" s="58"/>
      <c r="J34" s="238"/>
      <c r="K34" s="236"/>
      <c r="L34" s="240"/>
      <c r="M34" s="276"/>
      <c r="N34" s="230"/>
      <c r="O34" s="58">
        <v>59</v>
      </c>
      <c r="P34" s="77"/>
      <c r="Q34" s="59"/>
    </row>
    <row r="35" spans="1:17" s="11" customFormat="1" ht="18.75" customHeight="1">
      <c r="A35" s="241">
        <v>29</v>
      </c>
      <c r="B35" s="57" t="s">
        <v>314</v>
      </c>
      <c r="C35" s="57" t="s">
        <v>315</v>
      </c>
      <c r="D35" s="58" t="s">
        <v>358</v>
      </c>
      <c r="E35" s="256" t="s">
        <v>359</v>
      </c>
      <c r="F35" s="76"/>
      <c r="G35" s="76"/>
      <c r="H35" s="58"/>
      <c r="I35" s="58"/>
      <c r="J35" s="238"/>
      <c r="K35" s="236"/>
      <c r="L35" s="240"/>
      <c r="M35" s="276"/>
      <c r="N35" s="230"/>
      <c r="O35" s="58">
        <v>61</v>
      </c>
      <c r="P35" s="77"/>
      <c r="Q35" s="59"/>
    </row>
    <row r="36" spans="1:17" s="11" customFormat="1" ht="18.75" customHeight="1">
      <c r="A36" s="241">
        <v>30</v>
      </c>
      <c r="B36" s="57" t="s">
        <v>164</v>
      </c>
      <c r="C36" s="57" t="s">
        <v>155</v>
      </c>
      <c r="D36" s="58" t="s">
        <v>360</v>
      </c>
      <c r="E36" s="256" t="s">
        <v>361</v>
      </c>
      <c r="F36" s="76"/>
      <c r="G36" s="76"/>
      <c r="H36" s="58"/>
      <c r="I36" s="58"/>
      <c r="J36" s="238"/>
      <c r="K36" s="236"/>
      <c r="L36" s="240"/>
      <c r="M36" s="276"/>
      <c r="N36" s="230"/>
      <c r="O36" s="58">
        <v>61</v>
      </c>
      <c r="P36" s="77"/>
      <c r="Q36" s="59"/>
    </row>
    <row r="37" spans="1:17" s="11" customFormat="1" ht="18.75" customHeight="1">
      <c r="A37" s="241">
        <v>31</v>
      </c>
      <c r="B37" s="57" t="s">
        <v>164</v>
      </c>
      <c r="C37" s="57" t="s">
        <v>316</v>
      </c>
      <c r="D37" s="58" t="s">
        <v>360</v>
      </c>
      <c r="E37" s="256" t="s">
        <v>362</v>
      </c>
      <c r="F37" s="76"/>
      <c r="G37" s="76"/>
      <c r="H37" s="58"/>
      <c r="I37" s="58"/>
      <c r="J37" s="238"/>
      <c r="K37" s="236"/>
      <c r="L37" s="240"/>
      <c r="M37" s="276"/>
      <c r="N37" s="230"/>
      <c r="O37" s="58">
        <v>61</v>
      </c>
      <c r="P37" s="77"/>
      <c r="Q37" s="59"/>
    </row>
    <row r="38" spans="1:17" s="11" customFormat="1" ht="18.75" customHeight="1">
      <c r="A38" s="241">
        <v>32</v>
      </c>
      <c r="B38" s="57" t="s">
        <v>317</v>
      </c>
      <c r="C38" s="57" t="s">
        <v>289</v>
      </c>
      <c r="D38" s="58" t="s">
        <v>353</v>
      </c>
      <c r="E38" s="256" t="s">
        <v>363</v>
      </c>
      <c r="F38" s="76"/>
      <c r="G38" s="76"/>
      <c r="H38" s="322"/>
      <c r="I38" s="279"/>
      <c r="J38" s="238"/>
      <c r="K38" s="236"/>
      <c r="L38" s="240"/>
      <c r="M38" s="276"/>
      <c r="N38" s="230"/>
      <c r="O38" s="59" t="s">
        <v>232</v>
      </c>
      <c r="P38" s="77"/>
      <c r="Q38" s="59"/>
    </row>
    <row r="39" spans="1:17" s="11" customFormat="1" ht="18.75" customHeight="1">
      <c r="A39" s="241">
        <v>33</v>
      </c>
      <c r="B39" s="57" t="s">
        <v>318</v>
      </c>
      <c r="C39" s="57" t="s">
        <v>319</v>
      </c>
      <c r="D39" s="58" t="s">
        <v>360</v>
      </c>
      <c r="E39" s="256" t="s">
        <v>364</v>
      </c>
      <c r="F39" s="76"/>
      <c r="G39" s="76"/>
      <c r="H39" s="322"/>
      <c r="I39" s="279"/>
      <c r="J39" s="238"/>
      <c r="K39" s="236"/>
      <c r="L39" s="240"/>
      <c r="M39" s="276"/>
      <c r="N39" s="271"/>
      <c r="O39" s="234" t="s">
        <v>232</v>
      </c>
      <c r="P39" s="77"/>
      <c r="Q39" s="59"/>
    </row>
    <row r="40" spans="1:17" s="11" customFormat="1" ht="18.75" customHeight="1">
      <c r="A40" s="241">
        <v>34</v>
      </c>
      <c r="B40" s="57"/>
      <c r="C40" s="57"/>
      <c r="D40" s="58"/>
      <c r="E40" s="256"/>
      <c r="F40" s="76"/>
      <c r="G40" s="76"/>
      <c r="H40" s="322"/>
      <c r="I40" s="279"/>
      <c r="J40" s="238" t="e">
        <f>IF(AND(Q40="",#REF!&gt;0,#REF!&lt;5),K40,)</f>
        <v>#REF!</v>
      </c>
      <c r="K40" s="236" t="str">
        <f>IF(D40="","ZZZ9",IF(AND(#REF!&gt;0,#REF!&lt;5),D40&amp;#REF!,D40&amp;"9"))</f>
        <v>ZZZ9</v>
      </c>
      <c r="L40" s="240">
        <f aca="true" t="shared" si="0" ref="L40:L103">IF(Q40="",999,Q40)</f>
        <v>999</v>
      </c>
      <c r="M40" s="276">
        <f aca="true" t="shared" si="1" ref="M40:M103">IF(P40=999,999,1)</f>
        <v>999</v>
      </c>
      <c r="N40" s="271"/>
      <c r="O40" s="234"/>
      <c r="P40" s="77">
        <f aca="true" t="shared" si="2" ref="P40:P103">IF(N40="DA",1,IF(N40="WC",2,IF(N40="SE",3,IF(N40="Q",4,IF(N40="LL",5,999)))))</f>
        <v>999</v>
      </c>
      <c r="Q40" s="59"/>
    </row>
    <row r="41" spans="1:17" s="11" customFormat="1" ht="18.75" customHeight="1">
      <c r="A41" s="241">
        <v>35</v>
      </c>
      <c r="B41" s="57"/>
      <c r="C41" s="57"/>
      <c r="D41" s="58"/>
      <c r="E41" s="256"/>
      <c r="F41" s="76"/>
      <c r="G41" s="76"/>
      <c r="H41" s="322"/>
      <c r="I41" s="279"/>
      <c r="J41" s="238" t="e">
        <f>IF(AND(Q41="",#REF!&gt;0,#REF!&lt;5),K41,)</f>
        <v>#REF!</v>
      </c>
      <c r="K41" s="236" t="str">
        <f>IF(D41="","ZZZ9",IF(AND(#REF!&gt;0,#REF!&lt;5),D41&amp;#REF!,D41&amp;"9"))</f>
        <v>ZZZ9</v>
      </c>
      <c r="L41" s="240">
        <f t="shared" si="0"/>
        <v>999</v>
      </c>
      <c r="M41" s="276">
        <f t="shared" si="1"/>
        <v>999</v>
      </c>
      <c r="N41" s="271"/>
      <c r="O41" s="234"/>
      <c r="P41" s="77">
        <f t="shared" si="2"/>
        <v>999</v>
      </c>
      <c r="Q41" s="59"/>
    </row>
    <row r="42" spans="1:17" s="11" customFormat="1" ht="18.75" customHeight="1">
      <c r="A42" s="241">
        <v>36</v>
      </c>
      <c r="B42" s="57"/>
      <c r="C42" s="57"/>
      <c r="D42" s="58"/>
      <c r="E42" s="256"/>
      <c r="F42" s="76"/>
      <c r="G42" s="76"/>
      <c r="H42" s="322"/>
      <c r="I42" s="279"/>
      <c r="J42" s="238" t="e">
        <f>IF(AND(Q42="",#REF!&gt;0,#REF!&lt;5),K42,)</f>
        <v>#REF!</v>
      </c>
      <c r="K42" s="236" t="str">
        <f>IF(D42="","ZZZ9",IF(AND(#REF!&gt;0,#REF!&lt;5),D42&amp;#REF!,D42&amp;"9"))</f>
        <v>ZZZ9</v>
      </c>
      <c r="L42" s="240">
        <f t="shared" si="0"/>
        <v>999</v>
      </c>
      <c r="M42" s="276">
        <f t="shared" si="1"/>
        <v>999</v>
      </c>
      <c r="N42" s="271"/>
      <c r="O42" s="234"/>
      <c r="P42" s="77">
        <f t="shared" si="2"/>
        <v>999</v>
      </c>
      <c r="Q42" s="59"/>
    </row>
    <row r="43" spans="1:17" s="11" customFormat="1" ht="18.75" customHeight="1">
      <c r="A43" s="241">
        <v>37</v>
      </c>
      <c r="B43" s="57"/>
      <c r="C43" s="57"/>
      <c r="D43" s="58"/>
      <c r="E43" s="256"/>
      <c r="F43" s="76"/>
      <c r="G43" s="76"/>
      <c r="H43" s="322"/>
      <c r="I43" s="279"/>
      <c r="J43" s="238" t="e">
        <f>IF(AND(Q43="",#REF!&gt;0,#REF!&lt;5),K43,)</f>
        <v>#REF!</v>
      </c>
      <c r="K43" s="236" t="str">
        <f>IF(D43="","ZZZ9",IF(AND(#REF!&gt;0,#REF!&lt;5),D43&amp;#REF!,D43&amp;"9"))</f>
        <v>ZZZ9</v>
      </c>
      <c r="L43" s="240">
        <f t="shared" si="0"/>
        <v>999</v>
      </c>
      <c r="M43" s="276">
        <f t="shared" si="1"/>
        <v>999</v>
      </c>
      <c r="N43" s="271"/>
      <c r="O43" s="234"/>
      <c r="P43" s="77">
        <f t="shared" si="2"/>
        <v>999</v>
      </c>
      <c r="Q43" s="59"/>
    </row>
    <row r="44" spans="1:17" s="11" customFormat="1" ht="18.75" customHeight="1">
      <c r="A44" s="241">
        <v>38</v>
      </c>
      <c r="B44" s="57"/>
      <c r="C44" s="57"/>
      <c r="D44" s="58"/>
      <c r="E44" s="256"/>
      <c r="F44" s="76"/>
      <c r="G44" s="76"/>
      <c r="H44" s="322"/>
      <c r="I44" s="279"/>
      <c r="J44" s="238" t="e">
        <f>IF(AND(Q44="",#REF!&gt;0,#REF!&lt;5),K44,)</f>
        <v>#REF!</v>
      </c>
      <c r="K44" s="236" t="str">
        <f>IF(D44="","ZZZ9",IF(AND(#REF!&gt;0,#REF!&lt;5),D44&amp;#REF!,D44&amp;"9"))</f>
        <v>ZZZ9</v>
      </c>
      <c r="L44" s="240">
        <f t="shared" si="0"/>
        <v>999</v>
      </c>
      <c r="M44" s="276">
        <f t="shared" si="1"/>
        <v>999</v>
      </c>
      <c r="N44" s="271"/>
      <c r="O44" s="234"/>
      <c r="P44" s="77">
        <f t="shared" si="2"/>
        <v>999</v>
      </c>
      <c r="Q44" s="59"/>
    </row>
    <row r="45" spans="1:17" s="11" customFormat="1" ht="18.75" customHeight="1">
      <c r="A45" s="241">
        <v>39</v>
      </c>
      <c r="B45" s="57"/>
      <c r="C45" s="57"/>
      <c r="D45" s="58"/>
      <c r="E45" s="256"/>
      <c r="F45" s="76"/>
      <c r="G45" s="76"/>
      <c r="H45" s="322"/>
      <c r="I45" s="279"/>
      <c r="J45" s="238" t="e">
        <f>IF(AND(Q45="",#REF!&gt;0,#REF!&lt;5),K45,)</f>
        <v>#REF!</v>
      </c>
      <c r="K45" s="236" t="str">
        <f>IF(D45="","ZZZ9",IF(AND(#REF!&gt;0,#REF!&lt;5),D45&amp;#REF!,D45&amp;"9"))</f>
        <v>ZZZ9</v>
      </c>
      <c r="L45" s="240">
        <f t="shared" si="0"/>
        <v>999</v>
      </c>
      <c r="M45" s="276">
        <f t="shared" si="1"/>
        <v>999</v>
      </c>
      <c r="N45" s="271"/>
      <c r="O45" s="234"/>
      <c r="P45" s="77">
        <f t="shared" si="2"/>
        <v>999</v>
      </c>
      <c r="Q45" s="59"/>
    </row>
    <row r="46" spans="1:17" s="11" customFormat="1" ht="18.75" customHeight="1">
      <c r="A46" s="241">
        <v>40</v>
      </c>
      <c r="B46" s="57"/>
      <c r="C46" s="57"/>
      <c r="D46" s="58"/>
      <c r="E46" s="256"/>
      <c r="F46" s="76"/>
      <c r="G46" s="76"/>
      <c r="H46" s="322"/>
      <c r="I46" s="279"/>
      <c r="J46" s="238" t="e">
        <f>IF(AND(Q46="",#REF!&gt;0,#REF!&lt;5),K46,)</f>
        <v>#REF!</v>
      </c>
      <c r="K46" s="236" t="str">
        <f>IF(D46="","ZZZ9",IF(AND(#REF!&gt;0,#REF!&lt;5),D46&amp;#REF!,D46&amp;"9"))</f>
        <v>ZZZ9</v>
      </c>
      <c r="L46" s="240">
        <f t="shared" si="0"/>
        <v>999</v>
      </c>
      <c r="M46" s="276">
        <f t="shared" si="1"/>
        <v>999</v>
      </c>
      <c r="N46" s="271"/>
      <c r="O46" s="234"/>
      <c r="P46" s="77">
        <f t="shared" si="2"/>
        <v>999</v>
      </c>
      <c r="Q46" s="59"/>
    </row>
    <row r="47" spans="1:17" s="11" customFormat="1" ht="18.75" customHeight="1">
      <c r="A47" s="241">
        <v>41</v>
      </c>
      <c r="B47" s="57"/>
      <c r="C47" s="57"/>
      <c r="D47" s="58"/>
      <c r="E47" s="256"/>
      <c r="F47" s="76"/>
      <c r="G47" s="76"/>
      <c r="H47" s="322"/>
      <c r="I47" s="279"/>
      <c r="J47" s="238" t="e">
        <f>IF(AND(Q47="",#REF!&gt;0,#REF!&lt;5),K47,)</f>
        <v>#REF!</v>
      </c>
      <c r="K47" s="236" t="str">
        <f>IF(D47="","ZZZ9",IF(AND(#REF!&gt;0,#REF!&lt;5),D47&amp;#REF!,D47&amp;"9"))</f>
        <v>ZZZ9</v>
      </c>
      <c r="L47" s="240">
        <f t="shared" si="0"/>
        <v>999</v>
      </c>
      <c r="M47" s="276">
        <f t="shared" si="1"/>
        <v>999</v>
      </c>
      <c r="N47" s="271"/>
      <c r="O47" s="234"/>
      <c r="P47" s="77">
        <f t="shared" si="2"/>
        <v>999</v>
      </c>
      <c r="Q47" s="59"/>
    </row>
    <row r="48" spans="1:17" s="11" customFormat="1" ht="18.75" customHeight="1">
      <c r="A48" s="241">
        <v>42</v>
      </c>
      <c r="B48" s="57"/>
      <c r="C48" s="57"/>
      <c r="D48" s="58"/>
      <c r="E48" s="256"/>
      <c r="F48" s="76"/>
      <c r="G48" s="76"/>
      <c r="H48" s="322"/>
      <c r="I48" s="279"/>
      <c r="J48" s="238" t="e">
        <f>IF(AND(Q48="",#REF!&gt;0,#REF!&lt;5),K48,)</f>
        <v>#REF!</v>
      </c>
      <c r="K48" s="236" t="str">
        <f>IF(D48="","ZZZ9",IF(AND(#REF!&gt;0,#REF!&lt;5),D48&amp;#REF!,D48&amp;"9"))</f>
        <v>ZZZ9</v>
      </c>
      <c r="L48" s="240">
        <f t="shared" si="0"/>
        <v>999</v>
      </c>
      <c r="M48" s="276">
        <f t="shared" si="1"/>
        <v>999</v>
      </c>
      <c r="N48" s="271"/>
      <c r="O48" s="234"/>
      <c r="P48" s="77">
        <f t="shared" si="2"/>
        <v>999</v>
      </c>
      <c r="Q48" s="59"/>
    </row>
    <row r="49" spans="1:17" s="11" customFormat="1" ht="18.75" customHeight="1">
      <c r="A49" s="241">
        <v>43</v>
      </c>
      <c r="B49" s="57"/>
      <c r="C49" s="57"/>
      <c r="D49" s="58"/>
      <c r="E49" s="256"/>
      <c r="F49" s="76"/>
      <c r="G49" s="76"/>
      <c r="H49" s="322"/>
      <c r="I49" s="279"/>
      <c r="J49" s="238" t="e">
        <f>IF(AND(Q49="",#REF!&gt;0,#REF!&lt;5),K49,)</f>
        <v>#REF!</v>
      </c>
      <c r="K49" s="236" t="str">
        <f>IF(D49="","ZZZ9",IF(AND(#REF!&gt;0,#REF!&lt;5),D49&amp;#REF!,D49&amp;"9"))</f>
        <v>ZZZ9</v>
      </c>
      <c r="L49" s="240">
        <f t="shared" si="0"/>
        <v>999</v>
      </c>
      <c r="M49" s="276">
        <f t="shared" si="1"/>
        <v>999</v>
      </c>
      <c r="N49" s="271"/>
      <c r="O49" s="234"/>
      <c r="P49" s="77">
        <f t="shared" si="2"/>
        <v>999</v>
      </c>
      <c r="Q49" s="59"/>
    </row>
    <row r="50" spans="1:17" s="11" customFormat="1" ht="18.75" customHeight="1">
      <c r="A50" s="241">
        <v>44</v>
      </c>
      <c r="B50" s="57"/>
      <c r="C50" s="57"/>
      <c r="D50" s="58"/>
      <c r="E50" s="256"/>
      <c r="F50" s="76"/>
      <c r="G50" s="76"/>
      <c r="H50" s="322"/>
      <c r="I50" s="279"/>
      <c r="J50" s="238" t="e">
        <f>IF(AND(Q50="",#REF!&gt;0,#REF!&lt;5),K50,)</f>
        <v>#REF!</v>
      </c>
      <c r="K50" s="236" t="str">
        <f>IF(D50="","ZZZ9",IF(AND(#REF!&gt;0,#REF!&lt;5),D50&amp;#REF!,D50&amp;"9"))</f>
        <v>ZZZ9</v>
      </c>
      <c r="L50" s="240">
        <f t="shared" si="0"/>
        <v>999</v>
      </c>
      <c r="M50" s="276">
        <f t="shared" si="1"/>
        <v>999</v>
      </c>
      <c r="N50" s="271"/>
      <c r="O50" s="234"/>
      <c r="P50" s="77">
        <f t="shared" si="2"/>
        <v>999</v>
      </c>
      <c r="Q50" s="59"/>
    </row>
    <row r="51" spans="1:17" s="11" customFormat="1" ht="18.75" customHeight="1">
      <c r="A51" s="241">
        <v>45</v>
      </c>
      <c r="B51" s="57"/>
      <c r="C51" s="57"/>
      <c r="D51" s="58"/>
      <c r="E51" s="256"/>
      <c r="F51" s="76"/>
      <c r="G51" s="76"/>
      <c r="H51" s="322"/>
      <c r="I51" s="279"/>
      <c r="J51" s="238" t="e">
        <f>IF(AND(Q51="",#REF!&gt;0,#REF!&lt;5),K51,)</f>
        <v>#REF!</v>
      </c>
      <c r="K51" s="236" t="str">
        <f>IF(D51="","ZZZ9",IF(AND(#REF!&gt;0,#REF!&lt;5),D51&amp;#REF!,D51&amp;"9"))</f>
        <v>ZZZ9</v>
      </c>
      <c r="L51" s="240">
        <f t="shared" si="0"/>
        <v>999</v>
      </c>
      <c r="M51" s="276">
        <f t="shared" si="1"/>
        <v>999</v>
      </c>
      <c r="N51" s="271"/>
      <c r="O51" s="234"/>
      <c r="P51" s="77">
        <f t="shared" si="2"/>
        <v>999</v>
      </c>
      <c r="Q51" s="59"/>
    </row>
    <row r="52" spans="1:17" s="11" customFormat="1" ht="18.75" customHeight="1">
      <c r="A52" s="241">
        <v>46</v>
      </c>
      <c r="B52" s="57"/>
      <c r="C52" s="57"/>
      <c r="D52" s="58"/>
      <c r="E52" s="256"/>
      <c r="F52" s="76"/>
      <c r="G52" s="76"/>
      <c r="H52" s="322"/>
      <c r="I52" s="279"/>
      <c r="J52" s="238" t="e">
        <f>IF(AND(Q52="",#REF!&gt;0,#REF!&lt;5),K52,)</f>
        <v>#REF!</v>
      </c>
      <c r="K52" s="236" t="str">
        <f>IF(D52="","ZZZ9",IF(AND(#REF!&gt;0,#REF!&lt;5),D52&amp;#REF!,D52&amp;"9"))</f>
        <v>ZZZ9</v>
      </c>
      <c r="L52" s="240">
        <f t="shared" si="0"/>
        <v>999</v>
      </c>
      <c r="M52" s="276">
        <f t="shared" si="1"/>
        <v>999</v>
      </c>
      <c r="N52" s="271"/>
      <c r="O52" s="234"/>
      <c r="P52" s="77">
        <f t="shared" si="2"/>
        <v>999</v>
      </c>
      <c r="Q52" s="59"/>
    </row>
    <row r="53" spans="1:17" s="11" customFormat="1" ht="18.75" customHeight="1">
      <c r="A53" s="241">
        <v>47</v>
      </c>
      <c r="B53" s="57"/>
      <c r="C53" s="57"/>
      <c r="D53" s="58"/>
      <c r="E53" s="256"/>
      <c r="F53" s="76"/>
      <c r="G53" s="76"/>
      <c r="H53" s="322"/>
      <c r="I53" s="279"/>
      <c r="J53" s="238" t="e">
        <f>IF(AND(Q53="",#REF!&gt;0,#REF!&lt;5),K53,)</f>
        <v>#REF!</v>
      </c>
      <c r="K53" s="236" t="str">
        <f>IF(D53="","ZZZ9",IF(AND(#REF!&gt;0,#REF!&lt;5),D53&amp;#REF!,D53&amp;"9"))</f>
        <v>ZZZ9</v>
      </c>
      <c r="L53" s="240">
        <f t="shared" si="0"/>
        <v>999</v>
      </c>
      <c r="M53" s="276">
        <f t="shared" si="1"/>
        <v>999</v>
      </c>
      <c r="N53" s="271"/>
      <c r="O53" s="234"/>
      <c r="P53" s="77">
        <f t="shared" si="2"/>
        <v>999</v>
      </c>
      <c r="Q53" s="59"/>
    </row>
    <row r="54" spans="1:17" s="11" customFormat="1" ht="18.75" customHeight="1">
      <c r="A54" s="241">
        <v>48</v>
      </c>
      <c r="B54" s="57"/>
      <c r="C54" s="57"/>
      <c r="D54" s="58"/>
      <c r="E54" s="256"/>
      <c r="F54" s="76"/>
      <c r="G54" s="76"/>
      <c r="H54" s="322"/>
      <c r="I54" s="279"/>
      <c r="J54" s="238" t="e">
        <f>IF(AND(Q54="",#REF!&gt;0,#REF!&lt;5),K54,)</f>
        <v>#REF!</v>
      </c>
      <c r="K54" s="236" t="str">
        <f>IF(D54="","ZZZ9",IF(AND(#REF!&gt;0,#REF!&lt;5),D54&amp;#REF!,D54&amp;"9"))</f>
        <v>ZZZ9</v>
      </c>
      <c r="L54" s="240">
        <f t="shared" si="0"/>
        <v>999</v>
      </c>
      <c r="M54" s="276">
        <f t="shared" si="1"/>
        <v>999</v>
      </c>
      <c r="N54" s="271"/>
      <c r="O54" s="234"/>
      <c r="P54" s="77">
        <f t="shared" si="2"/>
        <v>999</v>
      </c>
      <c r="Q54" s="59"/>
    </row>
    <row r="55" spans="1:17" s="11" customFormat="1" ht="18.75" customHeight="1">
      <c r="A55" s="241">
        <v>49</v>
      </c>
      <c r="B55" s="57"/>
      <c r="C55" s="57"/>
      <c r="D55" s="58"/>
      <c r="E55" s="256"/>
      <c r="F55" s="76"/>
      <c r="G55" s="76"/>
      <c r="H55" s="322"/>
      <c r="I55" s="279"/>
      <c r="J55" s="238" t="e">
        <f>IF(AND(Q55="",#REF!&gt;0,#REF!&lt;5),K55,)</f>
        <v>#REF!</v>
      </c>
      <c r="K55" s="236" t="str">
        <f>IF(D55="","ZZZ9",IF(AND(#REF!&gt;0,#REF!&lt;5),D55&amp;#REF!,D55&amp;"9"))</f>
        <v>ZZZ9</v>
      </c>
      <c r="L55" s="240">
        <f t="shared" si="0"/>
        <v>999</v>
      </c>
      <c r="M55" s="276">
        <f t="shared" si="1"/>
        <v>999</v>
      </c>
      <c r="N55" s="271"/>
      <c r="O55" s="234"/>
      <c r="P55" s="77">
        <f t="shared" si="2"/>
        <v>999</v>
      </c>
      <c r="Q55" s="59"/>
    </row>
    <row r="56" spans="1:17" s="11" customFormat="1" ht="18.75" customHeight="1">
      <c r="A56" s="241">
        <v>50</v>
      </c>
      <c r="B56" s="57"/>
      <c r="C56" s="57"/>
      <c r="D56" s="58"/>
      <c r="E56" s="256"/>
      <c r="F56" s="76"/>
      <c r="G56" s="76"/>
      <c r="H56" s="322"/>
      <c r="I56" s="279"/>
      <c r="J56" s="238" t="e">
        <f>IF(AND(Q56="",#REF!&gt;0,#REF!&lt;5),K56,)</f>
        <v>#REF!</v>
      </c>
      <c r="K56" s="236" t="str">
        <f>IF(D56="","ZZZ9",IF(AND(#REF!&gt;0,#REF!&lt;5),D56&amp;#REF!,D56&amp;"9"))</f>
        <v>ZZZ9</v>
      </c>
      <c r="L56" s="240">
        <f t="shared" si="0"/>
        <v>999</v>
      </c>
      <c r="M56" s="276">
        <f t="shared" si="1"/>
        <v>999</v>
      </c>
      <c r="N56" s="271"/>
      <c r="O56" s="234"/>
      <c r="P56" s="77">
        <f t="shared" si="2"/>
        <v>999</v>
      </c>
      <c r="Q56" s="59"/>
    </row>
    <row r="57" spans="1:17" s="11" customFormat="1" ht="18.75" customHeight="1">
      <c r="A57" s="241">
        <v>51</v>
      </c>
      <c r="B57" s="57"/>
      <c r="C57" s="57"/>
      <c r="D57" s="58"/>
      <c r="E57" s="256"/>
      <c r="F57" s="76"/>
      <c r="G57" s="76"/>
      <c r="H57" s="322"/>
      <c r="I57" s="279"/>
      <c r="J57" s="238" t="e">
        <f>IF(AND(Q57="",#REF!&gt;0,#REF!&lt;5),K57,)</f>
        <v>#REF!</v>
      </c>
      <c r="K57" s="236" t="str">
        <f>IF(D57="","ZZZ9",IF(AND(#REF!&gt;0,#REF!&lt;5),D57&amp;#REF!,D57&amp;"9"))</f>
        <v>ZZZ9</v>
      </c>
      <c r="L57" s="240">
        <f t="shared" si="0"/>
        <v>999</v>
      </c>
      <c r="M57" s="276">
        <f t="shared" si="1"/>
        <v>999</v>
      </c>
      <c r="N57" s="271"/>
      <c r="O57" s="234"/>
      <c r="P57" s="77">
        <f t="shared" si="2"/>
        <v>999</v>
      </c>
      <c r="Q57" s="59"/>
    </row>
    <row r="58" spans="1:17" s="11" customFormat="1" ht="18.75" customHeight="1">
      <c r="A58" s="241">
        <v>52</v>
      </c>
      <c r="B58" s="57"/>
      <c r="C58" s="57"/>
      <c r="D58" s="58"/>
      <c r="E58" s="256"/>
      <c r="F58" s="76"/>
      <c r="G58" s="76"/>
      <c r="H58" s="322"/>
      <c r="I58" s="279"/>
      <c r="J58" s="238" t="e">
        <f>IF(AND(Q58="",#REF!&gt;0,#REF!&lt;5),K58,)</f>
        <v>#REF!</v>
      </c>
      <c r="K58" s="236" t="str">
        <f>IF(D58="","ZZZ9",IF(AND(#REF!&gt;0,#REF!&lt;5),D58&amp;#REF!,D58&amp;"9"))</f>
        <v>ZZZ9</v>
      </c>
      <c r="L58" s="240">
        <f t="shared" si="0"/>
        <v>999</v>
      </c>
      <c r="M58" s="276">
        <f t="shared" si="1"/>
        <v>999</v>
      </c>
      <c r="N58" s="271"/>
      <c r="O58" s="234"/>
      <c r="P58" s="77">
        <f t="shared" si="2"/>
        <v>999</v>
      </c>
      <c r="Q58" s="59"/>
    </row>
    <row r="59" spans="1:17" s="11" customFormat="1" ht="18.75" customHeight="1">
      <c r="A59" s="241">
        <v>53</v>
      </c>
      <c r="B59" s="57"/>
      <c r="C59" s="57"/>
      <c r="D59" s="58"/>
      <c r="E59" s="256"/>
      <c r="F59" s="76"/>
      <c r="G59" s="76"/>
      <c r="H59" s="322"/>
      <c r="I59" s="279"/>
      <c r="J59" s="238" t="e">
        <f>IF(AND(Q59="",#REF!&gt;0,#REF!&lt;5),K59,)</f>
        <v>#REF!</v>
      </c>
      <c r="K59" s="236" t="str">
        <f>IF(D59="","ZZZ9",IF(AND(#REF!&gt;0,#REF!&lt;5),D59&amp;#REF!,D59&amp;"9"))</f>
        <v>ZZZ9</v>
      </c>
      <c r="L59" s="240">
        <f t="shared" si="0"/>
        <v>999</v>
      </c>
      <c r="M59" s="276">
        <f t="shared" si="1"/>
        <v>999</v>
      </c>
      <c r="N59" s="271"/>
      <c r="O59" s="234"/>
      <c r="P59" s="77">
        <f t="shared" si="2"/>
        <v>999</v>
      </c>
      <c r="Q59" s="59"/>
    </row>
    <row r="60" spans="1:17" s="11" customFormat="1" ht="18.75" customHeight="1">
      <c r="A60" s="241">
        <v>54</v>
      </c>
      <c r="B60" s="57"/>
      <c r="C60" s="57"/>
      <c r="D60" s="58"/>
      <c r="E60" s="256"/>
      <c r="F60" s="76"/>
      <c r="G60" s="76"/>
      <c r="H60" s="322"/>
      <c r="I60" s="279"/>
      <c r="J60" s="238" t="e">
        <f>IF(AND(Q60="",#REF!&gt;0,#REF!&lt;5),K60,)</f>
        <v>#REF!</v>
      </c>
      <c r="K60" s="236" t="str">
        <f>IF(D60="","ZZZ9",IF(AND(#REF!&gt;0,#REF!&lt;5),D60&amp;#REF!,D60&amp;"9"))</f>
        <v>ZZZ9</v>
      </c>
      <c r="L60" s="240">
        <f t="shared" si="0"/>
        <v>999</v>
      </c>
      <c r="M60" s="276">
        <f t="shared" si="1"/>
        <v>999</v>
      </c>
      <c r="N60" s="271"/>
      <c r="O60" s="234"/>
      <c r="P60" s="77">
        <f t="shared" si="2"/>
        <v>999</v>
      </c>
      <c r="Q60" s="59"/>
    </row>
    <row r="61" spans="1:17" s="11" customFormat="1" ht="18.75" customHeight="1">
      <c r="A61" s="241">
        <v>55</v>
      </c>
      <c r="B61" s="57"/>
      <c r="C61" s="57"/>
      <c r="D61" s="58"/>
      <c r="E61" s="256"/>
      <c r="F61" s="76"/>
      <c r="G61" s="76"/>
      <c r="H61" s="322"/>
      <c r="I61" s="279"/>
      <c r="J61" s="238" t="e">
        <f>IF(AND(Q61="",#REF!&gt;0,#REF!&lt;5),K61,)</f>
        <v>#REF!</v>
      </c>
      <c r="K61" s="236" t="str">
        <f>IF(D61="","ZZZ9",IF(AND(#REF!&gt;0,#REF!&lt;5),D61&amp;#REF!,D61&amp;"9"))</f>
        <v>ZZZ9</v>
      </c>
      <c r="L61" s="240">
        <f t="shared" si="0"/>
        <v>999</v>
      </c>
      <c r="M61" s="276">
        <f t="shared" si="1"/>
        <v>999</v>
      </c>
      <c r="N61" s="271"/>
      <c r="O61" s="234"/>
      <c r="P61" s="77">
        <f t="shared" si="2"/>
        <v>999</v>
      </c>
      <c r="Q61" s="59"/>
    </row>
    <row r="62" spans="1:17" s="11" customFormat="1" ht="18.75" customHeight="1">
      <c r="A62" s="241">
        <v>56</v>
      </c>
      <c r="B62" s="57"/>
      <c r="C62" s="57"/>
      <c r="D62" s="58"/>
      <c r="E62" s="256"/>
      <c r="F62" s="76"/>
      <c r="G62" s="76"/>
      <c r="H62" s="322"/>
      <c r="I62" s="279"/>
      <c r="J62" s="238" t="e">
        <f>IF(AND(Q62="",#REF!&gt;0,#REF!&lt;5),K62,)</f>
        <v>#REF!</v>
      </c>
      <c r="K62" s="236" t="str">
        <f>IF(D62="","ZZZ9",IF(AND(#REF!&gt;0,#REF!&lt;5),D62&amp;#REF!,D62&amp;"9"))</f>
        <v>ZZZ9</v>
      </c>
      <c r="L62" s="240">
        <f t="shared" si="0"/>
        <v>999</v>
      </c>
      <c r="M62" s="276">
        <f t="shared" si="1"/>
        <v>999</v>
      </c>
      <c r="N62" s="271"/>
      <c r="O62" s="234"/>
      <c r="P62" s="77">
        <f t="shared" si="2"/>
        <v>999</v>
      </c>
      <c r="Q62" s="59"/>
    </row>
    <row r="63" spans="1:17" s="11" customFormat="1" ht="18.75" customHeight="1">
      <c r="A63" s="241">
        <v>57</v>
      </c>
      <c r="B63" s="57"/>
      <c r="C63" s="57"/>
      <c r="D63" s="58"/>
      <c r="E63" s="256"/>
      <c r="F63" s="76"/>
      <c r="G63" s="76"/>
      <c r="H63" s="322"/>
      <c r="I63" s="279"/>
      <c r="J63" s="238" t="e">
        <f>IF(AND(Q63="",#REF!&gt;0,#REF!&lt;5),K63,)</f>
        <v>#REF!</v>
      </c>
      <c r="K63" s="236" t="str">
        <f>IF(D63="","ZZZ9",IF(AND(#REF!&gt;0,#REF!&lt;5),D63&amp;#REF!,D63&amp;"9"))</f>
        <v>ZZZ9</v>
      </c>
      <c r="L63" s="240">
        <f t="shared" si="0"/>
        <v>999</v>
      </c>
      <c r="M63" s="276">
        <f t="shared" si="1"/>
        <v>999</v>
      </c>
      <c r="N63" s="271"/>
      <c r="O63" s="234"/>
      <c r="P63" s="77">
        <f t="shared" si="2"/>
        <v>999</v>
      </c>
      <c r="Q63" s="59"/>
    </row>
    <row r="64" spans="1:17" s="11" customFormat="1" ht="18.75" customHeight="1">
      <c r="A64" s="241">
        <v>58</v>
      </c>
      <c r="B64" s="57"/>
      <c r="C64" s="57"/>
      <c r="D64" s="58"/>
      <c r="E64" s="256"/>
      <c r="F64" s="76"/>
      <c r="G64" s="76"/>
      <c r="H64" s="322"/>
      <c r="I64" s="279"/>
      <c r="J64" s="238" t="e">
        <f>IF(AND(Q64="",#REF!&gt;0,#REF!&lt;5),K64,)</f>
        <v>#REF!</v>
      </c>
      <c r="K64" s="236" t="str">
        <f>IF(D64="","ZZZ9",IF(AND(#REF!&gt;0,#REF!&lt;5),D64&amp;#REF!,D64&amp;"9"))</f>
        <v>ZZZ9</v>
      </c>
      <c r="L64" s="240">
        <f t="shared" si="0"/>
        <v>999</v>
      </c>
      <c r="M64" s="276">
        <f t="shared" si="1"/>
        <v>999</v>
      </c>
      <c r="N64" s="271"/>
      <c r="O64" s="234"/>
      <c r="P64" s="77">
        <f t="shared" si="2"/>
        <v>999</v>
      </c>
      <c r="Q64" s="59"/>
    </row>
    <row r="65" spans="1:17" s="11" customFormat="1" ht="18.75" customHeight="1">
      <c r="A65" s="241">
        <v>59</v>
      </c>
      <c r="B65" s="57"/>
      <c r="C65" s="57"/>
      <c r="D65" s="58"/>
      <c r="E65" s="256"/>
      <c r="F65" s="76"/>
      <c r="G65" s="76"/>
      <c r="H65" s="322"/>
      <c r="I65" s="279"/>
      <c r="J65" s="238" t="e">
        <f>IF(AND(Q65="",#REF!&gt;0,#REF!&lt;5),K65,)</f>
        <v>#REF!</v>
      </c>
      <c r="K65" s="236" t="str">
        <f>IF(D65="","ZZZ9",IF(AND(#REF!&gt;0,#REF!&lt;5),D65&amp;#REF!,D65&amp;"9"))</f>
        <v>ZZZ9</v>
      </c>
      <c r="L65" s="240">
        <f t="shared" si="0"/>
        <v>999</v>
      </c>
      <c r="M65" s="276">
        <f t="shared" si="1"/>
        <v>999</v>
      </c>
      <c r="N65" s="271"/>
      <c r="O65" s="234"/>
      <c r="P65" s="77">
        <f t="shared" si="2"/>
        <v>999</v>
      </c>
      <c r="Q65" s="59"/>
    </row>
    <row r="66" spans="1:17" s="11" customFormat="1" ht="18.75" customHeight="1">
      <c r="A66" s="241">
        <v>60</v>
      </c>
      <c r="B66" s="57"/>
      <c r="C66" s="57"/>
      <c r="D66" s="58"/>
      <c r="E66" s="256"/>
      <c r="F66" s="76"/>
      <c r="G66" s="76"/>
      <c r="H66" s="322"/>
      <c r="I66" s="279"/>
      <c r="J66" s="238" t="e">
        <f>IF(AND(Q66="",#REF!&gt;0,#REF!&lt;5),K66,)</f>
        <v>#REF!</v>
      </c>
      <c r="K66" s="236" t="str">
        <f>IF(D66="","ZZZ9",IF(AND(#REF!&gt;0,#REF!&lt;5),D66&amp;#REF!,D66&amp;"9"))</f>
        <v>ZZZ9</v>
      </c>
      <c r="L66" s="240">
        <f t="shared" si="0"/>
        <v>999</v>
      </c>
      <c r="M66" s="276">
        <f t="shared" si="1"/>
        <v>999</v>
      </c>
      <c r="N66" s="271"/>
      <c r="O66" s="234"/>
      <c r="P66" s="77">
        <f t="shared" si="2"/>
        <v>999</v>
      </c>
      <c r="Q66" s="59"/>
    </row>
    <row r="67" spans="1:17" s="11" customFormat="1" ht="18.75" customHeight="1">
      <c r="A67" s="241">
        <v>61</v>
      </c>
      <c r="B67" s="57"/>
      <c r="C67" s="57"/>
      <c r="D67" s="58"/>
      <c r="E67" s="256"/>
      <c r="F67" s="76"/>
      <c r="G67" s="76"/>
      <c r="H67" s="322"/>
      <c r="I67" s="279"/>
      <c r="J67" s="238" t="e">
        <f>IF(AND(Q67="",#REF!&gt;0,#REF!&lt;5),K67,)</f>
        <v>#REF!</v>
      </c>
      <c r="K67" s="236" t="str">
        <f>IF(D67="","ZZZ9",IF(AND(#REF!&gt;0,#REF!&lt;5),D67&amp;#REF!,D67&amp;"9"))</f>
        <v>ZZZ9</v>
      </c>
      <c r="L67" s="240">
        <f t="shared" si="0"/>
        <v>999</v>
      </c>
      <c r="M67" s="276">
        <f t="shared" si="1"/>
        <v>999</v>
      </c>
      <c r="N67" s="271"/>
      <c r="O67" s="234"/>
      <c r="P67" s="77">
        <f t="shared" si="2"/>
        <v>999</v>
      </c>
      <c r="Q67" s="59"/>
    </row>
    <row r="68" spans="1:17" s="11" customFormat="1" ht="18.75" customHeight="1">
      <c r="A68" s="241">
        <v>62</v>
      </c>
      <c r="B68" s="57"/>
      <c r="C68" s="57"/>
      <c r="D68" s="58"/>
      <c r="E68" s="256"/>
      <c r="F68" s="76"/>
      <c r="G68" s="76"/>
      <c r="H68" s="322"/>
      <c r="I68" s="279"/>
      <c r="J68" s="238" t="e">
        <f>IF(AND(Q68="",#REF!&gt;0,#REF!&lt;5),K68,)</f>
        <v>#REF!</v>
      </c>
      <c r="K68" s="236" t="str">
        <f>IF(D68="","ZZZ9",IF(AND(#REF!&gt;0,#REF!&lt;5),D68&amp;#REF!,D68&amp;"9"))</f>
        <v>ZZZ9</v>
      </c>
      <c r="L68" s="240">
        <f t="shared" si="0"/>
        <v>999</v>
      </c>
      <c r="M68" s="276">
        <f t="shared" si="1"/>
        <v>999</v>
      </c>
      <c r="N68" s="271"/>
      <c r="O68" s="234"/>
      <c r="P68" s="77">
        <f t="shared" si="2"/>
        <v>999</v>
      </c>
      <c r="Q68" s="59"/>
    </row>
    <row r="69" spans="1:17" s="11" customFormat="1" ht="18.75" customHeight="1">
      <c r="A69" s="241">
        <v>63</v>
      </c>
      <c r="B69" s="57"/>
      <c r="C69" s="57"/>
      <c r="D69" s="58"/>
      <c r="E69" s="256"/>
      <c r="F69" s="76"/>
      <c r="G69" s="76"/>
      <c r="H69" s="322"/>
      <c r="I69" s="279"/>
      <c r="J69" s="238" t="e">
        <f>IF(AND(Q69="",#REF!&gt;0,#REF!&lt;5),K69,)</f>
        <v>#REF!</v>
      </c>
      <c r="K69" s="236" t="str">
        <f>IF(D69="","ZZZ9",IF(AND(#REF!&gt;0,#REF!&lt;5),D69&amp;#REF!,D69&amp;"9"))</f>
        <v>ZZZ9</v>
      </c>
      <c r="L69" s="240">
        <f t="shared" si="0"/>
        <v>999</v>
      </c>
      <c r="M69" s="276">
        <f t="shared" si="1"/>
        <v>999</v>
      </c>
      <c r="N69" s="271"/>
      <c r="O69" s="234"/>
      <c r="P69" s="77">
        <f t="shared" si="2"/>
        <v>999</v>
      </c>
      <c r="Q69" s="59"/>
    </row>
    <row r="70" spans="1:17" s="11" customFormat="1" ht="18.75" customHeight="1">
      <c r="A70" s="241">
        <v>64</v>
      </c>
      <c r="B70" s="57"/>
      <c r="C70" s="57"/>
      <c r="D70" s="58"/>
      <c r="E70" s="256"/>
      <c r="F70" s="76"/>
      <c r="G70" s="76"/>
      <c r="H70" s="322"/>
      <c r="I70" s="279"/>
      <c r="J70" s="238" t="e">
        <f>IF(AND(Q70="",#REF!&gt;0,#REF!&lt;5),K70,)</f>
        <v>#REF!</v>
      </c>
      <c r="K70" s="236" t="str">
        <f>IF(D70="","ZZZ9",IF(AND(#REF!&gt;0,#REF!&lt;5),D70&amp;#REF!,D70&amp;"9"))</f>
        <v>ZZZ9</v>
      </c>
      <c r="L70" s="240">
        <f t="shared" si="0"/>
        <v>999</v>
      </c>
      <c r="M70" s="276">
        <f t="shared" si="1"/>
        <v>999</v>
      </c>
      <c r="N70" s="271"/>
      <c r="O70" s="234"/>
      <c r="P70" s="77">
        <f t="shared" si="2"/>
        <v>999</v>
      </c>
      <c r="Q70" s="59"/>
    </row>
    <row r="71" spans="1:17" s="11" customFormat="1" ht="18.75" customHeight="1">
      <c r="A71" s="241">
        <v>65</v>
      </c>
      <c r="B71" s="57"/>
      <c r="C71" s="57"/>
      <c r="D71" s="58"/>
      <c r="E71" s="256"/>
      <c r="F71" s="76"/>
      <c r="G71" s="76"/>
      <c r="H71" s="322"/>
      <c r="I71" s="279"/>
      <c r="J71" s="238" t="e">
        <f>IF(AND(Q71="",#REF!&gt;0,#REF!&lt;5),K71,)</f>
        <v>#REF!</v>
      </c>
      <c r="K71" s="236" t="str">
        <f>IF(D71="","ZZZ9",IF(AND(#REF!&gt;0,#REF!&lt;5),D71&amp;#REF!,D71&amp;"9"))</f>
        <v>ZZZ9</v>
      </c>
      <c r="L71" s="240">
        <f t="shared" si="0"/>
        <v>999</v>
      </c>
      <c r="M71" s="276">
        <f t="shared" si="1"/>
        <v>999</v>
      </c>
      <c r="N71" s="271"/>
      <c r="O71" s="234"/>
      <c r="P71" s="77">
        <f t="shared" si="2"/>
        <v>999</v>
      </c>
      <c r="Q71" s="59"/>
    </row>
    <row r="72" spans="1:17" s="11" customFormat="1" ht="18.75" customHeight="1">
      <c r="A72" s="241">
        <v>66</v>
      </c>
      <c r="B72" s="57"/>
      <c r="C72" s="57"/>
      <c r="D72" s="58"/>
      <c r="E72" s="256"/>
      <c r="F72" s="76"/>
      <c r="G72" s="76"/>
      <c r="H72" s="322"/>
      <c r="I72" s="279"/>
      <c r="J72" s="238" t="e">
        <f>IF(AND(Q72="",#REF!&gt;0,#REF!&lt;5),K72,)</f>
        <v>#REF!</v>
      </c>
      <c r="K72" s="236" t="str">
        <f>IF(D72="","ZZZ9",IF(AND(#REF!&gt;0,#REF!&lt;5),D72&amp;#REF!,D72&amp;"9"))</f>
        <v>ZZZ9</v>
      </c>
      <c r="L72" s="240">
        <f t="shared" si="0"/>
        <v>999</v>
      </c>
      <c r="M72" s="276">
        <f t="shared" si="1"/>
        <v>999</v>
      </c>
      <c r="N72" s="271"/>
      <c r="O72" s="234"/>
      <c r="P72" s="77">
        <f t="shared" si="2"/>
        <v>999</v>
      </c>
      <c r="Q72" s="59"/>
    </row>
    <row r="73" spans="1:17" s="11" customFormat="1" ht="18.75" customHeight="1">
      <c r="A73" s="241">
        <v>67</v>
      </c>
      <c r="B73" s="57"/>
      <c r="C73" s="57"/>
      <c r="D73" s="58"/>
      <c r="E73" s="256"/>
      <c r="F73" s="76"/>
      <c r="G73" s="76"/>
      <c r="H73" s="322"/>
      <c r="I73" s="279"/>
      <c r="J73" s="238" t="e">
        <f>IF(AND(Q73="",#REF!&gt;0,#REF!&lt;5),K73,)</f>
        <v>#REF!</v>
      </c>
      <c r="K73" s="236" t="str">
        <f>IF(D73="","ZZZ9",IF(AND(#REF!&gt;0,#REF!&lt;5),D73&amp;#REF!,D73&amp;"9"))</f>
        <v>ZZZ9</v>
      </c>
      <c r="L73" s="240">
        <f t="shared" si="0"/>
        <v>999</v>
      </c>
      <c r="M73" s="276">
        <f t="shared" si="1"/>
        <v>999</v>
      </c>
      <c r="N73" s="271"/>
      <c r="O73" s="234"/>
      <c r="P73" s="77">
        <f t="shared" si="2"/>
        <v>999</v>
      </c>
      <c r="Q73" s="59"/>
    </row>
    <row r="74" spans="1:17" s="11" customFormat="1" ht="18.75" customHeight="1">
      <c r="A74" s="241">
        <v>68</v>
      </c>
      <c r="B74" s="57"/>
      <c r="C74" s="57"/>
      <c r="D74" s="58"/>
      <c r="E74" s="256"/>
      <c r="F74" s="76"/>
      <c r="G74" s="76"/>
      <c r="H74" s="322"/>
      <c r="I74" s="279"/>
      <c r="J74" s="238" t="e">
        <f>IF(AND(Q74="",#REF!&gt;0,#REF!&lt;5),K74,)</f>
        <v>#REF!</v>
      </c>
      <c r="K74" s="236" t="str">
        <f>IF(D74="","ZZZ9",IF(AND(#REF!&gt;0,#REF!&lt;5),D74&amp;#REF!,D74&amp;"9"))</f>
        <v>ZZZ9</v>
      </c>
      <c r="L74" s="240">
        <f t="shared" si="0"/>
        <v>999</v>
      </c>
      <c r="M74" s="276">
        <f t="shared" si="1"/>
        <v>999</v>
      </c>
      <c r="N74" s="271"/>
      <c r="O74" s="234"/>
      <c r="P74" s="77">
        <f t="shared" si="2"/>
        <v>999</v>
      </c>
      <c r="Q74" s="59"/>
    </row>
    <row r="75" spans="1:17" s="11" customFormat="1" ht="18.75" customHeight="1">
      <c r="A75" s="241">
        <v>69</v>
      </c>
      <c r="B75" s="57"/>
      <c r="C75" s="57"/>
      <c r="D75" s="58"/>
      <c r="E75" s="256"/>
      <c r="F75" s="76"/>
      <c r="G75" s="76"/>
      <c r="H75" s="322"/>
      <c r="I75" s="279"/>
      <c r="J75" s="238" t="e">
        <f>IF(AND(Q75="",#REF!&gt;0,#REF!&lt;5),K75,)</f>
        <v>#REF!</v>
      </c>
      <c r="K75" s="236" t="str">
        <f>IF(D75="","ZZZ9",IF(AND(#REF!&gt;0,#REF!&lt;5),D75&amp;#REF!,D75&amp;"9"))</f>
        <v>ZZZ9</v>
      </c>
      <c r="L75" s="240">
        <f t="shared" si="0"/>
        <v>999</v>
      </c>
      <c r="M75" s="276">
        <f t="shared" si="1"/>
        <v>999</v>
      </c>
      <c r="N75" s="271"/>
      <c r="O75" s="234"/>
      <c r="P75" s="77">
        <f t="shared" si="2"/>
        <v>999</v>
      </c>
      <c r="Q75" s="59"/>
    </row>
    <row r="76" spans="1:17" s="11" customFormat="1" ht="18.75" customHeight="1">
      <c r="A76" s="241">
        <v>70</v>
      </c>
      <c r="B76" s="57"/>
      <c r="C76" s="57"/>
      <c r="D76" s="58"/>
      <c r="E76" s="256"/>
      <c r="F76" s="76"/>
      <c r="G76" s="76"/>
      <c r="H76" s="322"/>
      <c r="I76" s="279"/>
      <c r="J76" s="238" t="e">
        <f>IF(AND(Q76="",#REF!&gt;0,#REF!&lt;5),K76,)</f>
        <v>#REF!</v>
      </c>
      <c r="K76" s="236" t="str">
        <f>IF(D76="","ZZZ9",IF(AND(#REF!&gt;0,#REF!&lt;5),D76&amp;#REF!,D76&amp;"9"))</f>
        <v>ZZZ9</v>
      </c>
      <c r="L76" s="240">
        <f t="shared" si="0"/>
        <v>999</v>
      </c>
      <c r="M76" s="276">
        <f t="shared" si="1"/>
        <v>999</v>
      </c>
      <c r="N76" s="271"/>
      <c r="O76" s="234"/>
      <c r="P76" s="77">
        <f t="shared" si="2"/>
        <v>999</v>
      </c>
      <c r="Q76" s="59"/>
    </row>
    <row r="77" spans="1:17" s="11" customFormat="1" ht="18.75" customHeight="1">
      <c r="A77" s="241">
        <v>71</v>
      </c>
      <c r="B77" s="57"/>
      <c r="C77" s="57"/>
      <c r="D77" s="58"/>
      <c r="E77" s="256"/>
      <c r="F77" s="76"/>
      <c r="G77" s="76"/>
      <c r="H77" s="322"/>
      <c r="I77" s="279"/>
      <c r="J77" s="238" t="e">
        <f>IF(AND(Q77="",#REF!&gt;0,#REF!&lt;5),K77,)</f>
        <v>#REF!</v>
      </c>
      <c r="K77" s="236" t="str">
        <f>IF(D77="","ZZZ9",IF(AND(#REF!&gt;0,#REF!&lt;5),D77&amp;#REF!,D77&amp;"9"))</f>
        <v>ZZZ9</v>
      </c>
      <c r="L77" s="240">
        <f t="shared" si="0"/>
        <v>999</v>
      </c>
      <c r="M77" s="276">
        <f t="shared" si="1"/>
        <v>999</v>
      </c>
      <c r="N77" s="271"/>
      <c r="O77" s="234"/>
      <c r="P77" s="77">
        <f t="shared" si="2"/>
        <v>999</v>
      </c>
      <c r="Q77" s="59"/>
    </row>
    <row r="78" spans="1:17" s="11" customFormat="1" ht="18.75" customHeight="1">
      <c r="A78" s="241">
        <v>72</v>
      </c>
      <c r="B78" s="57"/>
      <c r="C78" s="57"/>
      <c r="D78" s="58"/>
      <c r="E78" s="256"/>
      <c r="F78" s="76"/>
      <c r="G78" s="76"/>
      <c r="H78" s="322"/>
      <c r="I78" s="279"/>
      <c r="J78" s="238" t="e">
        <f>IF(AND(Q78="",#REF!&gt;0,#REF!&lt;5),K78,)</f>
        <v>#REF!</v>
      </c>
      <c r="K78" s="236" t="str">
        <f>IF(D78="","ZZZ9",IF(AND(#REF!&gt;0,#REF!&lt;5),D78&amp;#REF!,D78&amp;"9"))</f>
        <v>ZZZ9</v>
      </c>
      <c r="L78" s="240">
        <f t="shared" si="0"/>
        <v>999</v>
      </c>
      <c r="M78" s="276">
        <f t="shared" si="1"/>
        <v>999</v>
      </c>
      <c r="N78" s="271"/>
      <c r="O78" s="234"/>
      <c r="P78" s="77">
        <f t="shared" si="2"/>
        <v>999</v>
      </c>
      <c r="Q78" s="59"/>
    </row>
    <row r="79" spans="1:17" s="11" customFormat="1" ht="18.75" customHeight="1">
      <c r="A79" s="241">
        <v>73</v>
      </c>
      <c r="B79" s="57"/>
      <c r="C79" s="57"/>
      <c r="D79" s="58"/>
      <c r="E79" s="256"/>
      <c r="F79" s="76"/>
      <c r="G79" s="76"/>
      <c r="H79" s="322"/>
      <c r="I79" s="279"/>
      <c r="J79" s="238" t="e">
        <f>IF(AND(Q79="",#REF!&gt;0,#REF!&lt;5),K79,)</f>
        <v>#REF!</v>
      </c>
      <c r="K79" s="236" t="str">
        <f>IF(D79="","ZZZ9",IF(AND(#REF!&gt;0,#REF!&lt;5),D79&amp;#REF!,D79&amp;"9"))</f>
        <v>ZZZ9</v>
      </c>
      <c r="L79" s="240">
        <f t="shared" si="0"/>
        <v>999</v>
      </c>
      <c r="M79" s="276">
        <f t="shared" si="1"/>
        <v>999</v>
      </c>
      <c r="N79" s="271"/>
      <c r="O79" s="234"/>
      <c r="P79" s="77">
        <f t="shared" si="2"/>
        <v>999</v>
      </c>
      <c r="Q79" s="59"/>
    </row>
    <row r="80" spans="1:17" s="11" customFormat="1" ht="18.75" customHeight="1">
      <c r="A80" s="241">
        <v>74</v>
      </c>
      <c r="B80" s="57"/>
      <c r="C80" s="57"/>
      <c r="D80" s="58"/>
      <c r="E80" s="256"/>
      <c r="F80" s="76"/>
      <c r="G80" s="76"/>
      <c r="H80" s="322"/>
      <c r="I80" s="279"/>
      <c r="J80" s="238" t="e">
        <f>IF(AND(Q80="",#REF!&gt;0,#REF!&lt;5),K80,)</f>
        <v>#REF!</v>
      </c>
      <c r="K80" s="236" t="str">
        <f>IF(D80="","ZZZ9",IF(AND(#REF!&gt;0,#REF!&lt;5),D80&amp;#REF!,D80&amp;"9"))</f>
        <v>ZZZ9</v>
      </c>
      <c r="L80" s="240">
        <f t="shared" si="0"/>
        <v>999</v>
      </c>
      <c r="M80" s="276">
        <f t="shared" si="1"/>
        <v>999</v>
      </c>
      <c r="N80" s="271"/>
      <c r="O80" s="234"/>
      <c r="P80" s="77">
        <f t="shared" si="2"/>
        <v>999</v>
      </c>
      <c r="Q80" s="59"/>
    </row>
    <row r="81" spans="1:17" s="11" customFormat="1" ht="18.75" customHeight="1">
      <c r="A81" s="241">
        <v>75</v>
      </c>
      <c r="B81" s="57"/>
      <c r="C81" s="57"/>
      <c r="D81" s="58"/>
      <c r="E81" s="256"/>
      <c r="F81" s="76"/>
      <c r="G81" s="76"/>
      <c r="H81" s="322"/>
      <c r="I81" s="279"/>
      <c r="J81" s="238" t="e">
        <f>IF(AND(Q81="",#REF!&gt;0,#REF!&lt;5),K81,)</f>
        <v>#REF!</v>
      </c>
      <c r="K81" s="236" t="str">
        <f>IF(D81="","ZZZ9",IF(AND(#REF!&gt;0,#REF!&lt;5),D81&amp;#REF!,D81&amp;"9"))</f>
        <v>ZZZ9</v>
      </c>
      <c r="L81" s="240">
        <f t="shared" si="0"/>
        <v>999</v>
      </c>
      <c r="M81" s="276">
        <f t="shared" si="1"/>
        <v>999</v>
      </c>
      <c r="N81" s="271"/>
      <c r="O81" s="234"/>
      <c r="P81" s="77">
        <f t="shared" si="2"/>
        <v>999</v>
      </c>
      <c r="Q81" s="59"/>
    </row>
    <row r="82" spans="1:17" s="11" customFormat="1" ht="18.75" customHeight="1">
      <c r="A82" s="241">
        <v>76</v>
      </c>
      <c r="B82" s="57"/>
      <c r="C82" s="57"/>
      <c r="D82" s="58"/>
      <c r="E82" s="256"/>
      <c r="F82" s="76"/>
      <c r="G82" s="76"/>
      <c r="H82" s="322"/>
      <c r="I82" s="279"/>
      <c r="J82" s="238" t="e">
        <f>IF(AND(Q82="",#REF!&gt;0,#REF!&lt;5),K82,)</f>
        <v>#REF!</v>
      </c>
      <c r="K82" s="236" t="str">
        <f>IF(D82="","ZZZ9",IF(AND(#REF!&gt;0,#REF!&lt;5),D82&amp;#REF!,D82&amp;"9"))</f>
        <v>ZZZ9</v>
      </c>
      <c r="L82" s="240">
        <f t="shared" si="0"/>
        <v>999</v>
      </c>
      <c r="M82" s="276">
        <f t="shared" si="1"/>
        <v>999</v>
      </c>
      <c r="N82" s="271"/>
      <c r="O82" s="234"/>
      <c r="P82" s="77">
        <f t="shared" si="2"/>
        <v>999</v>
      </c>
      <c r="Q82" s="59"/>
    </row>
    <row r="83" spans="1:17" s="11" customFormat="1" ht="18.75" customHeight="1">
      <c r="A83" s="241">
        <v>77</v>
      </c>
      <c r="B83" s="57"/>
      <c r="C83" s="57"/>
      <c r="D83" s="58"/>
      <c r="E83" s="256"/>
      <c r="F83" s="76"/>
      <c r="G83" s="76"/>
      <c r="H83" s="322"/>
      <c r="I83" s="279"/>
      <c r="J83" s="238" t="e">
        <f>IF(AND(Q83="",#REF!&gt;0,#REF!&lt;5),K83,)</f>
        <v>#REF!</v>
      </c>
      <c r="K83" s="236" t="str">
        <f>IF(D83="","ZZZ9",IF(AND(#REF!&gt;0,#REF!&lt;5),D83&amp;#REF!,D83&amp;"9"))</f>
        <v>ZZZ9</v>
      </c>
      <c r="L83" s="240">
        <f t="shared" si="0"/>
        <v>999</v>
      </c>
      <c r="M83" s="276">
        <f t="shared" si="1"/>
        <v>999</v>
      </c>
      <c r="N83" s="271"/>
      <c r="O83" s="234"/>
      <c r="P83" s="77">
        <f t="shared" si="2"/>
        <v>999</v>
      </c>
      <c r="Q83" s="59"/>
    </row>
    <row r="84" spans="1:17" s="11" customFormat="1" ht="18.75" customHeight="1">
      <c r="A84" s="241">
        <v>78</v>
      </c>
      <c r="B84" s="57"/>
      <c r="C84" s="57"/>
      <c r="D84" s="58"/>
      <c r="E84" s="256"/>
      <c r="F84" s="76"/>
      <c r="G84" s="76"/>
      <c r="H84" s="322"/>
      <c r="I84" s="279"/>
      <c r="J84" s="238" t="e">
        <f>IF(AND(Q84="",#REF!&gt;0,#REF!&lt;5),K84,)</f>
        <v>#REF!</v>
      </c>
      <c r="K84" s="236" t="str">
        <f>IF(D84="","ZZZ9",IF(AND(#REF!&gt;0,#REF!&lt;5),D84&amp;#REF!,D84&amp;"9"))</f>
        <v>ZZZ9</v>
      </c>
      <c r="L84" s="240">
        <f t="shared" si="0"/>
        <v>999</v>
      </c>
      <c r="M84" s="276">
        <f t="shared" si="1"/>
        <v>999</v>
      </c>
      <c r="N84" s="271"/>
      <c r="O84" s="234"/>
      <c r="P84" s="77">
        <f t="shared" si="2"/>
        <v>999</v>
      </c>
      <c r="Q84" s="59"/>
    </row>
    <row r="85" spans="1:17" s="11" customFormat="1" ht="18.75" customHeight="1">
      <c r="A85" s="241">
        <v>79</v>
      </c>
      <c r="B85" s="57"/>
      <c r="C85" s="57"/>
      <c r="D85" s="58"/>
      <c r="E85" s="256"/>
      <c r="F85" s="76"/>
      <c r="G85" s="76"/>
      <c r="H85" s="322"/>
      <c r="I85" s="279"/>
      <c r="J85" s="238" t="e">
        <f>IF(AND(Q85="",#REF!&gt;0,#REF!&lt;5),K85,)</f>
        <v>#REF!</v>
      </c>
      <c r="K85" s="236" t="str">
        <f>IF(D85="","ZZZ9",IF(AND(#REF!&gt;0,#REF!&lt;5),D85&amp;#REF!,D85&amp;"9"))</f>
        <v>ZZZ9</v>
      </c>
      <c r="L85" s="240">
        <f t="shared" si="0"/>
        <v>999</v>
      </c>
      <c r="M85" s="276">
        <f t="shared" si="1"/>
        <v>999</v>
      </c>
      <c r="N85" s="271"/>
      <c r="O85" s="234"/>
      <c r="P85" s="77">
        <f t="shared" si="2"/>
        <v>999</v>
      </c>
      <c r="Q85" s="59"/>
    </row>
    <row r="86" spans="1:17" s="11" customFormat="1" ht="18.75" customHeight="1">
      <c r="A86" s="241">
        <v>80</v>
      </c>
      <c r="B86" s="57"/>
      <c r="C86" s="57"/>
      <c r="D86" s="58"/>
      <c r="E86" s="256"/>
      <c r="F86" s="76"/>
      <c r="G86" s="76"/>
      <c r="H86" s="322"/>
      <c r="I86" s="279"/>
      <c r="J86" s="238" t="e">
        <f>IF(AND(Q86="",#REF!&gt;0,#REF!&lt;5),K86,)</f>
        <v>#REF!</v>
      </c>
      <c r="K86" s="236" t="str">
        <f>IF(D86="","ZZZ9",IF(AND(#REF!&gt;0,#REF!&lt;5),D86&amp;#REF!,D86&amp;"9"))</f>
        <v>ZZZ9</v>
      </c>
      <c r="L86" s="240">
        <f t="shared" si="0"/>
        <v>999</v>
      </c>
      <c r="M86" s="276">
        <f t="shared" si="1"/>
        <v>999</v>
      </c>
      <c r="N86" s="271"/>
      <c r="O86" s="234"/>
      <c r="P86" s="77">
        <f t="shared" si="2"/>
        <v>999</v>
      </c>
      <c r="Q86" s="59"/>
    </row>
    <row r="87" spans="1:17" s="11" customFormat="1" ht="18.75" customHeight="1">
      <c r="A87" s="241">
        <v>81</v>
      </c>
      <c r="B87" s="57"/>
      <c r="C87" s="57"/>
      <c r="D87" s="58"/>
      <c r="E87" s="256"/>
      <c r="F87" s="76"/>
      <c r="G87" s="76"/>
      <c r="H87" s="322"/>
      <c r="I87" s="279"/>
      <c r="J87" s="238" t="e">
        <f>IF(AND(Q87="",#REF!&gt;0,#REF!&lt;5),K87,)</f>
        <v>#REF!</v>
      </c>
      <c r="K87" s="236" t="str">
        <f>IF(D87="","ZZZ9",IF(AND(#REF!&gt;0,#REF!&lt;5),D87&amp;#REF!,D87&amp;"9"))</f>
        <v>ZZZ9</v>
      </c>
      <c r="L87" s="240">
        <f t="shared" si="0"/>
        <v>999</v>
      </c>
      <c r="M87" s="276">
        <f t="shared" si="1"/>
        <v>999</v>
      </c>
      <c r="N87" s="271"/>
      <c r="O87" s="234"/>
      <c r="P87" s="77">
        <f t="shared" si="2"/>
        <v>999</v>
      </c>
      <c r="Q87" s="59"/>
    </row>
    <row r="88" spans="1:17" s="11" customFormat="1" ht="18.75" customHeight="1">
      <c r="A88" s="241">
        <v>82</v>
      </c>
      <c r="B88" s="57"/>
      <c r="C88" s="57"/>
      <c r="D88" s="58"/>
      <c r="E88" s="256"/>
      <c r="F88" s="76"/>
      <c r="G88" s="76"/>
      <c r="H88" s="322"/>
      <c r="I88" s="279"/>
      <c r="J88" s="238" t="e">
        <f>IF(AND(Q88="",#REF!&gt;0,#REF!&lt;5),K88,)</f>
        <v>#REF!</v>
      </c>
      <c r="K88" s="236" t="str">
        <f>IF(D88="","ZZZ9",IF(AND(#REF!&gt;0,#REF!&lt;5),D88&amp;#REF!,D88&amp;"9"))</f>
        <v>ZZZ9</v>
      </c>
      <c r="L88" s="240">
        <f t="shared" si="0"/>
        <v>999</v>
      </c>
      <c r="M88" s="276">
        <f t="shared" si="1"/>
        <v>999</v>
      </c>
      <c r="N88" s="271"/>
      <c r="O88" s="234"/>
      <c r="P88" s="77">
        <f t="shared" si="2"/>
        <v>999</v>
      </c>
      <c r="Q88" s="59"/>
    </row>
    <row r="89" spans="1:17" s="11" customFormat="1" ht="18.75" customHeight="1">
      <c r="A89" s="241">
        <v>83</v>
      </c>
      <c r="B89" s="57"/>
      <c r="C89" s="57"/>
      <c r="D89" s="58"/>
      <c r="E89" s="256"/>
      <c r="F89" s="76"/>
      <c r="G89" s="76"/>
      <c r="H89" s="322"/>
      <c r="I89" s="279"/>
      <c r="J89" s="238" t="e">
        <f>IF(AND(Q89="",#REF!&gt;0,#REF!&lt;5),K89,)</f>
        <v>#REF!</v>
      </c>
      <c r="K89" s="236" t="str">
        <f>IF(D89="","ZZZ9",IF(AND(#REF!&gt;0,#REF!&lt;5),D89&amp;#REF!,D89&amp;"9"))</f>
        <v>ZZZ9</v>
      </c>
      <c r="L89" s="240">
        <f t="shared" si="0"/>
        <v>999</v>
      </c>
      <c r="M89" s="276">
        <f t="shared" si="1"/>
        <v>999</v>
      </c>
      <c r="N89" s="271"/>
      <c r="O89" s="234"/>
      <c r="P89" s="77">
        <f t="shared" si="2"/>
        <v>999</v>
      </c>
      <c r="Q89" s="59"/>
    </row>
    <row r="90" spans="1:17" s="11" customFormat="1" ht="18.75" customHeight="1">
      <c r="A90" s="241">
        <v>84</v>
      </c>
      <c r="B90" s="57"/>
      <c r="C90" s="57"/>
      <c r="D90" s="58"/>
      <c r="E90" s="256"/>
      <c r="F90" s="76"/>
      <c r="G90" s="76"/>
      <c r="H90" s="322"/>
      <c r="I90" s="279"/>
      <c r="J90" s="238" t="e">
        <f>IF(AND(Q90="",#REF!&gt;0,#REF!&lt;5),K90,)</f>
        <v>#REF!</v>
      </c>
      <c r="K90" s="236" t="str">
        <f>IF(D90="","ZZZ9",IF(AND(#REF!&gt;0,#REF!&lt;5),D90&amp;#REF!,D90&amp;"9"))</f>
        <v>ZZZ9</v>
      </c>
      <c r="L90" s="240">
        <f t="shared" si="0"/>
        <v>999</v>
      </c>
      <c r="M90" s="276">
        <f t="shared" si="1"/>
        <v>999</v>
      </c>
      <c r="N90" s="271"/>
      <c r="O90" s="234"/>
      <c r="P90" s="77">
        <f t="shared" si="2"/>
        <v>999</v>
      </c>
      <c r="Q90" s="59"/>
    </row>
    <row r="91" spans="1:17" s="11" customFormat="1" ht="18.75" customHeight="1">
      <c r="A91" s="241">
        <v>85</v>
      </c>
      <c r="B91" s="57"/>
      <c r="C91" s="57"/>
      <c r="D91" s="58"/>
      <c r="E91" s="256"/>
      <c r="F91" s="76"/>
      <c r="G91" s="76"/>
      <c r="H91" s="322"/>
      <c r="I91" s="279"/>
      <c r="J91" s="238" t="e">
        <f>IF(AND(Q91="",#REF!&gt;0,#REF!&lt;5),K91,)</f>
        <v>#REF!</v>
      </c>
      <c r="K91" s="236" t="str">
        <f>IF(D91="","ZZZ9",IF(AND(#REF!&gt;0,#REF!&lt;5),D91&amp;#REF!,D91&amp;"9"))</f>
        <v>ZZZ9</v>
      </c>
      <c r="L91" s="240">
        <f t="shared" si="0"/>
        <v>999</v>
      </c>
      <c r="M91" s="276">
        <f t="shared" si="1"/>
        <v>999</v>
      </c>
      <c r="N91" s="271"/>
      <c r="O91" s="234"/>
      <c r="P91" s="77">
        <f t="shared" si="2"/>
        <v>999</v>
      </c>
      <c r="Q91" s="59"/>
    </row>
    <row r="92" spans="1:17" s="11" customFormat="1" ht="18.75" customHeight="1">
      <c r="A92" s="241">
        <v>86</v>
      </c>
      <c r="B92" s="57"/>
      <c r="C92" s="57"/>
      <c r="D92" s="58"/>
      <c r="E92" s="256"/>
      <c r="F92" s="76"/>
      <c r="G92" s="76"/>
      <c r="H92" s="322"/>
      <c r="I92" s="279"/>
      <c r="J92" s="238" t="e">
        <f>IF(AND(Q92="",#REF!&gt;0,#REF!&lt;5),K92,)</f>
        <v>#REF!</v>
      </c>
      <c r="K92" s="236" t="str">
        <f>IF(D92="","ZZZ9",IF(AND(#REF!&gt;0,#REF!&lt;5),D92&amp;#REF!,D92&amp;"9"))</f>
        <v>ZZZ9</v>
      </c>
      <c r="L92" s="240">
        <f t="shared" si="0"/>
        <v>999</v>
      </c>
      <c r="M92" s="276">
        <f t="shared" si="1"/>
        <v>999</v>
      </c>
      <c r="N92" s="271"/>
      <c r="O92" s="234"/>
      <c r="P92" s="77">
        <f t="shared" si="2"/>
        <v>999</v>
      </c>
      <c r="Q92" s="59"/>
    </row>
    <row r="93" spans="1:17" s="11" customFormat="1" ht="18.75" customHeight="1">
      <c r="A93" s="241">
        <v>87</v>
      </c>
      <c r="B93" s="57"/>
      <c r="C93" s="57"/>
      <c r="D93" s="58"/>
      <c r="E93" s="256"/>
      <c r="F93" s="76"/>
      <c r="G93" s="76"/>
      <c r="H93" s="322"/>
      <c r="I93" s="279"/>
      <c r="J93" s="238" t="e">
        <f>IF(AND(Q93="",#REF!&gt;0,#REF!&lt;5),K93,)</f>
        <v>#REF!</v>
      </c>
      <c r="K93" s="236" t="str">
        <f>IF(D93="","ZZZ9",IF(AND(#REF!&gt;0,#REF!&lt;5),D93&amp;#REF!,D93&amp;"9"))</f>
        <v>ZZZ9</v>
      </c>
      <c r="L93" s="240">
        <f t="shared" si="0"/>
        <v>999</v>
      </c>
      <c r="M93" s="276">
        <f t="shared" si="1"/>
        <v>999</v>
      </c>
      <c r="N93" s="271"/>
      <c r="O93" s="234"/>
      <c r="P93" s="77">
        <f t="shared" si="2"/>
        <v>999</v>
      </c>
      <c r="Q93" s="59"/>
    </row>
    <row r="94" spans="1:17" s="11" customFormat="1" ht="18.75" customHeight="1">
      <c r="A94" s="241">
        <v>88</v>
      </c>
      <c r="B94" s="57"/>
      <c r="C94" s="57"/>
      <c r="D94" s="58"/>
      <c r="E94" s="256"/>
      <c r="F94" s="76"/>
      <c r="G94" s="76"/>
      <c r="H94" s="322"/>
      <c r="I94" s="279"/>
      <c r="J94" s="238" t="e">
        <f>IF(AND(Q94="",#REF!&gt;0,#REF!&lt;5),K94,)</f>
        <v>#REF!</v>
      </c>
      <c r="K94" s="236" t="str">
        <f>IF(D94="","ZZZ9",IF(AND(#REF!&gt;0,#REF!&lt;5),D94&amp;#REF!,D94&amp;"9"))</f>
        <v>ZZZ9</v>
      </c>
      <c r="L94" s="240">
        <f t="shared" si="0"/>
        <v>999</v>
      </c>
      <c r="M94" s="276">
        <f t="shared" si="1"/>
        <v>999</v>
      </c>
      <c r="N94" s="271"/>
      <c r="O94" s="234"/>
      <c r="P94" s="77">
        <f t="shared" si="2"/>
        <v>999</v>
      </c>
      <c r="Q94" s="59"/>
    </row>
    <row r="95" spans="1:17" s="11" customFormat="1" ht="18.75" customHeight="1">
      <c r="A95" s="241">
        <v>89</v>
      </c>
      <c r="B95" s="57"/>
      <c r="C95" s="57"/>
      <c r="D95" s="58"/>
      <c r="E95" s="256"/>
      <c r="F95" s="76"/>
      <c r="G95" s="76"/>
      <c r="H95" s="322"/>
      <c r="I95" s="279"/>
      <c r="J95" s="238" t="e">
        <f>IF(AND(Q95="",#REF!&gt;0,#REF!&lt;5),K95,)</f>
        <v>#REF!</v>
      </c>
      <c r="K95" s="236" t="str">
        <f>IF(D95="","ZZZ9",IF(AND(#REF!&gt;0,#REF!&lt;5),D95&amp;#REF!,D95&amp;"9"))</f>
        <v>ZZZ9</v>
      </c>
      <c r="L95" s="240">
        <f t="shared" si="0"/>
        <v>999</v>
      </c>
      <c r="M95" s="276">
        <f t="shared" si="1"/>
        <v>999</v>
      </c>
      <c r="N95" s="271"/>
      <c r="O95" s="234"/>
      <c r="P95" s="77">
        <f t="shared" si="2"/>
        <v>999</v>
      </c>
      <c r="Q95" s="59"/>
    </row>
    <row r="96" spans="1:17" s="11" customFormat="1" ht="18.75" customHeight="1">
      <c r="A96" s="241">
        <v>90</v>
      </c>
      <c r="B96" s="57"/>
      <c r="C96" s="57"/>
      <c r="D96" s="58"/>
      <c r="E96" s="256"/>
      <c r="F96" s="76"/>
      <c r="G96" s="76"/>
      <c r="H96" s="322"/>
      <c r="I96" s="279"/>
      <c r="J96" s="238" t="e">
        <f>IF(AND(Q96="",#REF!&gt;0,#REF!&lt;5),K96,)</f>
        <v>#REF!</v>
      </c>
      <c r="K96" s="236" t="str">
        <f>IF(D96="","ZZZ9",IF(AND(#REF!&gt;0,#REF!&lt;5),D96&amp;#REF!,D96&amp;"9"))</f>
        <v>ZZZ9</v>
      </c>
      <c r="L96" s="240">
        <f t="shared" si="0"/>
        <v>999</v>
      </c>
      <c r="M96" s="276">
        <f t="shared" si="1"/>
        <v>999</v>
      </c>
      <c r="N96" s="271"/>
      <c r="O96" s="234"/>
      <c r="P96" s="77">
        <f t="shared" si="2"/>
        <v>999</v>
      </c>
      <c r="Q96" s="59"/>
    </row>
    <row r="97" spans="1:17" s="11" customFormat="1" ht="18.75" customHeight="1">
      <c r="A97" s="241">
        <v>91</v>
      </c>
      <c r="B97" s="57"/>
      <c r="C97" s="57"/>
      <c r="D97" s="58"/>
      <c r="E97" s="256"/>
      <c r="F97" s="76"/>
      <c r="G97" s="76"/>
      <c r="H97" s="322"/>
      <c r="I97" s="279"/>
      <c r="J97" s="238" t="e">
        <f>IF(AND(Q97="",#REF!&gt;0,#REF!&lt;5),K97,)</f>
        <v>#REF!</v>
      </c>
      <c r="K97" s="236" t="str">
        <f>IF(D97="","ZZZ9",IF(AND(#REF!&gt;0,#REF!&lt;5),D97&amp;#REF!,D97&amp;"9"))</f>
        <v>ZZZ9</v>
      </c>
      <c r="L97" s="240">
        <f t="shared" si="0"/>
        <v>999</v>
      </c>
      <c r="M97" s="276">
        <f t="shared" si="1"/>
        <v>999</v>
      </c>
      <c r="N97" s="271"/>
      <c r="O97" s="234"/>
      <c r="P97" s="77">
        <f t="shared" si="2"/>
        <v>999</v>
      </c>
      <c r="Q97" s="59"/>
    </row>
    <row r="98" spans="1:17" s="11" customFormat="1" ht="18.75" customHeight="1">
      <c r="A98" s="241">
        <v>92</v>
      </c>
      <c r="B98" s="57"/>
      <c r="C98" s="57"/>
      <c r="D98" s="58"/>
      <c r="E98" s="256"/>
      <c r="F98" s="76"/>
      <c r="G98" s="76"/>
      <c r="H98" s="322"/>
      <c r="I98" s="279"/>
      <c r="J98" s="238" t="e">
        <f>IF(AND(Q98="",#REF!&gt;0,#REF!&lt;5),K98,)</f>
        <v>#REF!</v>
      </c>
      <c r="K98" s="236" t="str">
        <f>IF(D98="","ZZZ9",IF(AND(#REF!&gt;0,#REF!&lt;5),D98&amp;#REF!,D98&amp;"9"))</f>
        <v>ZZZ9</v>
      </c>
      <c r="L98" s="240">
        <f t="shared" si="0"/>
        <v>999</v>
      </c>
      <c r="M98" s="276">
        <f t="shared" si="1"/>
        <v>999</v>
      </c>
      <c r="N98" s="271"/>
      <c r="O98" s="234"/>
      <c r="P98" s="77">
        <f t="shared" si="2"/>
        <v>999</v>
      </c>
      <c r="Q98" s="59"/>
    </row>
    <row r="99" spans="1:17" s="11" customFormat="1" ht="18.75" customHeight="1">
      <c r="A99" s="241">
        <v>93</v>
      </c>
      <c r="B99" s="57"/>
      <c r="C99" s="57"/>
      <c r="D99" s="58"/>
      <c r="E99" s="256"/>
      <c r="F99" s="76"/>
      <c r="G99" s="76"/>
      <c r="H99" s="322"/>
      <c r="I99" s="279"/>
      <c r="J99" s="238" t="e">
        <f>IF(AND(Q99="",#REF!&gt;0,#REF!&lt;5),K99,)</f>
        <v>#REF!</v>
      </c>
      <c r="K99" s="236" t="str">
        <f>IF(D99="","ZZZ9",IF(AND(#REF!&gt;0,#REF!&lt;5),D99&amp;#REF!,D99&amp;"9"))</f>
        <v>ZZZ9</v>
      </c>
      <c r="L99" s="240">
        <f t="shared" si="0"/>
        <v>999</v>
      </c>
      <c r="M99" s="276">
        <f t="shared" si="1"/>
        <v>999</v>
      </c>
      <c r="N99" s="271"/>
      <c r="O99" s="234"/>
      <c r="P99" s="77">
        <f t="shared" si="2"/>
        <v>999</v>
      </c>
      <c r="Q99" s="59"/>
    </row>
    <row r="100" spans="1:17" s="11" customFormat="1" ht="18.75" customHeight="1">
      <c r="A100" s="241">
        <v>94</v>
      </c>
      <c r="B100" s="57"/>
      <c r="C100" s="57"/>
      <c r="D100" s="58"/>
      <c r="E100" s="256"/>
      <c r="F100" s="76"/>
      <c r="G100" s="76"/>
      <c r="H100" s="322"/>
      <c r="I100" s="279"/>
      <c r="J100" s="238" t="e">
        <f>IF(AND(Q100="",#REF!&gt;0,#REF!&lt;5),K100,)</f>
        <v>#REF!</v>
      </c>
      <c r="K100" s="236" t="str">
        <f>IF(D100="","ZZZ9",IF(AND(#REF!&gt;0,#REF!&lt;5),D100&amp;#REF!,D100&amp;"9"))</f>
        <v>ZZZ9</v>
      </c>
      <c r="L100" s="240">
        <f t="shared" si="0"/>
        <v>999</v>
      </c>
      <c r="M100" s="276">
        <f t="shared" si="1"/>
        <v>999</v>
      </c>
      <c r="N100" s="271"/>
      <c r="O100" s="234"/>
      <c r="P100" s="77">
        <f t="shared" si="2"/>
        <v>999</v>
      </c>
      <c r="Q100" s="59"/>
    </row>
    <row r="101" spans="1:17" s="11" customFormat="1" ht="18.75" customHeight="1">
      <c r="A101" s="241">
        <v>95</v>
      </c>
      <c r="B101" s="57"/>
      <c r="C101" s="57"/>
      <c r="D101" s="58"/>
      <c r="E101" s="256"/>
      <c r="F101" s="76"/>
      <c r="G101" s="76"/>
      <c r="H101" s="322"/>
      <c r="I101" s="279"/>
      <c r="J101" s="238" t="e">
        <f>IF(AND(Q101="",#REF!&gt;0,#REF!&lt;5),K101,)</f>
        <v>#REF!</v>
      </c>
      <c r="K101" s="236" t="str">
        <f>IF(D101="","ZZZ9",IF(AND(#REF!&gt;0,#REF!&lt;5),D101&amp;#REF!,D101&amp;"9"))</f>
        <v>ZZZ9</v>
      </c>
      <c r="L101" s="240">
        <f t="shared" si="0"/>
        <v>999</v>
      </c>
      <c r="M101" s="276">
        <f t="shared" si="1"/>
        <v>999</v>
      </c>
      <c r="N101" s="271"/>
      <c r="O101" s="234"/>
      <c r="P101" s="77">
        <f t="shared" si="2"/>
        <v>999</v>
      </c>
      <c r="Q101" s="59"/>
    </row>
    <row r="102" spans="1:17" s="11" customFormat="1" ht="18.75" customHeight="1">
      <c r="A102" s="241">
        <v>96</v>
      </c>
      <c r="B102" s="57"/>
      <c r="C102" s="57"/>
      <c r="D102" s="58"/>
      <c r="E102" s="256"/>
      <c r="F102" s="76"/>
      <c r="G102" s="76"/>
      <c r="H102" s="322"/>
      <c r="I102" s="279"/>
      <c r="J102" s="238" t="e">
        <f>IF(AND(Q102="",#REF!&gt;0,#REF!&lt;5),K102,)</f>
        <v>#REF!</v>
      </c>
      <c r="K102" s="236" t="str">
        <f>IF(D102="","ZZZ9",IF(AND(#REF!&gt;0,#REF!&lt;5),D102&amp;#REF!,D102&amp;"9"))</f>
        <v>ZZZ9</v>
      </c>
      <c r="L102" s="240">
        <f t="shared" si="0"/>
        <v>999</v>
      </c>
      <c r="M102" s="276">
        <f t="shared" si="1"/>
        <v>999</v>
      </c>
      <c r="N102" s="271"/>
      <c r="O102" s="234"/>
      <c r="P102" s="77">
        <f t="shared" si="2"/>
        <v>999</v>
      </c>
      <c r="Q102" s="59"/>
    </row>
    <row r="103" spans="1:17" s="11" customFormat="1" ht="18.75" customHeight="1">
      <c r="A103" s="241">
        <v>97</v>
      </c>
      <c r="B103" s="57"/>
      <c r="C103" s="57"/>
      <c r="D103" s="58"/>
      <c r="E103" s="256"/>
      <c r="F103" s="76"/>
      <c r="G103" s="76"/>
      <c r="H103" s="322"/>
      <c r="I103" s="279"/>
      <c r="J103" s="238" t="e">
        <f>IF(AND(Q103="",#REF!&gt;0,#REF!&lt;5),K103,)</f>
        <v>#REF!</v>
      </c>
      <c r="K103" s="236" t="str">
        <f>IF(D103="","ZZZ9",IF(AND(#REF!&gt;0,#REF!&lt;5),D103&amp;#REF!,D103&amp;"9"))</f>
        <v>ZZZ9</v>
      </c>
      <c r="L103" s="240">
        <f t="shared" si="0"/>
        <v>999</v>
      </c>
      <c r="M103" s="276">
        <f t="shared" si="1"/>
        <v>999</v>
      </c>
      <c r="N103" s="271"/>
      <c r="O103" s="234"/>
      <c r="P103" s="77">
        <f t="shared" si="2"/>
        <v>999</v>
      </c>
      <c r="Q103" s="59"/>
    </row>
    <row r="104" spans="1:17" s="11" customFormat="1" ht="18.75" customHeight="1">
      <c r="A104" s="241">
        <v>98</v>
      </c>
      <c r="B104" s="57"/>
      <c r="C104" s="57"/>
      <c r="D104" s="58"/>
      <c r="E104" s="256"/>
      <c r="F104" s="76"/>
      <c r="G104" s="76"/>
      <c r="H104" s="322"/>
      <c r="I104" s="279"/>
      <c r="J104" s="238" t="e">
        <f>IF(AND(Q104="",#REF!&gt;0,#REF!&lt;5),K104,)</f>
        <v>#REF!</v>
      </c>
      <c r="K104" s="236" t="str">
        <f>IF(D104="","ZZZ9",IF(AND(#REF!&gt;0,#REF!&lt;5),D104&amp;#REF!,D104&amp;"9"))</f>
        <v>ZZZ9</v>
      </c>
      <c r="L104" s="240">
        <f aca="true" t="shared" si="3" ref="L104:L156">IF(Q104="",999,Q104)</f>
        <v>999</v>
      </c>
      <c r="M104" s="276">
        <f aca="true" t="shared" si="4" ref="M104:M156">IF(P104=999,999,1)</f>
        <v>999</v>
      </c>
      <c r="N104" s="271"/>
      <c r="O104" s="234"/>
      <c r="P104" s="77">
        <f aca="true" t="shared" si="5" ref="P104:P156">IF(N104="DA",1,IF(N104="WC",2,IF(N104="SE",3,IF(N104="Q",4,IF(N104="LL",5,999)))))</f>
        <v>999</v>
      </c>
      <c r="Q104" s="59"/>
    </row>
    <row r="105" spans="1:17" s="11" customFormat="1" ht="18.75" customHeight="1">
      <c r="A105" s="241">
        <v>99</v>
      </c>
      <c r="B105" s="57"/>
      <c r="C105" s="57"/>
      <c r="D105" s="58"/>
      <c r="E105" s="256"/>
      <c r="F105" s="76"/>
      <c r="G105" s="76"/>
      <c r="H105" s="322"/>
      <c r="I105" s="279"/>
      <c r="J105" s="238" t="e">
        <f>IF(AND(Q105="",#REF!&gt;0,#REF!&lt;5),K105,)</f>
        <v>#REF!</v>
      </c>
      <c r="K105" s="236" t="str">
        <f>IF(D105="","ZZZ9",IF(AND(#REF!&gt;0,#REF!&lt;5),D105&amp;#REF!,D105&amp;"9"))</f>
        <v>ZZZ9</v>
      </c>
      <c r="L105" s="240">
        <f t="shared" si="3"/>
        <v>999</v>
      </c>
      <c r="M105" s="276">
        <f t="shared" si="4"/>
        <v>999</v>
      </c>
      <c r="N105" s="271"/>
      <c r="O105" s="234"/>
      <c r="P105" s="77">
        <f t="shared" si="5"/>
        <v>999</v>
      </c>
      <c r="Q105" s="59"/>
    </row>
    <row r="106" spans="1:17" s="11" customFormat="1" ht="18.75" customHeight="1">
      <c r="A106" s="241">
        <v>100</v>
      </c>
      <c r="B106" s="57"/>
      <c r="C106" s="57"/>
      <c r="D106" s="58"/>
      <c r="E106" s="256"/>
      <c r="F106" s="76"/>
      <c r="G106" s="76"/>
      <c r="H106" s="322"/>
      <c r="I106" s="279"/>
      <c r="J106" s="238" t="e">
        <f>IF(AND(Q106="",#REF!&gt;0,#REF!&lt;5),K106,)</f>
        <v>#REF!</v>
      </c>
      <c r="K106" s="236" t="str">
        <f>IF(D106="","ZZZ9",IF(AND(#REF!&gt;0,#REF!&lt;5),D106&amp;#REF!,D106&amp;"9"))</f>
        <v>ZZZ9</v>
      </c>
      <c r="L106" s="240">
        <f t="shared" si="3"/>
        <v>999</v>
      </c>
      <c r="M106" s="276">
        <f t="shared" si="4"/>
        <v>999</v>
      </c>
      <c r="N106" s="271"/>
      <c r="O106" s="234"/>
      <c r="P106" s="77">
        <f t="shared" si="5"/>
        <v>999</v>
      </c>
      <c r="Q106" s="59"/>
    </row>
    <row r="107" spans="1:17" s="11" customFormat="1" ht="18.75" customHeight="1">
      <c r="A107" s="241">
        <v>101</v>
      </c>
      <c r="B107" s="57"/>
      <c r="C107" s="57"/>
      <c r="D107" s="58"/>
      <c r="E107" s="256"/>
      <c r="F107" s="76"/>
      <c r="G107" s="76"/>
      <c r="H107" s="322"/>
      <c r="I107" s="279"/>
      <c r="J107" s="238" t="e">
        <f>IF(AND(Q107="",#REF!&gt;0,#REF!&lt;5),K107,)</f>
        <v>#REF!</v>
      </c>
      <c r="K107" s="236" t="str">
        <f>IF(D107="","ZZZ9",IF(AND(#REF!&gt;0,#REF!&lt;5),D107&amp;#REF!,D107&amp;"9"))</f>
        <v>ZZZ9</v>
      </c>
      <c r="L107" s="240">
        <f t="shared" si="3"/>
        <v>999</v>
      </c>
      <c r="M107" s="276">
        <f t="shared" si="4"/>
        <v>999</v>
      </c>
      <c r="N107" s="271"/>
      <c r="O107" s="234"/>
      <c r="P107" s="77">
        <f t="shared" si="5"/>
        <v>999</v>
      </c>
      <c r="Q107" s="59"/>
    </row>
    <row r="108" spans="1:17" s="11" customFormat="1" ht="18.75" customHeight="1">
      <c r="A108" s="241">
        <v>102</v>
      </c>
      <c r="B108" s="57"/>
      <c r="C108" s="57"/>
      <c r="D108" s="58"/>
      <c r="E108" s="256"/>
      <c r="F108" s="76"/>
      <c r="G108" s="76"/>
      <c r="H108" s="322"/>
      <c r="I108" s="279"/>
      <c r="J108" s="238" t="e">
        <f>IF(AND(Q108="",#REF!&gt;0,#REF!&lt;5),K108,)</f>
        <v>#REF!</v>
      </c>
      <c r="K108" s="236" t="str">
        <f>IF(D108="","ZZZ9",IF(AND(#REF!&gt;0,#REF!&lt;5),D108&amp;#REF!,D108&amp;"9"))</f>
        <v>ZZZ9</v>
      </c>
      <c r="L108" s="240">
        <f t="shared" si="3"/>
        <v>999</v>
      </c>
      <c r="M108" s="276">
        <f t="shared" si="4"/>
        <v>999</v>
      </c>
      <c r="N108" s="271"/>
      <c r="O108" s="234"/>
      <c r="P108" s="77">
        <f t="shared" si="5"/>
        <v>999</v>
      </c>
      <c r="Q108" s="59"/>
    </row>
    <row r="109" spans="1:17" s="11" customFormat="1" ht="18.75" customHeight="1">
      <c r="A109" s="241">
        <v>103</v>
      </c>
      <c r="B109" s="57"/>
      <c r="C109" s="57"/>
      <c r="D109" s="58"/>
      <c r="E109" s="256"/>
      <c r="F109" s="76"/>
      <c r="G109" s="76"/>
      <c r="H109" s="322"/>
      <c r="I109" s="279"/>
      <c r="J109" s="238" t="e">
        <f>IF(AND(Q109="",#REF!&gt;0,#REF!&lt;5),K109,)</f>
        <v>#REF!</v>
      </c>
      <c r="K109" s="236" t="str">
        <f>IF(D109="","ZZZ9",IF(AND(#REF!&gt;0,#REF!&lt;5),D109&amp;#REF!,D109&amp;"9"))</f>
        <v>ZZZ9</v>
      </c>
      <c r="L109" s="240">
        <f t="shared" si="3"/>
        <v>999</v>
      </c>
      <c r="M109" s="276">
        <f t="shared" si="4"/>
        <v>999</v>
      </c>
      <c r="N109" s="271"/>
      <c r="O109" s="234"/>
      <c r="P109" s="77">
        <f t="shared" si="5"/>
        <v>999</v>
      </c>
      <c r="Q109" s="59"/>
    </row>
    <row r="110" spans="1:17" s="11" customFormat="1" ht="18.75" customHeight="1">
      <c r="A110" s="241">
        <v>104</v>
      </c>
      <c r="B110" s="57"/>
      <c r="C110" s="57"/>
      <c r="D110" s="58"/>
      <c r="E110" s="256"/>
      <c r="F110" s="76"/>
      <c r="G110" s="76"/>
      <c r="H110" s="322"/>
      <c r="I110" s="279"/>
      <c r="J110" s="238" t="e">
        <f>IF(AND(Q110="",#REF!&gt;0,#REF!&lt;5),K110,)</f>
        <v>#REF!</v>
      </c>
      <c r="K110" s="236" t="str">
        <f>IF(D110="","ZZZ9",IF(AND(#REF!&gt;0,#REF!&lt;5),D110&amp;#REF!,D110&amp;"9"))</f>
        <v>ZZZ9</v>
      </c>
      <c r="L110" s="240">
        <f t="shared" si="3"/>
        <v>999</v>
      </c>
      <c r="M110" s="276">
        <f t="shared" si="4"/>
        <v>999</v>
      </c>
      <c r="N110" s="271"/>
      <c r="O110" s="234"/>
      <c r="P110" s="77">
        <f t="shared" si="5"/>
        <v>999</v>
      </c>
      <c r="Q110" s="59"/>
    </row>
    <row r="111" spans="1:17" s="11" customFormat="1" ht="18.75" customHeight="1">
      <c r="A111" s="241">
        <v>105</v>
      </c>
      <c r="B111" s="57"/>
      <c r="C111" s="57"/>
      <c r="D111" s="58"/>
      <c r="E111" s="256"/>
      <c r="F111" s="76"/>
      <c r="G111" s="76"/>
      <c r="H111" s="322"/>
      <c r="I111" s="279"/>
      <c r="J111" s="238" t="e">
        <f>IF(AND(Q111="",#REF!&gt;0,#REF!&lt;5),K111,)</f>
        <v>#REF!</v>
      </c>
      <c r="K111" s="236" t="str">
        <f>IF(D111="","ZZZ9",IF(AND(#REF!&gt;0,#REF!&lt;5),D111&amp;#REF!,D111&amp;"9"))</f>
        <v>ZZZ9</v>
      </c>
      <c r="L111" s="240">
        <f t="shared" si="3"/>
        <v>999</v>
      </c>
      <c r="M111" s="276">
        <f t="shared" si="4"/>
        <v>999</v>
      </c>
      <c r="N111" s="271"/>
      <c r="O111" s="234"/>
      <c r="P111" s="77">
        <f t="shared" si="5"/>
        <v>999</v>
      </c>
      <c r="Q111" s="59"/>
    </row>
    <row r="112" spans="1:17" s="11" customFormat="1" ht="18.75" customHeight="1">
      <c r="A112" s="241">
        <v>106</v>
      </c>
      <c r="B112" s="57"/>
      <c r="C112" s="57"/>
      <c r="D112" s="58"/>
      <c r="E112" s="256"/>
      <c r="F112" s="76"/>
      <c r="G112" s="76"/>
      <c r="H112" s="322"/>
      <c r="I112" s="279"/>
      <c r="J112" s="238" t="e">
        <f>IF(AND(Q112="",#REF!&gt;0,#REF!&lt;5),K112,)</f>
        <v>#REF!</v>
      </c>
      <c r="K112" s="236" t="str">
        <f>IF(D112="","ZZZ9",IF(AND(#REF!&gt;0,#REF!&lt;5),D112&amp;#REF!,D112&amp;"9"))</f>
        <v>ZZZ9</v>
      </c>
      <c r="L112" s="240">
        <f t="shared" si="3"/>
        <v>999</v>
      </c>
      <c r="M112" s="276">
        <f t="shared" si="4"/>
        <v>999</v>
      </c>
      <c r="N112" s="271"/>
      <c r="O112" s="234"/>
      <c r="P112" s="77">
        <f t="shared" si="5"/>
        <v>999</v>
      </c>
      <c r="Q112" s="59"/>
    </row>
    <row r="113" spans="1:17" s="11" customFormat="1" ht="18.75" customHeight="1">
      <c r="A113" s="241">
        <v>107</v>
      </c>
      <c r="B113" s="57"/>
      <c r="C113" s="57"/>
      <c r="D113" s="58"/>
      <c r="E113" s="256"/>
      <c r="F113" s="76"/>
      <c r="G113" s="76"/>
      <c r="H113" s="322"/>
      <c r="I113" s="279"/>
      <c r="J113" s="238" t="e">
        <f>IF(AND(Q113="",#REF!&gt;0,#REF!&lt;5),K113,)</f>
        <v>#REF!</v>
      </c>
      <c r="K113" s="236" t="str">
        <f>IF(D113="","ZZZ9",IF(AND(#REF!&gt;0,#REF!&lt;5),D113&amp;#REF!,D113&amp;"9"))</f>
        <v>ZZZ9</v>
      </c>
      <c r="L113" s="240">
        <f t="shared" si="3"/>
        <v>999</v>
      </c>
      <c r="M113" s="276">
        <f t="shared" si="4"/>
        <v>999</v>
      </c>
      <c r="N113" s="271"/>
      <c r="O113" s="234"/>
      <c r="P113" s="77">
        <f t="shared" si="5"/>
        <v>999</v>
      </c>
      <c r="Q113" s="59"/>
    </row>
    <row r="114" spans="1:17" s="11" customFormat="1" ht="18.75" customHeight="1">
      <c r="A114" s="241">
        <v>108</v>
      </c>
      <c r="B114" s="57"/>
      <c r="C114" s="57"/>
      <c r="D114" s="58"/>
      <c r="E114" s="256"/>
      <c r="F114" s="76"/>
      <c r="G114" s="76"/>
      <c r="H114" s="322"/>
      <c r="I114" s="279"/>
      <c r="J114" s="238" t="e">
        <f>IF(AND(Q114="",#REF!&gt;0,#REF!&lt;5),K114,)</f>
        <v>#REF!</v>
      </c>
      <c r="K114" s="236" t="str">
        <f>IF(D114="","ZZZ9",IF(AND(#REF!&gt;0,#REF!&lt;5),D114&amp;#REF!,D114&amp;"9"))</f>
        <v>ZZZ9</v>
      </c>
      <c r="L114" s="240">
        <f t="shared" si="3"/>
        <v>999</v>
      </c>
      <c r="M114" s="276">
        <f t="shared" si="4"/>
        <v>999</v>
      </c>
      <c r="N114" s="271"/>
      <c r="O114" s="234"/>
      <c r="P114" s="77">
        <f t="shared" si="5"/>
        <v>999</v>
      </c>
      <c r="Q114" s="59"/>
    </row>
    <row r="115" spans="1:17" s="11" customFormat="1" ht="18.75" customHeight="1">
      <c r="A115" s="241">
        <v>109</v>
      </c>
      <c r="B115" s="57"/>
      <c r="C115" s="57"/>
      <c r="D115" s="58"/>
      <c r="E115" s="256"/>
      <c r="F115" s="76"/>
      <c r="G115" s="76"/>
      <c r="H115" s="322"/>
      <c r="I115" s="279"/>
      <c r="J115" s="238" t="e">
        <f>IF(AND(Q115="",#REF!&gt;0,#REF!&lt;5),K115,)</f>
        <v>#REF!</v>
      </c>
      <c r="K115" s="236" t="str">
        <f>IF(D115="","ZZZ9",IF(AND(#REF!&gt;0,#REF!&lt;5),D115&amp;#REF!,D115&amp;"9"))</f>
        <v>ZZZ9</v>
      </c>
      <c r="L115" s="240">
        <f t="shared" si="3"/>
        <v>999</v>
      </c>
      <c r="M115" s="276">
        <f t="shared" si="4"/>
        <v>999</v>
      </c>
      <c r="N115" s="271"/>
      <c r="O115" s="234"/>
      <c r="P115" s="77">
        <f t="shared" si="5"/>
        <v>999</v>
      </c>
      <c r="Q115" s="59"/>
    </row>
    <row r="116" spans="1:17" s="11" customFormat="1" ht="18.75" customHeight="1">
      <c r="A116" s="241">
        <v>110</v>
      </c>
      <c r="B116" s="57"/>
      <c r="C116" s="57"/>
      <c r="D116" s="58"/>
      <c r="E116" s="256"/>
      <c r="F116" s="76"/>
      <c r="G116" s="76"/>
      <c r="H116" s="322"/>
      <c r="I116" s="279"/>
      <c r="J116" s="238" t="e">
        <f>IF(AND(Q116="",#REF!&gt;0,#REF!&lt;5),K116,)</f>
        <v>#REF!</v>
      </c>
      <c r="K116" s="236" t="str">
        <f>IF(D116="","ZZZ9",IF(AND(#REF!&gt;0,#REF!&lt;5),D116&amp;#REF!,D116&amp;"9"))</f>
        <v>ZZZ9</v>
      </c>
      <c r="L116" s="240">
        <f t="shared" si="3"/>
        <v>999</v>
      </c>
      <c r="M116" s="276">
        <f t="shared" si="4"/>
        <v>999</v>
      </c>
      <c r="N116" s="271"/>
      <c r="O116" s="234"/>
      <c r="P116" s="77">
        <f t="shared" si="5"/>
        <v>999</v>
      </c>
      <c r="Q116" s="59"/>
    </row>
    <row r="117" spans="1:17" s="11" customFormat="1" ht="18.75" customHeight="1">
      <c r="A117" s="241">
        <v>111</v>
      </c>
      <c r="B117" s="57"/>
      <c r="C117" s="57"/>
      <c r="D117" s="58"/>
      <c r="E117" s="256"/>
      <c r="F117" s="76"/>
      <c r="G117" s="76"/>
      <c r="H117" s="322"/>
      <c r="I117" s="279"/>
      <c r="J117" s="238" t="e">
        <f>IF(AND(Q117="",#REF!&gt;0,#REF!&lt;5),K117,)</f>
        <v>#REF!</v>
      </c>
      <c r="K117" s="236" t="str">
        <f>IF(D117="","ZZZ9",IF(AND(#REF!&gt;0,#REF!&lt;5),D117&amp;#REF!,D117&amp;"9"))</f>
        <v>ZZZ9</v>
      </c>
      <c r="L117" s="240">
        <f t="shared" si="3"/>
        <v>999</v>
      </c>
      <c r="M117" s="276">
        <f t="shared" si="4"/>
        <v>999</v>
      </c>
      <c r="N117" s="271"/>
      <c r="O117" s="234"/>
      <c r="P117" s="77">
        <f t="shared" si="5"/>
        <v>999</v>
      </c>
      <c r="Q117" s="59"/>
    </row>
    <row r="118" spans="1:17" s="11" customFormat="1" ht="18.75" customHeight="1">
      <c r="A118" s="241">
        <v>112</v>
      </c>
      <c r="B118" s="57"/>
      <c r="C118" s="57"/>
      <c r="D118" s="58"/>
      <c r="E118" s="256"/>
      <c r="F118" s="76"/>
      <c r="G118" s="76"/>
      <c r="H118" s="322"/>
      <c r="I118" s="279"/>
      <c r="J118" s="238" t="e">
        <f>IF(AND(Q118="",#REF!&gt;0,#REF!&lt;5),K118,)</f>
        <v>#REF!</v>
      </c>
      <c r="K118" s="236" t="str">
        <f>IF(D118="","ZZZ9",IF(AND(#REF!&gt;0,#REF!&lt;5),D118&amp;#REF!,D118&amp;"9"))</f>
        <v>ZZZ9</v>
      </c>
      <c r="L118" s="240">
        <f t="shared" si="3"/>
        <v>999</v>
      </c>
      <c r="M118" s="276">
        <f t="shared" si="4"/>
        <v>999</v>
      </c>
      <c r="N118" s="271"/>
      <c r="O118" s="234"/>
      <c r="P118" s="77">
        <f t="shared" si="5"/>
        <v>999</v>
      </c>
      <c r="Q118" s="59"/>
    </row>
    <row r="119" spans="1:17" s="11" customFormat="1" ht="18.75" customHeight="1">
      <c r="A119" s="241">
        <v>113</v>
      </c>
      <c r="B119" s="57"/>
      <c r="C119" s="57"/>
      <c r="D119" s="58"/>
      <c r="E119" s="256"/>
      <c r="F119" s="76"/>
      <c r="G119" s="76"/>
      <c r="H119" s="322"/>
      <c r="I119" s="279"/>
      <c r="J119" s="238" t="e">
        <f>IF(AND(Q119="",#REF!&gt;0,#REF!&lt;5),K119,)</f>
        <v>#REF!</v>
      </c>
      <c r="K119" s="236" t="str">
        <f>IF(D119="","ZZZ9",IF(AND(#REF!&gt;0,#REF!&lt;5),D119&amp;#REF!,D119&amp;"9"))</f>
        <v>ZZZ9</v>
      </c>
      <c r="L119" s="240">
        <f t="shared" si="3"/>
        <v>999</v>
      </c>
      <c r="M119" s="276">
        <f t="shared" si="4"/>
        <v>999</v>
      </c>
      <c r="N119" s="271"/>
      <c r="O119" s="234"/>
      <c r="P119" s="77">
        <f t="shared" si="5"/>
        <v>999</v>
      </c>
      <c r="Q119" s="59"/>
    </row>
    <row r="120" spans="1:17" s="11" customFormat="1" ht="18.75" customHeight="1">
      <c r="A120" s="241">
        <v>114</v>
      </c>
      <c r="B120" s="57"/>
      <c r="C120" s="57"/>
      <c r="D120" s="58"/>
      <c r="E120" s="256"/>
      <c r="F120" s="76"/>
      <c r="G120" s="76"/>
      <c r="H120" s="322"/>
      <c r="I120" s="279"/>
      <c r="J120" s="238" t="e">
        <f>IF(AND(Q120="",#REF!&gt;0,#REF!&lt;5),K120,)</f>
        <v>#REF!</v>
      </c>
      <c r="K120" s="236" t="str">
        <f>IF(D120="","ZZZ9",IF(AND(#REF!&gt;0,#REF!&lt;5),D120&amp;#REF!,D120&amp;"9"))</f>
        <v>ZZZ9</v>
      </c>
      <c r="L120" s="240">
        <f t="shared" si="3"/>
        <v>999</v>
      </c>
      <c r="M120" s="276">
        <f t="shared" si="4"/>
        <v>999</v>
      </c>
      <c r="N120" s="271"/>
      <c r="O120" s="234"/>
      <c r="P120" s="77">
        <f t="shared" si="5"/>
        <v>999</v>
      </c>
      <c r="Q120" s="59"/>
    </row>
    <row r="121" spans="1:17" s="11" customFormat="1" ht="18.75" customHeight="1">
      <c r="A121" s="241">
        <v>115</v>
      </c>
      <c r="B121" s="57"/>
      <c r="C121" s="57"/>
      <c r="D121" s="58"/>
      <c r="E121" s="256"/>
      <c r="F121" s="76"/>
      <c r="G121" s="76"/>
      <c r="H121" s="322"/>
      <c r="I121" s="279"/>
      <c r="J121" s="238" t="e">
        <f>IF(AND(Q121="",#REF!&gt;0,#REF!&lt;5),K121,)</f>
        <v>#REF!</v>
      </c>
      <c r="K121" s="236" t="str">
        <f>IF(D121="","ZZZ9",IF(AND(#REF!&gt;0,#REF!&lt;5),D121&amp;#REF!,D121&amp;"9"))</f>
        <v>ZZZ9</v>
      </c>
      <c r="L121" s="240">
        <f t="shared" si="3"/>
        <v>999</v>
      </c>
      <c r="M121" s="276">
        <f t="shared" si="4"/>
        <v>999</v>
      </c>
      <c r="N121" s="271"/>
      <c r="O121" s="234"/>
      <c r="P121" s="77">
        <f t="shared" si="5"/>
        <v>999</v>
      </c>
      <c r="Q121" s="59"/>
    </row>
    <row r="122" spans="1:17" s="11" customFormat="1" ht="18.75" customHeight="1">
      <c r="A122" s="241">
        <v>116</v>
      </c>
      <c r="B122" s="57"/>
      <c r="C122" s="57"/>
      <c r="D122" s="58"/>
      <c r="E122" s="256"/>
      <c r="F122" s="76"/>
      <c r="G122" s="76"/>
      <c r="H122" s="322"/>
      <c r="I122" s="279"/>
      <c r="J122" s="238" t="e">
        <f>IF(AND(Q122="",#REF!&gt;0,#REF!&lt;5),K122,)</f>
        <v>#REF!</v>
      </c>
      <c r="K122" s="236" t="str">
        <f>IF(D122="","ZZZ9",IF(AND(#REF!&gt;0,#REF!&lt;5),D122&amp;#REF!,D122&amp;"9"))</f>
        <v>ZZZ9</v>
      </c>
      <c r="L122" s="240">
        <f t="shared" si="3"/>
        <v>999</v>
      </c>
      <c r="M122" s="276">
        <f t="shared" si="4"/>
        <v>999</v>
      </c>
      <c r="N122" s="271"/>
      <c r="O122" s="234"/>
      <c r="P122" s="77">
        <f t="shared" si="5"/>
        <v>999</v>
      </c>
      <c r="Q122" s="59"/>
    </row>
    <row r="123" spans="1:17" s="11" customFormat="1" ht="18.75" customHeight="1">
      <c r="A123" s="241">
        <v>117</v>
      </c>
      <c r="B123" s="57"/>
      <c r="C123" s="57"/>
      <c r="D123" s="58"/>
      <c r="E123" s="256"/>
      <c r="F123" s="76"/>
      <c r="G123" s="76"/>
      <c r="H123" s="322"/>
      <c r="I123" s="279"/>
      <c r="J123" s="238" t="e">
        <f>IF(AND(Q123="",#REF!&gt;0,#REF!&lt;5),K123,)</f>
        <v>#REF!</v>
      </c>
      <c r="K123" s="236" t="str">
        <f>IF(D123="","ZZZ9",IF(AND(#REF!&gt;0,#REF!&lt;5),D123&amp;#REF!,D123&amp;"9"))</f>
        <v>ZZZ9</v>
      </c>
      <c r="L123" s="240">
        <f t="shared" si="3"/>
        <v>999</v>
      </c>
      <c r="M123" s="276">
        <f t="shared" si="4"/>
        <v>999</v>
      </c>
      <c r="N123" s="271"/>
      <c r="O123" s="234"/>
      <c r="P123" s="77">
        <f t="shared" si="5"/>
        <v>999</v>
      </c>
      <c r="Q123" s="59"/>
    </row>
    <row r="124" spans="1:17" s="11" customFormat="1" ht="18.75" customHeight="1">
      <c r="A124" s="241">
        <v>118</v>
      </c>
      <c r="B124" s="57"/>
      <c r="C124" s="57"/>
      <c r="D124" s="58"/>
      <c r="E124" s="256"/>
      <c r="F124" s="76"/>
      <c r="G124" s="76"/>
      <c r="H124" s="322"/>
      <c r="I124" s="279"/>
      <c r="J124" s="238" t="e">
        <f>IF(AND(Q124="",#REF!&gt;0,#REF!&lt;5),K124,)</f>
        <v>#REF!</v>
      </c>
      <c r="K124" s="236" t="str">
        <f>IF(D124="","ZZZ9",IF(AND(#REF!&gt;0,#REF!&lt;5),D124&amp;#REF!,D124&amp;"9"))</f>
        <v>ZZZ9</v>
      </c>
      <c r="L124" s="240">
        <f t="shared" si="3"/>
        <v>999</v>
      </c>
      <c r="M124" s="276">
        <f t="shared" si="4"/>
        <v>999</v>
      </c>
      <c r="N124" s="271"/>
      <c r="O124" s="234"/>
      <c r="P124" s="77">
        <f t="shared" si="5"/>
        <v>999</v>
      </c>
      <c r="Q124" s="59"/>
    </row>
    <row r="125" spans="1:17" s="11" customFormat="1" ht="18.75" customHeight="1">
      <c r="A125" s="241">
        <v>119</v>
      </c>
      <c r="B125" s="57"/>
      <c r="C125" s="57"/>
      <c r="D125" s="58"/>
      <c r="E125" s="256"/>
      <c r="F125" s="76"/>
      <c r="G125" s="76"/>
      <c r="H125" s="322"/>
      <c r="I125" s="279"/>
      <c r="J125" s="238" t="e">
        <f>IF(AND(Q125="",#REF!&gt;0,#REF!&lt;5),K125,)</f>
        <v>#REF!</v>
      </c>
      <c r="K125" s="236" t="str">
        <f>IF(D125="","ZZZ9",IF(AND(#REF!&gt;0,#REF!&lt;5),D125&amp;#REF!,D125&amp;"9"))</f>
        <v>ZZZ9</v>
      </c>
      <c r="L125" s="240">
        <f t="shared" si="3"/>
        <v>999</v>
      </c>
      <c r="M125" s="276">
        <f t="shared" si="4"/>
        <v>999</v>
      </c>
      <c r="N125" s="271"/>
      <c r="O125" s="234"/>
      <c r="P125" s="77">
        <f t="shared" si="5"/>
        <v>999</v>
      </c>
      <c r="Q125" s="59"/>
    </row>
    <row r="126" spans="1:17" s="11" customFormat="1" ht="18.75" customHeight="1">
      <c r="A126" s="241">
        <v>120</v>
      </c>
      <c r="B126" s="57"/>
      <c r="C126" s="57"/>
      <c r="D126" s="58"/>
      <c r="E126" s="256"/>
      <c r="F126" s="76"/>
      <c r="G126" s="76"/>
      <c r="H126" s="322"/>
      <c r="I126" s="279"/>
      <c r="J126" s="238" t="e">
        <f>IF(AND(Q126="",#REF!&gt;0,#REF!&lt;5),K126,)</f>
        <v>#REF!</v>
      </c>
      <c r="K126" s="236" t="str">
        <f>IF(D126="","ZZZ9",IF(AND(#REF!&gt;0,#REF!&lt;5),D126&amp;#REF!,D126&amp;"9"))</f>
        <v>ZZZ9</v>
      </c>
      <c r="L126" s="240">
        <f t="shared" si="3"/>
        <v>999</v>
      </c>
      <c r="M126" s="276">
        <f t="shared" si="4"/>
        <v>999</v>
      </c>
      <c r="N126" s="271"/>
      <c r="O126" s="234"/>
      <c r="P126" s="77">
        <f t="shared" si="5"/>
        <v>999</v>
      </c>
      <c r="Q126" s="59"/>
    </row>
    <row r="127" spans="1:17" s="11" customFormat="1" ht="18.75" customHeight="1">
      <c r="A127" s="241">
        <v>121</v>
      </c>
      <c r="B127" s="57"/>
      <c r="C127" s="57"/>
      <c r="D127" s="58"/>
      <c r="E127" s="256"/>
      <c r="F127" s="76"/>
      <c r="G127" s="76"/>
      <c r="H127" s="322"/>
      <c r="I127" s="279"/>
      <c r="J127" s="238" t="e">
        <f>IF(AND(Q127="",#REF!&gt;0,#REF!&lt;5),K127,)</f>
        <v>#REF!</v>
      </c>
      <c r="K127" s="236" t="str">
        <f>IF(D127="","ZZZ9",IF(AND(#REF!&gt;0,#REF!&lt;5),D127&amp;#REF!,D127&amp;"9"))</f>
        <v>ZZZ9</v>
      </c>
      <c r="L127" s="240">
        <f t="shared" si="3"/>
        <v>999</v>
      </c>
      <c r="M127" s="276">
        <f t="shared" si="4"/>
        <v>999</v>
      </c>
      <c r="N127" s="271"/>
      <c r="O127" s="234"/>
      <c r="P127" s="77">
        <f t="shared" si="5"/>
        <v>999</v>
      </c>
      <c r="Q127" s="59"/>
    </row>
    <row r="128" spans="1:17" s="11" customFormat="1" ht="18.75" customHeight="1">
      <c r="A128" s="241">
        <v>122</v>
      </c>
      <c r="B128" s="57"/>
      <c r="C128" s="57"/>
      <c r="D128" s="58"/>
      <c r="E128" s="256"/>
      <c r="F128" s="76"/>
      <c r="G128" s="76"/>
      <c r="H128" s="322"/>
      <c r="I128" s="279"/>
      <c r="J128" s="238" t="e">
        <f>IF(AND(Q128="",#REF!&gt;0,#REF!&lt;5),K128,)</f>
        <v>#REF!</v>
      </c>
      <c r="K128" s="236" t="str">
        <f>IF(D128="","ZZZ9",IF(AND(#REF!&gt;0,#REF!&lt;5),D128&amp;#REF!,D128&amp;"9"))</f>
        <v>ZZZ9</v>
      </c>
      <c r="L128" s="240">
        <f t="shared" si="3"/>
        <v>999</v>
      </c>
      <c r="M128" s="276">
        <f t="shared" si="4"/>
        <v>999</v>
      </c>
      <c r="N128" s="271"/>
      <c r="O128" s="234"/>
      <c r="P128" s="77">
        <f t="shared" si="5"/>
        <v>999</v>
      </c>
      <c r="Q128" s="59"/>
    </row>
    <row r="129" spans="1:17" s="11" customFormat="1" ht="18.75" customHeight="1">
      <c r="A129" s="241">
        <v>123</v>
      </c>
      <c r="B129" s="57"/>
      <c r="C129" s="57"/>
      <c r="D129" s="58"/>
      <c r="E129" s="256"/>
      <c r="F129" s="76"/>
      <c r="G129" s="76"/>
      <c r="H129" s="322"/>
      <c r="I129" s="279"/>
      <c r="J129" s="238" t="e">
        <f>IF(AND(Q129="",#REF!&gt;0,#REF!&lt;5),K129,)</f>
        <v>#REF!</v>
      </c>
      <c r="K129" s="236" t="str">
        <f>IF(D129="","ZZZ9",IF(AND(#REF!&gt;0,#REF!&lt;5),D129&amp;#REF!,D129&amp;"9"))</f>
        <v>ZZZ9</v>
      </c>
      <c r="L129" s="240">
        <f t="shared" si="3"/>
        <v>999</v>
      </c>
      <c r="M129" s="276">
        <f t="shared" si="4"/>
        <v>999</v>
      </c>
      <c r="N129" s="271"/>
      <c r="O129" s="234"/>
      <c r="P129" s="77">
        <f t="shared" si="5"/>
        <v>999</v>
      </c>
      <c r="Q129" s="59"/>
    </row>
    <row r="130" spans="1:17" s="11" customFormat="1" ht="18.75" customHeight="1">
      <c r="A130" s="241">
        <v>124</v>
      </c>
      <c r="B130" s="57"/>
      <c r="C130" s="57"/>
      <c r="D130" s="58"/>
      <c r="E130" s="256"/>
      <c r="F130" s="76"/>
      <c r="G130" s="76"/>
      <c r="H130" s="322"/>
      <c r="I130" s="279"/>
      <c r="J130" s="238" t="e">
        <f>IF(AND(Q130="",#REF!&gt;0,#REF!&lt;5),K130,)</f>
        <v>#REF!</v>
      </c>
      <c r="K130" s="236" t="str">
        <f>IF(D130="","ZZZ9",IF(AND(#REF!&gt;0,#REF!&lt;5),D130&amp;#REF!,D130&amp;"9"))</f>
        <v>ZZZ9</v>
      </c>
      <c r="L130" s="240">
        <f t="shared" si="3"/>
        <v>999</v>
      </c>
      <c r="M130" s="276">
        <f t="shared" si="4"/>
        <v>999</v>
      </c>
      <c r="N130" s="271"/>
      <c r="O130" s="234"/>
      <c r="P130" s="77">
        <f t="shared" si="5"/>
        <v>999</v>
      </c>
      <c r="Q130" s="59"/>
    </row>
    <row r="131" spans="1:17" s="11" customFormat="1" ht="18.75" customHeight="1">
      <c r="A131" s="241">
        <v>125</v>
      </c>
      <c r="B131" s="57"/>
      <c r="C131" s="57"/>
      <c r="D131" s="58"/>
      <c r="E131" s="256"/>
      <c r="F131" s="76"/>
      <c r="G131" s="76"/>
      <c r="H131" s="322"/>
      <c r="I131" s="279"/>
      <c r="J131" s="238" t="e">
        <f>IF(AND(Q131="",#REF!&gt;0,#REF!&lt;5),K131,)</f>
        <v>#REF!</v>
      </c>
      <c r="K131" s="236" t="str">
        <f>IF(D131="","ZZZ9",IF(AND(#REF!&gt;0,#REF!&lt;5),D131&amp;#REF!,D131&amp;"9"))</f>
        <v>ZZZ9</v>
      </c>
      <c r="L131" s="240">
        <f t="shared" si="3"/>
        <v>999</v>
      </c>
      <c r="M131" s="276">
        <f t="shared" si="4"/>
        <v>999</v>
      </c>
      <c r="N131" s="271"/>
      <c r="O131" s="234"/>
      <c r="P131" s="77">
        <f t="shared" si="5"/>
        <v>999</v>
      </c>
      <c r="Q131" s="59"/>
    </row>
    <row r="132" spans="1:17" s="11" customFormat="1" ht="18.75" customHeight="1">
      <c r="A132" s="241">
        <v>126</v>
      </c>
      <c r="B132" s="57"/>
      <c r="C132" s="57"/>
      <c r="D132" s="58"/>
      <c r="E132" s="256"/>
      <c r="F132" s="76"/>
      <c r="G132" s="76"/>
      <c r="H132" s="322"/>
      <c r="I132" s="279"/>
      <c r="J132" s="238" t="e">
        <f>IF(AND(Q132="",#REF!&gt;0,#REF!&lt;5),K132,)</f>
        <v>#REF!</v>
      </c>
      <c r="K132" s="236" t="str">
        <f>IF(D132="","ZZZ9",IF(AND(#REF!&gt;0,#REF!&lt;5),D132&amp;#REF!,D132&amp;"9"))</f>
        <v>ZZZ9</v>
      </c>
      <c r="L132" s="240">
        <f t="shared" si="3"/>
        <v>999</v>
      </c>
      <c r="M132" s="276">
        <f t="shared" si="4"/>
        <v>999</v>
      </c>
      <c r="N132" s="271"/>
      <c r="O132" s="234"/>
      <c r="P132" s="77">
        <f t="shared" si="5"/>
        <v>999</v>
      </c>
      <c r="Q132" s="59"/>
    </row>
    <row r="133" spans="1:17" s="11" customFormat="1" ht="18.75" customHeight="1">
      <c r="A133" s="241">
        <v>127</v>
      </c>
      <c r="B133" s="57"/>
      <c r="C133" s="57"/>
      <c r="D133" s="58"/>
      <c r="E133" s="256"/>
      <c r="F133" s="76"/>
      <c r="G133" s="76"/>
      <c r="H133" s="322"/>
      <c r="I133" s="279"/>
      <c r="J133" s="238" t="e">
        <f>IF(AND(Q133="",#REF!&gt;0,#REF!&lt;5),K133,)</f>
        <v>#REF!</v>
      </c>
      <c r="K133" s="236" t="str">
        <f>IF(D133="","ZZZ9",IF(AND(#REF!&gt;0,#REF!&lt;5),D133&amp;#REF!,D133&amp;"9"))</f>
        <v>ZZZ9</v>
      </c>
      <c r="L133" s="240">
        <f t="shared" si="3"/>
        <v>999</v>
      </c>
      <c r="M133" s="276">
        <f t="shared" si="4"/>
        <v>999</v>
      </c>
      <c r="N133" s="271"/>
      <c r="O133" s="234"/>
      <c r="P133" s="77">
        <f t="shared" si="5"/>
        <v>999</v>
      </c>
      <c r="Q133" s="59"/>
    </row>
    <row r="134" spans="1:17" s="11" customFormat="1" ht="18.75" customHeight="1">
      <c r="A134" s="241">
        <v>128</v>
      </c>
      <c r="B134" s="57"/>
      <c r="C134" s="57"/>
      <c r="D134" s="58"/>
      <c r="E134" s="256"/>
      <c r="F134" s="76"/>
      <c r="G134" s="76"/>
      <c r="H134" s="322"/>
      <c r="I134" s="279"/>
      <c r="J134" s="238" t="e">
        <f>IF(AND(Q134="",#REF!&gt;0,#REF!&lt;5),K134,)</f>
        <v>#REF!</v>
      </c>
      <c r="K134" s="236" t="str">
        <f>IF(D134="","ZZZ9",IF(AND(#REF!&gt;0,#REF!&lt;5),D134&amp;#REF!,D134&amp;"9"))</f>
        <v>ZZZ9</v>
      </c>
      <c r="L134" s="240">
        <f t="shared" si="3"/>
        <v>999</v>
      </c>
      <c r="M134" s="276">
        <f t="shared" si="4"/>
        <v>999</v>
      </c>
      <c r="N134" s="271"/>
      <c r="O134" s="277"/>
      <c r="P134" s="278">
        <f t="shared" si="5"/>
        <v>999</v>
      </c>
      <c r="Q134" s="279"/>
    </row>
    <row r="135" spans="1:17" ht="12.75">
      <c r="A135" s="241">
        <v>129</v>
      </c>
      <c r="B135" s="57"/>
      <c r="C135" s="57"/>
      <c r="D135" s="58"/>
      <c r="E135" s="256"/>
      <c r="F135" s="76"/>
      <c r="G135" s="76"/>
      <c r="H135" s="322"/>
      <c r="I135" s="279"/>
      <c r="J135" s="238" t="e">
        <f>IF(AND(Q135="",#REF!&gt;0,#REF!&lt;5),K135,)</f>
        <v>#REF!</v>
      </c>
      <c r="K135" s="236" t="str">
        <f>IF(D135="","ZZZ9",IF(AND(#REF!&gt;0,#REF!&lt;5),D135&amp;#REF!,D135&amp;"9"))</f>
        <v>ZZZ9</v>
      </c>
      <c r="L135" s="240">
        <f t="shared" si="3"/>
        <v>999</v>
      </c>
      <c r="M135" s="276">
        <f t="shared" si="4"/>
        <v>999</v>
      </c>
      <c r="N135" s="271"/>
      <c r="O135" s="234"/>
      <c r="P135" s="77">
        <f t="shared" si="5"/>
        <v>999</v>
      </c>
      <c r="Q135" s="59"/>
    </row>
    <row r="136" spans="1:17" ht="12.75">
      <c r="A136" s="241">
        <v>130</v>
      </c>
      <c r="B136" s="57"/>
      <c r="C136" s="57"/>
      <c r="D136" s="58"/>
      <c r="E136" s="256"/>
      <c r="F136" s="76"/>
      <c r="G136" s="76"/>
      <c r="H136" s="322"/>
      <c r="I136" s="279"/>
      <c r="J136" s="238" t="e">
        <f>IF(AND(Q136="",#REF!&gt;0,#REF!&lt;5),K136,)</f>
        <v>#REF!</v>
      </c>
      <c r="K136" s="236" t="str">
        <f>IF(D136="","ZZZ9",IF(AND(#REF!&gt;0,#REF!&lt;5),D136&amp;#REF!,D136&amp;"9"))</f>
        <v>ZZZ9</v>
      </c>
      <c r="L136" s="240">
        <f t="shared" si="3"/>
        <v>999</v>
      </c>
      <c r="M136" s="276">
        <f t="shared" si="4"/>
        <v>999</v>
      </c>
      <c r="N136" s="271"/>
      <c r="O136" s="234"/>
      <c r="P136" s="77">
        <f t="shared" si="5"/>
        <v>999</v>
      </c>
      <c r="Q136" s="59"/>
    </row>
    <row r="137" spans="1:17" ht="12.75">
      <c r="A137" s="241">
        <v>131</v>
      </c>
      <c r="B137" s="57"/>
      <c r="C137" s="57"/>
      <c r="D137" s="58"/>
      <c r="E137" s="256"/>
      <c r="F137" s="76"/>
      <c r="G137" s="76"/>
      <c r="H137" s="322"/>
      <c r="I137" s="279"/>
      <c r="J137" s="238" t="e">
        <f>IF(AND(Q137="",#REF!&gt;0,#REF!&lt;5),K137,)</f>
        <v>#REF!</v>
      </c>
      <c r="K137" s="236" t="str">
        <f>IF(D137="","ZZZ9",IF(AND(#REF!&gt;0,#REF!&lt;5),D137&amp;#REF!,D137&amp;"9"))</f>
        <v>ZZZ9</v>
      </c>
      <c r="L137" s="240">
        <f t="shared" si="3"/>
        <v>999</v>
      </c>
      <c r="M137" s="276">
        <f t="shared" si="4"/>
        <v>999</v>
      </c>
      <c r="N137" s="271"/>
      <c r="O137" s="234"/>
      <c r="P137" s="77">
        <f t="shared" si="5"/>
        <v>999</v>
      </c>
      <c r="Q137" s="59"/>
    </row>
    <row r="138" spans="1:17" ht="12.75">
      <c r="A138" s="241">
        <v>132</v>
      </c>
      <c r="B138" s="57"/>
      <c r="C138" s="57"/>
      <c r="D138" s="58"/>
      <c r="E138" s="256"/>
      <c r="F138" s="76"/>
      <c r="G138" s="76"/>
      <c r="H138" s="322"/>
      <c r="I138" s="279"/>
      <c r="J138" s="238" t="e">
        <f>IF(AND(Q138="",#REF!&gt;0,#REF!&lt;5),K138,)</f>
        <v>#REF!</v>
      </c>
      <c r="K138" s="236" t="str">
        <f>IF(D138="","ZZZ9",IF(AND(#REF!&gt;0,#REF!&lt;5),D138&amp;#REF!,D138&amp;"9"))</f>
        <v>ZZZ9</v>
      </c>
      <c r="L138" s="240">
        <f t="shared" si="3"/>
        <v>999</v>
      </c>
      <c r="M138" s="276">
        <f t="shared" si="4"/>
        <v>999</v>
      </c>
      <c r="N138" s="271"/>
      <c r="O138" s="234"/>
      <c r="P138" s="77">
        <f t="shared" si="5"/>
        <v>999</v>
      </c>
      <c r="Q138" s="59"/>
    </row>
    <row r="139" spans="1:17" ht="12.75">
      <c r="A139" s="241">
        <v>133</v>
      </c>
      <c r="B139" s="57"/>
      <c r="C139" s="57"/>
      <c r="D139" s="58"/>
      <c r="E139" s="256"/>
      <c r="F139" s="76"/>
      <c r="G139" s="76"/>
      <c r="H139" s="322"/>
      <c r="I139" s="279"/>
      <c r="J139" s="238" t="e">
        <f>IF(AND(Q139="",#REF!&gt;0,#REF!&lt;5),K139,)</f>
        <v>#REF!</v>
      </c>
      <c r="K139" s="236" t="str">
        <f>IF(D139="","ZZZ9",IF(AND(#REF!&gt;0,#REF!&lt;5),D139&amp;#REF!,D139&amp;"9"))</f>
        <v>ZZZ9</v>
      </c>
      <c r="L139" s="240">
        <f t="shared" si="3"/>
        <v>999</v>
      </c>
      <c r="M139" s="276">
        <f t="shared" si="4"/>
        <v>999</v>
      </c>
      <c r="N139" s="271"/>
      <c r="O139" s="234"/>
      <c r="P139" s="77">
        <f t="shared" si="5"/>
        <v>999</v>
      </c>
      <c r="Q139" s="59"/>
    </row>
    <row r="140" spans="1:17" ht="12.75">
      <c r="A140" s="241">
        <v>134</v>
      </c>
      <c r="B140" s="57"/>
      <c r="C140" s="57"/>
      <c r="D140" s="58"/>
      <c r="E140" s="256"/>
      <c r="F140" s="76"/>
      <c r="G140" s="76"/>
      <c r="H140" s="322"/>
      <c r="I140" s="279"/>
      <c r="J140" s="238" t="e">
        <f>IF(AND(Q140="",#REF!&gt;0,#REF!&lt;5),K140,)</f>
        <v>#REF!</v>
      </c>
      <c r="K140" s="236" t="str">
        <f>IF(D140="","ZZZ9",IF(AND(#REF!&gt;0,#REF!&lt;5),D140&amp;#REF!,D140&amp;"9"))</f>
        <v>ZZZ9</v>
      </c>
      <c r="L140" s="240">
        <f t="shared" si="3"/>
        <v>999</v>
      </c>
      <c r="M140" s="276">
        <f t="shared" si="4"/>
        <v>999</v>
      </c>
      <c r="N140" s="271"/>
      <c r="O140" s="234"/>
      <c r="P140" s="77">
        <f t="shared" si="5"/>
        <v>999</v>
      </c>
      <c r="Q140" s="59"/>
    </row>
    <row r="141" spans="1:17" ht="12.75">
      <c r="A141" s="241">
        <v>135</v>
      </c>
      <c r="B141" s="57"/>
      <c r="C141" s="57"/>
      <c r="D141" s="58"/>
      <c r="E141" s="256"/>
      <c r="F141" s="76"/>
      <c r="G141" s="76"/>
      <c r="H141" s="322"/>
      <c r="I141" s="279"/>
      <c r="J141" s="238" t="e">
        <f>IF(AND(Q141="",#REF!&gt;0,#REF!&lt;5),K141,)</f>
        <v>#REF!</v>
      </c>
      <c r="K141" s="236" t="str">
        <f>IF(D141="","ZZZ9",IF(AND(#REF!&gt;0,#REF!&lt;5),D141&amp;#REF!,D141&amp;"9"))</f>
        <v>ZZZ9</v>
      </c>
      <c r="L141" s="240">
        <f t="shared" si="3"/>
        <v>999</v>
      </c>
      <c r="M141" s="276">
        <f t="shared" si="4"/>
        <v>999</v>
      </c>
      <c r="N141" s="271"/>
      <c r="O141" s="277"/>
      <c r="P141" s="278">
        <f t="shared" si="5"/>
        <v>999</v>
      </c>
      <c r="Q141" s="279"/>
    </row>
    <row r="142" spans="1:17" ht="12.75">
      <c r="A142" s="241">
        <v>136</v>
      </c>
      <c r="B142" s="57"/>
      <c r="C142" s="57"/>
      <c r="D142" s="58"/>
      <c r="E142" s="256"/>
      <c r="F142" s="76"/>
      <c r="G142" s="76"/>
      <c r="H142" s="322"/>
      <c r="I142" s="279"/>
      <c r="J142" s="238" t="e">
        <f>IF(AND(Q142="",#REF!&gt;0,#REF!&lt;5),K142,)</f>
        <v>#REF!</v>
      </c>
      <c r="K142" s="236" t="str">
        <f>IF(D142="","ZZZ9",IF(AND(#REF!&gt;0,#REF!&lt;5),D142&amp;#REF!,D142&amp;"9"))</f>
        <v>ZZZ9</v>
      </c>
      <c r="L142" s="240">
        <f t="shared" si="3"/>
        <v>999</v>
      </c>
      <c r="M142" s="276">
        <f t="shared" si="4"/>
        <v>999</v>
      </c>
      <c r="N142" s="271"/>
      <c r="O142" s="234"/>
      <c r="P142" s="77">
        <f t="shared" si="5"/>
        <v>999</v>
      </c>
      <c r="Q142" s="59"/>
    </row>
    <row r="143" spans="1:17" ht="12.75">
      <c r="A143" s="241">
        <v>137</v>
      </c>
      <c r="B143" s="57"/>
      <c r="C143" s="57"/>
      <c r="D143" s="58"/>
      <c r="E143" s="256"/>
      <c r="F143" s="76"/>
      <c r="G143" s="76"/>
      <c r="H143" s="322"/>
      <c r="I143" s="279"/>
      <c r="J143" s="238" t="e">
        <f>IF(AND(Q143="",#REF!&gt;0,#REF!&lt;5),K143,)</f>
        <v>#REF!</v>
      </c>
      <c r="K143" s="236" t="str">
        <f>IF(D143="","ZZZ9",IF(AND(#REF!&gt;0,#REF!&lt;5),D143&amp;#REF!,D143&amp;"9"))</f>
        <v>ZZZ9</v>
      </c>
      <c r="L143" s="240">
        <f t="shared" si="3"/>
        <v>999</v>
      </c>
      <c r="M143" s="276">
        <f t="shared" si="4"/>
        <v>999</v>
      </c>
      <c r="N143" s="271"/>
      <c r="O143" s="234"/>
      <c r="P143" s="77">
        <f t="shared" si="5"/>
        <v>999</v>
      </c>
      <c r="Q143" s="59"/>
    </row>
    <row r="144" spans="1:17" ht="12.75">
      <c r="A144" s="241">
        <v>138</v>
      </c>
      <c r="B144" s="57"/>
      <c r="C144" s="57"/>
      <c r="D144" s="58"/>
      <c r="E144" s="256"/>
      <c r="F144" s="76"/>
      <c r="G144" s="76"/>
      <c r="H144" s="322"/>
      <c r="I144" s="279"/>
      <c r="J144" s="238" t="e">
        <f>IF(AND(Q144="",#REF!&gt;0,#REF!&lt;5),K144,)</f>
        <v>#REF!</v>
      </c>
      <c r="K144" s="236" t="str">
        <f>IF(D144="","ZZZ9",IF(AND(#REF!&gt;0,#REF!&lt;5),D144&amp;#REF!,D144&amp;"9"))</f>
        <v>ZZZ9</v>
      </c>
      <c r="L144" s="240">
        <f t="shared" si="3"/>
        <v>999</v>
      </c>
      <c r="M144" s="276">
        <f t="shared" si="4"/>
        <v>999</v>
      </c>
      <c r="N144" s="271"/>
      <c r="O144" s="234"/>
      <c r="P144" s="77">
        <f t="shared" si="5"/>
        <v>999</v>
      </c>
      <c r="Q144" s="59"/>
    </row>
    <row r="145" spans="1:17" ht="12.75">
      <c r="A145" s="241">
        <v>139</v>
      </c>
      <c r="B145" s="57"/>
      <c r="C145" s="57"/>
      <c r="D145" s="58"/>
      <c r="E145" s="256"/>
      <c r="F145" s="76"/>
      <c r="G145" s="76"/>
      <c r="H145" s="322"/>
      <c r="I145" s="279"/>
      <c r="J145" s="238" t="e">
        <f>IF(AND(Q145="",#REF!&gt;0,#REF!&lt;5),K145,)</f>
        <v>#REF!</v>
      </c>
      <c r="K145" s="236" t="str">
        <f>IF(D145="","ZZZ9",IF(AND(#REF!&gt;0,#REF!&lt;5),D145&amp;#REF!,D145&amp;"9"))</f>
        <v>ZZZ9</v>
      </c>
      <c r="L145" s="240">
        <f t="shared" si="3"/>
        <v>999</v>
      </c>
      <c r="M145" s="276">
        <f t="shared" si="4"/>
        <v>999</v>
      </c>
      <c r="N145" s="271"/>
      <c r="O145" s="234"/>
      <c r="P145" s="77">
        <f t="shared" si="5"/>
        <v>999</v>
      </c>
      <c r="Q145" s="59"/>
    </row>
    <row r="146" spans="1:17" ht="12.75">
      <c r="A146" s="241">
        <v>140</v>
      </c>
      <c r="B146" s="57"/>
      <c r="C146" s="57"/>
      <c r="D146" s="58"/>
      <c r="E146" s="256"/>
      <c r="F146" s="76"/>
      <c r="G146" s="76"/>
      <c r="H146" s="322"/>
      <c r="I146" s="279"/>
      <c r="J146" s="238" t="e">
        <f>IF(AND(Q146="",#REF!&gt;0,#REF!&lt;5),K146,)</f>
        <v>#REF!</v>
      </c>
      <c r="K146" s="236" t="str">
        <f>IF(D146="","ZZZ9",IF(AND(#REF!&gt;0,#REF!&lt;5),D146&amp;#REF!,D146&amp;"9"))</f>
        <v>ZZZ9</v>
      </c>
      <c r="L146" s="240">
        <f t="shared" si="3"/>
        <v>999</v>
      </c>
      <c r="M146" s="276">
        <f t="shared" si="4"/>
        <v>999</v>
      </c>
      <c r="N146" s="271"/>
      <c r="O146" s="234"/>
      <c r="P146" s="77">
        <f t="shared" si="5"/>
        <v>999</v>
      </c>
      <c r="Q146" s="59"/>
    </row>
    <row r="147" spans="1:17" ht="12.75">
      <c r="A147" s="241">
        <v>141</v>
      </c>
      <c r="B147" s="57"/>
      <c r="C147" s="57"/>
      <c r="D147" s="58"/>
      <c r="E147" s="256"/>
      <c r="F147" s="76"/>
      <c r="G147" s="76"/>
      <c r="H147" s="322"/>
      <c r="I147" s="279"/>
      <c r="J147" s="238" t="e">
        <f>IF(AND(Q147="",#REF!&gt;0,#REF!&lt;5),K147,)</f>
        <v>#REF!</v>
      </c>
      <c r="K147" s="236" t="str">
        <f>IF(D147="","ZZZ9",IF(AND(#REF!&gt;0,#REF!&lt;5),D147&amp;#REF!,D147&amp;"9"))</f>
        <v>ZZZ9</v>
      </c>
      <c r="L147" s="240">
        <f t="shared" si="3"/>
        <v>999</v>
      </c>
      <c r="M147" s="276">
        <f t="shared" si="4"/>
        <v>999</v>
      </c>
      <c r="N147" s="271"/>
      <c r="O147" s="234"/>
      <c r="P147" s="77">
        <f t="shared" si="5"/>
        <v>999</v>
      </c>
      <c r="Q147" s="59"/>
    </row>
    <row r="148" spans="1:17" ht="12.75">
      <c r="A148" s="241">
        <v>142</v>
      </c>
      <c r="B148" s="57"/>
      <c r="C148" s="57"/>
      <c r="D148" s="58"/>
      <c r="E148" s="256"/>
      <c r="F148" s="76"/>
      <c r="G148" s="76"/>
      <c r="H148" s="322"/>
      <c r="I148" s="279"/>
      <c r="J148" s="238" t="e">
        <f>IF(AND(Q148="",#REF!&gt;0,#REF!&lt;5),K148,)</f>
        <v>#REF!</v>
      </c>
      <c r="K148" s="236" t="str">
        <f>IF(D148="","ZZZ9",IF(AND(#REF!&gt;0,#REF!&lt;5),D148&amp;#REF!,D148&amp;"9"))</f>
        <v>ZZZ9</v>
      </c>
      <c r="L148" s="240">
        <f t="shared" si="3"/>
        <v>999</v>
      </c>
      <c r="M148" s="276">
        <f t="shared" si="4"/>
        <v>999</v>
      </c>
      <c r="N148" s="271"/>
      <c r="O148" s="277"/>
      <c r="P148" s="278">
        <f t="shared" si="5"/>
        <v>999</v>
      </c>
      <c r="Q148" s="279"/>
    </row>
    <row r="149" spans="1:17" ht="12.75">
      <c r="A149" s="241">
        <v>143</v>
      </c>
      <c r="B149" s="57"/>
      <c r="C149" s="57"/>
      <c r="D149" s="58"/>
      <c r="E149" s="256"/>
      <c r="F149" s="76"/>
      <c r="G149" s="76"/>
      <c r="H149" s="322"/>
      <c r="I149" s="279"/>
      <c r="J149" s="238" t="e">
        <f>IF(AND(Q149="",#REF!&gt;0,#REF!&lt;5),K149,)</f>
        <v>#REF!</v>
      </c>
      <c r="K149" s="236" t="str">
        <f>IF(D149="","ZZZ9",IF(AND(#REF!&gt;0,#REF!&lt;5),D149&amp;#REF!,D149&amp;"9"))</f>
        <v>ZZZ9</v>
      </c>
      <c r="L149" s="240">
        <f t="shared" si="3"/>
        <v>999</v>
      </c>
      <c r="M149" s="276">
        <f t="shared" si="4"/>
        <v>999</v>
      </c>
      <c r="N149" s="271"/>
      <c r="O149" s="234"/>
      <c r="P149" s="77">
        <f t="shared" si="5"/>
        <v>999</v>
      </c>
      <c r="Q149" s="59"/>
    </row>
    <row r="150" spans="1:17" ht="12.75">
      <c r="A150" s="241">
        <v>144</v>
      </c>
      <c r="B150" s="57"/>
      <c r="C150" s="57"/>
      <c r="D150" s="58"/>
      <c r="E150" s="256"/>
      <c r="F150" s="76"/>
      <c r="G150" s="76"/>
      <c r="H150" s="322"/>
      <c r="I150" s="279"/>
      <c r="J150" s="238" t="e">
        <f>IF(AND(Q150="",#REF!&gt;0,#REF!&lt;5),K150,)</f>
        <v>#REF!</v>
      </c>
      <c r="K150" s="236" t="str">
        <f>IF(D150="","ZZZ9",IF(AND(#REF!&gt;0,#REF!&lt;5),D150&amp;#REF!,D150&amp;"9"))</f>
        <v>ZZZ9</v>
      </c>
      <c r="L150" s="240">
        <f t="shared" si="3"/>
        <v>999</v>
      </c>
      <c r="M150" s="276">
        <f t="shared" si="4"/>
        <v>999</v>
      </c>
      <c r="N150" s="271"/>
      <c r="O150" s="234"/>
      <c r="P150" s="77">
        <f t="shared" si="5"/>
        <v>999</v>
      </c>
      <c r="Q150" s="59"/>
    </row>
    <row r="151" spans="1:17" ht="12.75">
      <c r="A151" s="241">
        <v>145</v>
      </c>
      <c r="B151" s="57"/>
      <c r="C151" s="57"/>
      <c r="D151" s="58"/>
      <c r="E151" s="256"/>
      <c r="F151" s="76"/>
      <c r="G151" s="76"/>
      <c r="H151" s="322"/>
      <c r="I151" s="279"/>
      <c r="J151" s="238" t="e">
        <f>IF(AND(Q151="",#REF!&gt;0,#REF!&lt;5),K151,)</f>
        <v>#REF!</v>
      </c>
      <c r="K151" s="236" t="str">
        <f>IF(D151="","ZZZ9",IF(AND(#REF!&gt;0,#REF!&lt;5),D151&amp;#REF!,D151&amp;"9"))</f>
        <v>ZZZ9</v>
      </c>
      <c r="L151" s="240">
        <f t="shared" si="3"/>
        <v>999</v>
      </c>
      <c r="M151" s="276">
        <f t="shared" si="4"/>
        <v>999</v>
      </c>
      <c r="N151" s="271"/>
      <c r="O151" s="234"/>
      <c r="P151" s="77">
        <f t="shared" si="5"/>
        <v>999</v>
      </c>
      <c r="Q151" s="59"/>
    </row>
    <row r="152" spans="1:17" ht="12.75">
      <c r="A152" s="241">
        <v>146</v>
      </c>
      <c r="B152" s="57"/>
      <c r="C152" s="57"/>
      <c r="D152" s="58"/>
      <c r="E152" s="256"/>
      <c r="F152" s="76"/>
      <c r="G152" s="76"/>
      <c r="H152" s="322"/>
      <c r="I152" s="279"/>
      <c r="J152" s="238" t="e">
        <f>IF(AND(Q152="",#REF!&gt;0,#REF!&lt;5),K152,)</f>
        <v>#REF!</v>
      </c>
      <c r="K152" s="236" t="str">
        <f>IF(D152="","ZZZ9",IF(AND(#REF!&gt;0,#REF!&lt;5),D152&amp;#REF!,D152&amp;"9"))</f>
        <v>ZZZ9</v>
      </c>
      <c r="L152" s="240">
        <f t="shared" si="3"/>
        <v>999</v>
      </c>
      <c r="M152" s="276">
        <f t="shared" si="4"/>
        <v>999</v>
      </c>
      <c r="N152" s="271"/>
      <c r="O152" s="234"/>
      <c r="P152" s="77">
        <f t="shared" si="5"/>
        <v>999</v>
      </c>
      <c r="Q152" s="59"/>
    </row>
    <row r="153" spans="1:17" ht="12.75">
      <c r="A153" s="241">
        <v>147</v>
      </c>
      <c r="B153" s="57"/>
      <c r="C153" s="57"/>
      <c r="D153" s="58"/>
      <c r="E153" s="256"/>
      <c r="F153" s="76"/>
      <c r="G153" s="76"/>
      <c r="H153" s="322"/>
      <c r="I153" s="279"/>
      <c r="J153" s="238" t="e">
        <f>IF(AND(Q153="",#REF!&gt;0,#REF!&lt;5),K153,)</f>
        <v>#REF!</v>
      </c>
      <c r="K153" s="236" t="str">
        <f>IF(D153="","ZZZ9",IF(AND(#REF!&gt;0,#REF!&lt;5),D153&amp;#REF!,D153&amp;"9"))</f>
        <v>ZZZ9</v>
      </c>
      <c r="L153" s="240">
        <f t="shared" si="3"/>
        <v>999</v>
      </c>
      <c r="M153" s="276">
        <f t="shared" si="4"/>
        <v>999</v>
      </c>
      <c r="N153" s="271"/>
      <c r="O153" s="234"/>
      <c r="P153" s="77">
        <f t="shared" si="5"/>
        <v>999</v>
      </c>
      <c r="Q153" s="59"/>
    </row>
    <row r="154" spans="1:17" ht="12.75">
      <c r="A154" s="241">
        <v>148</v>
      </c>
      <c r="B154" s="57"/>
      <c r="C154" s="57"/>
      <c r="D154" s="58"/>
      <c r="E154" s="256"/>
      <c r="F154" s="76"/>
      <c r="G154" s="76"/>
      <c r="H154" s="322"/>
      <c r="I154" s="279"/>
      <c r="J154" s="238" t="e">
        <f>IF(AND(Q154="",#REF!&gt;0,#REF!&lt;5),K154,)</f>
        <v>#REF!</v>
      </c>
      <c r="K154" s="236" t="str">
        <f>IF(D154="","ZZZ9",IF(AND(#REF!&gt;0,#REF!&lt;5),D154&amp;#REF!,D154&amp;"9"))</f>
        <v>ZZZ9</v>
      </c>
      <c r="L154" s="240">
        <f t="shared" si="3"/>
        <v>999</v>
      </c>
      <c r="M154" s="276">
        <f t="shared" si="4"/>
        <v>999</v>
      </c>
      <c r="N154" s="271"/>
      <c r="O154" s="234"/>
      <c r="P154" s="77">
        <f t="shared" si="5"/>
        <v>999</v>
      </c>
      <c r="Q154" s="59"/>
    </row>
    <row r="155" spans="1:17" ht="12.75">
      <c r="A155" s="241">
        <v>149</v>
      </c>
      <c r="B155" s="57"/>
      <c r="C155" s="57"/>
      <c r="D155" s="58"/>
      <c r="E155" s="256"/>
      <c r="F155" s="76"/>
      <c r="G155" s="76"/>
      <c r="H155" s="322"/>
      <c r="I155" s="279"/>
      <c r="J155" s="238" t="e">
        <f>IF(AND(Q155="",#REF!&gt;0,#REF!&lt;5),K155,)</f>
        <v>#REF!</v>
      </c>
      <c r="K155" s="236" t="str">
        <f>IF(D155="","ZZZ9",IF(AND(#REF!&gt;0,#REF!&lt;5),D155&amp;#REF!,D155&amp;"9"))</f>
        <v>ZZZ9</v>
      </c>
      <c r="L155" s="240">
        <f t="shared" si="3"/>
        <v>999</v>
      </c>
      <c r="M155" s="276">
        <f t="shared" si="4"/>
        <v>999</v>
      </c>
      <c r="N155" s="271"/>
      <c r="O155" s="234"/>
      <c r="P155" s="77">
        <f t="shared" si="5"/>
        <v>999</v>
      </c>
      <c r="Q155" s="59"/>
    </row>
    <row r="156" spans="1:17" ht="12.75">
      <c r="A156" s="241">
        <v>150</v>
      </c>
      <c r="B156" s="57"/>
      <c r="C156" s="57"/>
      <c r="D156" s="58"/>
      <c r="E156" s="256"/>
      <c r="F156" s="76"/>
      <c r="G156" s="76"/>
      <c r="H156" s="322"/>
      <c r="I156" s="279"/>
      <c r="J156" s="238" t="e">
        <f>IF(AND(Q156="",#REF!&gt;0,#REF!&lt;5),K156,)</f>
        <v>#REF!</v>
      </c>
      <c r="K156" s="236" t="str">
        <f>IF(D156="","ZZZ9",IF(AND(#REF!&gt;0,#REF!&lt;5),D156&amp;#REF!,D156&amp;"9"))</f>
        <v>ZZZ9</v>
      </c>
      <c r="L156" s="240">
        <f t="shared" si="3"/>
        <v>999</v>
      </c>
      <c r="M156" s="276">
        <f t="shared" si="4"/>
        <v>999</v>
      </c>
      <c r="N156" s="271"/>
      <c r="O156" s="234"/>
      <c r="P156" s="77">
        <f t="shared" si="5"/>
        <v>999</v>
      </c>
      <c r="Q156" s="59"/>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5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5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158">
    <tabColor indexed="11"/>
    <pageSetUpPr fitToPage="1"/>
  </sheetPr>
  <dimension ref="A1:AK81"/>
  <sheetViews>
    <sheetView showGridLines="0" showZeros="0" zoomScalePageLayoutView="0" workbookViewId="0" topLeftCell="A1">
      <selection activeCell="X52" sqref="X52"/>
    </sheetView>
  </sheetViews>
  <sheetFormatPr defaultColWidth="9.140625" defaultRowHeight="12.75"/>
  <cols>
    <col min="1" max="2" width="3.28125" style="0" customWidth="1"/>
    <col min="3" max="3" width="4.7109375" style="0" customWidth="1"/>
    <col min="4" max="4" width="6.14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28125" style="0" customWidth="1"/>
    <col min="21" max="21" width="11.421875" style="0" hidden="1" customWidth="1"/>
    <col min="25" max="34" width="9.140625" style="0" hidden="1" customWidth="1"/>
  </cols>
  <sheetData>
    <row r="1" spans="1:37" s="80" customFormat="1" ht="21.75" customHeight="1">
      <c r="A1" s="48" t="str">
        <f>Altalanos!$A$6</f>
        <v>Fortuna kupa</v>
      </c>
      <c r="B1" s="48"/>
      <c r="C1" s="81"/>
      <c r="D1" s="81"/>
      <c r="E1" s="81"/>
      <c r="F1" s="81"/>
      <c r="G1" s="81"/>
      <c r="H1" s="81"/>
      <c r="I1" s="222"/>
      <c r="J1" s="82"/>
      <c r="K1" s="286" t="s">
        <v>106</v>
      </c>
      <c r="L1" s="68"/>
      <c r="M1" s="49"/>
      <c r="N1" s="82"/>
      <c r="O1" s="82" t="s">
        <v>70</v>
      </c>
      <c r="P1" s="82"/>
      <c r="Q1" s="81"/>
      <c r="R1" s="82"/>
      <c r="Y1" s="294"/>
      <c r="Z1" s="294"/>
      <c r="AA1" s="294"/>
      <c r="AB1" s="302" t="e">
        <f>IF($Y$6=1,CONCATENATE(VLOOKUP($Y$4,$AA$2:$AH$15,2)),CONCATENATE(VLOOKUP($Y$4,$AA$17:$AH$26,2)))</f>
        <v>#N/A</v>
      </c>
      <c r="AC1" s="302" t="e">
        <f>IF($Y$6=1,CONCATENATE(VLOOKUP($Y$4,$AA$2:$AH$15,3)),CONCATENATE(VLOOKUP($Y$4,$AA$17:$AH$26,3)))</f>
        <v>#N/A</v>
      </c>
      <c r="AD1" s="302" t="e">
        <f>IF($Y$6=1,CONCATENATE(VLOOKUP($Y$4,$AA$2:$AH$15,4)),CONCATENATE(VLOOKUP($Y$4,$AA$17:$AH$26,4)))</f>
        <v>#N/A</v>
      </c>
      <c r="AE1" s="302" t="e">
        <f>IF($Y$6=1,CONCATENATE(VLOOKUP($Y$4,$AA$2:$AH$15,5)),CONCATENATE(VLOOKUP($Y$4,$AA$17:$AH$26,5)))</f>
        <v>#N/A</v>
      </c>
      <c r="AF1" s="302" t="e">
        <f>IF($Y$6=1,CONCATENATE(VLOOKUP($Y$4,$AA$2:$AH$15,6)),CONCATENATE(VLOOKUP($Y$4,$AA$17:$AH$26,6)))</f>
        <v>#N/A</v>
      </c>
      <c r="AG1" s="302" t="e">
        <f>IF($Y$6=1,CONCATENATE(VLOOKUP($Y$4,$AA$2:$AH$15,7)),CONCATENATE(VLOOKUP($Y$4,$AA$17:$AH$26,7)))</f>
        <v>#N/A</v>
      </c>
      <c r="AH1" s="302" t="e">
        <f>IF($Y$6=1,CONCATENATE(VLOOKUP($Y$4,$AA$2:$AH$15,8)),CONCATENATE(VLOOKUP($Y$4,$AA$17:$AH$26,8)))</f>
        <v>#N/A</v>
      </c>
      <c r="AI1" s="306"/>
      <c r="AJ1" s="306"/>
      <c r="AK1" s="306"/>
    </row>
    <row r="2" spans="1:37" s="60" customFormat="1" ht="12.75">
      <c r="A2" s="283" t="s">
        <v>105</v>
      </c>
      <c r="B2" s="50"/>
      <c r="C2" s="50"/>
      <c r="D2" s="50"/>
      <c r="E2" s="275" t="str">
        <f>Altalanos!$C$8</f>
        <v>L12</v>
      </c>
      <c r="F2" s="50"/>
      <c r="G2" s="83"/>
      <c r="H2" s="61"/>
      <c r="I2" s="61"/>
      <c r="J2" s="84"/>
      <c r="K2" s="68"/>
      <c r="L2" s="68"/>
      <c r="M2" s="68"/>
      <c r="N2" s="84"/>
      <c r="O2" s="61"/>
      <c r="P2" s="84"/>
      <c r="Q2" s="61"/>
      <c r="R2" s="84"/>
      <c r="Y2" s="299"/>
      <c r="Z2" s="298"/>
      <c r="AA2" s="298" t="s">
        <v>120</v>
      </c>
      <c r="AB2" s="301">
        <v>300</v>
      </c>
      <c r="AC2" s="301">
        <v>250</v>
      </c>
      <c r="AD2" s="301">
        <v>200</v>
      </c>
      <c r="AE2" s="301">
        <v>150</v>
      </c>
      <c r="AF2" s="301">
        <v>120</v>
      </c>
      <c r="AG2" s="301">
        <v>90</v>
      </c>
      <c r="AH2" s="301">
        <v>40</v>
      </c>
      <c r="AI2" s="297"/>
      <c r="AJ2" s="297"/>
      <c r="AK2" s="297"/>
    </row>
    <row r="3" spans="1:37" s="60" customFormat="1" ht="12.75">
      <c r="A3" s="403" t="s">
        <v>365</v>
      </c>
      <c r="B3" s="403"/>
      <c r="C3" s="403"/>
      <c r="D3" s="403"/>
      <c r="E3" s="403"/>
      <c r="F3" s="403"/>
      <c r="G3" s="403"/>
      <c r="H3" s="403"/>
      <c r="I3" s="403"/>
      <c r="J3" s="403"/>
      <c r="K3" s="403"/>
      <c r="L3" s="403"/>
      <c r="M3" s="403"/>
      <c r="N3" s="403"/>
      <c r="O3" s="403"/>
      <c r="P3" s="403"/>
      <c r="Q3" s="403"/>
      <c r="R3" s="84"/>
      <c r="Y3" s="299"/>
      <c r="Z3" s="298"/>
      <c r="AA3" s="298"/>
      <c r="AB3" s="301"/>
      <c r="AC3" s="301"/>
      <c r="AD3" s="301"/>
      <c r="AE3" s="301"/>
      <c r="AF3" s="301"/>
      <c r="AG3" s="301"/>
      <c r="AH3" s="301"/>
      <c r="AI3" s="297"/>
      <c r="AJ3" s="297"/>
      <c r="AK3" s="297"/>
    </row>
    <row r="4" spans="1:37" s="19" customFormat="1" ht="12.75">
      <c r="A4" s="40" t="s">
        <v>80</v>
      </c>
      <c r="B4" s="40"/>
      <c r="C4" s="40"/>
      <c r="D4" s="40"/>
      <c r="E4" s="40"/>
      <c r="F4" s="40"/>
      <c r="G4" s="40" t="s">
        <v>78</v>
      </c>
      <c r="H4" s="40"/>
      <c r="I4" s="40"/>
      <c r="J4" s="85"/>
      <c r="K4" s="40" t="s">
        <v>83</v>
      </c>
      <c r="L4" s="85"/>
      <c r="M4" s="40"/>
      <c r="N4" s="85"/>
      <c r="O4" s="40"/>
      <c r="P4" s="85"/>
      <c r="Q4" s="40"/>
      <c r="R4" s="41" t="s">
        <v>84</v>
      </c>
      <c r="Y4" s="298">
        <f>IF(K5="OB","A",IF(K5="IX","W",IF(K5="","",K5)))</f>
      </c>
      <c r="Z4" s="298"/>
      <c r="AA4" s="298" t="s">
        <v>121</v>
      </c>
      <c r="AB4" s="301">
        <v>280</v>
      </c>
      <c r="AC4" s="301">
        <v>230</v>
      </c>
      <c r="AD4" s="301">
        <v>180</v>
      </c>
      <c r="AE4" s="301">
        <v>140</v>
      </c>
      <c r="AF4" s="301">
        <v>80</v>
      </c>
      <c r="AG4" s="301">
        <v>0</v>
      </c>
      <c r="AH4" s="301">
        <v>0</v>
      </c>
      <c r="AI4" s="297"/>
      <c r="AJ4" s="297"/>
      <c r="AK4" s="297"/>
    </row>
    <row r="5" spans="1:37" s="27" customFormat="1" ht="11.25" customHeight="1" thickBot="1">
      <c r="A5" s="398" t="str">
        <f>Altalanos!$A$10</f>
        <v>2022.03.12-14</v>
      </c>
      <c r="B5" s="398"/>
      <c r="C5" s="398"/>
      <c r="D5" s="247"/>
      <c r="E5" s="86"/>
      <c r="F5" s="86"/>
      <c r="G5" s="86" t="str">
        <f>Altalanos!$C$10</f>
        <v>Budapest</v>
      </c>
      <c r="H5" s="53"/>
      <c r="I5" s="86"/>
      <c r="J5" s="87"/>
      <c r="K5" s="88"/>
      <c r="L5" s="87"/>
      <c r="M5" s="56"/>
      <c r="N5" s="87"/>
      <c r="O5" s="86"/>
      <c r="P5" s="87"/>
      <c r="Q5" s="86"/>
      <c r="R5" s="45" t="str">
        <f>Altalanos!$E$10</f>
        <v>Zuborné Pázmándy Katalin</v>
      </c>
      <c r="Y5" s="298"/>
      <c r="Z5" s="298"/>
      <c r="AA5" s="298" t="s">
        <v>122</v>
      </c>
      <c r="AB5" s="301">
        <v>250</v>
      </c>
      <c r="AC5" s="301">
        <v>200</v>
      </c>
      <c r="AD5" s="301">
        <v>150</v>
      </c>
      <c r="AE5" s="301">
        <v>120</v>
      </c>
      <c r="AF5" s="301">
        <v>90</v>
      </c>
      <c r="AG5" s="301">
        <v>60</v>
      </c>
      <c r="AH5" s="301">
        <v>25</v>
      </c>
      <c r="AI5" s="297"/>
      <c r="AJ5" s="297"/>
      <c r="AK5" s="297"/>
    </row>
    <row r="6" spans="1:37" s="19" customFormat="1" ht="12.75">
      <c r="A6" s="90"/>
      <c r="B6" s="91" t="s">
        <v>4</v>
      </c>
      <c r="C6" s="272" t="s">
        <v>97</v>
      </c>
      <c r="D6" s="91" t="s">
        <v>96</v>
      </c>
      <c r="E6" s="91" t="s">
        <v>94</v>
      </c>
      <c r="F6" s="92" t="s">
        <v>81</v>
      </c>
      <c r="G6" s="92" t="s">
        <v>82</v>
      </c>
      <c r="H6" s="92"/>
      <c r="I6" s="92" t="s">
        <v>85</v>
      </c>
      <c r="J6" s="92"/>
      <c r="K6" s="91" t="s">
        <v>95</v>
      </c>
      <c r="L6" s="93"/>
      <c r="M6" s="91" t="s">
        <v>102</v>
      </c>
      <c r="N6" s="93"/>
      <c r="O6" s="91" t="s">
        <v>114</v>
      </c>
      <c r="P6" s="93"/>
      <c r="Q6" s="91" t="s">
        <v>113</v>
      </c>
      <c r="R6" s="94"/>
      <c r="Y6" s="298">
        <f>IF(OR(Altalanos!$A$8="F1",Altalanos!$A$8="F2",Altalanos!$A$8="N1",Altalanos!$A$8="N2"),1,2)</f>
        <v>2</v>
      </c>
      <c r="Z6" s="298"/>
      <c r="AA6" s="298" t="s">
        <v>123</v>
      </c>
      <c r="AB6" s="301">
        <v>200</v>
      </c>
      <c r="AC6" s="301">
        <v>150</v>
      </c>
      <c r="AD6" s="301">
        <v>120</v>
      </c>
      <c r="AE6" s="301">
        <v>90</v>
      </c>
      <c r="AF6" s="301">
        <v>60</v>
      </c>
      <c r="AG6" s="301">
        <v>40</v>
      </c>
      <c r="AH6" s="301">
        <v>15</v>
      </c>
      <c r="AI6" s="297"/>
      <c r="AJ6" s="297"/>
      <c r="AK6" s="297"/>
    </row>
    <row r="7" spans="1:37" s="386" customFormat="1" ht="13.5" customHeight="1" thickBot="1">
      <c r="A7" s="381"/>
      <c r="B7" s="309"/>
      <c r="C7" s="309"/>
      <c r="D7" s="309"/>
      <c r="E7" s="309"/>
      <c r="F7" s="381" t="s">
        <v>8</v>
      </c>
      <c r="G7" s="383"/>
      <c r="H7" s="384"/>
      <c r="I7" s="383"/>
      <c r="J7" s="385"/>
      <c r="K7" s="309" t="s">
        <v>463</v>
      </c>
      <c r="L7" s="385"/>
      <c r="M7" s="309" t="s">
        <v>13</v>
      </c>
      <c r="N7" s="385"/>
      <c r="O7" s="309" t="s">
        <v>20</v>
      </c>
      <c r="P7" s="385"/>
      <c r="Q7" s="309" t="s">
        <v>30</v>
      </c>
      <c r="R7" s="382"/>
      <c r="Y7" s="387"/>
      <c r="Z7" s="387"/>
      <c r="AA7" s="387" t="s">
        <v>124</v>
      </c>
      <c r="AB7" s="388">
        <v>150</v>
      </c>
      <c r="AC7" s="388">
        <v>120</v>
      </c>
      <c r="AD7" s="388">
        <v>90</v>
      </c>
      <c r="AE7" s="388">
        <v>60</v>
      </c>
      <c r="AF7" s="388">
        <v>40</v>
      </c>
      <c r="AG7" s="388">
        <v>25</v>
      </c>
      <c r="AH7" s="388">
        <v>10</v>
      </c>
      <c r="AI7" s="389"/>
      <c r="AJ7" s="389"/>
      <c r="AK7" s="389"/>
    </row>
    <row r="8" spans="1:37" s="33" customFormat="1" ht="9" customHeight="1">
      <c r="A8" s="95" t="s">
        <v>6</v>
      </c>
      <c r="B8" s="232">
        <f>IF($E8="","",VLOOKUP($E8,'L12 elo'!$A$7:$O$80,14))</f>
        <v>0</v>
      </c>
      <c r="C8" s="232">
        <f>IF($E8="","",VLOOKUP($E8,'L12 elo'!$A$7:$O$80,15))</f>
        <v>3</v>
      </c>
      <c r="D8" s="260" t="str">
        <f>IF($E8="","",VLOOKUP($E8,'L12 elo'!$A$7:$O$80,5))</f>
        <v>"100119</v>
      </c>
      <c r="E8" s="96">
        <v>1</v>
      </c>
      <c r="F8" s="97" t="str">
        <f>UPPER(IF($E8="","",VLOOKUP($E8,'L12 elo'!$A$7:$O$80,2)))</f>
        <v>FIZEL </v>
      </c>
      <c r="G8" s="97" t="str">
        <f>IF($E8="","",VLOOKUP($E8,'L12 elo'!$A$7:$O$80,3))</f>
        <v>Laura Liza</v>
      </c>
      <c r="H8" s="97"/>
      <c r="I8" s="97" t="str">
        <f>IF($E8="","",VLOOKUP($E8,'L12 elo'!$A$7:$O$80,4))</f>
        <v>SVSE</v>
      </c>
      <c r="J8" s="186"/>
      <c r="K8" s="113" t="str">
        <f>UPPER(IF(OR(J9="a",J9="as"),F8,IF(OR(J9="b",J9="bs"),F9,)))</f>
        <v>FIZEL </v>
      </c>
      <c r="L8" s="121"/>
      <c r="M8" s="391" t="s">
        <v>464</v>
      </c>
      <c r="N8" s="122"/>
      <c r="O8" s="122"/>
      <c r="P8" s="122"/>
      <c r="Q8" s="122"/>
      <c r="R8" s="122"/>
      <c r="S8" s="105"/>
      <c r="U8" s="106" t="e">
        <f>#REF!</f>
        <v>#REF!</v>
      </c>
      <c r="Y8" s="298"/>
      <c r="Z8" s="298"/>
      <c r="AA8" s="298" t="s">
        <v>125</v>
      </c>
      <c r="AB8" s="301">
        <v>120</v>
      </c>
      <c r="AC8" s="301">
        <v>90</v>
      </c>
      <c r="AD8" s="301">
        <v>60</v>
      </c>
      <c r="AE8" s="301">
        <v>40</v>
      </c>
      <c r="AF8" s="301">
        <v>25</v>
      </c>
      <c r="AG8" s="301">
        <v>10</v>
      </c>
      <c r="AH8" s="301">
        <v>5</v>
      </c>
      <c r="AI8" s="297"/>
      <c r="AJ8" s="297"/>
      <c r="AK8" s="297"/>
    </row>
    <row r="9" spans="1:37" s="33" customFormat="1" ht="9" customHeight="1">
      <c r="A9" s="187" t="s">
        <v>7</v>
      </c>
      <c r="B9" s="232">
        <f>IF($E9="","",VLOOKUP($E9,'L12 elo'!$A$7:$O$80,14))</f>
      </c>
      <c r="C9" s="232">
        <f>IF($E9="","",VLOOKUP($E9,'L12 elo'!$A$7:$O$80,15))</f>
      </c>
      <c r="D9" s="260">
        <f>IF($E9="","",VLOOKUP($E9,'L12 elo'!$A$7:$O$80,5))</f>
      </c>
      <c r="E9" s="96"/>
      <c r="F9" s="290">
        <f>UPPER(IF($E9="","",VLOOKUP($E9,'L12 elo'!$A$7:$O$80,2)))</f>
      </c>
      <c r="G9" s="290">
        <f>IF($E9="","",VLOOKUP($E9,'L12 elo'!$A$7:$O$80,3))</f>
      </c>
      <c r="H9" s="290"/>
      <c r="I9" s="290">
        <f>IF($E9="","",VLOOKUP($E9,'L12 elo'!$A$7:$O$80,4))</f>
      </c>
      <c r="J9" s="188" t="s">
        <v>371</v>
      </c>
      <c r="K9" s="98"/>
      <c r="L9" s="112" t="s">
        <v>375</v>
      </c>
      <c r="M9" s="113" t="str">
        <f>UPPER(IF(OR(L9="a",L9="as"),K8,IF(OR(L9="b",L9="bs"),K10,)))</f>
        <v>FIZEL </v>
      </c>
      <c r="N9" s="121"/>
      <c r="O9" s="122"/>
      <c r="P9" s="122"/>
      <c r="Q9" s="122"/>
      <c r="R9" s="122"/>
      <c r="S9" s="105"/>
      <c r="U9" s="114" t="e">
        <f>#REF!</f>
        <v>#REF!</v>
      </c>
      <c r="Y9" s="298"/>
      <c r="Z9" s="298"/>
      <c r="AA9" s="298" t="s">
        <v>126</v>
      </c>
      <c r="AB9" s="301">
        <v>90</v>
      </c>
      <c r="AC9" s="301">
        <v>60</v>
      </c>
      <c r="AD9" s="301">
        <v>40</v>
      </c>
      <c r="AE9" s="301">
        <v>25</v>
      </c>
      <c r="AF9" s="301">
        <v>10</v>
      </c>
      <c r="AG9" s="301">
        <v>5</v>
      </c>
      <c r="AH9" s="301">
        <v>2</v>
      </c>
      <c r="AI9" s="297"/>
      <c r="AJ9" s="297"/>
      <c r="AK9" s="297"/>
    </row>
    <row r="10" spans="1:37" s="33" customFormat="1" ht="9" customHeight="1">
      <c r="A10" s="107" t="s">
        <v>8</v>
      </c>
      <c r="B10" s="232">
        <f>IF($E10="","",VLOOKUP($E10,'L12 elo'!$A$7:$O$80,14))</f>
        <v>0</v>
      </c>
      <c r="C10" s="232">
        <f>IF($E10="","",VLOOKUP($E10,'L12 elo'!$A$7:$O$80,15))</f>
        <v>16</v>
      </c>
      <c r="D10" s="260" t="str">
        <f>IF($E10="","",VLOOKUP($E10,'L12 elo'!$A$7:$O$80,5))</f>
        <v>"100804</v>
      </c>
      <c r="E10" s="96">
        <v>9</v>
      </c>
      <c r="F10" s="290" t="str">
        <f>UPPER(IF($E10="","",VLOOKUP($E10,'L12 elo'!$A$7:$O$80,2)))</f>
        <v>VASS </v>
      </c>
      <c r="G10" s="290" t="str">
        <f>IF($E10="","",VLOOKUP($E10,'L12 elo'!$A$7:$O$80,3))</f>
        <v>Maja</v>
      </c>
      <c r="H10" s="290"/>
      <c r="I10" s="290" t="str">
        <f>IF($E10="","",VLOOKUP($E10,'L12 elo'!$A$7:$O$80,4))</f>
        <v>Gellért SE</v>
      </c>
      <c r="J10" s="186"/>
      <c r="K10" s="113" t="str">
        <f>UPPER(IF(OR(J11="a",J11="as"),F10,IF(OR(J11="b",J11="bs"),F11,)))</f>
        <v>VASS </v>
      </c>
      <c r="L10" s="189"/>
      <c r="M10" s="98" t="s">
        <v>391</v>
      </c>
      <c r="N10" s="124"/>
      <c r="O10" s="391" t="s">
        <v>462</v>
      </c>
      <c r="P10" s="122"/>
      <c r="Q10" s="122"/>
      <c r="R10" s="122"/>
      <c r="S10" s="105"/>
      <c r="U10" s="114" t="e">
        <f>#REF!</f>
        <v>#REF!</v>
      </c>
      <c r="Y10" s="298"/>
      <c r="Z10" s="298"/>
      <c r="AA10" s="298" t="s">
        <v>127</v>
      </c>
      <c r="AB10" s="301">
        <v>60</v>
      </c>
      <c r="AC10" s="301">
        <v>40</v>
      </c>
      <c r="AD10" s="301">
        <v>25</v>
      </c>
      <c r="AE10" s="301">
        <v>10</v>
      </c>
      <c r="AF10" s="301">
        <v>5</v>
      </c>
      <c r="AG10" s="301">
        <v>2</v>
      </c>
      <c r="AH10" s="301">
        <v>1</v>
      </c>
      <c r="AI10" s="297"/>
      <c r="AJ10" s="297"/>
      <c r="AK10" s="297"/>
    </row>
    <row r="11" spans="1:37" s="33" customFormat="1" ht="9" customHeight="1">
      <c r="A11" s="107" t="s">
        <v>9</v>
      </c>
      <c r="B11" s="232">
        <f>IF($E11="","",VLOOKUP($E11,'L12 elo'!$A$7:$O$80,14))</f>
      </c>
      <c r="C11" s="232">
        <f>IF($E11="","",VLOOKUP($E11,'L12 elo'!$A$7:$O$80,15))</f>
      </c>
      <c r="D11" s="260">
        <f>IF($E11="","",VLOOKUP($E11,'L12 elo'!$A$7:$O$80,5))</f>
      </c>
      <c r="E11" s="96"/>
      <c r="F11" s="290">
        <f>UPPER(IF($E11="","",VLOOKUP($E11,'L12 elo'!$A$7:$O$80,2)))</f>
      </c>
      <c r="G11" s="290">
        <f>IF($E11="","",VLOOKUP($E11,'L12 elo'!$A$7:$O$80,3))</f>
      </c>
      <c r="H11" s="290"/>
      <c r="I11" s="290">
        <f>IF($E11="","",VLOOKUP($E11,'L12 elo'!$A$7:$O$80,4))</f>
      </c>
      <c r="J11" s="188" t="s">
        <v>375</v>
      </c>
      <c r="K11" s="98"/>
      <c r="L11" s="122"/>
      <c r="M11" s="111" t="s">
        <v>0</v>
      </c>
      <c r="N11" s="120" t="s">
        <v>375</v>
      </c>
      <c r="O11" s="113" t="s">
        <v>481</v>
      </c>
      <c r="P11" s="121"/>
      <c r="Q11" s="122"/>
      <c r="R11" s="122"/>
      <c r="S11" s="105"/>
      <c r="U11" s="114" t="e">
        <f>#REF!</f>
        <v>#REF!</v>
      </c>
      <c r="Y11" s="298"/>
      <c r="Z11" s="298"/>
      <c r="AA11" s="298" t="s">
        <v>128</v>
      </c>
      <c r="AB11" s="301">
        <v>40</v>
      </c>
      <c r="AC11" s="301">
        <v>25</v>
      </c>
      <c r="AD11" s="301">
        <v>15</v>
      </c>
      <c r="AE11" s="301">
        <v>7</v>
      </c>
      <c r="AF11" s="301">
        <v>4</v>
      </c>
      <c r="AG11" s="301">
        <v>1</v>
      </c>
      <c r="AH11" s="301">
        <v>0</v>
      </c>
      <c r="AI11" s="297"/>
      <c r="AJ11" s="297"/>
      <c r="AK11" s="297"/>
    </row>
    <row r="12" spans="1:37" s="33" customFormat="1" ht="9" customHeight="1">
      <c r="A12" s="107" t="s">
        <v>10</v>
      </c>
      <c r="B12" s="232">
        <f>IF($E12="","",VLOOKUP($E12,'L12 elo'!$A$7:$O$80,14))</f>
        <v>0</v>
      </c>
      <c r="C12" s="232">
        <f>IF($E12="","",VLOOKUP($E12,'L12 elo'!$A$7:$O$80,15))</f>
        <v>55</v>
      </c>
      <c r="D12" s="260" t="str">
        <f>IF($E12="","",VLOOKUP($E12,'L12 elo'!$A$7:$O$80,5))</f>
        <v>"1002180</v>
      </c>
      <c r="E12" s="96">
        <v>27</v>
      </c>
      <c r="F12" s="290" t="str">
        <f>UPPER(IF($E12="","",VLOOKUP($E12,'L12 elo'!$A$7:$O$80,2)))</f>
        <v>HUSZAR </v>
      </c>
      <c r="G12" s="290" t="str">
        <f>IF($E12="","",VLOOKUP($E12,'L12 elo'!$A$7:$O$80,3))</f>
        <v>Lilian</v>
      </c>
      <c r="H12" s="290"/>
      <c r="I12" s="290" t="str">
        <f>IF($E12="","",VLOOKUP($E12,'L12 elo'!$A$7:$O$80,4))</f>
        <v>Maglódi TK</v>
      </c>
      <c r="J12" s="186"/>
      <c r="K12" s="113" t="str">
        <f>UPPER(IF(OR(J13="a",J13="as"),F12,IF(OR(J13="b",J13="bs"),F13,)))</f>
        <v>HUSZAR </v>
      </c>
      <c r="L12" s="121"/>
      <c r="M12" s="190"/>
      <c r="N12" s="191"/>
      <c r="O12" s="98" t="s">
        <v>478</v>
      </c>
      <c r="P12" s="124"/>
      <c r="Q12" s="339"/>
      <c r="R12" s="122"/>
      <c r="S12" s="105"/>
      <c r="U12" s="114" t="e">
        <f>#REF!</f>
        <v>#REF!</v>
      </c>
      <c r="Y12" s="298"/>
      <c r="Z12" s="298"/>
      <c r="AA12" s="298" t="s">
        <v>129</v>
      </c>
      <c r="AB12" s="301">
        <v>25</v>
      </c>
      <c r="AC12" s="301">
        <v>15</v>
      </c>
      <c r="AD12" s="301">
        <v>10</v>
      </c>
      <c r="AE12" s="301">
        <v>6</v>
      </c>
      <c r="AF12" s="301">
        <v>3</v>
      </c>
      <c r="AG12" s="301">
        <v>1</v>
      </c>
      <c r="AH12" s="301">
        <v>0</v>
      </c>
      <c r="AI12" s="297"/>
      <c r="AJ12" s="297"/>
      <c r="AK12" s="297"/>
    </row>
    <row r="13" spans="1:37" s="33" customFormat="1" ht="9" customHeight="1">
      <c r="A13" s="107" t="s">
        <v>11</v>
      </c>
      <c r="B13" s="232">
        <f>IF($E13="","",VLOOKUP($E13,'L12 elo'!$A$7:$O$80,14))</f>
      </c>
      <c r="C13" s="232">
        <f>IF($E13="","",VLOOKUP($E13,'L12 elo'!$A$7:$O$80,15))</f>
      </c>
      <c r="D13" s="260">
        <f>IF($E13="","",VLOOKUP($E13,'L12 elo'!$A$7:$O$80,5))</f>
      </c>
      <c r="E13" s="96"/>
      <c r="F13" s="290">
        <f>UPPER(IF($E13="","",VLOOKUP($E13,'L12 elo'!$A$7:$O$80,2)))</f>
      </c>
      <c r="G13" s="290">
        <f>IF($E13="","",VLOOKUP($E13,'L12 elo'!$A$7:$O$80,3))</f>
      </c>
      <c r="H13" s="290"/>
      <c r="I13" s="290">
        <f>IF($E13="","",VLOOKUP($E13,'L12 elo'!$A$7:$O$80,4))</f>
      </c>
      <c r="J13" s="188" t="s">
        <v>375</v>
      </c>
      <c r="K13" s="98"/>
      <c r="L13" s="112" t="s">
        <v>377</v>
      </c>
      <c r="M13" s="113" t="str">
        <f>UPPER(IF(OR(L13="a",L13="as"),K12,IF(OR(L13="b",L13="bs"),K14,)))</f>
        <v>GYÖRGY </v>
      </c>
      <c r="N13" s="192"/>
      <c r="O13" s="122"/>
      <c r="P13" s="124"/>
      <c r="Q13" s="122"/>
      <c r="R13" s="122"/>
      <c r="S13" s="105"/>
      <c r="U13" s="114" t="e">
        <f>#REF!</f>
        <v>#REF!</v>
      </c>
      <c r="Y13" s="298"/>
      <c r="Z13" s="298"/>
      <c r="AA13" s="298" t="s">
        <v>134</v>
      </c>
      <c r="AB13" s="301">
        <v>15</v>
      </c>
      <c r="AC13" s="301">
        <v>10</v>
      </c>
      <c r="AD13" s="301">
        <v>6</v>
      </c>
      <c r="AE13" s="301">
        <v>3</v>
      </c>
      <c r="AF13" s="301">
        <v>1</v>
      </c>
      <c r="AG13" s="301">
        <v>0</v>
      </c>
      <c r="AH13" s="301">
        <v>0</v>
      </c>
      <c r="AI13" s="297"/>
      <c r="AJ13" s="297"/>
      <c r="AK13" s="297"/>
    </row>
    <row r="14" spans="1:37" s="33" customFormat="1" ht="9" customHeight="1">
      <c r="A14" s="187" t="s">
        <v>12</v>
      </c>
      <c r="B14" s="232">
        <f>IF($E14="","",VLOOKUP($E14,'L12 elo'!$A$7:$O$80,14))</f>
        <v>0</v>
      </c>
      <c r="C14" s="232">
        <f>IF($E14="","",VLOOKUP($E14,'L12 elo'!$A$7:$O$80,15))</f>
        <v>21</v>
      </c>
      <c r="D14" s="260" t="str">
        <f>IF($E14="","",VLOOKUP($E14,'L12 elo'!$A$7:$O$80,5))</f>
        <v>"100929</v>
      </c>
      <c r="E14" s="96">
        <v>14</v>
      </c>
      <c r="F14" s="290" t="str">
        <f>UPPER(IF($E14="","",VLOOKUP($E14,'L12 elo'!$A$7:$O$80,2)))</f>
        <v>GYÖRGY </v>
      </c>
      <c r="G14" s="290" t="str">
        <f>IF($E14="","",VLOOKUP($E14,'L12 elo'!$A$7:$O$80,3))</f>
        <v>Natália</v>
      </c>
      <c r="H14" s="290"/>
      <c r="I14" s="290" t="str">
        <f>IF($E14="","",VLOOKUP($E14,'L12 elo'!$A$7:$O$80,4))</f>
        <v>Bebto Team</v>
      </c>
      <c r="J14" s="186"/>
      <c r="K14" s="113" t="str">
        <f>UPPER(IF(OR(J15="a",J15="as"),F14,IF(OR(J15="b",J15="bs"),F15,)))</f>
        <v>GYÖRGY </v>
      </c>
      <c r="L14" s="130"/>
      <c r="M14" s="98" t="s">
        <v>392</v>
      </c>
      <c r="N14" s="122"/>
      <c r="O14" s="122"/>
      <c r="P14" s="124"/>
      <c r="Q14" s="391" t="s">
        <v>482</v>
      </c>
      <c r="R14" s="122"/>
      <c r="S14" s="105"/>
      <c r="U14" s="114" t="e">
        <f>#REF!</f>
        <v>#REF!</v>
      </c>
      <c r="Y14" s="298"/>
      <c r="Z14" s="298"/>
      <c r="AA14" s="298" t="s">
        <v>130</v>
      </c>
      <c r="AB14" s="301">
        <v>10</v>
      </c>
      <c r="AC14" s="301">
        <v>6</v>
      </c>
      <c r="AD14" s="301">
        <v>3</v>
      </c>
      <c r="AE14" s="301">
        <v>1</v>
      </c>
      <c r="AF14" s="301">
        <v>0</v>
      </c>
      <c r="AG14" s="301">
        <v>0</v>
      </c>
      <c r="AH14" s="301">
        <v>0</v>
      </c>
      <c r="AI14" s="297"/>
      <c r="AJ14" s="297"/>
      <c r="AK14" s="297"/>
    </row>
    <row r="15" spans="1:37" s="33" customFormat="1" ht="9" customHeight="1">
      <c r="A15" s="132" t="s">
        <v>13</v>
      </c>
      <c r="B15" s="232">
        <f>IF($E15="","",VLOOKUP($E15,'L12 elo'!$A$7:$O$80,14))</f>
      </c>
      <c r="C15" s="232">
        <f>IF($E15="","",VLOOKUP($E15,'L12 elo'!$A$7:$O$80,15))</f>
      </c>
      <c r="D15" s="260">
        <f>IF($E15="","",VLOOKUP($E15,'L12 elo'!$A$7:$O$80,5))</f>
      </c>
      <c r="E15" s="96"/>
      <c r="F15" s="97">
        <f>UPPER(IF($E15="","",VLOOKUP($E15,'L12 elo'!$A$7:$O$80,2)))</f>
      </c>
      <c r="G15" s="97">
        <f>IF($E15="","",VLOOKUP($E15,'L12 elo'!$A$7:$O$80,3))</f>
      </c>
      <c r="H15" s="97"/>
      <c r="I15" s="97">
        <f>IF($E15="","",VLOOKUP($E15,'L12 elo'!$A$7:$O$80,4))</f>
      </c>
      <c r="J15" s="188" t="s">
        <v>375</v>
      </c>
      <c r="K15" s="98"/>
      <c r="L15" s="122"/>
      <c r="M15" s="122"/>
      <c r="N15" s="193"/>
      <c r="O15" s="111" t="s">
        <v>0</v>
      </c>
      <c r="P15" s="120" t="s">
        <v>375</v>
      </c>
      <c r="Q15" s="113" t="str">
        <f>UPPER(IF(OR(P15="a",P15="as"),O11,IF(OR(P15="b",P15="bs"),O19,)))</f>
        <v>FIZEL</v>
      </c>
      <c r="R15" s="121"/>
      <c r="S15" s="105"/>
      <c r="U15" s="114" t="e">
        <f>#REF!</f>
        <v>#REF!</v>
      </c>
      <c r="Y15" s="298"/>
      <c r="Z15" s="298"/>
      <c r="AA15" s="298" t="s">
        <v>131</v>
      </c>
      <c r="AB15" s="301">
        <v>3</v>
      </c>
      <c r="AC15" s="301">
        <v>2</v>
      </c>
      <c r="AD15" s="301">
        <v>1</v>
      </c>
      <c r="AE15" s="301">
        <v>0</v>
      </c>
      <c r="AF15" s="301">
        <v>0</v>
      </c>
      <c r="AG15" s="301">
        <v>0</v>
      </c>
      <c r="AH15" s="301">
        <v>0</v>
      </c>
      <c r="AI15" s="297"/>
      <c r="AJ15" s="297"/>
      <c r="AK15" s="297"/>
    </row>
    <row r="16" spans="1:37" s="33" customFormat="1" ht="9" customHeight="1">
      <c r="A16" s="95" t="s">
        <v>14</v>
      </c>
      <c r="B16" s="232">
        <f>IF($E16="","",VLOOKUP($E16,'L12 elo'!$A$7:$O$80,14))</f>
      </c>
      <c r="C16" s="232">
        <f>IF($E16="","",VLOOKUP($E16,'L12 elo'!$A$7:$O$80,15))</f>
      </c>
      <c r="D16" s="260">
        <f>IF($E16="","",VLOOKUP($E16,'L12 elo'!$A$7:$O$80,5))</f>
      </c>
      <c r="E16" s="96"/>
      <c r="F16" s="97">
        <f>UPPER(IF($E16="","",VLOOKUP($E16,'L12 elo'!$A$7:$O$80,2)))</f>
      </c>
      <c r="G16" s="97">
        <f>IF($E16="","",VLOOKUP($E16,'L12 elo'!$A$7:$O$80,3))</f>
      </c>
      <c r="H16" s="97"/>
      <c r="I16" s="97">
        <f>IF($E16="","",VLOOKUP($E16,'L12 elo'!$A$7:$O$80,4))</f>
      </c>
      <c r="J16" s="186"/>
      <c r="K16" s="113" t="str">
        <f>UPPER(IF(OR(J17="a",J17="as"),F16,IF(OR(J17="b",J17="bs"),F17,)))</f>
        <v>MARKOVITS </v>
      </c>
      <c r="L16" s="121"/>
      <c r="M16" s="122"/>
      <c r="N16" s="122"/>
      <c r="O16" s="122"/>
      <c r="P16" s="124"/>
      <c r="Q16" s="98" t="s">
        <v>400</v>
      </c>
      <c r="R16" s="124"/>
      <c r="S16" s="105"/>
      <c r="U16" s="114" t="e">
        <f>#REF!</f>
        <v>#REF!</v>
      </c>
      <c r="Y16" s="298"/>
      <c r="Z16" s="298"/>
      <c r="AA16" s="298"/>
      <c r="AB16" s="298"/>
      <c r="AC16" s="298"/>
      <c r="AD16" s="298"/>
      <c r="AE16" s="298"/>
      <c r="AF16" s="298"/>
      <c r="AG16" s="298"/>
      <c r="AH16" s="298"/>
      <c r="AI16" s="297"/>
      <c r="AJ16" s="297"/>
      <c r="AK16" s="297"/>
    </row>
    <row r="17" spans="1:37" s="33" customFormat="1" ht="9" customHeight="1" thickBot="1">
      <c r="A17" s="187" t="s">
        <v>15</v>
      </c>
      <c r="B17" s="232">
        <f>IF($E17="","",VLOOKUP($E17,'L12 elo'!$A$7:$O$80,14))</f>
        <v>0</v>
      </c>
      <c r="C17" s="232">
        <f>IF($E17="","",VLOOKUP($E17,'L12 elo'!$A$7:$O$80,15))</f>
        <v>23</v>
      </c>
      <c r="D17" s="260" t="str">
        <f>IF($E17="","",VLOOKUP($E17,'L12 elo'!$A$7:$O$80,5))</f>
        <v>"110308</v>
      </c>
      <c r="E17" s="96">
        <v>16</v>
      </c>
      <c r="F17" s="290" t="str">
        <f>UPPER(IF($E17="","",VLOOKUP($E17,'L12 elo'!$A$7:$O$80,2)))</f>
        <v>MARKOVITS </v>
      </c>
      <c r="G17" s="290" t="str">
        <f>IF($E17="","",VLOOKUP($E17,'L12 elo'!$A$7:$O$80,3))</f>
        <v>Mirabell</v>
      </c>
      <c r="H17" s="290"/>
      <c r="I17" s="290" t="str">
        <f>IF($E17="","",VLOOKUP($E17,'L12 elo'!$A$7:$O$80,4))</f>
        <v>Ten.Műhely</v>
      </c>
      <c r="J17" s="188" t="s">
        <v>377</v>
      </c>
      <c r="K17" s="98"/>
      <c r="L17" s="112" t="s">
        <v>375</v>
      </c>
      <c r="M17" s="113" t="str">
        <f>UPPER(IF(OR(L17="a",L17="as"),K16,IF(OR(L17="b",L17="bs"),K18,)))</f>
        <v>MARKOVITS </v>
      </c>
      <c r="N17" s="121"/>
      <c r="O17" s="122"/>
      <c r="P17" s="124"/>
      <c r="Q17" s="122"/>
      <c r="R17" s="124"/>
      <c r="S17" s="105"/>
      <c r="U17" s="129" t="e">
        <f>#REF!</f>
        <v>#REF!</v>
      </c>
      <c r="Y17" s="298"/>
      <c r="Z17" s="298"/>
      <c r="AA17" s="298" t="s">
        <v>120</v>
      </c>
      <c r="AB17" s="301">
        <v>150</v>
      </c>
      <c r="AC17" s="301">
        <v>120</v>
      </c>
      <c r="AD17" s="301">
        <v>90</v>
      </c>
      <c r="AE17" s="301">
        <v>60</v>
      </c>
      <c r="AF17" s="301">
        <v>40</v>
      </c>
      <c r="AG17" s="301">
        <v>25</v>
      </c>
      <c r="AH17" s="301">
        <v>15</v>
      </c>
      <c r="AI17" s="297"/>
      <c r="AJ17" s="297"/>
      <c r="AK17" s="297"/>
    </row>
    <row r="18" spans="1:37" s="33" customFormat="1" ht="9" customHeight="1">
      <c r="A18" s="107" t="s">
        <v>16</v>
      </c>
      <c r="B18" s="232">
        <f>IF($E18="","",VLOOKUP($E18,'L12 elo'!$A$7:$O$80,14))</f>
      </c>
      <c r="C18" s="232">
        <f>IF($E18="","",VLOOKUP($E18,'L12 elo'!$A$7:$O$80,15))</f>
      </c>
      <c r="D18" s="260">
        <f>IF($E18="","",VLOOKUP($E18,'L12 elo'!$A$7:$O$80,5))</f>
      </c>
      <c r="E18" s="96"/>
      <c r="F18" s="290">
        <f>UPPER(IF($E18="","",VLOOKUP($E18,'L12 elo'!$A$7:$O$80,2)))</f>
      </c>
      <c r="G18" s="290">
        <f>IF($E18="","",VLOOKUP($E18,'L12 elo'!$A$7:$O$80,3))</f>
      </c>
      <c r="H18" s="290"/>
      <c r="I18" s="290">
        <f>IF($E18="","",VLOOKUP($E18,'L12 elo'!$A$7:$O$80,4))</f>
      </c>
      <c r="J18" s="186"/>
      <c r="K18" s="113" t="str">
        <f>UPPER(IF(OR(J19="a",J19="as"),F18,IF(OR(J19="b",J19="bs"),F19,)))</f>
        <v>BOCSÁK </v>
      </c>
      <c r="L18" s="189"/>
      <c r="M18" s="98" t="s">
        <v>393</v>
      </c>
      <c r="N18" s="124"/>
      <c r="O18" s="391" t="s">
        <v>462</v>
      </c>
      <c r="P18" s="124"/>
      <c r="Q18" s="122"/>
      <c r="R18" s="124"/>
      <c r="S18" s="105"/>
      <c r="Y18" s="298"/>
      <c r="Z18" s="298"/>
      <c r="AA18" s="298" t="s">
        <v>122</v>
      </c>
      <c r="AB18" s="301">
        <v>120</v>
      </c>
      <c r="AC18" s="301">
        <v>90</v>
      </c>
      <c r="AD18" s="301">
        <v>60</v>
      </c>
      <c r="AE18" s="301">
        <v>40</v>
      </c>
      <c r="AF18" s="301">
        <v>25</v>
      </c>
      <c r="AG18" s="301">
        <v>15</v>
      </c>
      <c r="AH18" s="301">
        <v>8</v>
      </c>
      <c r="AI18" s="297"/>
      <c r="AJ18" s="297"/>
      <c r="AK18" s="297"/>
    </row>
    <row r="19" spans="1:37" s="33" customFormat="1" ht="9" customHeight="1">
      <c r="A19" s="107" t="s">
        <v>17</v>
      </c>
      <c r="B19" s="232">
        <f>IF($E19="","",VLOOKUP($E19,'L12 elo'!$A$7:$O$80,14))</f>
        <v>0</v>
      </c>
      <c r="C19" s="232">
        <f>IF($E19="","",VLOOKUP($E19,'L12 elo'!$A$7:$O$80,15))</f>
        <v>32</v>
      </c>
      <c r="D19" s="260" t="str">
        <f>IF($E19="","",VLOOKUP($E19,'L12 elo'!$A$7:$O$80,5))</f>
        <v>"100725</v>
      </c>
      <c r="E19" s="96">
        <v>19</v>
      </c>
      <c r="F19" s="290" t="str">
        <f>UPPER(IF($E19="","",VLOOKUP($E19,'L12 elo'!$A$7:$O$80,2)))</f>
        <v>BOCSÁK </v>
      </c>
      <c r="G19" s="290" t="str">
        <f>IF($E19="","",VLOOKUP($E19,'L12 elo'!$A$7:$O$80,3))</f>
        <v>Henriett Anna</v>
      </c>
      <c r="H19" s="290"/>
      <c r="I19" s="290" t="str">
        <f>IF($E19="","",VLOOKUP($E19,'L12 elo'!$A$7:$O$80,4))</f>
        <v>Pillangó SE</v>
      </c>
      <c r="J19" s="188" t="s">
        <v>377</v>
      </c>
      <c r="K19" s="98"/>
      <c r="L19" s="122"/>
      <c r="M19" s="111" t="s">
        <v>0</v>
      </c>
      <c r="N19" s="120" t="s">
        <v>377</v>
      </c>
      <c r="O19" s="113" t="str">
        <f>UPPER(IF(OR(N19="a",N19="as"),M17,IF(OR(N19="b",N19="bs"),M21,)))</f>
        <v>KLEMBUCZ </v>
      </c>
      <c r="P19" s="130"/>
      <c r="Q19" s="122"/>
      <c r="R19" s="124"/>
      <c r="S19" s="105"/>
      <c r="Y19" s="298"/>
      <c r="Z19" s="298"/>
      <c r="AA19" s="298" t="s">
        <v>123</v>
      </c>
      <c r="AB19" s="301">
        <v>90</v>
      </c>
      <c r="AC19" s="301">
        <v>60</v>
      </c>
      <c r="AD19" s="301">
        <v>40</v>
      </c>
      <c r="AE19" s="301">
        <v>25</v>
      </c>
      <c r="AF19" s="301">
        <v>15</v>
      </c>
      <c r="AG19" s="301">
        <v>8</v>
      </c>
      <c r="AH19" s="301">
        <v>4</v>
      </c>
      <c r="AI19" s="297"/>
      <c r="AJ19" s="297"/>
      <c r="AK19" s="297"/>
    </row>
    <row r="20" spans="1:37" s="33" customFormat="1" ht="9" customHeight="1">
      <c r="A20" s="107" t="s">
        <v>18</v>
      </c>
      <c r="B20" s="232">
        <f>IF($E20="","",VLOOKUP($E20,'L12 elo'!$A$7:$O$80,14))</f>
      </c>
      <c r="C20" s="232">
        <f>IF($E20="","",VLOOKUP($E20,'L12 elo'!$A$7:$O$80,15))</f>
      </c>
      <c r="D20" s="260">
        <f>IF($E20="","",VLOOKUP($E20,'L12 elo'!$A$7:$O$80,5))</f>
      </c>
      <c r="E20" s="96"/>
      <c r="F20" s="290">
        <f>UPPER(IF($E20="","",VLOOKUP($E20,'L12 elo'!$A$7:$O$80,2)))</f>
      </c>
      <c r="G20" s="290">
        <f>IF($E20="","",VLOOKUP($E20,'L12 elo'!$A$7:$O$80,3))</f>
      </c>
      <c r="H20" s="290"/>
      <c r="I20" s="290">
        <f>IF($E20="","",VLOOKUP($E20,'L12 elo'!$A$7:$O$80,4))</f>
      </c>
      <c r="J20" s="186"/>
      <c r="K20" s="113" t="str">
        <f>UPPER(IF(OR(J21="a",J21="as"),F20,IF(OR(J21="b",J21="bs"),F21,)))</f>
        <v>MAZÁN </v>
      </c>
      <c r="L20" s="121"/>
      <c r="M20" s="190"/>
      <c r="N20" s="191"/>
      <c r="O20" s="98" t="s">
        <v>480</v>
      </c>
      <c r="P20" s="122"/>
      <c r="Q20" s="122"/>
      <c r="R20" s="124"/>
      <c r="S20" s="105"/>
      <c r="Y20" s="298"/>
      <c r="Z20" s="298"/>
      <c r="AA20" s="298" t="s">
        <v>124</v>
      </c>
      <c r="AB20" s="301">
        <v>60</v>
      </c>
      <c r="AC20" s="301">
        <v>40</v>
      </c>
      <c r="AD20" s="301">
        <v>25</v>
      </c>
      <c r="AE20" s="301">
        <v>15</v>
      </c>
      <c r="AF20" s="301">
        <v>8</v>
      </c>
      <c r="AG20" s="301">
        <v>4</v>
      </c>
      <c r="AH20" s="301">
        <v>2</v>
      </c>
      <c r="AI20" s="297"/>
      <c r="AJ20" s="297"/>
      <c r="AK20" s="297"/>
    </row>
    <row r="21" spans="1:37" s="33" customFormat="1" ht="9" customHeight="1">
      <c r="A21" s="107" t="s">
        <v>19</v>
      </c>
      <c r="B21" s="232">
        <f>IF($E21="","",VLOOKUP($E21,'L12 elo'!$A$7:$O$80,14))</f>
        <v>0</v>
      </c>
      <c r="C21" s="232">
        <f>IF($E21="","",VLOOKUP($E21,'L12 elo'!$A$7:$O$80,15))</f>
        <v>35</v>
      </c>
      <c r="D21" s="260" t="str">
        <f>IF($E21="","",VLOOKUP($E21,'L12 elo'!$A$7:$O$80,5))</f>
        <v>"1008170</v>
      </c>
      <c r="E21" s="96">
        <v>21</v>
      </c>
      <c r="F21" s="290" t="str">
        <f>UPPER(IF($E21="","",VLOOKUP($E21,'L12 elo'!$A$7:$O$80,2)))</f>
        <v>MAZÁN </v>
      </c>
      <c r="G21" s="290" t="str">
        <f>IF($E21="","",VLOOKUP($E21,'L12 elo'!$A$7:$O$80,3))</f>
        <v>Alíz</v>
      </c>
      <c r="H21" s="290"/>
      <c r="I21" s="290" t="str">
        <f>IF($E21="","",VLOOKUP($E21,'L12 elo'!$A$7:$O$80,4))</f>
        <v>MTK</v>
      </c>
      <c r="J21" s="188" t="s">
        <v>377</v>
      </c>
      <c r="K21" s="98"/>
      <c r="L21" s="112" t="s">
        <v>377</v>
      </c>
      <c r="M21" s="113" t="str">
        <f>UPPER(IF(OR(L21="a",L21="as"),K20,IF(OR(L21="b",L21="bs"),K22,)))</f>
        <v>KLEMBUCZ </v>
      </c>
      <c r="N21" s="192"/>
      <c r="O21" s="122"/>
      <c r="P21" s="122"/>
      <c r="Q21" s="122"/>
      <c r="R21" s="124"/>
      <c r="S21" s="105"/>
      <c r="Y21" s="298"/>
      <c r="Z21" s="298"/>
      <c r="AA21" s="298" t="s">
        <v>125</v>
      </c>
      <c r="AB21" s="301">
        <v>40</v>
      </c>
      <c r="AC21" s="301">
        <v>25</v>
      </c>
      <c r="AD21" s="301">
        <v>15</v>
      </c>
      <c r="AE21" s="301">
        <v>8</v>
      </c>
      <c r="AF21" s="301">
        <v>4</v>
      </c>
      <c r="AG21" s="301">
        <v>2</v>
      </c>
      <c r="AH21" s="301">
        <v>1</v>
      </c>
      <c r="AI21" s="297"/>
      <c r="AJ21" s="297"/>
      <c r="AK21" s="297"/>
    </row>
    <row r="22" spans="1:37" s="33" customFormat="1" ht="9" customHeight="1">
      <c r="A22" s="187" t="s">
        <v>20</v>
      </c>
      <c r="B22" s="232">
        <f>IF($E22="","",VLOOKUP($E22,'L12 elo'!$A$7:$O$80,14))</f>
      </c>
      <c r="C22" s="232">
        <f>IF($E22="","",VLOOKUP($E22,'L12 elo'!$A$7:$O$80,15))</f>
      </c>
      <c r="D22" s="260">
        <f>IF($E22="","",VLOOKUP($E22,'L12 elo'!$A$7:$O$80,5))</f>
      </c>
      <c r="E22" s="96"/>
      <c r="F22" s="290">
        <f>UPPER(IF($E22="","",VLOOKUP($E22,'L12 elo'!$A$7:$O$80,2)))</f>
      </c>
      <c r="G22" s="290">
        <f>IF($E22="","",VLOOKUP($E22,'L12 elo'!$A$7:$O$80,3))</f>
      </c>
      <c r="H22" s="290"/>
      <c r="I22" s="290">
        <f>IF($E22="","",VLOOKUP($E22,'L12 elo'!$A$7:$O$80,4))</f>
      </c>
      <c r="J22" s="186"/>
      <c r="K22" s="113" t="str">
        <f>UPPER(IF(OR(J23="a",J23="as"),F22,IF(OR(J23="b",J23="bs"),F23,)))</f>
        <v>KLEMBUCZ </v>
      </c>
      <c r="L22" s="130"/>
      <c r="M22" s="98" t="s">
        <v>393</v>
      </c>
      <c r="N22" s="122"/>
      <c r="O22" s="122"/>
      <c r="P22" s="122"/>
      <c r="Q22" s="391" t="s">
        <v>484</v>
      </c>
      <c r="R22" s="124"/>
      <c r="S22" s="105"/>
      <c r="Y22" s="298"/>
      <c r="Z22" s="298"/>
      <c r="AA22" s="298" t="s">
        <v>126</v>
      </c>
      <c r="AB22" s="301">
        <v>25</v>
      </c>
      <c r="AC22" s="301">
        <v>15</v>
      </c>
      <c r="AD22" s="301">
        <v>10</v>
      </c>
      <c r="AE22" s="301">
        <v>6</v>
      </c>
      <c r="AF22" s="301">
        <v>3</v>
      </c>
      <c r="AG22" s="301">
        <v>1</v>
      </c>
      <c r="AH22" s="301">
        <v>0</v>
      </c>
      <c r="AI22" s="297"/>
      <c r="AJ22" s="297"/>
      <c r="AK22" s="297"/>
    </row>
    <row r="23" spans="1:37" s="33" customFormat="1" ht="9" customHeight="1">
      <c r="A23" s="132" t="s">
        <v>21</v>
      </c>
      <c r="B23" s="232">
        <f>IF($E23="","",VLOOKUP($E23,'L12 elo'!$A$7:$O$80,14))</f>
        <v>0</v>
      </c>
      <c r="C23" s="232">
        <f>IF($E23="","",VLOOKUP($E23,'L12 elo'!$A$7:$O$80,15))</f>
        <v>15</v>
      </c>
      <c r="D23" s="260" t="str">
        <f>IF($E23="","",VLOOKUP($E23,'L12 elo'!$A$7:$O$80,5))</f>
        <v>"100704</v>
      </c>
      <c r="E23" s="96">
        <v>8</v>
      </c>
      <c r="F23" s="97" t="str">
        <f>UPPER(IF($E23="","",VLOOKUP($E23,'L12 elo'!$A$7:$O$80,2)))</f>
        <v>KLEMBUCZ </v>
      </c>
      <c r="G23" s="97" t="str">
        <f>IF($E23="","",VLOOKUP($E23,'L12 elo'!$A$7:$O$80,3))</f>
        <v>Kamilla</v>
      </c>
      <c r="H23" s="97"/>
      <c r="I23" s="97" t="str">
        <f>IF($E23="","",VLOOKUP($E23,'L12 elo'!$A$7:$O$80,4))</f>
        <v>Sarkadi L.</v>
      </c>
      <c r="J23" s="188" t="s">
        <v>372</v>
      </c>
      <c r="K23" s="98"/>
      <c r="L23" s="122"/>
      <c r="M23" s="122"/>
      <c r="N23" s="193"/>
      <c r="O23" s="194" t="s">
        <v>116</v>
      </c>
      <c r="P23" s="183" t="s">
        <v>375</v>
      </c>
      <c r="Q23" s="113" t="s">
        <v>481</v>
      </c>
      <c r="R23" s="184"/>
      <c r="S23" s="105"/>
      <c r="Y23" s="298"/>
      <c r="Z23" s="298"/>
      <c r="AA23" s="298" t="s">
        <v>127</v>
      </c>
      <c r="AB23" s="301">
        <v>15</v>
      </c>
      <c r="AC23" s="301">
        <v>10</v>
      </c>
      <c r="AD23" s="301">
        <v>6</v>
      </c>
      <c r="AE23" s="301">
        <v>3</v>
      </c>
      <c r="AF23" s="301">
        <v>1</v>
      </c>
      <c r="AG23" s="301">
        <v>0</v>
      </c>
      <c r="AH23" s="301">
        <v>0</v>
      </c>
      <c r="AI23" s="297"/>
      <c r="AJ23" s="297"/>
      <c r="AK23" s="297"/>
    </row>
    <row r="24" spans="1:37" s="33" customFormat="1" ht="9" customHeight="1">
      <c r="A24" s="95" t="s">
        <v>22</v>
      </c>
      <c r="B24" s="232">
        <f>IF($E24="","",VLOOKUP($E24,'L12 elo'!$A$7:$O$80,14))</f>
        <v>0</v>
      </c>
      <c r="C24" s="232">
        <f>IF($E24="","",VLOOKUP($E24,'L12 elo'!$A$7:$O$80,15))</f>
        <v>9</v>
      </c>
      <c r="D24" s="260" t="str">
        <f>IF($E24="","",VLOOKUP($E24,'L12 elo'!$A$7:$O$80,5))</f>
        <v>"100105</v>
      </c>
      <c r="E24" s="96">
        <v>3</v>
      </c>
      <c r="F24" s="97" t="str">
        <f>UPPER(IF($E24="","",VLOOKUP($E24,'L12 elo'!$A$7:$O$80,2)))</f>
        <v>HALBRITTER </v>
      </c>
      <c r="G24" s="97" t="str">
        <f>IF($E24="","",VLOOKUP($E24,'L12 elo'!$A$7:$O$80,3))</f>
        <v>Borbála Dóra</v>
      </c>
      <c r="H24" s="97"/>
      <c r="I24" s="97" t="str">
        <f>IF($E24="","",VLOOKUP($E24,'L12 elo'!$A$7:$O$80,4))</f>
        <v>Bebto Team</v>
      </c>
      <c r="J24" s="186"/>
      <c r="K24" s="113" t="str">
        <f>UPPER(IF(OR(J25="a",J25="as"),F24,IF(OR(J25="b",J25="bs"),F25,)))</f>
        <v>HALBRITTER </v>
      </c>
      <c r="L24" s="121"/>
      <c r="M24" s="122"/>
      <c r="N24" s="122"/>
      <c r="O24" s="111" t="s">
        <v>0</v>
      </c>
      <c r="P24" s="185"/>
      <c r="Q24" s="98" t="s">
        <v>393</v>
      </c>
      <c r="R24" s="179"/>
      <c r="S24" s="105"/>
      <c r="Y24" s="298"/>
      <c r="Z24" s="298"/>
      <c r="AA24" s="298" t="s">
        <v>128</v>
      </c>
      <c r="AB24" s="301">
        <v>10</v>
      </c>
      <c r="AC24" s="301">
        <v>6</v>
      </c>
      <c r="AD24" s="301">
        <v>3</v>
      </c>
      <c r="AE24" s="301">
        <v>1</v>
      </c>
      <c r="AF24" s="301">
        <v>0</v>
      </c>
      <c r="AG24" s="301">
        <v>0</v>
      </c>
      <c r="AH24" s="301">
        <v>0</v>
      </c>
      <c r="AI24" s="297"/>
      <c r="AJ24" s="297"/>
      <c r="AK24" s="297"/>
    </row>
    <row r="25" spans="1:37" s="33" customFormat="1" ht="9" customHeight="1">
      <c r="A25" s="187" t="s">
        <v>23</v>
      </c>
      <c r="B25" s="232">
        <f>IF($E25="","",VLOOKUP($E25,'L12 elo'!$A$7:$O$80,14))</f>
      </c>
      <c r="C25" s="232">
        <f>IF($E25="","",VLOOKUP($E25,'L12 elo'!$A$7:$O$80,15))</f>
      </c>
      <c r="D25" s="260">
        <f>IF($E25="","",VLOOKUP($E25,'L12 elo'!$A$7:$O$80,5))</f>
      </c>
      <c r="E25" s="96"/>
      <c r="F25" s="290">
        <f>UPPER(IF($E25="","",VLOOKUP($E25,'L12 elo'!$A$7:$O$80,2)))</f>
      </c>
      <c r="G25" s="290">
        <f>IF($E25="","",VLOOKUP($E25,'L12 elo'!$A$7:$O$80,3))</f>
      </c>
      <c r="H25" s="290"/>
      <c r="I25" s="290">
        <f>IF($E25="","",VLOOKUP($E25,'L12 elo'!$A$7:$O$80,4))</f>
      </c>
      <c r="J25" s="188" t="s">
        <v>371</v>
      </c>
      <c r="K25" s="98"/>
      <c r="L25" s="112" t="s">
        <v>375</v>
      </c>
      <c r="M25" s="113" t="str">
        <f>UPPER(IF(OR(L25="a",L25="as"),K24,IF(OR(L25="b",L25="bs"),K26,)))</f>
        <v>HALBRITTER </v>
      </c>
      <c r="N25" s="121"/>
      <c r="O25" s="122"/>
      <c r="P25" s="122"/>
      <c r="Q25" s="122"/>
      <c r="R25" s="124"/>
      <c r="S25" s="105"/>
      <c r="Y25" s="298"/>
      <c r="Z25" s="298"/>
      <c r="AA25" s="298" t="s">
        <v>129</v>
      </c>
      <c r="AB25" s="301">
        <v>6</v>
      </c>
      <c r="AC25" s="301">
        <v>3</v>
      </c>
      <c r="AD25" s="301">
        <v>1</v>
      </c>
      <c r="AE25" s="301">
        <v>0</v>
      </c>
      <c r="AF25" s="301">
        <v>0</v>
      </c>
      <c r="AG25" s="301">
        <v>0</v>
      </c>
      <c r="AH25" s="301">
        <v>0</v>
      </c>
      <c r="AI25" s="297"/>
      <c r="AJ25" s="297"/>
      <c r="AK25" s="297"/>
    </row>
    <row r="26" spans="1:37" s="33" customFormat="1" ht="9" customHeight="1">
      <c r="A26" s="107" t="s">
        <v>24</v>
      </c>
      <c r="B26" s="232">
        <f>IF($E26="","",VLOOKUP($E26,'L12 elo'!$A$7:$O$80,14))</f>
        <v>0</v>
      </c>
      <c r="C26" s="232">
        <f>IF($E26="","",VLOOKUP($E26,'L12 elo'!$A$7:$O$80,15))</f>
        <v>19</v>
      </c>
      <c r="D26" s="260" t="str">
        <f>IF($E26="","",VLOOKUP($E26,'L12 elo'!$A$7:$O$80,5))</f>
        <v>"1005140</v>
      </c>
      <c r="E26" s="96">
        <v>12</v>
      </c>
      <c r="F26" s="290" t="str">
        <f>UPPER(IF($E26="","",VLOOKUP($E26,'L12 elo'!$A$7:$O$80,2)))</f>
        <v>VARGA </v>
      </c>
      <c r="G26" s="290" t="str">
        <f>IF($E26="","",VLOOKUP($E26,'L12 elo'!$A$7:$O$80,3))</f>
        <v>Anna</v>
      </c>
      <c r="H26" s="290"/>
      <c r="I26" s="290" t="str">
        <f>IF($E26="","",VLOOKUP($E26,'L12 elo'!$A$7:$O$80,4))</f>
        <v>Bíbic TC</v>
      </c>
      <c r="J26" s="186"/>
      <c r="K26" s="113" t="str">
        <f>UPPER(IF(OR(J27="a",J27="as"),F26,IF(OR(J27="b",J27="bs"),F27,)))</f>
        <v>VARGA </v>
      </c>
      <c r="L26" s="189"/>
      <c r="M26" s="98" t="s">
        <v>392</v>
      </c>
      <c r="N26" s="124"/>
      <c r="O26" s="122"/>
      <c r="P26" s="122"/>
      <c r="Q26" s="401">
        <v>40</v>
      </c>
      <c r="R26" s="402"/>
      <c r="S26" s="105"/>
      <c r="Y26" s="298"/>
      <c r="Z26" s="298"/>
      <c r="AA26" s="298" t="s">
        <v>134</v>
      </c>
      <c r="AB26" s="301">
        <v>3</v>
      </c>
      <c r="AC26" s="301">
        <v>2</v>
      </c>
      <c r="AD26" s="301">
        <v>1</v>
      </c>
      <c r="AE26" s="301">
        <v>0</v>
      </c>
      <c r="AF26" s="301">
        <v>0</v>
      </c>
      <c r="AG26" s="301">
        <v>0</v>
      </c>
      <c r="AH26" s="301">
        <v>0</v>
      </c>
      <c r="AI26" s="297"/>
      <c r="AJ26" s="297"/>
      <c r="AK26" s="297"/>
    </row>
    <row r="27" spans="1:37" s="33" customFormat="1" ht="9" customHeight="1">
      <c r="A27" s="107" t="s">
        <v>25</v>
      </c>
      <c r="B27" s="232">
        <f>IF($E27="","",VLOOKUP($E27,'L12 elo'!$A$7:$O$80,14))</f>
      </c>
      <c r="C27" s="232">
        <f>IF($E27="","",VLOOKUP($E27,'L12 elo'!$A$7:$O$80,15))</f>
      </c>
      <c r="D27" s="260">
        <f>IF($E27="","",VLOOKUP($E27,'L12 elo'!$A$7:$O$80,5))</f>
      </c>
      <c r="E27" s="96"/>
      <c r="F27" s="290">
        <f>UPPER(IF($E27="","",VLOOKUP($E27,'L12 elo'!$A$7:$O$80,2)))</f>
      </c>
      <c r="G27" s="290">
        <f>IF($E27="","",VLOOKUP($E27,'L12 elo'!$A$7:$O$80,3))</f>
      </c>
      <c r="H27" s="290"/>
      <c r="I27" s="290">
        <f>IF($E27="","",VLOOKUP($E27,'L12 elo'!$A$7:$O$80,4))</f>
      </c>
      <c r="J27" s="188" t="s">
        <v>375</v>
      </c>
      <c r="K27" s="98"/>
      <c r="L27" s="122"/>
      <c r="M27" s="111" t="s">
        <v>0</v>
      </c>
      <c r="N27" s="120" t="s">
        <v>375</v>
      </c>
      <c r="O27" s="113" t="str">
        <f>UPPER(IF(OR(N27="a",N27="as"),M25,IF(OR(N27="b",N27="bs"),M29,)))</f>
        <v>HALBRITTER </v>
      </c>
      <c r="P27" s="121"/>
      <c r="Q27" s="122"/>
      <c r="R27" s="124"/>
      <c r="S27" s="105"/>
      <c r="Y27" s="297"/>
      <c r="Z27" s="297"/>
      <c r="AA27" s="297"/>
      <c r="AB27" s="297"/>
      <c r="AC27" s="297"/>
      <c r="AD27" s="297"/>
      <c r="AE27" s="297"/>
      <c r="AF27" s="297"/>
      <c r="AG27" s="297"/>
      <c r="AH27" s="297"/>
      <c r="AI27" s="297"/>
      <c r="AJ27" s="297"/>
      <c r="AK27" s="297"/>
    </row>
    <row r="28" spans="1:37" s="33" customFormat="1" ht="9" customHeight="1">
      <c r="A28" s="107" t="s">
        <v>26</v>
      </c>
      <c r="B28" s="232">
        <f>IF($E28="","",VLOOKUP($E28,'L12 elo'!$A$7:$O$80,14))</f>
        <v>0</v>
      </c>
      <c r="C28" s="232">
        <f>IF($E28="","",VLOOKUP($E28,'L12 elo'!$A$7:$O$80,15))</f>
        <v>38</v>
      </c>
      <c r="D28" s="260" t="str">
        <f>IF($E28="","",VLOOKUP($E28,'L12 elo'!$A$7:$O$80,5))</f>
        <v>"100205</v>
      </c>
      <c r="E28" s="96">
        <v>22</v>
      </c>
      <c r="F28" s="290" t="str">
        <f>UPPER(IF($E28="","",VLOOKUP($E28,'L12 elo'!$A$7:$O$80,2)))</f>
        <v>KISS </v>
      </c>
      <c r="G28" s="290" t="str">
        <f>IF($E28="","",VLOOKUP($E28,'L12 elo'!$A$7:$O$80,3))</f>
        <v>Liliána Hanna</v>
      </c>
      <c r="H28" s="290"/>
      <c r="I28" s="290" t="str">
        <f>IF($E28="","",VLOOKUP($E28,'L12 elo'!$A$7:$O$80,4))</f>
        <v>BUSC</v>
      </c>
      <c r="J28" s="186"/>
      <c r="K28" s="113" t="str">
        <f>UPPER(IF(OR(J29="a",J29="as"),F28,IF(OR(J29="b",J29="bs"),F29,)))</f>
        <v>KISS </v>
      </c>
      <c r="L28" s="121"/>
      <c r="M28" s="190"/>
      <c r="N28" s="191"/>
      <c r="O28" s="98" t="s">
        <v>392</v>
      </c>
      <c r="P28" s="124"/>
      <c r="Q28" s="122"/>
      <c r="R28" s="124"/>
      <c r="S28" s="105"/>
      <c r="Y28" s="297"/>
      <c r="Z28" s="297"/>
      <c r="AA28" s="297"/>
      <c r="AB28" s="297"/>
      <c r="AC28" s="297"/>
      <c r="AD28" s="297"/>
      <c r="AE28" s="297"/>
      <c r="AF28" s="297"/>
      <c r="AG28" s="297"/>
      <c r="AH28" s="297"/>
      <c r="AI28" s="297"/>
      <c r="AJ28" s="297"/>
      <c r="AK28" s="297"/>
    </row>
    <row r="29" spans="1:37" s="33" customFormat="1" ht="9" customHeight="1">
      <c r="A29" s="107" t="s">
        <v>27</v>
      </c>
      <c r="B29" s="232">
        <f>IF($E29="","",VLOOKUP($E29,'L12 elo'!$A$7:$O$80,14))</f>
      </c>
      <c r="C29" s="232">
        <f>IF($E29="","",VLOOKUP($E29,'L12 elo'!$A$7:$O$80,15))</f>
      </c>
      <c r="D29" s="260">
        <f>IF($E29="","",VLOOKUP($E29,'L12 elo'!$A$7:$O$80,5))</f>
      </c>
      <c r="E29" s="96"/>
      <c r="F29" s="290">
        <f>UPPER(IF($E29="","",VLOOKUP($E29,'L12 elo'!$A$7:$O$80,2)))</f>
      </c>
      <c r="G29" s="290">
        <f>IF($E29="","",VLOOKUP($E29,'L12 elo'!$A$7:$O$80,3))</f>
      </c>
      <c r="H29" s="290"/>
      <c r="I29" s="290">
        <f>IF($E29="","",VLOOKUP($E29,'L12 elo'!$A$7:$O$80,4))</f>
      </c>
      <c r="J29" s="188" t="s">
        <v>375</v>
      </c>
      <c r="K29" s="98"/>
      <c r="L29" s="112" t="s">
        <v>375</v>
      </c>
      <c r="M29" s="113" t="str">
        <f>UPPER(IF(OR(L29="a",L29="as"),K28,IF(OR(L29="b",L29="bs"),K30,)))</f>
        <v>KISS </v>
      </c>
      <c r="N29" s="192"/>
      <c r="O29" s="122"/>
      <c r="P29" s="124"/>
      <c r="Q29" s="122"/>
      <c r="R29" s="124"/>
      <c r="S29" s="105"/>
      <c r="AI29" s="303"/>
      <c r="AJ29" s="303"/>
      <c r="AK29" s="303"/>
    </row>
    <row r="30" spans="1:37" s="33" customFormat="1" ht="9" customHeight="1">
      <c r="A30" s="187" t="s">
        <v>28</v>
      </c>
      <c r="B30" s="232">
        <f>IF($E30="","",VLOOKUP($E30,'L12 elo'!$A$7:$O$80,14))</f>
        <v>0</v>
      </c>
      <c r="C30" s="232">
        <f>IF($E30="","",VLOOKUP($E30,'L12 elo'!$A$7:$O$80,15))</f>
        <v>32</v>
      </c>
      <c r="D30" s="260" t="str">
        <f>IF($E30="","",VLOOKUP($E30,'L12 elo'!$A$7:$O$80,5))</f>
        <v>"1106210</v>
      </c>
      <c r="E30" s="96">
        <v>20</v>
      </c>
      <c r="F30" s="290" t="str">
        <f>UPPER(IF($E30="","",VLOOKUP($E30,'L12 elo'!$A$7:$O$80,2)))</f>
        <v>BOROS </v>
      </c>
      <c r="G30" s="290" t="str">
        <f>IF($E30="","",VLOOKUP($E30,'L12 elo'!$A$7:$O$80,3))</f>
        <v>Hanna</v>
      </c>
      <c r="H30" s="290"/>
      <c r="I30" s="290" t="str">
        <f>IF($E30="","",VLOOKUP($E30,'L12 elo'!$A$7:$O$80,4))</f>
        <v>Pillangó SE</v>
      </c>
      <c r="J30" s="186"/>
      <c r="K30" s="113" t="str">
        <f>UPPER(IF(OR(J31="a",J31="as"),F30,IF(OR(J31="b",J31="bs"),F31,)))</f>
        <v>BOROS </v>
      </c>
      <c r="L30" s="130"/>
      <c r="M30" s="98" t="s">
        <v>394</v>
      </c>
      <c r="N30" s="122"/>
      <c r="O30" s="122"/>
      <c r="P30" s="124"/>
      <c r="Q30" s="391" t="s">
        <v>482</v>
      </c>
      <c r="R30" s="124"/>
      <c r="S30" s="105"/>
      <c r="AI30" s="303"/>
      <c r="AJ30" s="303"/>
      <c r="AK30" s="303"/>
    </row>
    <row r="31" spans="1:37" s="33" customFormat="1" ht="9" customHeight="1">
      <c r="A31" s="132" t="s">
        <v>29</v>
      </c>
      <c r="B31" s="232">
        <f>IF($E31="","",VLOOKUP($E31,'L12 elo'!$A$7:$O$80,14))</f>
      </c>
      <c r="C31" s="232">
        <f>IF($E31="","",VLOOKUP($E31,'L12 elo'!$A$7:$O$80,15))</f>
      </c>
      <c r="D31" s="260">
        <f>IF($E31="","",VLOOKUP($E31,'L12 elo'!$A$7:$O$80,5))</f>
      </c>
      <c r="E31" s="96"/>
      <c r="F31" s="97">
        <f>UPPER(IF($E31="","",VLOOKUP($E31,'L12 elo'!$A$7:$O$80,2)))</f>
      </c>
      <c r="G31" s="97">
        <f>IF($E31="","",VLOOKUP($E31,'L12 elo'!$A$7:$O$80,3))</f>
      </c>
      <c r="H31" s="97"/>
      <c r="I31" s="97">
        <f>IF($E31="","",VLOOKUP($E31,'L12 elo'!$A$7:$O$80,4))</f>
      </c>
      <c r="J31" s="188" t="s">
        <v>375</v>
      </c>
      <c r="K31" s="98"/>
      <c r="L31" s="122"/>
      <c r="M31" s="122"/>
      <c r="N31" s="193"/>
      <c r="O31" s="111" t="s">
        <v>0</v>
      </c>
      <c r="P31" s="120" t="s">
        <v>375</v>
      </c>
      <c r="Q31" s="113" t="str">
        <f>UPPER(IF(OR(P31="a",P31="as"),O27,IF(OR(P31="b",P31="bs"),O35,)))</f>
        <v>HALBRITTER </v>
      </c>
      <c r="R31" s="130"/>
      <c r="S31" s="105"/>
      <c r="AI31" s="303"/>
      <c r="AJ31" s="303"/>
      <c r="AK31" s="303"/>
    </row>
    <row r="32" spans="1:37" s="33" customFormat="1" ht="9" customHeight="1">
      <c r="A32" s="95" t="s">
        <v>30</v>
      </c>
      <c r="B32" s="232">
        <f>IF($E32="","",VLOOKUP($E32,'L12 elo'!$A$7:$O$80,14))</f>
      </c>
      <c r="C32" s="232">
        <f>IF($E32="","",VLOOKUP($E32,'L12 elo'!$A$7:$O$80,15))</f>
      </c>
      <c r="D32" s="260">
        <f>IF($E32="","",VLOOKUP($E32,'L12 elo'!$A$7:$O$80,5))</f>
      </c>
      <c r="E32" s="96"/>
      <c r="F32" s="97">
        <f>UPPER(IF($E32="","",VLOOKUP($E32,'L12 elo'!$A$7:$O$80,2)))</f>
      </c>
      <c r="G32" s="97">
        <f>IF($E32="","",VLOOKUP($E32,'L12 elo'!$A$7:$O$80,3))</f>
      </c>
      <c r="H32" s="97"/>
      <c r="I32" s="97">
        <f>IF($E32="","",VLOOKUP($E32,'L12 elo'!$A$7:$O$80,4))</f>
      </c>
      <c r="J32" s="186"/>
      <c r="K32" s="113" t="str">
        <f>UPPER(IF(OR(J33="a",J33="as"),F32,IF(OR(J33="b",J33="bs"),F33,)))</f>
        <v>VÁROSI </v>
      </c>
      <c r="L32" s="121"/>
      <c r="M32" s="122"/>
      <c r="N32" s="122"/>
      <c r="O32" s="122"/>
      <c r="P32" s="124"/>
      <c r="Q32" s="98" t="s">
        <v>398</v>
      </c>
      <c r="R32" s="122"/>
      <c r="S32" s="105"/>
      <c r="AI32" s="303"/>
      <c r="AJ32" s="303"/>
      <c r="AK32" s="303"/>
    </row>
    <row r="33" spans="1:19" s="33" customFormat="1" ht="9" customHeight="1">
      <c r="A33" s="187" t="s">
        <v>31</v>
      </c>
      <c r="B33" s="232">
        <f>IF($E33="","",VLOOKUP($E33,'L12 elo'!$A$7:$O$80,14))</f>
        <v>0</v>
      </c>
      <c r="C33" s="232">
        <f>IF($E33="","",VLOOKUP($E33,'L12 elo'!$A$7:$O$80,15))</f>
        <v>59</v>
      </c>
      <c r="D33" s="260" t="str">
        <f>IF($E33="","",VLOOKUP($E33,'L12 elo'!$A$7:$O$80,5))</f>
        <v>"1104220</v>
      </c>
      <c r="E33" s="96">
        <v>28</v>
      </c>
      <c r="F33" s="290" t="str">
        <f>UPPER(IF($E33="","",VLOOKUP($E33,'L12 elo'!$A$7:$O$80,2)))</f>
        <v>VÁROSI </v>
      </c>
      <c r="G33" s="290" t="str">
        <f>IF($E33="","",VLOOKUP($E33,'L12 elo'!$A$7:$O$80,3))</f>
        <v>Dóra</v>
      </c>
      <c r="H33" s="290"/>
      <c r="I33" s="290" t="str">
        <f>IF($E33="","",VLOOKUP($E33,'L12 elo'!$A$7:$O$80,4))</f>
        <v>Fitt SE</v>
      </c>
      <c r="J33" s="188" t="s">
        <v>377</v>
      </c>
      <c r="K33" s="98"/>
      <c r="L33" s="112" t="s">
        <v>377</v>
      </c>
      <c r="M33" s="113" t="str">
        <f>UPPER(IF(OR(L33="a",L33="as"),K32,IF(OR(L33="b",L33="bs"),K34,)))</f>
        <v>HUSZAR </v>
      </c>
      <c r="N33" s="121"/>
      <c r="O33" s="122"/>
      <c r="P33" s="124"/>
      <c r="Q33" s="122"/>
      <c r="R33" s="122"/>
      <c r="S33" s="105"/>
    </row>
    <row r="34" spans="1:19" s="33" customFormat="1" ht="9" customHeight="1">
      <c r="A34" s="107" t="s">
        <v>32</v>
      </c>
      <c r="B34" s="232">
        <f>IF($E34="","",VLOOKUP($E34,'L12 elo'!$A$7:$O$80,14))</f>
      </c>
      <c r="C34" s="232">
        <f>IF($E34="","",VLOOKUP($E34,'L12 elo'!$A$7:$O$80,15))</f>
      </c>
      <c r="D34" s="260">
        <f>IF($E34="","",VLOOKUP($E34,'L12 elo'!$A$7:$O$80,5))</f>
      </c>
      <c r="E34" s="96"/>
      <c r="F34" s="290">
        <f>UPPER(IF($E34="","",VLOOKUP($E34,'L12 elo'!$A$7:$O$80,2)))</f>
      </c>
      <c r="G34" s="290">
        <f>IF($E34="","",VLOOKUP($E34,'L12 elo'!$A$7:$O$80,3))</f>
      </c>
      <c r="H34" s="290"/>
      <c r="I34" s="290">
        <f>IF($E34="","",VLOOKUP($E34,'L12 elo'!$A$7:$O$80,4))</f>
      </c>
      <c r="J34" s="186"/>
      <c r="K34" s="113" t="str">
        <f>UPPER(IF(OR(J35="a",J35="as"),F34,IF(OR(J35="b",J35="bs"),F35,)))</f>
        <v>HUSZAR </v>
      </c>
      <c r="L34" s="189"/>
      <c r="M34" s="98" t="s">
        <v>395</v>
      </c>
      <c r="N34" s="124"/>
      <c r="O34" s="122"/>
      <c r="P34" s="124"/>
      <c r="Q34" s="122"/>
      <c r="R34" s="122"/>
      <c r="S34" s="105"/>
    </row>
    <row r="35" spans="1:19" s="33" customFormat="1" ht="9" customHeight="1">
      <c r="A35" s="107" t="s">
        <v>33</v>
      </c>
      <c r="B35" s="232">
        <f>IF($E35="","",VLOOKUP($E35,'L12 elo'!$A$7:$O$80,14))</f>
        <v>0</v>
      </c>
      <c r="C35" s="232">
        <f>IF($E35="","",VLOOKUP($E35,'L12 elo'!$A$7:$O$80,15))</f>
        <v>47</v>
      </c>
      <c r="D35" s="260" t="str">
        <f>IF($E35="","",VLOOKUP($E35,'L12 elo'!$A$7:$O$80,5))</f>
        <v>"100218</v>
      </c>
      <c r="E35" s="96">
        <v>24</v>
      </c>
      <c r="F35" s="290" t="str">
        <f>UPPER(IF($E35="","",VLOOKUP($E35,'L12 elo'!$A$7:$O$80,2)))</f>
        <v>HUSZAR </v>
      </c>
      <c r="G35" s="290" t="str">
        <f>IF($E35="","",VLOOKUP($E35,'L12 elo'!$A$7:$O$80,3))</f>
        <v>Molly</v>
      </c>
      <c r="H35" s="290"/>
      <c r="I35" s="290" t="str">
        <f>IF($E35="","",VLOOKUP($E35,'L12 elo'!$A$7:$O$80,4))</f>
        <v>Maglódi TK</v>
      </c>
      <c r="J35" s="188" t="s">
        <v>377</v>
      </c>
      <c r="K35" s="98"/>
      <c r="L35" s="122"/>
      <c r="M35" s="111" t="s">
        <v>0</v>
      </c>
      <c r="N35" s="120" t="s">
        <v>377</v>
      </c>
      <c r="O35" s="113" t="str">
        <f>UPPER(IF(OR(N35="a",N35="as"),M33,IF(OR(N35="b",N35="bs"),M37,)))</f>
        <v>KŐVÁRI </v>
      </c>
      <c r="P35" s="130"/>
      <c r="Q35" s="122"/>
      <c r="R35" s="122"/>
      <c r="S35" s="105"/>
    </row>
    <row r="36" spans="1:19" s="33" customFormat="1" ht="9" customHeight="1">
      <c r="A36" s="107" t="s">
        <v>34</v>
      </c>
      <c r="B36" s="232">
        <f>IF($E36="","",VLOOKUP($E36,'L12 elo'!$A$7:$O$80,14))</f>
      </c>
      <c r="C36" s="232">
        <f>IF($E36="","",VLOOKUP($E36,'L12 elo'!$A$7:$O$80,15))</f>
      </c>
      <c r="D36" s="260">
        <f>IF($E36="","",VLOOKUP($E36,'L12 elo'!$A$7:$O$80,5))</f>
      </c>
      <c r="E36" s="96"/>
      <c r="F36" s="290">
        <f>UPPER(IF($E36="","",VLOOKUP($E36,'L12 elo'!$A$7:$O$80,2)))</f>
      </c>
      <c r="G36" s="290">
        <f>IF($E36="","",VLOOKUP($E36,'L12 elo'!$A$7:$O$80,3))</f>
      </c>
      <c r="H36" s="290"/>
      <c r="I36" s="290">
        <f>IF($E36="","",VLOOKUP($E36,'L12 elo'!$A$7:$O$80,4))</f>
      </c>
      <c r="J36" s="186"/>
      <c r="K36" s="113" t="str">
        <f>UPPER(IF(OR(J37="a",J37="as"),F36,IF(OR(J37="b",J37="bs"),F37,)))</f>
        <v>ÁBRAHÁM </v>
      </c>
      <c r="L36" s="121"/>
      <c r="M36" s="391" t="s">
        <v>464</v>
      </c>
      <c r="N36" s="191"/>
      <c r="O36" s="98" t="s">
        <v>392</v>
      </c>
      <c r="P36" s="122"/>
      <c r="Q36" s="122"/>
      <c r="R36" s="122"/>
      <c r="S36" s="105"/>
    </row>
    <row r="37" spans="1:19" s="33" customFormat="1" ht="9" customHeight="1">
      <c r="A37" s="107" t="s">
        <v>35</v>
      </c>
      <c r="B37" s="232">
        <f>IF($E37="","",VLOOKUP($E37,'L12 elo'!$A$7:$O$80,14))</f>
        <v>0</v>
      </c>
      <c r="C37" s="232">
        <f>IF($E37="","",VLOOKUP($E37,'L12 elo'!$A$7:$O$80,15))</f>
        <v>20</v>
      </c>
      <c r="D37" s="260" t="str">
        <f>IF($E37="","",VLOOKUP($E37,'L12 elo'!$A$7:$O$80,5))</f>
        <v>"1009240</v>
      </c>
      <c r="E37" s="96">
        <v>13</v>
      </c>
      <c r="F37" s="290" t="str">
        <f>UPPER(IF($E37="","",VLOOKUP($E37,'L12 elo'!$A$7:$O$80,2)))</f>
        <v>ÁBRAHÁM </v>
      </c>
      <c r="G37" s="290" t="str">
        <f>IF($E37="","",VLOOKUP($E37,'L12 elo'!$A$7:$O$80,3))</f>
        <v>Fanni</v>
      </c>
      <c r="H37" s="290"/>
      <c r="I37" s="290" t="str">
        <f>IF($E37="","",VLOOKUP($E37,'L12 elo'!$A$7:$O$80,4))</f>
        <v>Bajai TK</v>
      </c>
      <c r="J37" s="188" t="s">
        <v>377</v>
      </c>
      <c r="K37" s="98"/>
      <c r="L37" s="112" t="s">
        <v>377</v>
      </c>
      <c r="M37" s="113" t="str">
        <f>UPPER(IF(OR(L37="a",L37="as"),K36,IF(OR(L37="b",L37="bs"),K38,)))</f>
        <v>KŐVÁRI </v>
      </c>
      <c r="N37" s="192"/>
      <c r="O37" s="195" t="s">
        <v>112</v>
      </c>
      <c r="P37" s="196"/>
      <c r="Q37" s="195" t="s">
        <v>111</v>
      </c>
      <c r="R37" s="196"/>
      <c r="S37" s="105"/>
    </row>
    <row r="38" spans="1:19" s="33" customFormat="1" ht="9" customHeight="1">
      <c r="A38" s="187" t="s">
        <v>36</v>
      </c>
      <c r="B38" s="232">
        <f>IF($E38="","",VLOOKUP($E38,'L12 elo'!$A$7:$O$80,14))</f>
      </c>
      <c r="C38" s="232">
        <f>IF($E38="","",VLOOKUP($E38,'L12 elo'!$A$7:$O$80,15))</f>
      </c>
      <c r="D38" s="260">
        <f>IF($E38="","",VLOOKUP($E38,'L12 elo'!$A$7:$O$80,5))</f>
      </c>
      <c r="E38" s="96"/>
      <c r="F38" s="290">
        <f>UPPER(IF($E38="","",VLOOKUP($E38,'L12 elo'!$A$7:$O$80,2)))</f>
      </c>
      <c r="G38" s="290">
        <f>IF($E38="","",VLOOKUP($E38,'L12 elo'!$A$7:$O$80,3))</f>
      </c>
      <c r="H38" s="290"/>
      <c r="I38" s="290">
        <f>IF($E38="","",VLOOKUP($E38,'L12 elo'!$A$7:$O$80,4))</f>
      </c>
      <c r="J38" s="186"/>
      <c r="K38" s="113" t="str">
        <f>UPPER(IF(OR(J39="a",J39="as"),F38,IF(OR(J39="b",J39="bs"),F39,)))</f>
        <v>KŐVÁRI </v>
      </c>
      <c r="L38" s="130"/>
      <c r="M38" s="98" t="s">
        <v>396</v>
      </c>
      <c r="N38" s="122"/>
      <c r="O38" s="197" t="s">
        <v>481</v>
      </c>
      <c r="P38" s="198"/>
      <c r="Q38" s="396" t="s">
        <v>482</v>
      </c>
      <c r="R38" s="196"/>
      <c r="S38" s="105"/>
    </row>
    <row r="39" spans="1:19" s="33" customFormat="1" ht="9" customHeight="1">
      <c r="A39" s="132" t="s">
        <v>37</v>
      </c>
      <c r="B39" s="232">
        <f>IF($E39="","",VLOOKUP($E39,'L12 elo'!$A$7:$O$80,14))</f>
        <v>0</v>
      </c>
      <c r="C39" s="232">
        <f>IF($E39="","",VLOOKUP($E39,'L12 elo'!$A$7:$O$80,15))</f>
        <v>13</v>
      </c>
      <c r="D39" s="260" t="str">
        <f>IF($E39="","",VLOOKUP($E39,'L12 elo'!$A$7:$O$80,5))</f>
        <v>"101010</v>
      </c>
      <c r="E39" s="96">
        <v>6</v>
      </c>
      <c r="F39" s="97" t="str">
        <f>UPPER(IF($E39="","",VLOOKUP($E39,'L12 elo'!$A$7:$O$80,2)))</f>
        <v>KŐVÁRI </v>
      </c>
      <c r="G39" s="97" t="str">
        <f>IF($E39="","",VLOOKUP($E39,'L12 elo'!$A$7:$O$80,3))</f>
        <v>Olivia Sophie</v>
      </c>
      <c r="H39" s="97"/>
      <c r="I39" s="97" t="str">
        <f>IF($E39="","",VLOOKUP($E39,'L12 elo'!$A$7:$O$80,4))</f>
        <v>MTK</v>
      </c>
      <c r="J39" s="188" t="s">
        <v>372</v>
      </c>
      <c r="K39" s="98"/>
      <c r="L39" s="122"/>
      <c r="M39" s="122"/>
      <c r="N39" s="199"/>
      <c r="O39" s="200" t="s">
        <v>0</v>
      </c>
      <c r="P39" s="201"/>
      <c r="Q39" s="197" t="s">
        <v>481</v>
      </c>
      <c r="R39" s="198"/>
      <c r="S39" s="105"/>
    </row>
    <row r="40" spans="1:19" s="33" customFormat="1" ht="9" customHeight="1">
      <c r="A40" s="95" t="s">
        <v>38</v>
      </c>
      <c r="B40" s="232">
        <f>IF($E40="","",VLOOKUP($E40,'L12 elo'!$A$7:$O$80,14))</f>
        <v>0</v>
      </c>
      <c r="C40" s="232">
        <f>IF($E40="","",VLOOKUP($E40,'L12 elo'!$A$7:$O$80,15))</f>
        <v>11</v>
      </c>
      <c r="D40" s="260" t="str">
        <f>IF($E40="","",VLOOKUP($E40,'L12 elo'!$A$7:$O$80,5))</f>
        <v>"100811</v>
      </c>
      <c r="E40" s="96">
        <v>5</v>
      </c>
      <c r="F40" s="97" t="str">
        <f>UPPER(IF($E40="","",VLOOKUP($E40,'L12 elo'!$A$7:$O$80,2)))</f>
        <v>LEHOCZKY </v>
      </c>
      <c r="G40" s="97" t="str">
        <f>IF($E40="","",VLOOKUP($E40,'L12 elo'!$A$7:$O$80,3))</f>
        <v>Noémi</v>
      </c>
      <c r="H40" s="97"/>
      <c r="I40" s="97" t="str">
        <f>IF($E40="","",VLOOKUP($E40,'L12 elo'!$A$7:$O$80,4))</f>
        <v>Soproni VSE</v>
      </c>
      <c r="J40" s="186"/>
      <c r="K40" s="113" t="str">
        <f>UPPER(IF(OR(J41="a",J41="as"),F40,IF(OR(J41="b",J41="bs"),F41,)))</f>
        <v>LEHOCZKY </v>
      </c>
      <c r="L40" s="121"/>
      <c r="M40" s="122"/>
      <c r="N40" s="182"/>
      <c r="O40" s="197" t="s">
        <v>497</v>
      </c>
      <c r="P40" s="202"/>
      <c r="Q40" s="196" t="s">
        <v>392</v>
      </c>
      <c r="R40" s="196"/>
      <c r="S40" s="105"/>
    </row>
    <row r="41" spans="1:19" s="33" customFormat="1" ht="9" customHeight="1">
      <c r="A41" s="187" t="s">
        <v>39</v>
      </c>
      <c r="B41" s="232">
        <f>IF($E41="","",VLOOKUP($E41,'L12 elo'!$A$7:$O$80,14))</f>
      </c>
      <c r="C41" s="232">
        <f>IF($E41="","",VLOOKUP($E41,'L12 elo'!$A$7:$O$80,15))</f>
      </c>
      <c r="D41" s="260">
        <f>IF($E41="","",VLOOKUP($E41,'L12 elo'!$A$7:$O$80,5))</f>
      </c>
      <c r="E41" s="96"/>
      <c r="F41" s="290">
        <f>UPPER(IF($E41="","",VLOOKUP($E41,'L12 elo'!$A$7:$O$80,2)))</f>
      </c>
      <c r="G41" s="290">
        <f>IF($E41="","",VLOOKUP($E41,'L12 elo'!$A$7:$O$80,3))</f>
      </c>
      <c r="H41" s="290"/>
      <c r="I41" s="290">
        <f>IF($E41="","",VLOOKUP($E41,'L12 elo'!$A$7:$O$80,4))</f>
      </c>
      <c r="J41" s="188" t="s">
        <v>371</v>
      </c>
      <c r="K41" s="98"/>
      <c r="L41" s="112" t="s">
        <v>375</v>
      </c>
      <c r="M41" s="113" t="str">
        <f>UPPER(IF(OR(L41="a",L41="as"),K40,IF(OR(L41="b",L41="bs"),K42,)))</f>
        <v>LEHOCZKY </v>
      </c>
      <c r="N41" s="121"/>
      <c r="O41" s="196"/>
      <c r="P41" s="196"/>
      <c r="Q41" s="196"/>
      <c r="R41" s="196"/>
      <c r="S41" s="105"/>
    </row>
    <row r="42" spans="1:19" s="33" customFormat="1" ht="9" customHeight="1">
      <c r="A42" s="107" t="s">
        <v>40</v>
      </c>
      <c r="B42" s="232">
        <f>IF($E42="","",VLOOKUP($E42,'L12 elo'!$A$7:$O$80,14))</f>
        <v>0</v>
      </c>
      <c r="C42" s="232" t="str">
        <f>IF($E42="","",VLOOKUP($E42,'L12 elo'!$A$7:$O$80,15))</f>
        <v>-</v>
      </c>
      <c r="D42" s="260" t="str">
        <f>IF($E42="","",VLOOKUP($E42,'L12 elo'!$A$7:$O$80,5))</f>
        <v>"130105</v>
      </c>
      <c r="E42" s="96">
        <v>32</v>
      </c>
      <c r="F42" s="290" t="str">
        <f>UPPER(IF($E42="","",VLOOKUP($E42,'L12 elo'!$A$7:$O$80,2)))</f>
        <v>CSÁSZÁR </v>
      </c>
      <c r="G42" s="290" t="str">
        <f>IF($E42="","",VLOOKUP($E42,'L12 elo'!$A$7:$O$80,3))</f>
        <v>Bianka</v>
      </c>
      <c r="H42" s="290"/>
      <c r="I42" s="290" t="str">
        <f>IF($E42="","",VLOOKUP($E42,'L12 elo'!$A$7:$O$80,4))</f>
        <v>Fortuna SE</v>
      </c>
      <c r="J42" s="186"/>
      <c r="K42" s="113" t="s">
        <v>397</v>
      </c>
      <c r="L42" s="189"/>
      <c r="M42" s="98" t="s">
        <v>391</v>
      </c>
      <c r="N42" s="124"/>
      <c r="O42" s="394" t="s">
        <v>464</v>
      </c>
      <c r="P42" s="196"/>
      <c r="Q42" s="401">
        <v>60</v>
      </c>
      <c r="R42" s="401"/>
      <c r="S42" s="105"/>
    </row>
    <row r="43" spans="1:19" s="33" customFormat="1" ht="9" customHeight="1">
      <c r="A43" s="107" t="s">
        <v>41</v>
      </c>
      <c r="B43" s="232">
        <f>IF($E43="","",VLOOKUP($E43,'L12 elo'!$A$7:$O$80,14))</f>
        <v>0</v>
      </c>
      <c r="C43" s="232" t="str">
        <f>IF($E43="","",VLOOKUP($E43,'L12 elo'!$A$7:$O$80,15))</f>
        <v>-</v>
      </c>
      <c r="D43" s="260" t="str">
        <f>IF($E43="","",VLOOKUP($E43,'L12 elo'!$A$7:$O$80,5))</f>
        <v>"110511</v>
      </c>
      <c r="E43" s="96">
        <v>33</v>
      </c>
      <c r="F43" s="290" t="str">
        <f>UPPER(IF($E43="","",VLOOKUP($E43,'L12 elo'!$A$7:$O$80,2)))</f>
        <v>JÁSZFAI </v>
      </c>
      <c r="G43" s="290" t="str">
        <f>IF($E43="","",VLOOKUP($E43,'L12 elo'!$A$7:$O$80,3))</f>
        <v>Fanni Léna</v>
      </c>
      <c r="H43" s="290"/>
      <c r="I43" s="290" t="str">
        <f>IF($E43="","",VLOOKUP($E43,'L12 elo'!$A$7:$O$80,4))</f>
        <v>D.keszi TK</v>
      </c>
      <c r="J43" s="188"/>
      <c r="K43" s="98" t="s">
        <v>384</v>
      </c>
      <c r="L43" s="122"/>
      <c r="M43" s="111" t="s">
        <v>0</v>
      </c>
      <c r="N43" s="120" t="s">
        <v>375</v>
      </c>
      <c r="O43" s="113" t="str">
        <f>UPPER(IF(OR(N43="a",N43="as"),M41,IF(OR(N43="b",N43="bs"),M45,)))</f>
        <v>LEHOCZKY </v>
      </c>
      <c r="P43" s="121"/>
      <c r="Q43" s="122"/>
      <c r="R43" s="122"/>
      <c r="S43" s="105"/>
    </row>
    <row r="44" spans="1:19" s="33" customFormat="1" ht="9" customHeight="1">
      <c r="A44" s="107" t="s">
        <v>42</v>
      </c>
      <c r="B44" s="232">
        <f>IF($E44="","",VLOOKUP($E44,'L12 elo'!$A$7:$O$80,14))</f>
      </c>
      <c r="C44" s="232">
        <f>IF($E44="","",VLOOKUP($E44,'L12 elo'!$A$7:$O$80,15))</f>
      </c>
      <c r="D44" s="260">
        <f>IF($E44="","",VLOOKUP($E44,'L12 elo'!$A$7:$O$80,5))</f>
      </c>
      <c r="E44" s="96"/>
      <c r="F44" s="290">
        <f>UPPER(IF($E44="","",VLOOKUP($E44,'L12 elo'!$A$7:$O$80,2)))</f>
      </c>
      <c r="G44" s="290">
        <f>IF($E44="","",VLOOKUP($E44,'L12 elo'!$A$7:$O$80,3))</f>
      </c>
      <c r="H44" s="290"/>
      <c r="I44" s="290">
        <f>IF($E44="","",VLOOKUP($E44,'L12 elo'!$A$7:$O$80,4))</f>
      </c>
      <c r="J44" s="186"/>
      <c r="K44" s="113" t="str">
        <f>UPPER(IF(OR(J45="a",J45="as"),F44,IF(OR(J45="b",J45="bs"),F45,)))</f>
        <v>SIMON </v>
      </c>
      <c r="L44" s="121"/>
      <c r="M44" s="190"/>
      <c r="N44" s="191"/>
      <c r="O44" s="98" t="s">
        <v>392</v>
      </c>
      <c r="P44" s="124"/>
      <c r="Q44" s="122"/>
      <c r="R44" s="122"/>
      <c r="S44" s="105"/>
    </row>
    <row r="45" spans="1:19" s="33" customFormat="1" ht="9" customHeight="1">
      <c r="A45" s="107" t="s">
        <v>43</v>
      </c>
      <c r="B45" s="232">
        <f>IF($E45="","",VLOOKUP($E45,'L12 elo'!$A$7:$O$80,14))</f>
        <v>0</v>
      </c>
      <c r="C45" s="232">
        <f>IF($E45="","",VLOOKUP($E45,'L12 elo'!$A$7:$O$80,15))</f>
        <v>42</v>
      </c>
      <c r="D45" s="260" t="str">
        <f>IF($E45="","",VLOOKUP($E45,'L12 elo'!$A$7:$O$80,5))</f>
        <v>"110621</v>
      </c>
      <c r="E45" s="96">
        <v>23</v>
      </c>
      <c r="F45" s="290" t="str">
        <f>UPPER(IF($E45="","",VLOOKUP($E45,'L12 elo'!$A$7:$O$80,2)))</f>
        <v>SIMON </v>
      </c>
      <c r="G45" s="290" t="str">
        <f>IF($E45="","",VLOOKUP($E45,'L12 elo'!$A$7:$O$80,3))</f>
        <v>Amanda Vanda</v>
      </c>
      <c r="H45" s="290"/>
      <c r="I45" s="290" t="str">
        <f>IF($E45="","",VLOOKUP($E45,'L12 elo'!$A$7:$O$80,4))</f>
        <v>Ten.Műhely</v>
      </c>
      <c r="J45" s="188" t="s">
        <v>377</v>
      </c>
      <c r="K45" s="98"/>
      <c r="L45" s="112" t="s">
        <v>377</v>
      </c>
      <c r="M45" s="113" t="str">
        <f>UPPER(IF(OR(L45="a",L45="as"),K44,IF(OR(L45="b",L45="bs"),K46,)))</f>
        <v>BERTÓK </v>
      </c>
      <c r="N45" s="192"/>
      <c r="O45" s="122"/>
      <c r="P45" s="124"/>
      <c r="Q45" s="122"/>
      <c r="R45" s="122"/>
      <c r="S45" s="105"/>
    </row>
    <row r="46" spans="1:19" s="33" customFormat="1" ht="9" customHeight="1">
      <c r="A46" s="187" t="s">
        <v>44</v>
      </c>
      <c r="B46" s="232">
        <f>IF($E46="","",VLOOKUP($E46,'L12 elo'!$A$7:$O$80,14))</f>
        <v>0</v>
      </c>
      <c r="C46" s="232">
        <f>IF($E46="","",VLOOKUP($E46,'L12 elo'!$A$7:$O$80,15))</f>
        <v>18</v>
      </c>
      <c r="D46" s="260" t="str">
        <f>IF($E46="","",VLOOKUP($E46,'L12 elo'!$A$7:$O$80,5))</f>
        <v>"110103</v>
      </c>
      <c r="E46" s="96">
        <v>11</v>
      </c>
      <c r="F46" s="290" t="str">
        <f>UPPER(IF($E46="","",VLOOKUP($E46,'L12 elo'!$A$7:$O$80,2)))</f>
        <v>BERTÓK </v>
      </c>
      <c r="G46" s="290" t="str">
        <f>IF($E46="","",VLOOKUP($E46,'L12 elo'!$A$7:$O$80,3))</f>
        <v>Nelli</v>
      </c>
      <c r="H46" s="290"/>
      <c r="I46" s="290" t="str">
        <f>IF($E46="","",VLOOKUP($E46,'L12 elo'!$A$7:$O$80,4))</f>
        <v>Fortuna</v>
      </c>
      <c r="J46" s="186"/>
      <c r="K46" s="113" t="str">
        <f>UPPER(IF(OR(J47="a",J47="as"),F46,IF(OR(J47="b",J47="bs"),F47,)))</f>
        <v>BERTÓK </v>
      </c>
      <c r="L46" s="130"/>
      <c r="M46" s="98" t="s">
        <v>384</v>
      </c>
      <c r="N46" s="122"/>
      <c r="O46" s="122"/>
      <c r="P46" s="124"/>
      <c r="Q46" s="391" t="s">
        <v>484</v>
      </c>
      <c r="R46" s="122"/>
      <c r="S46" s="105"/>
    </row>
    <row r="47" spans="1:19" s="33" customFormat="1" ht="9" customHeight="1">
      <c r="A47" s="132" t="s">
        <v>45</v>
      </c>
      <c r="B47" s="232">
        <f>IF($E47="","",VLOOKUP($E47,'L12 elo'!$A$7:$O$80,14))</f>
      </c>
      <c r="C47" s="232">
        <f>IF($E47="","",VLOOKUP($E47,'L12 elo'!$A$7:$O$80,15))</f>
      </c>
      <c r="D47" s="260">
        <f>IF($E47="","",VLOOKUP($E47,'L12 elo'!$A$7:$O$80,5))</f>
      </c>
      <c r="E47" s="96"/>
      <c r="F47" s="97">
        <f>UPPER(IF($E47="","",VLOOKUP($E47,'L12 elo'!$A$7:$O$80,2)))</f>
      </c>
      <c r="G47" s="97">
        <f>IF($E47="","",VLOOKUP($E47,'L12 elo'!$A$7:$O$80,3))</f>
      </c>
      <c r="H47" s="97"/>
      <c r="I47" s="97">
        <f>IF($E47="","",VLOOKUP($E47,'L12 elo'!$A$7:$O$80,4))</f>
      </c>
      <c r="J47" s="188" t="s">
        <v>375</v>
      </c>
      <c r="K47" s="98"/>
      <c r="L47" s="122"/>
      <c r="M47" s="122"/>
      <c r="N47" s="193"/>
      <c r="O47" s="111" t="s">
        <v>0</v>
      </c>
      <c r="P47" s="120" t="s">
        <v>375</v>
      </c>
      <c r="Q47" s="113" t="str">
        <f>UPPER(IF(OR(P47="a",P47="as"),O43,IF(OR(P47="b",P47="bs"),O51,)))</f>
        <v>LEHOCZKY </v>
      </c>
      <c r="R47" s="121"/>
      <c r="S47" s="105"/>
    </row>
    <row r="48" spans="1:19" s="33" customFormat="1" ht="9" customHeight="1">
      <c r="A48" s="95" t="s">
        <v>46</v>
      </c>
      <c r="B48" s="232">
        <f>IF($E48="","",VLOOKUP($E48,'L12 elo'!$A$7:$O$80,14))</f>
      </c>
      <c r="C48" s="232">
        <f>IF($E48="","",VLOOKUP($E48,'L12 elo'!$A$7:$O$80,15))</f>
      </c>
      <c r="D48" s="260">
        <f>IF($E48="","",VLOOKUP($E48,'L12 elo'!$A$7:$O$80,5))</f>
      </c>
      <c r="E48" s="96"/>
      <c r="F48" s="97">
        <f>UPPER(IF($E48="","",VLOOKUP($E48,'L12 elo'!$A$7:$O$80,2)))</f>
      </c>
      <c r="G48" s="97">
        <f>IF($E48="","",VLOOKUP($E48,'L12 elo'!$A$7:$O$80,3))</f>
      </c>
      <c r="H48" s="97"/>
      <c r="I48" s="97">
        <f>IF($E48="","",VLOOKUP($E48,'L12 elo'!$A$7:$O$80,4))</f>
      </c>
      <c r="J48" s="186"/>
      <c r="K48" s="113" t="str">
        <f>UPPER(IF(OR(J49="a",J49="as"),F48,IF(OR(J49="b",J49="bs"),F49,)))</f>
        <v>SÁNDOR </v>
      </c>
      <c r="L48" s="121"/>
      <c r="M48" s="122"/>
      <c r="N48" s="122"/>
      <c r="O48" s="122"/>
      <c r="P48" s="124"/>
      <c r="Q48" s="98" t="s">
        <v>483</v>
      </c>
      <c r="R48" s="124"/>
      <c r="S48" s="105"/>
    </row>
    <row r="49" spans="1:19" s="33" customFormat="1" ht="9" customHeight="1">
      <c r="A49" s="187" t="s">
        <v>47</v>
      </c>
      <c r="B49" s="232">
        <f>IF($E49="","",VLOOKUP($E49,'L12 elo'!$A$7:$O$80,14))</f>
        <v>0</v>
      </c>
      <c r="C49" s="232">
        <f>IF($E49="","",VLOOKUP($E49,'L12 elo'!$A$7:$O$80,15))</f>
        <v>51</v>
      </c>
      <c r="D49" s="260" t="str">
        <f>IF($E49="","",VLOOKUP($E49,'L12 elo'!$A$7:$O$80,5))</f>
        <v>"110108</v>
      </c>
      <c r="E49" s="96">
        <v>26</v>
      </c>
      <c r="F49" s="290" t="str">
        <f>UPPER(IF($E49="","",VLOOKUP($E49,'L12 elo'!$A$7:$O$80,2)))</f>
        <v>SÁNDOR </v>
      </c>
      <c r="G49" s="290" t="str">
        <f>IF($E49="","",VLOOKUP($E49,'L12 elo'!$A$7:$O$80,3))</f>
        <v>Lotti</v>
      </c>
      <c r="H49" s="290"/>
      <c r="I49" s="290" t="str">
        <f>IF($E49="","",VLOOKUP($E49,'L12 elo'!$A$7:$O$80,4))</f>
        <v>Marso TC</v>
      </c>
      <c r="J49" s="188" t="s">
        <v>377</v>
      </c>
      <c r="K49" s="98"/>
      <c r="L49" s="112" t="s">
        <v>377</v>
      </c>
      <c r="M49" s="113" t="str">
        <f>UPPER(IF(OR(L49="a",L49="as"),K48,IF(OR(L49="b",L49="bs"),K50,)))</f>
        <v>GALLA </v>
      </c>
      <c r="N49" s="121"/>
      <c r="O49" s="122"/>
      <c r="P49" s="124"/>
      <c r="Q49" s="122"/>
      <c r="R49" s="124"/>
      <c r="S49" s="105"/>
    </row>
    <row r="50" spans="1:19" s="33" customFormat="1" ht="9" customHeight="1">
      <c r="A50" s="107" t="s">
        <v>48</v>
      </c>
      <c r="B50" s="232">
        <f>IF($E50="","",VLOOKUP($E50,'L12 elo'!$A$7:$O$80,14))</f>
      </c>
      <c r="C50" s="232">
        <f>IF($E50="","",VLOOKUP($E50,'L12 elo'!$A$7:$O$80,15))</f>
      </c>
      <c r="D50" s="260">
        <f>IF($E50="","",VLOOKUP($E50,'L12 elo'!$A$7:$O$80,5))</f>
      </c>
      <c r="E50" s="96"/>
      <c r="F50" s="290">
        <f>UPPER(IF($E50="","",VLOOKUP($E50,'L12 elo'!$A$7:$O$80,2)))</f>
      </c>
      <c r="G50" s="290">
        <f>IF($E50="","",VLOOKUP($E50,'L12 elo'!$A$7:$O$80,3))</f>
      </c>
      <c r="H50" s="290"/>
      <c r="I50" s="290">
        <f>IF($E50="","",VLOOKUP($E50,'L12 elo'!$A$7:$O$80,4))</f>
      </c>
      <c r="J50" s="186"/>
      <c r="K50" s="113" t="str">
        <f>UPPER(IF(OR(J51="a",J51="as"),F50,IF(OR(J51="b",J51="bs"),F51,)))</f>
        <v>GALLA </v>
      </c>
      <c r="L50" s="189"/>
      <c r="M50" s="98" t="s">
        <v>393</v>
      </c>
      <c r="N50" s="124"/>
      <c r="O50" s="391" t="s">
        <v>462</v>
      </c>
      <c r="P50" s="124"/>
      <c r="Q50" s="122"/>
      <c r="R50" s="124"/>
      <c r="S50" s="105"/>
    </row>
    <row r="51" spans="1:19" s="33" customFormat="1" ht="9" customHeight="1">
      <c r="A51" s="107" t="s">
        <v>49</v>
      </c>
      <c r="B51" s="232">
        <f>IF($E51="","",VLOOKUP($E51,'L12 elo'!$A$7:$O$80,14))</f>
        <v>0</v>
      </c>
      <c r="C51" s="232">
        <f>IF($E51="","",VLOOKUP($E51,'L12 elo'!$A$7:$O$80,15))</f>
        <v>27</v>
      </c>
      <c r="D51" s="260" t="str">
        <f>IF($E51="","",VLOOKUP($E51,'L12 elo'!$A$7:$O$80,5))</f>
        <v>"1106191</v>
      </c>
      <c r="E51" s="96">
        <v>17</v>
      </c>
      <c r="F51" s="290" t="str">
        <f>UPPER(IF($E51="","",VLOOKUP($E51,'L12 elo'!$A$7:$O$80,2)))</f>
        <v>GALLA </v>
      </c>
      <c r="G51" s="290" t="str">
        <f>IF($E51="","",VLOOKUP($E51,'L12 elo'!$A$7:$O$80,3))</f>
        <v>Liza</v>
      </c>
      <c r="H51" s="290"/>
      <c r="I51" s="290" t="str">
        <f>IF($E51="","",VLOOKUP($E51,'L12 elo'!$A$7:$O$80,4))</f>
        <v>MTK</v>
      </c>
      <c r="J51" s="188" t="s">
        <v>377</v>
      </c>
      <c r="K51" s="98"/>
      <c r="L51" s="122"/>
      <c r="M51" s="111" t="s">
        <v>0</v>
      </c>
      <c r="N51" s="120" t="s">
        <v>377</v>
      </c>
      <c r="O51" s="113" t="str">
        <f>UPPER(IF(OR(N51="a",N51="as"),M49,IF(OR(N51="b",N51="bs"),M53,)))</f>
        <v>SZIKLAI </v>
      </c>
      <c r="P51" s="130"/>
      <c r="Q51" s="122"/>
      <c r="R51" s="124"/>
      <c r="S51" s="105"/>
    </row>
    <row r="52" spans="1:19" s="33" customFormat="1" ht="9" customHeight="1">
      <c r="A52" s="107" t="s">
        <v>50</v>
      </c>
      <c r="B52" s="232">
        <f>IF($E52="","",VLOOKUP($E52,'L12 elo'!$A$7:$O$80,14))</f>
      </c>
      <c r="C52" s="232">
        <f>IF($E52="","",VLOOKUP($E52,'L12 elo'!$A$7:$O$80,15))</f>
      </c>
      <c r="D52" s="260">
        <f>IF($E52="","",VLOOKUP($E52,'L12 elo'!$A$7:$O$80,5))</f>
      </c>
      <c r="E52" s="96"/>
      <c r="F52" s="290">
        <f>UPPER(IF($E52="","",VLOOKUP($E52,'L12 elo'!$A$7:$O$80,2)))</f>
      </c>
      <c r="G52" s="290">
        <f>IF($E52="","",VLOOKUP($E52,'L12 elo'!$A$7:$O$80,3))</f>
      </c>
      <c r="H52" s="290"/>
      <c r="I52" s="290">
        <f>IF($E52="","",VLOOKUP($E52,'L12 elo'!$A$7:$O$80,4))</f>
      </c>
      <c r="J52" s="186"/>
      <c r="K52" s="113" t="str">
        <f>UPPER(IF(OR(J53="a",J53="as"),F52,IF(OR(J53="b",J53="bs"),F53,)))</f>
        <v>NEUKUNFT </v>
      </c>
      <c r="L52" s="121"/>
      <c r="M52" s="190"/>
      <c r="N52" s="191"/>
      <c r="O52" s="98" t="s">
        <v>478</v>
      </c>
      <c r="P52" s="122"/>
      <c r="Q52" s="122"/>
      <c r="R52" s="124"/>
      <c r="S52" s="105"/>
    </row>
    <row r="53" spans="1:19" s="33" customFormat="1" ht="9" customHeight="1">
      <c r="A53" s="107" t="s">
        <v>51</v>
      </c>
      <c r="B53" s="232">
        <f>IF($E53="","",VLOOKUP($E53,'L12 elo'!$A$7:$O$80,14))</f>
        <v>0</v>
      </c>
      <c r="C53" s="232">
        <f>IF($E53="","",VLOOKUP($E53,'L12 elo'!$A$7:$O$80,15))</f>
        <v>50</v>
      </c>
      <c r="D53" s="260" t="str">
        <f>IF($E53="","",VLOOKUP($E53,'L12 elo'!$A$7:$O$80,5))</f>
        <v>"101013</v>
      </c>
      <c r="E53" s="96">
        <v>25</v>
      </c>
      <c r="F53" s="290" t="str">
        <f>UPPER(IF($E53="","",VLOOKUP($E53,'L12 elo'!$A$7:$O$80,2)))</f>
        <v>NEUKUNFT </v>
      </c>
      <c r="G53" s="290" t="str">
        <f>IF($E53="","",VLOOKUP($E53,'L12 elo'!$A$7:$O$80,3))</f>
        <v>Liliána</v>
      </c>
      <c r="H53" s="290"/>
      <c r="I53" s="290" t="str">
        <f>IF($E53="","",VLOOKUP($E53,'L12 elo'!$A$7:$O$80,4))</f>
        <v>Fortuna SE</v>
      </c>
      <c r="J53" s="188" t="s">
        <v>377</v>
      </c>
      <c r="K53" s="98"/>
      <c r="L53" s="112" t="s">
        <v>377</v>
      </c>
      <c r="M53" s="113" t="str">
        <f>UPPER(IF(OR(L53="a",L53="as"),K52,IF(OR(L53="b",L53="bs"),K54,)))</f>
        <v>SZIKLAI </v>
      </c>
      <c r="N53" s="192"/>
      <c r="O53" s="122"/>
      <c r="P53" s="122"/>
      <c r="Q53" s="122"/>
      <c r="R53" s="124"/>
      <c r="S53" s="105"/>
    </row>
    <row r="54" spans="1:19" s="33" customFormat="1" ht="9" customHeight="1">
      <c r="A54" s="187" t="s">
        <v>52</v>
      </c>
      <c r="B54" s="232">
        <f>IF($E54="","",VLOOKUP($E54,'L12 elo'!$A$7:$O$80,14))</f>
      </c>
      <c r="C54" s="232">
        <f>IF($E54="","",VLOOKUP($E54,'L12 elo'!$A$7:$O$80,15))</f>
      </c>
      <c r="D54" s="260">
        <f>IF($E54="","",VLOOKUP($E54,'L12 elo'!$A$7:$O$80,5))</f>
      </c>
      <c r="E54" s="96"/>
      <c r="F54" s="290">
        <f>UPPER(IF($E54="","",VLOOKUP($E54,'L12 elo'!$A$7:$O$80,2)))</f>
      </c>
      <c r="G54" s="290">
        <f>IF($E54="","",VLOOKUP($E54,'L12 elo'!$A$7:$O$80,3))</f>
      </c>
      <c r="H54" s="290"/>
      <c r="I54" s="290">
        <f>IF($E54="","",VLOOKUP($E54,'L12 elo'!$A$7:$O$80,4))</f>
      </c>
      <c r="J54" s="186"/>
      <c r="K54" s="113" t="str">
        <f>UPPER(IF(OR(J55="a",J55="as"),F54,IF(OR(J55="b",J55="bs"),F55,)))</f>
        <v>SZIKLAI </v>
      </c>
      <c r="L54" s="130"/>
      <c r="M54" s="98" t="s">
        <v>391</v>
      </c>
      <c r="N54" s="122"/>
      <c r="O54" s="122"/>
      <c r="P54" s="122"/>
      <c r="Q54" s="391" t="s">
        <v>482</v>
      </c>
      <c r="R54" s="124"/>
      <c r="S54" s="105"/>
    </row>
    <row r="55" spans="1:19" s="33" customFormat="1" ht="9" customHeight="1">
      <c r="A55" s="132" t="s">
        <v>53</v>
      </c>
      <c r="B55" s="232">
        <f>IF($E55="","",VLOOKUP($E55,'L12 elo'!$A$7:$O$80,14))</f>
        <v>0</v>
      </c>
      <c r="C55" s="232">
        <f>IF($E55="","",VLOOKUP($E55,'L12 elo'!$A$7:$O$80,15))</f>
        <v>10</v>
      </c>
      <c r="D55" s="260" t="str">
        <f>IF($E55="","",VLOOKUP($E55,'L12 elo'!$A$7:$O$80,5))</f>
        <v>"111006</v>
      </c>
      <c r="E55" s="96">
        <v>4</v>
      </c>
      <c r="F55" s="97" t="str">
        <f>UPPER(IF($E55="","",VLOOKUP($E55,'L12 elo'!$A$7:$O$80,2)))</f>
        <v>SZIKLAI </v>
      </c>
      <c r="G55" s="97" t="str">
        <f>IF($E55="","",VLOOKUP($E55,'L12 elo'!$A$7:$O$80,3))</f>
        <v>Zita</v>
      </c>
      <c r="H55" s="97"/>
      <c r="I55" s="97" t="str">
        <f>IF($E55="","",VLOOKUP($E55,'L12 elo'!$A$7:$O$80,4))</f>
        <v>Optofit SE</v>
      </c>
      <c r="J55" s="188" t="s">
        <v>372</v>
      </c>
      <c r="K55" s="98"/>
      <c r="L55" s="122"/>
      <c r="M55" s="122"/>
      <c r="N55" s="193"/>
      <c r="O55" s="194" t="s">
        <v>117</v>
      </c>
      <c r="P55" s="183"/>
      <c r="Q55" s="113" t="s">
        <v>496</v>
      </c>
      <c r="R55" s="184"/>
      <c r="S55" s="105"/>
    </row>
    <row r="56" spans="1:19" s="33" customFormat="1" ht="9" customHeight="1">
      <c r="A56" s="95" t="s">
        <v>54</v>
      </c>
      <c r="B56" s="232">
        <f>IF($E56="","",VLOOKUP($E56,'L12 elo'!$A$7:$O$80,14))</f>
        <v>0</v>
      </c>
      <c r="C56" s="232">
        <f>IF($E56="","",VLOOKUP($E56,'L12 elo'!$A$7:$O$80,15))</f>
        <v>14</v>
      </c>
      <c r="D56" s="260" t="str">
        <f>IF($E56="","",VLOOKUP($E56,'L12 elo'!$A$7:$O$80,5))</f>
        <v>"100722</v>
      </c>
      <c r="E56" s="96">
        <v>7</v>
      </c>
      <c r="F56" s="97" t="str">
        <f>UPPER(IF($E56="","",VLOOKUP($E56,'L12 elo'!$A$7:$O$80,2)))</f>
        <v>SZILÁGYI </v>
      </c>
      <c r="G56" s="97" t="str">
        <f>IF($E56="","",VLOOKUP($E56,'L12 elo'!$A$7:$O$80,3))</f>
        <v>Alexandra</v>
      </c>
      <c r="H56" s="97"/>
      <c r="I56" s="97" t="str">
        <f>IF($E56="","",VLOOKUP($E56,'L12 elo'!$A$7:$O$80,4))</f>
        <v>SVSE</v>
      </c>
      <c r="J56" s="186"/>
      <c r="K56" s="113" t="str">
        <f>UPPER(IF(OR(J57="a",J57="as"),F56,IF(OR(J57="b",J57="bs"),F57,)))</f>
        <v>SZILÁGYI </v>
      </c>
      <c r="L56" s="121"/>
      <c r="M56" s="391" t="s">
        <v>462</v>
      </c>
      <c r="N56" s="122"/>
      <c r="O56" s="111" t="s">
        <v>0</v>
      </c>
      <c r="P56" s="185"/>
      <c r="Q56" s="98" t="s">
        <v>393</v>
      </c>
      <c r="R56" s="179"/>
      <c r="S56" s="105"/>
    </row>
    <row r="57" spans="1:19" s="33" customFormat="1" ht="9" customHeight="1">
      <c r="A57" s="187" t="s">
        <v>55</v>
      </c>
      <c r="B57" s="232">
        <f>IF($E57="","",VLOOKUP($E57,'L12 elo'!$A$7:$O$80,14))</f>
      </c>
      <c r="C57" s="232">
        <f>IF($E57="","",VLOOKUP($E57,'L12 elo'!$A$7:$O$80,15))</f>
      </c>
      <c r="D57" s="260">
        <f>IF($E57="","",VLOOKUP($E57,'L12 elo'!$A$7:$O$80,5))</f>
      </c>
      <c r="E57" s="96"/>
      <c r="F57" s="290">
        <f>UPPER(IF($E57="","",VLOOKUP($E57,'L12 elo'!$A$7:$O$80,2)))</f>
      </c>
      <c r="G57" s="290">
        <f>IF($E57="","",VLOOKUP($E57,'L12 elo'!$A$7:$O$80,3))</f>
      </c>
      <c r="H57" s="290"/>
      <c r="I57" s="290">
        <f>IF($E57="","",VLOOKUP($E57,'L12 elo'!$A$7:$O$80,4))</f>
      </c>
      <c r="J57" s="188" t="s">
        <v>371</v>
      </c>
      <c r="K57" s="98"/>
      <c r="L57" s="112" t="s">
        <v>375</v>
      </c>
      <c r="M57" s="113" t="str">
        <f>UPPER(IF(OR(L57="a",L57="as"),K56,IF(OR(L57="b",L57="bs"),K58,)))</f>
        <v>SZILÁGYI </v>
      </c>
      <c r="N57" s="121"/>
      <c r="O57" s="122"/>
      <c r="P57" s="122"/>
      <c r="Q57" s="122"/>
      <c r="R57" s="124"/>
      <c r="S57" s="105"/>
    </row>
    <row r="58" spans="1:19" s="33" customFormat="1" ht="9" customHeight="1">
      <c r="A58" s="107" t="s">
        <v>56</v>
      </c>
      <c r="B58" s="232">
        <f>IF($E58="","",VLOOKUP($E58,'L12 elo'!$A$7:$O$80,14))</f>
        <v>0</v>
      </c>
      <c r="C58" s="232">
        <f>IF($E58="","",VLOOKUP($E58,'L12 elo'!$A$7:$O$80,15))</f>
        <v>28</v>
      </c>
      <c r="D58" s="260" t="str">
        <f>IF($E58="","",VLOOKUP($E58,'L12 elo'!$A$7:$O$80,5))</f>
        <v>"100829</v>
      </c>
      <c r="E58" s="96">
        <v>18</v>
      </c>
      <c r="F58" s="290" t="str">
        <f>UPPER(IF($E58="","",VLOOKUP($E58,'L12 elo'!$A$7:$O$80,2)))</f>
        <v>FERENCZI </v>
      </c>
      <c r="G58" s="290" t="str">
        <f>IF($E58="","",VLOOKUP($E58,'L12 elo'!$A$7:$O$80,3))</f>
        <v>Dió</v>
      </c>
      <c r="H58" s="290"/>
      <c r="I58" s="290" t="str">
        <f>IF($E58="","",VLOOKUP($E58,'L12 elo'!$A$7:$O$80,4))</f>
        <v>Ten.Műhely</v>
      </c>
      <c r="J58" s="186"/>
      <c r="K58" s="113" t="str">
        <f>UPPER(IF(OR(J59="a",J59="as"),F58,IF(OR(J59="b",J59="bs"),F59,)))</f>
        <v>FERENCZI </v>
      </c>
      <c r="L58" s="189"/>
      <c r="M58" s="98" t="s">
        <v>398</v>
      </c>
      <c r="N58" s="124"/>
      <c r="O58" s="391" t="s">
        <v>462</v>
      </c>
      <c r="P58" s="122"/>
      <c r="Q58" s="401">
        <v>40</v>
      </c>
      <c r="R58" s="402"/>
      <c r="S58" s="105"/>
    </row>
    <row r="59" spans="1:19" s="33" customFormat="1" ht="9" customHeight="1">
      <c r="A59" s="107" t="s">
        <v>57</v>
      </c>
      <c r="B59" s="232">
        <f>IF($E59="","",VLOOKUP($E59,'L12 elo'!$A$7:$O$80,14))</f>
      </c>
      <c r="C59" s="232">
        <f>IF($E59="","",VLOOKUP($E59,'L12 elo'!$A$7:$O$80,15))</f>
      </c>
      <c r="D59" s="260">
        <f>IF($E59="","",VLOOKUP($E59,'L12 elo'!$A$7:$O$80,5))</f>
      </c>
      <c r="E59" s="96"/>
      <c r="F59" s="290">
        <f>UPPER(IF($E59="","",VLOOKUP($E59,'L12 elo'!$A$7:$O$80,2)))</f>
      </c>
      <c r="G59" s="290">
        <f>IF($E59="","",VLOOKUP($E59,'L12 elo'!$A$7:$O$80,3))</f>
      </c>
      <c r="H59" s="290"/>
      <c r="I59" s="290">
        <f>IF($E59="","",VLOOKUP($E59,'L12 elo'!$A$7:$O$80,4))</f>
      </c>
      <c r="J59" s="188" t="s">
        <v>375</v>
      </c>
      <c r="K59" s="98"/>
      <c r="L59" s="122"/>
      <c r="M59" s="111" t="s">
        <v>0</v>
      </c>
      <c r="N59" s="120" t="s">
        <v>375</v>
      </c>
      <c r="O59" s="113" t="str">
        <f>UPPER(IF(OR(N59="a",N59="as"),M57,IF(OR(N59="b",N59="bs"),M61,)))</f>
        <v>SZILÁGYI </v>
      </c>
      <c r="P59" s="121"/>
      <c r="Q59" s="122"/>
      <c r="R59" s="124"/>
      <c r="S59" s="105"/>
    </row>
    <row r="60" spans="1:19" s="33" customFormat="1" ht="9" customHeight="1">
      <c r="A60" s="107" t="s">
        <v>58</v>
      </c>
      <c r="B60" s="232">
        <f>IF($E60="","",VLOOKUP($E60,'L12 elo'!$A$7:$O$80,14))</f>
        <v>0</v>
      </c>
      <c r="C60" s="232">
        <f>IF($E60="","",VLOOKUP($E60,'L12 elo'!$A$7:$O$80,15))</f>
        <v>22</v>
      </c>
      <c r="D60" s="260" t="str">
        <f>IF($E60="","",VLOOKUP($E60,'L12 elo'!$A$7:$O$80,5))</f>
        <v>"110421</v>
      </c>
      <c r="E60" s="96">
        <v>15</v>
      </c>
      <c r="F60" s="290" t="str">
        <f>UPPER(IF($E60="","",VLOOKUP($E60,'L12 elo'!$A$7:$O$80,2)))</f>
        <v>VECSERI </v>
      </c>
      <c r="G60" s="290" t="str">
        <f>IF($E60="","",VLOOKUP($E60,'L12 elo'!$A$7:$O$80,3))</f>
        <v>Bianka</v>
      </c>
      <c r="H60" s="290"/>
      <c r="I60" s="290" t="str">
        <f>IF($E60="","",VLOOKUP($E60,'L12 elo'!$A$7:$O$80,4))</f>
        <v>SVSE</v>
      </c>
      <c r="J60" s="186"/>
      <c r="K60" s="113" t="str">
        <f>UPPER(IF(OR(J61="a",J61="as"),F60,IF(OR(J61="b",J61="bs"),F61,)))</f>
        <v>VECSERI </v>
      </c>
      <c r="L60" s="121"/>
      <c r="M60" s="391" t="s">
        <v>464</v>
      </c>
      <c r="N60" s="191"/>
      <c r="O60" s="98" t="s">
        <v>396</v>
      </c>
      <c r="P60" s="124"/>
      <c r="Q60" s="122"/>
      <c r="R60" s="124"/>
      <c r="S60" s="105"/>
    </row>
    <row r="61" spans="1:19" s="33" customFormat="1" ht="9" customHeight="1">
      <c r="A61" s="107" t="s">
        <v>59</v>
      </c>
      <c r="B61" s="232">
        <f>IF($E61="","",VLOOKUP($E61,'L12 elo'!$A$7:$O$80,14))</f>
      </c>
      <c r="C61" s="232">
        <f>IF($E61="","",VLOOKUP($E61,'L12 elo'!$A$7:$O$80,15))</f>
      </c>
      <c r="D61" s="260">
        <f>IF($E61="","",VLOOKUP($E61,'L12 elo'!$A$7:$O$80,5))</f>
      </c>
      <c r="E61" s="96"/>
      <c r="F61" s="290">
        <f>UPPER(IF($E61="","",VLOOKUP($E61,'L12 elo'!$A$7:$O$80,2)))</f>
      </c>
      <c r="G61" s="290">
        <f>IF($E61="","",VLOOKUP($E61,'L12 elo'!$A$7:$O$80,3))</f>
      </c>
      <c r="H61" s="290"/>
      <c r="I61" s="290">
        <f>IF($E61="","",VLOOKUP($E61,'L12 elo'!$A$7:$O$80,4))</f>
      </c>
      <c r="J61" s="188" t="s">
        <v>375</v>
      </c>
      <c r="K61" s="98"/>
      <c r="L61" s="112" t="s">
        <v>375</v>
      </c>
      <c r="M61" s="113" t="str">
        <f>UPPER(IF(OR(L61="a",L61="as"),K60,IF(OR(L61="b",L61="bs"),K62,)))</f>
        <v>VECSERI </v>
      </c>
      <c r="N61" s="192"/>
      <c r="O61" s="122"/>
      <c r="P61" s="124"/>
      <c r="Q61" s="122"/>
      <c r="R61" s="124"/>
      <c r="S61" s="105"/>
    </row>
    <row r="62" spans="1:19" s="33" customFormat="1" ht="9" customHeight="1">
      <c r="A62" s="187" t="s">
        <v>60</v>
      </c>
      <c r="B62" s="232">
        <f>IF($E62="","",VLOOKUP($E62,'L12 elo'!$A$7:$O$80,14))</f>
        <v>0</v>
      </c>
      <c r="C62" s="232">
        <f>IF($E62="","",VLOOKUP($E62,'L12 elo'!$A$7:$O$80,15))</f>
        <v>17</v>
      </c>
      <c r="D62" s="260" t="str">
        <f>IF($E62="","",VLOOKUP($E62,'L12 elo'!$A$7:$O$80,5))</f>
        <v>"110424</v>
      </c>
      <c r="E62" s="96">
        <v>10</v>
      </c>
      <c r="F62" s="290" t="str">
        <f>UPPER(IF($E62="","",VLOOKUP($E62,'L12 elo'!$A$7:$O$80,2)))</f>
        <v>NAGY </v>
      </c>
      <c r="G62" s="290" t="str">
        <f>IF($E62="","",VLOOKUP($E62,'L12 elo'!$A$7:$O$80,3))</f>
        <v>Ramóna</v>
      </c>
      <c r="H62" s="290"/>
      <c r="I62" s="290" t="str">
        <f>IF($E62="","",VLOOKUP($E62,'L12 elo'!$A$7:$O$80,4))</f>
        <v>Ten.Műhely</v>
      </c>
      <c r="J62" s="186"/>
      <c r="K62" s="113" t="str">
        <f>UPPER(IF(OR(J63="a",J63="as"),F62,IF(OR(J63="b",J63="bs"),F63,)))</f>
        <v>NAGY </v>
      </c>
      <c r="L62" s="130"/>
      <c r="M62" s="98" t="s">
        <v>399</v>
      </c>
      <c r="N62" s="122"/>
      <c r="O62" s="122"/>
      <c r="P62" s="124"/>
      <c r="Q62" s="391" t="s">
        <v>484</v>
      </c>
      <c r="R62" s="124"/>
      <c r="S62" s="105"/>
    </row>
    <row r="63" spans="1:19" s="33" customFormat="1" ht="9" customHeight="1">
      <c r="A63" s="132" t="s">
        <v>61</v>
      </c>
      <c r="B63" s="232">
        <f>IF($E63="","",VLOOKUP($E63,'L12 elo'!$A$7:$O$80,14))</f>
      </c>
      <c r="C63" s="232">
        <f>IF($E63="","",VLOOKUP($E63,'L12 elo'!$A$7:$O$80,15))</f>
      </c>
      <c r="D63" s="260">
        <f>IF($E63="","",VLOOKUP($E63,'L12 elo'!$A$7:$O$80,5))</f>
      </c>
      <c r="E63" s="96"/>
      <c r="F63" s="97">
        <f>UPPER(IF($E63="","",VLOOKUP($E63,'L12 elo'!$A$7:$O$80,2)))</f>
      </c>
      <c r="G63" s="97">
        <f>IF($E63="","",VLOOKUP($E63,'L12 elo'!$A$7:$O$80,3))</f>
      </c>
      <c r="H63" s="97"/>
      <c r="I63" s="97">
        <f>IF($E63="","",VLOOKUP($E63,'L12 elo'!$A$7:$O$80,4))</f>
      </c>
      <c r="J63" s="188" t="s">
        <v>375</v>
      </c>
      <c r="K63" s="98"/>
      <c r="L63" s="122"/>
      <c r="M63" s="122"/>
      <c r="N63" s="193"/>
      <c r="O63" s="111" t="s">
        <v>0</v>
      </c>
      <c r="P63" s="120" t="s">
        <v>375</v>
      </c>
      <c r="Q63" s="113" t="str">
        <f>UPPER(IF(OR(P63="a",P63="as"),O59,IF(OR(P63="b",P63="bs"),O67,)))</f>
        <v>SZILÁGYI </v>
      </c>
      <c r="R63" s="130"/>
      <c r="S63" s="105"/>
    </row>
    <row r="64" spans="1:19" s="33" customFormat="1" ht="9" customHeight="1">
      <c r="A64" s="95" t="s">
        <v>62</v>
      </c>
      <c r="B64" s="232">
        <f>IF($E64="","",VLOOKUP($E64,'L12 elo'!$A$7:$O$80,14))</f>
      </c>
      <c r="C64" s="232">
        <f>IF($E64="","",VLOOKUP($E64,'L12 elo'!$A$7:$O$80,15))</f>
      </c>
      <c r="D64" s="260">
        <f>IF($E64="","",VLOOKUP($E64,'L12 elo'!$A$7:$O$80,5))</f>
      </c>
      <c r="E64" s="96"/>
      <c r="F64" s="97">
        <f>UPPER(IF($E64="","",VLOOKUP($E64,'L12 elo'!$A$7:$O$80,2)))</f>
      </c>
      <c r="G64" s="97">
        <f>IF($E64="","",VLOOKUP($E64,'L12 elo'!$A$7:$O$80,3))</f>
      </c>
      <c r="H64" s="97"/>
      <c r="I64" s="97">
        <f>IF($E64="","",VLOOKUP($E64,'L12 elo'!$A$7:$O$80,4))</f>
      </c>
      <c r="J64" s="186"/>
      <c r="K64" s="113" t="str">
        <f>UPPER(IF(OR(J65="a",J65="as"),F64,IF(OR(J65="b",J65="bs"),F65,)))</f>
        <v>VINCZÚR </v>
      </c>
      <c r="L64" s="121"/>
      <c r="M64" s="122"/>
      <c r="N64" s="122"/>
      <c r="O64" s="122"/>
      <c r="P64" s="124"/>
      <c r="Q64" s="98" t="s">
        <v>485</v>
      </c>
      <c r="R64" s="122"/>
      <c r="S64" s="105"/>
    </row>
    <row r="65" spans="1:19" s="33" customFormat="1" ht="9" customHeight="1">
      <c r="A65" s="187" t="s">
        <v>63</v>
      </c>
      <c r="B65" s="232">
        <f>IF($E65="","",VLOOKUP($E65,'L12 elo'!$A$7:$O$80,14))</f>
        <v>0</v>
      </c>
      <c r="C65" s="232">
        <f>IF($E65="","",VLOOKUP($E65,'L12 elo'!$A$7:$O$80,15))</f>
        <v>61</v>
      </c>
      <c r="D65" s="260" t="str">
        <f>IF($E65="","",VLOOKUP($E65,'L12 elo'!$A$7:$O$80,5))</f>
        <v>"110217</v>
      </c>
      <c r="E65" s="96">
        <v>29</v>
      </c>
      <c r="F65" s="290" t="str">
        <f>UPPER(IF($E65="","",VLOOKUP($E65,'L12 elo'!$A$7:$O$80,2)))</f>
        <v>VINCZÚR </v>
      </c>
      <c r="G65" s="290" t="str">
        <f>IF($E65="","",VLOOKUP($E65,'L12 elo'!$A$7:$O$80,3))</f>
        <v>Vica</v>
      </c>
      <c r="H65" s="290"/>
      <c r="I65" s="290" t="str">
        <f>IF($E65="","",VLOOKUP($E65,'L12 elo'!$A$7:$O$80,4))</f>
        <v>MTk</v>
      </c>
      <c r="J65" s="188" t="s">
        <v>377</v>
      </c>
      <c r="K65" s="98"/>
      <c r="L65" s="112" t="s">
        <v>377</v>
      </c>
      <c r="M65" s="113" t="str">
        <f>UPPER(IF(OR(L65="a",L65="as"),K64,IF(OR(L65="b",L65="bs"),K66,)))</f>
        <v>JUHÁSZ </v>
      </c>
      <c r="N65" s="121"/>
      <c r="O65" s="122"/>
      <c r="P65" s="124"/>
      <c r="Q65" s="122"/>
      <c r="R65" s="122"/>
      <c r="S65" s="105"/>
    </row>
    <row r="66" spans="1:19" s="33" customFormat="1" ht="9" customHeight="1">
      <c r="A66" s="107" t="s">
        <v>64</v>
      </c>
      <c r="B66" s="232">
        <f>IF($E66="","",VLOOKUP($E66,'L12 elo'!$A$7:$O$80,14))</f>
      </c>
      <c r="C66" s="232">
        <f>IF($E66="","",VLOOKUP($E66,'L12 elo'!$A$7:$O$80,15))</f>
      </c>
      <c r="D66" s="260">
        <f>IF($E66="","",VLOOKUP($E66,'L12 elo'!$A$7:$O$80,5))</f>
      </c>
      <c r="E66" s="96"/>
      <c r="F66" s="290">
        <f>UPPER(IF($E66="","",VLOOKUP($E66,'L12 elo'!$A$7:$O$80,2)))</f>
      </c>
      <c r="G66" s="290">
        <f>IF($E66="","",VLOOKUP($E66,'L12 elo'!$A$7:$O$80,3))</f>
      </c>
      <c r="H66" s="290"/>
      <c r="I66" s="290">
        <f>IF($E66="","",VLOOKUP($E66,'L12 elo'!$A$7:$O$80,4))</f>
      </c>
      <c r="J66" s="186"/>
      <c r="K66" s="113" t="str">
        <f>UPPER(IF(OR(J67="a",J67="as"),F66,IF(OR(J67="b",J67="bs"),F67,)))</f>
        <v>JUHÁSZ </v>
      </c>
      <c r="L66" s="189"/>
      <c r="M66" s="98" t="s">
        <v>393</v>
      </c>
      <c r="N66" s="124"/>
      <c r="O66" s="122"/>
      <c r="P66" s="124"/>
      <c r="Q66" s="122"/>
      <c r="R66" s="122"/>
      <c r="S66" s="105"/>
    </row>
    <row r="67" spans="1:19" s="33" customFormat="1" ht="9" customHeight="1">
      <c r="A67" s="107" t="s">
        <v>65</v>
      </c>
      <c r="B67" s="232">
        <f>IF($E67="","",VLOOKUP($E67,'L12 elo'!$A$7:$O$80,14))</f>
        <v>0</v>
      </c>
      <c r="C67" s="232">
        <f>IF($E67="","",VLOOKUP($E67,'L12 elo'!$A$7:$O$80,15))</f>
        <v>61</v>
      </c>
      <c r="D67" s="260" t="str">
        <f>IF($E67="","",VLOOKUP($E67,'L12 elo'!$A$7:$O$80,5))</f>
        <v>"1004080</v>
      </c>
      <c r="E67" s="96">
        <v>31</v>
      </c>
      <c r="F67" s="290" t="str">
        <f>UPPER(IF($E67="","",VLOOKUP($E67,'L12 elo'!$A$7:$O$80,2)))</f>
        <v>JUHÁSZ </v>
      </c>
      <c r="G67" s="290" t="str">
        <f>IF($E67="","",VLOOKUP($E67,'L12 elo'!$A$7:$O$80,3))</f>
        <v>Tamara</v>
      </c>
      <c r="H67" s="290"/>
      <c r="I67" s="290" t="str">
        <f>IF($E67="","",VLOOKUP($E67,'L12 elo'!$A$7:$O$80,4))</f>
        <v>D.keszi TK</v>
      </c>
      <c r="J67" s="188" t="s">
        <v>377</v>
      </c>
      <c r="K67" s="98"/>
      <c r="L67" s="122"/>
      <c r="M67" s="111" t="s">
        <v>0</v>
      </c>
      <c r="N67" s="120" t="s">
        <v>377</v>
      </c>
      <c r="O67" s="113" t="str">
        <f>UPPER(IF(OR(N67="a",N67="as"),M65,IF(OR(N67="b",N67="bs"),M69,)))</f>
        <v>BLUM </v>
      </c>
      <c r="P67" s="130"/>
      <c r="Q67" s="122"/>
      <c r="R67" s="122"/>
      <c r="S67" s="105"/>
    </row>
    <row r="68" spans="1:19" s="33" customFormat="1" ht="9" customHeight="1">
      <c r="A68" s="107" t="s">
        <v>66</v>
      </c>
      <c r="B68" s="232">
        <f>IF($E68="","",VLOOKUP($E68,'L12 elo'!$A$7:$O$80,14))</f>
      </c>
      <c r="C68" s="232">
        <f>IF($E68="","",VLOOKUP($E68,'L12 elo'!$A$7:$O$80,15))</f>
      </c>
      <c r="D68" s="260">
        <f>IF($E68="","",VLOOKUP($E68,'L12 elo'!$A$7:$O$80,5))</f>
      </c>
      <c r="E68" s="96"/>
      <c r="F68" s="290">
        <f>UPPER(IF($E68="","",VLOOKUP($E68,'L12 elo'!$A$7:$O$80,2)))</f>
      </c>
      <c r="G68" s="290">
        <f>IF($E68="","",VLOOKUP($E68,'L12 elo'!$A$7:$O$80,3))</f>
      </c>
      <c r="H68" s="290"/>
      <c r="I68" s="290">
        <f>IF($E68="","",VLOOKUP($E68,'L12 elo'!$A$7:$O$80,4))</f>
      </c>
      <c r="J68" s="186"/>
      <c r="K68" s="113" t="str">
        <f>UPPER(IF(OR(J69="a",J69="as"),F68,IF(OR(J69="b",J69="bs"),F69,)))</f>
        <v>JUHÁSZ </v>
      </c>
      <c r="L68" s="121"/>
      <c r="M68" s="190"/>
      <c r="N68" s="191"/>
      <c r="O68" s="98" t="s">
        <v>393</v>
      </c>
      <c r="P68" s="122"/>
      <c r="Q68" s="122"/>
      <c r="R68" s="122"/>
      <c r="S68" s="105"/>
    </row>
    <row r="69" spans="1:19" s="33" customFormat="1" ht="9" customHeight="1">
      <c r="A69" s="107" t="s">
        <v>67</v>
      </c>
      <c r="B69" s="232">
        <f>IF($E69="","",VLOOKUP($E69,'L12 elo'!$A$7:$O$80,14))</f>
        <v>0</v>
      </c>
      <c r="C69" s="232">
        <f>IF($E69="","",VLOOKUP($E69,'L12 elo'!$A$7:$O$80,15))</f>
        <v>61</v>
      </c>
      <c r="D69" s="260" t="str">
        <f>IF($E69="","",VLOOKUP($E69,'L12 elo'!$A$7:$O$80,5))</f>
        <v>"1009172</v>
      </c>
      <c r="E69" s="96">
        <v>30</v>
      </c>
      <c r="F69" s="290" t="str">
        <f>UPPER(IF($E69="","",VLOOKUP($E69,'L12 elo'!$A$7:$O$80,2)))</f>
        <v>JUHÁSZ </v>
      </c>
      <c r="G69" s="290" t="str">
        <f>IF($E69="","",VLOOKUP($E69,'L12 elo'!$A$7:$O$80,3))</f>
        <v>Lili</v>
      </c>
      <c r="H69" s="290"/>
      <c r="I69" s="290" t="str">
        <f>IF($E69="","",VLOOKUP($E69,'L12 elo'!$A$7:$O$80,4))</f>
        <v>D.keszi TK</v>
      </c>
      <c r="J69" s="188" t="s">
        <v>377</v>
      </c>
      <c r="K69" s="98"/>
      <c r="L69" s="112" t="s">
        <v>377</v>
      </c>
      <c r="M69" s="113" t="str">
        <f>UPPER(IF(OR(L69="a",L69="as"),K68,IF(OR(L69="b",L69="bs"),K70,)))</f>
        <v>BLUM </v>
      </c>
      <c r="N69" s="192"/>
      <c r="O69" s="122"/>
      <c r="P69" s="122"/>
      <c r="Q69" s="122"/>
      <c r="R69" s="122"/>
      <c r="S69" s="105"/>
    </row>
    <row r="70" spans="1:19" s="33" customFormat="1" ht="9" customHeight="1">
      <c r="A70" s="187" t="s">
        <v>68</v>
      </c>
      <c r="B70" s="232">
        <f>IF($E70="","",VLOOKUP($E70,'L12 elo'!$A$7:$O$80,14))</f>
      </c>
      <c r="C70" s="232">
        <f>IF($E70="","",VLOOKUP($E70,'L12 elo'!$A$7:$O$80,15))</f>
      </c>
      <c r="D70" s="260">
        <f>IF($E70="","",VLOOKUP($E70,'L12 elo'!$A$7:$O$80,5))</f>
      </c>
      <c r="E70" s="96"/>
      <c r="F70" s="290">
        <f>UPPER(IF($E70="","",VLOOKUP($E70,'L12 elo'!$A$7:$O$80,2)))</f>
      </c>
      <c r="G70" s="290">
        <f>IF($E70="","",VLOOKUP($E70,'L12 elo'!$A$7:$O$80,3))</f>
      </c>
      <c r="H70" s="290"/>
      <c r="I70" s="290">
        <f>IF($E70="","",VLOOKUP($E70,'L12 elo'!$A$7:$O$80,4))</f>
      </c>
      <c r="J70" s="186"/>
      <c r="K70" s="113" t="str">
        <f>UPPER(IF(OR(J71="a",J71="as"),F70,IF(OR(J71="b",J71="bs"),F71,)))</f>
        <v>BLUM </v>
      </c>
      <c r="L70" s="130"/>
      <c r="M70" s="98" t="s">
        <v>400</v>
      </c>
      <c r="N70" s="122"/>
      <c r="O70" s="122"/>
      <c r="P70" s="122"/>
      <c r="Q70" s="122"/>
      <c r="R70" s="122"/>
      <c r="S70" s="105"/>
    </row>
    <row r="71" spans="1:19" s="33" customFormat="1" ht="9" customHeight="1">
      <c r="A71" s="132" t="s">
        <v>69</v>
      </c>
      <c r="B71" s="232">
        <f>IF($E71="","",VLOOKUP($E71,'L12 elo'!$A$7:$O$80,14))</f>
        <v>0</v>
      </c>
      <c r="C71" s="232">
        <f>IF($E71="","",VLOOKUP($E71,'L12 elo'!$A$7:$O$80,15))</f>
        <v>8</v>
      </c>
      <c r="D71" s="260" t="str">
        <f>IF($E71="","",VLOOKUP($E71,'L12 elo'!$A$7:$O$80,5))</f>
        <v>"110106</v>
      </c>
      <c r="E71" s="96">
        <v>2</v>
      </c>
      <c r="F71" s="97" t="str">
        <f>UPPER(IF($E71="","",VLOOKUP($E71,'L12 elo'!$A$7:$O$80,2)))</f>
        <v>BLUM </v>
      </c>
      <c r="G71" s="97" t="str">
        <f>IF($E71="","",VLOOKUP($E71,'L12 elo'!$A$7:$O$80,3))</f>
        <v>Hanna</v>
      </c>
      <c r="H71" s="97"/>
      <c r="I71" s="97" t="str">
        <f>IF($E71="","",VLOOKUP($E71,'L12 elo'!$A$7:$O$80,4))</f>
        <v>Bajai TK</v>
      </c>
      <c r="J71" s="188" t="s">
        <v>372</v>
      </c>
      <c r="K71" s="98"/>
      <c r="L71" s="122"/>
      <c r="M71" s="122"/>
      <c r="N71" s="193"/>
      <c r="O71" s="122"/>
      <c r="P71" s="122"/>
      <c r="Q71" s="122"/>
      <c r="R71" s="122"/>
      <c r="S71" s="105"/>
    </row>
    <row r="72" spans="1:19" s="33" customFormat="1" ht="6" customHeight="1">
      <c r="A72" s="203"/>
      <c r="B72" s="204"/>
      <c r="C72" s="204"/>
      <c r="D72" s="204"/>
      <c r="E72" s="205"/>
      <c r="F72" s="206"/>
      <c r="G72" s="206"/>
      <c r="H72" s="207"/>
      <c r="I72" s="206"/>
      <c r="J72" s="208"/>
      <c r="K72" s="122"/>
      <c r="L72" s="122"/>
      <c r="M72" s="122"/>
      <c r="N72" s="193"/>
      <c r="O72" s="122"/>
      <c r="P72" s="122"/>
      <c r="Q72" s="122"/>
      <c r="R72" s="122"/>
      <c r="S72" s="105"/>
    </row>
    <row r="73" spans="1:18" s="18" customFormat="1" ht="10.5" customHeight="1">
      <c r="A73" s="145" t="s">
        <v>97</v>
      </c>
      <c r="B73" s="146"/>
      <c r="C73" s="146"/>
      <c r="D73" s="264"/>
      <c r="E73" s="209" t="s">
        <v>5</v>
      </c>
      <c r="F73" s="148" t="s">
        <v>99</v>
      </c>
      <c r="G73" s="209" t="s">
        <v>5</v>
      </c>
      <c r="H73" s="285" t="s">
        <v>99</v>
      </c>
      <c r="I73" s="210"/>
      <c r="J73" s="209" t="s">
        <v>5</v>
      </c>
      <c r="K73" s="148" t="s">
        <v>108</v>
      </c>
      <c r="L73" s="151"/>
      <c r="M73" s="148" t="s">
        <v>109</v>
      </c>
      <c r="N73" s="152"/>
      <c r="O73" s="153" t="s">
        <v>110</v>
      </c>
      <c r="P73" s="153"/>
      <c r="Q73" s="154"/>
      <c r="R73" s="155"/>
    </row>
    <row r="74" spans="1:18" s="18" customFormat="1" ht="9" customHeight="1">
      <c r="A74" s="265" t="s">
        <v>98</v>
      </c>
      <c r="B74" s="266"/>
      <c r="C74" s="267"/>
      <c r="D74" s="268"/>
      <c r="E74" s="157">
        <v>1</v>
      </c>
      <c r="F74" s="211" t="str">
        <f>IF(E74&gt;$R$81,,UPPER(VLOOKUP(E74,'L12 elo'!$A$7:$Q$134,2)))</f>
        <v>FIZEL </v>
      </c>
      <c r="G74" s="157">
        <v>9</v>
      </c>
      <c r="H74" s="47" t="str">
        <f>IF(G74&gt;$R$81,,UPPER(VLOOKUP(G74,'L12 elo'!$A$7:$Q$134,2)))</f>
        <v>VASS </v>
      </c>
      <c r="I74" s="46"/>
      <c r="J74" s="159" t="s">
        <v>6</v>
      </c>
      <c r="K74" s="156"/>
      <c r="L74" s="160"/>
      <c r="M74" s="156"/>
      <c r="N74" s="161"/>
      <c r="O74" s="162" t="s">
        <v>100</v>
      </c>
      <c r="P74" s="163"/>
      <c r="Q74" s="163"/>
      <c r="R74" s="164"/>
    </row>
    <row r="75" spans="1:18" s="18" customFormat="1" ht="9" customHeight="1">
      <c r="A75" s="169" t="s">
        <v>107</v>
      </c>
      <c r="B75" s="167"/>
      <c r="C75" s="261"/>
      <c r="D75" s="170"/>
      <c r="E75" s="157">
        <v>2</v>
      </c>
      <c r="F75" s="211" t="str">
        <f>IF(E75&gt;$R$81,,UPPER(VLOOKUP(E75,'L12 elo'!$A$7:$Q$134,2)))</f>
        <v>BLUM </v>
      </c>
      <c r="G75" s="157">
        <v>10</v>
      </c>
      <c r="H75" s="47" t="str">
        <f>IF(G75&gt;$R$81,,UPPER(VLOOKUP(G75,'L12 elo'!$A$7:$Q$134,2)))</f>
        <v>NAGY </v>
      </c>
      <c r="I75" s="46"/>
      <c r="J75" s="159" t="s">
        <v>7</v>
      </c>
      <c r="K75" s="156"/>
      <c r="L75" s="160"/>
      <c r="M75" s="156"/>
      <c r="N75" s="161"/>
      <c r="O75" s="165"/>
      <c r="P75" s="166"/>
      <c r="Q75" s="167"/>
      <c r="R75" s="168"/>
    </row>
    <row r="76" spans="1:18" s="18" customFormat="1" ht="9" customHeight="1">
      <c r="A76" s="225"/>
      <c r="B76" s="226"/>
      <c r="C76" s="262"/>
      <c r="D76" s="227"/>
      <c r="E76" s="157">
        <v>3</v>
      </c>
      <c r="F76" s="211" t="str">
        <f>IF(E76&gt;$R$81,,UPPER(VLOOKUP(E76,'L12 elo'!$A$7:$Q$134,2)))</f>
        <v>HALBRITTER </v>
      </c>
      <c r="G76" s="157">
        <v>11</v>
      </c>
      <c r="H76" s="47" t="str">
        <f>IF(G76&gt;$R$81,,UPPER(VLOOKUP(G76,'L12 elo'!$A$7:$Q$134,2)))</f>
        <v>BERTÓK </v>
      </c>
      <c r="I76" s="46"/>
      <c r="J76" s="159" t="s">
        <v>8</v>
      </c>
      <c r="K76" s="156"/>
      <c r="L76" s="160"/>
      <c r="M76" s="156"/>
      <c r="N76" s="161"/>
      <c r="O76" s="162" t="s">
        <v>101</v>
      </c>
      <c r="P76" s="163"/>
      <c r="Q76" s="163"/>
      <c r="R76" s="164"/>
    </row>
    <row r="77" spans="1:18" s="18" customFormat="1" ht="9" customHeight="1">
      <c r="A77" s="171"/>
      <c r="B77" s="257"/>
      <c r="C77" s="257"/>
      <c r="D77" s="172"/>
      <c r="E77" s="157">
        <v>4</v>
      </c>
      <c r="F77" s="211" t="str">
        <f>IF(E77&gt;$R$81,,UPPER(VLOOKUP(E77,'L12 elo'!$A$7:$Q$134,2)))</f>
        <v>SZIKLAI </v>
      </c>
      <c r="G77" s="157">
        <v>12</v>
      </c>
      <c r="H77" s="47" t="str">
        <f>IF(G77&gt;$R$81,,UPPER(VLOOKUP(G77,'L12 elo'!$A$7:$Q$134,2)))</f>
        <v>VARGA </v>
      </c>
      <c r="I77" s="46"/>
      <c r="J77" s="159" t="s">
        <v>9</v>
      </c>
      <c r="K77" s="156"/>
      <c r="L77" s="160"/>
      <c r="M77" s="156"/>
      <c r="N77" s="161"/>
      <c r="O77" s="156"/>
      <c r="P77" s="160"/>
      <c r="Q77" s="156"/>
      <c r="R77" s="161"/>
    </row>
    <row r="78" spans="1:18" s="18" customFormat="1" ht="9" customHeight="1">
      <c r="A78" s="215"/>
      <c r="B78" s="228"/>
      <c r="C78" s="228"/>
      <c r="D78" s="263"/>
      <c r="E78" s="157">
        <v>5</v>
      </c>
      <c r="F78" s="211" t="str">
        <f>IF(E78&gt;$R$81,,UPPER(VLOOKUP(E78,'L12 elo'!$A$7:$Q$134,2)))</f>
        <v>LEHOCZKY </v>
      </c>
      <c r="G78" s="157">
        <v>13</v>
      </c>
      <c r="H78" s="47" t="str">
        <f>IF(G78&gt;$R$81,,UPPER(VLOOKUP(G78,'L12 elo'!$A$7:$Q$134,2)))</f>
        <v>ÁBRAHÁM </v>
      </c>
      <c r="I78" s="46"/>
      <c r="J78" s="159" t="s">
        <v>10</v>
      </c>
      <c r="K78" s="156"/>
      <c r="L78" s="160"/>
      <c r="M78" s="156"/>
      <c r="N78" s="161"/>
      <c r="O78" s="167"/>
      <c r="P78" s="166"/>
      <c r="Q78" s="167"/>
      <c r="R78" s="168"/>
    </row>
    <row r="79" spans="1:18" s="18" customFormat="1" ht="9" customHeight="1">
      <c r="A79" s="216"/>
      <c r="B79" s="231"/>
      <c r="C79" s="257"/>
      <c r="D79" s="172"/>
      <c r="E79" s="157">
        <v>6</v>
      </c>
      <c r="F79" s="211" t="str">
        <f>IF(E79&gt;$R$81,,UPPER(VLOOKUP(E79,'L12 elo'!$A$7:$Q$134,2)))</f>
        <v>KŐVÁRI </v>
      </c>
      <c r="G79" s="157">
        <v>14</v>
      </c>
      <c r="H79" s="47" t="str">
        <f>IF(G79&gt;$R$81,,UPPER(VLOOKUP(G79,'L12 elo'!$A$7:$Q$134,2)))</f>
        <v>GYÖRGY </v>
      </c>
      <c r="I79" s="46"/>
      <c r="J79" s="159" t="s">
        <v>11</v>
      </c>
      <c r="K79" s="156"/>
      <c r="L79" s="160"/>
      <c r="M79" s="156"/>
      <c r="N79" s="161"/>
      <c r="O79" s="162" t="s">
        <v>87</v>
      </c>
      <c r="P79" s="163"/>
      <c r="Q79" s="163"/>
      <c r="R79" s="164"/>
    </row>
    <row r="80" spans="1:18" s="18" customFormat="1" ht="9" customHeight="1">
      <c r="A80" s="216"/>
      <c r="B80" s="231"/>
      <c r="C80" s="258"/>
      <c r="D80" s="223"/>
      <c r="E80" s="157">
        <v>7</v>
      </c>
      <c r="F80" s="211" t="str">
        <f>IF(E80&gt;$R$81,,UPPER(VLOOKUP(E80,'L12 elo'!$A$7:$Q$134,2)))</f>
        <v>SZILÁGYI </v>
      </c>
      <c r="G80" s="157">
        <v>15</v>
      </c>
      <c r="H80" s="47" t="str">
        <f>IF(G80&gt;$R$81,,UPPER(VLOOKUP(G80,'L12 elo'!$A$7:$Q$134,2)))</f>
        <v>VECSERI </v>
      </c>
      <c r="I80" s="46"/>
      <c r="J80" s="159" t="s">
        <v>12</v>
      </c>
      <c r="K80" s="156"/>
      <c r="L80" s="160"/>
      <c r="M80" s="156"/>
      <c r="N80" s="161"/>
      <c r="O80" s="156"/>
      <c r="P80" s="160"/>
      <c r="Q80" s="156"/>
      <c r="R80" s="161"/>
    </row>
    <row r="81" spans="1:18" s="18" customFormat="1" ht="9" customHeight="1">
      <c r="A81" s="217"/>
      <c r="B81" s="214"/>
      <c r="C81" s="259"/>
      <c r="D81" s="224"/>
      <c r="E81" s="173">
        <v>8</v>
      </c>
      <c r="F81" s="212" t="str">
        <f>IF(E81&gt;$R$81,,UPPER(VLOOKUP(E81,'L12 elo'!$A$7:$Q$134,2)))</f>
        <v>KLEMBUCZ </v>
      </c>
      <c r="G81" s="173">
        <v>16</v>
      </c>
      <c r="H81" s="174" t="str">
        <f>IF(G81&gt;$R$81,,UPPER(VLOOKUP(G81,'L12 elo'!$A$7:$Q$134,2)))</f>
        <v>MARKOVITS </v>
      </c>
      <c r="I81" s="176"/>
      <c r="J81" s="177" t="s">
        <v>13</v>
      </c>
      <c r="K81" s="167"/>
      <c r="L81" s="166"/>
      <c r="M81" s="167"/>
      <c r="N81" s="168"/>
      <c r="O81" s="167" t="str">
        <f>R5</f>
        <v>Zuborné Pázmándy Katalin</v>
      </c>
      <c r="P81" s="166"/>
      <c r="Q81" s="167"/>
      <c r="R81" s="178">
        <f>MIN(16,'L12 elo'!Q5)</f>
        <v>16</v>
      </c>
    </row>
    <row r="82" ht="15.75" customHeight="1"/>
    <row r="83" ht="9" customHeight="1"/>
  </sheetData>
  <sheetProtection/>
  <mergeCells count="5">
    <mergeCell ref="A5:C5"/>
    <mergeCell ref="Q26:R26"/>
    <mergeCell ref="Q42:R42"/>
    <mergeCell ref="Q58:R58"/>
    <mergeCell ref="A3:Q3"/>
  </mergeCells>
  <conditionalFormatting sqref="H8:H71">
    <cfRule type="expression" priority="15" dxfId="0" stopIfTrue="1">
      <formula>AND($E8&lt;9,$C8&gt;0)</formula>
    </cfRule>
  </conditionalFormatting>
  <conditionalFormatting sqref="G8:G71 I8:I71">
    <cfRule type="expression" priority="14" dxfId="0" stopIfTrue="1">
      <formula>AND($E8&lt;17,$C8&gt;0)</formula>
    </cfRule>
  </conditionalFormatting>
  <conditionalFormatting sqref="M59 M43 M27 M11 M51 M35 M19 M67 O15 O31 O47 O63 O56 O24 O39">
    <cfRule type="expression" priority="11" dxfId="33" stopIfTrue="1">
      <formula>AND($O$1="CU",M11="Umpire")</formula>
    </cfRule>
    <cfRule type="expression" priority="12" dxfId="32" stopIfTrue="1">
      <formula>AND($O$1="CU",M11&lt;&gt;"Umpire",N11&lt;&gt;"")</formula>
    </cfRule>
    <cfRule type="expression" priority="13" dxfId="31" stopIfTrue="1">
      <formula>AND($O$1="CU",M11&lt;&gt;"Umpire")</formula>
    </cfRule>
  </conditionalFormatting>
  <conditionalFormatting sqref="M9 M13 M17 M21 M25 M29 M33 M37 M41 M45 M49 M53 M57 M61 M65 M69 O19 O27 O35 O43 O51 O59 O67 Q15 Q31 Q47 Q63 O11 Q39">
    <cfRule type="expression" priority="9" dxfId="0" stopIfTrue="1">
      <formula>L9="as"</formula>
    </cfRule>
    <cfRule type="expression" priority="10" dxfId="0" stopIfTrue="1">
      <formula>L9="bs"</formula>
    </cfRule>
  </conditionalFormatting>
  <conditionalFormatting sqref="K8 K10 K12 K14 K16 K18 K20 K22 K24 K26 K28 K30 K32 K34 K36 K38 K40 K42 K44 K46 K48 K50 K52 K54 K56 K58 K60 K62 K64 K66 K68 K70 Q23 Q55">
    <cfRule type="expression" priority="7" dxfId="0" stopIfTrue="1">
      <formula>J9="as"</formula>
    </cfRule>
    <cfRule type="expression" priority="8" dxfId="0" stopIfTrue="1">
      <formula>J9="bs"</formula>
    </cfRule>
  </conditionalFormatting>
  <conditionalFormatting sqref="J9 J11 J13 J15 J17 J19 J21 J23 J25 J27 J29 J31 J33 J35 J37 J39 J41 J43 J45 J47 J49 J51 J53 J55 J57 J59 J61 J63 J65 J67 J69 J71 L69 L65 L61 L57 L53 L49 L45 L41 L37 L33 L29 L25 L21 L17 L13 L9 N11 N19 N27 N35 N43 N51 N59 N67 R81 P63 P47 P31 P15 P24 P56 P39">
    <cfRule type="expression" priority="6" dxfId="23" stopIfTrue="1">
      <formula>$O$1="CU"</formula>
    </cfRule>
  </conditionalFormatting>
  <conditionalFormatting sqref="E8:E71">
    <cfRule type="expression" priority="5" dxfId="22" stopIfTrue="1">
      <formula>$E8&lt;17</formula>
    </cfRule>
  </conditionalFormatting>
  <conditionalFormatting sqref="O38">
    <cfRule type="expression" priority="3" dxfId="0" stopIfTrue="1">
      <formula>P24="as"</formula>
    </cfRule>
    <cfRule type="expression" priority="4" dxfId="0" stopIfTrue="1">
      <formula>P24="bs"</formula>
    </cfRule>
  </conditionalFormatting>
  <conditionalFormatting sqref="O40">
    <cfRule type="expression" priority="1" dxfId="0" stopIfTrue="1">
      <formula>P56="as"</formula>
    </cfRule>
    <cfRule type="expression" priority="2" dxfId="0" stopIfTrue="1">
      <formula>P56="bs"</formula>
    </cfRule>
  </conditionalFormatting>
  <dataValidations count="1">
    <dataValidation type="list" allowBlank="1" showInputMessage="1" sqref="M11 O39 O24 O56 O63 O47 O31 O15 M67 M59 M51 M43 M35 M27 M19">
      <formula1>$U$8:$U$17</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xl/worksheets/sheet8.xml><?xml version="1.0" encoding="utf-8"?>
<worksheet xmlns="http://schemas.openxmlformats.org/spreadsheetml/2006/main" xmlns:r="http://schemas.openxmlformats.org/officeDocument/2006/relationships">
  <sheetPr codeName="Sheet144">
    <tabColor indexed="11"/>
    <pageSetUpPr fitToPage="1"/>
  </sheetPr>
  <dimension ref="A1:AO57"/>
  <sheetViews>
    <sheetView showGridLines="0" showZeros="0" tabSelected="1" zoomScalePageLayoutView="0" workbookViewId="0" topLeftCell="A16">
      <selection activeCell="T37" sqref="T3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 min="35" max="37" width="9.140625" style="297" customWidth="1"/>
  </cols>
  <sheetData>
    <row r="1" spans="1:37" s="80" customFormat="1" ht="21.75" customHeight="1">
      <c r="A1" s="48" t="str">
        <f>Altalanos!$A$6</f>
        <v>Fortuna kupa</v>
      </c>
      <c r="B1" s="48"/>
      <c r="C1" s="81"/>
      <c r="D1" s="81"/>
      <c r="E1" s="81"/>
      <c r="F1" s="81"/>
      <c r="G1" s="81"/>
      <c r="H1" s="48"/>
      <c r="I1" s="222"/>
      <c r="J1" s="82"/>
      <c r="K1" s="253" t="s">
        <v>106</v>
      </c>
      <c r="L1" s="68"/>
      <c r="M1" s="49"/>
      <c r="N1" s="82"/>
      <c r="O1" s="82" t="s">
        <v>3</v>
      </c>
      <c r="P1" s="82"/>
      <c r="Q1" s="81"/>
      <c r="R1" s="82"/>
      <c r="Y1" s="294"/>
      <c r="Z1" s="294"/>
      <c r="AA1" s="294"/>
      <c r="AB1" s="302" t="e">
        <f>IF($Y$5=1,CONCATENATE(VLOOKUP($Y$3,$AA$2:$AH$14,2)),CONCATENATE(VLOOKUP($Y$3,$AA$16:$AH$25,2)))</f>
        <v>#N/A</v>
      </c>
      <c r="AC1" s="302" t="e">
        <f>IF($Y$5=1,CONCATENATE(VLOOKUP($Y$3,$AA$2:$AH$14,3)),CONCATENATE(VLOOKUP($Y$3,$AA$16:$AH$25,3)))</f>
        <v>#N/A</v>
      </c>
      <c r="AD1" s="302" t="e">
        <f>IF($Y$5=1,CONCATENATE(VLOOKUP($Y$3,$AA$2:$AH$14,4)),CONCATENATE(VLOOKUP($Y$3,$AA$16:$AH$25,4)))</f>
        <v>#N/A</v>
      </c>
      <c r="AE1" s="302" t="e">
        <f>IF($Y$5=1,CONCATENATE(VLOOKUP($Y$3,$AA$2:$AH$14,5)),CONCATENATE(VLOOKUP($Y$3,$AA$16:$AH$25,5)))</f>
        <v>#N/A</v>
      </c>
      <c r="AF1" s="302" t="e">
        <f>IF($Y$5=1,CONCATENATE(VLOOKUP($Y$3,$AA$2:$AH$14,6)),CONCATENATE(VLOOKUP($Y$3,$AA$16:$AH$25,6)))</f>
        <v>#N/A</v>
      </c>
      <c r="AG1" s="302" t="e">
        <f>IF($Y$5=1,CONCATENATE(VLOOKUP($Y$3,$AA$2:$AH$14,7)),CONCATENATE(VLOOKUP($Y$3,$AA$16:$AH$25,7)))</f>
        <v>#N/A</v>
      </c>
      <c r="AH1" s="302" t="e">
        <f>IF($Y$5=1,CONCATENATE(VLOOKUP($Y$3,$AA$2:$AH$14,8)),CONCATENATE(VLOOKUP($Y$3,$AA$16:$AH$25,8)))</f>
        <v>#N/A</v>
      </c>
      <c r="AI1" s="306"/>
      <c r="AJ1" s="306"/>
      <c r="AK1" s="306"/>
    </row>
    <row r="2" spans="1:37" s="60" customFormat="1" ht="12.75">
      <c r="A2" s="283" t="s">
        <v>105</v>
      </c>
      <c r="B2" s="50"/>
      <c r="C2" s="50"/>
      <c r="D2" s="50"/>
      <c r="E2" s="275" t="str">
        <f>Altalanos!$C$8</f>
        <v>L12</v>
      </c>
      <c r="F2" s="50"/>
      <c r="G2" s="83"/>
      <c r="H2" s="61"/>
      <c r="I2" s="61"/>
      <c r="J2" s="84"/>
      <c r="K2" s="68"/>
      <c r="L2" s="68"/>
      <c r="M2" s="68"/>
      <c r="N2" s="84"/>
      <c r="O2" s="61"/>
      <c r="P2" s="84"/>
      <c r="Q2" s="61"/>
      <c r="R2" s="84"/>
      <c r="Y2" s="299"/>
      <c r="Z2" s="298"/>
      <c r="AA2" s="307" t="s">
        <v>120</v>
      </c>
      <c r="AB2" s="308">
        <v>300</v>
      </c>
      <c r="AC2" s="308">
        <v>250</v>
      </c>
      <c r="AD2" s="308">
        <v>200</v>
      </c>
      <c r="AE2" s="308">
        <v>150</v>
      </c>
      <c r="AF2" s="308">
        <v>120</v>
      </c>
      <c r="AG2" s="308">
        <v>90</v>
      </c>
      <c r="AH2" s="308">
        <v>40</v>
      </c>
      <c r="AI2" s="297"/>
      <c r="AJ2" s="297"/>
      <c r="AK2" s="297"/>
    </row>
    <row r="3" spans="1:37" s="19" customFormat="1" ht="11.25" customHeight="1">
      <c r="A3" s="40" t="s">
        <v>80</v>
      </c>
      <c r="B3" s="40"/>
      <c r="C3" s="40"/>
      <c r="D3" s="40"/>
      <c r="E3" s="40"/>
      <c r="F3" s="40"/>
      <c r="G3" s="40" t="s">
        <v>78</v>
      </c>
      <c r="H3" s="40"/>
      <c r="I3" s="40"/>
      <c r="J3" s="85"/>
      <c r="K3" s="40" t="s">
        <v>83</v>
      </c>
      <c r="L3" s="85"/>
      <c r="M3" s="40"/>
      <c r="N3" s="85"/>
      <c r="O3" s="40"/>
      <c r="P3" s="85"/>
      <c r="Q3" s="40"/>
      <c r="R3" s="41" t="s">
        <v>84</v>
      </c>
      <c r="Y3" s="298">
        <f>IF(K4="OB","A",IF(K4="IX","W",IF(K4="","",K4)))</f>
      </c>
      <c r="Z3" s="298"/>
      <c r="AA3" s="307" t="s">
        <v>121</v>
      </c>
      <c r="AB3" s="308">
        <v>280</v>
      </c>
      <c r="AC3" s="308">
        <v>230</v>
      </c>
      <c r="AD3" s="308">
        <v>180</v>
      </c>
      <c r="AE3" s="308">
        <v>140</v>
      </c>
      <c r="AF3" s="308">
        <v>80</v>
      </c>
      <c r="AG3" s="308">
        <v>0</v>
      </c>
      <c r="AH3" s="308">
        <v>0</v>
      </c>
      <c r="AI3" s="297"/>
      <c r="AJ3" s="297"/>
      <c r="AK3" s="297"/>
    </row>
    <row r="4" spans="1:37" s="27" customFormat="1" ht="11.25" customHeight="1" thickBot="1">
      <c r="A4" s="398" t="str">
        <f>Altalanos!$A$10</f>
        <v>2022.03.12-14</v>
      </c>
      <c r="B4" s="398"/>
      <c r="C4" s="398"/>
      <c r="D4" s="247"/>
      <c r="E4" s="86"/>
      <c r="F4" s="86"/>
      <c r="G4" s="86" t="str">
        <f>Altalanos!$C$10</f>
        <v>Budapest</v>
      </c>
      <c r="H4" s="53"/>
      <c r="I4" s="86"/>
      <c r="J4" s="87"/>
      <c r="K4" s="88"/>
      <c r="L4" s="87"/>
      <c r="M4" s="89"/>
      <c r="N4" s="87"/>
      <c r="O4" s="86"/>
      <c r="P4" s="87"/>
      <c r="Q4" s="86"/>
      <c r="R4" s="45" t="str">
        <f>Altalanos!$E$10</f>
        <v>Zuborné Pázmándy Katalin</v>
      </c>
      <c r="Y4" s="298"/>
      <c r="Z4" s="298"/>
      <c r="AA4" s="307" t="s">
        <v>122</v>
      </c>
      <c r="AB4" s="308">
        <v>250</v>
      </c>
      <c r="AC4" s="308">
        <v>200</v>
      </c>
      <c r="AD4" s="308">
        <v>150</v>
      </c>
      <c r="AE4" s="308">
        <v>120</v>
      </c>
      <c r="AF4" s="308">
        <v>90</v>
      </c>
      <c r="AG4" s="308">
        <v>60</v>
      </c>
      <c r="AH4" s="308">
        <v>25</v>
      </c>
      <c r="AI4" s="297"/>
      <c r="AJ4" s="297"/>
      <c r="AK4" s="297"/>
    </row>
    <row r="5" spans="1:37" s="19" customFormat="1" ht="12.75">
      <c r="A5" s="90"/>
      <c r="B5" s="91" t="s">
        <v>4</v>
      </c>
      <c r="C5" s="272" t="s">
        <v>97</v>
      </c>
      <c r="D5" s="91" t="s">
        <v>96</v>
      </c>
      <c r="E5" s="91" t="s">
        <v>94</v>
      </c>
      <c r="F5" s="92" t="s">
        <v>81</v>
      </c>
      <c r="G5" s="92" t="s">
        <v>82</v>
      </c>
      <c r="H5" s="92"/>
      <c r="I5" s="92" t="s">
        <v>85</v>
      </c>
      <c r="J5" s="92"/>
      <c r="K5" s="91" t="s">
        <v>95</v>
      </c>
      <c r="L5" s="93"/>
      <c r="M5" s="91" t="s">
        <v>113</v>
      </c>
      <c r="N5" s="93"/>
      <c r="O5" s="91" t="s">
        <v>112</v>
      </c>
      <c r="P5" s="93"/>
      <c r="Q5" s="91" t="s">
        <v>111</v>
      </c>
      <c r="R5" s="94"/>
      <c r="Y5" s="298">
        <f>IF(OR(Altalanos!$A$8="F1",Altalanos!$A$8="F2",Altalanos!$A$8="N1",Altalanos!$A$8="N2"),1,2)</f>
        <v>2</v>
      </c>
      <c r="Z5" s="298"/>
      <c r="AA5" s="307" t="s">
        <v>123</v>
      </c>
      <c r="AB5" s="308">
        <v>200</v>
      </c>
      <c r="AC5" s="308">
        <v>150</v>
      </c>
      <c r="AD5" s="308">
        <v>120</v>
      </c>
      <c r="AE5" s="308">
        <v>90</v>
      </c>
      <c r="AF5" s="308">
        <v>60</v>
      </c>
      <c r="AG5" s="308">
        <v>40</v>
      </c>
      <c r="AH5" s="308">
        <v>15</v>
      </c>
      <c r="AI5" s="297"/>
      <c r="AJ5" s="297"/>
      <c r="AK5" s="297"/>
    </row>
    <row r="6" spans="1:37" s="386" customFormat="1" ht="18" customHeight="1" thickBot="1">
      <c r="A6" s="381"/>
      <c r="B6" s="309"/>
      <c r="C6" s="309"/>
      <c r="D6" s="309"/>
      <c r="E6" s="309"/>
      <c r="F6" s="381">
        <f>IF(Y3="","",CONCATENATE(AH1," / ",VLOOKUP(Y3,AB1:AH1,5)," pont"))</f>
      </c>
      <c r="G6" s="383"/>
      <c r="H6" s="384"/>
      <c r="I6" s="383"/>
      <c r="J6" s="385"/>
      <c r="K6" s="309">
        <f>IF(Y3="","",CONCATENATE(VLOOKUP(Y3,AB1:AH1,4)," pont"))</f>
      </c>
      <c r="L6" s="385"/>
      <c r="M6" s="309" t="s">
        <v>9</v>
      </c>
      <c r="N6" s="385"/>
      <c r="O6" s="309" t="s">
        <v>13</v>
      </c>
      <c r="P6" s="385"/>
      <c r="Q6" s="309" t="s">
        <v>20</v>
      </c>
      <c r="R6" s="382"/>
      <c r="Y6" s="387"/>
      <c r="Z6" s="387"/>
      <c r="AA6" s="387" t="s">
        <v>124</v>
      </c>
      <c r="AB6" s="388">
        <v>150</v>
      </c>
      <c r="AC6" s="388">
        <v>120</v>
      </c>
      <c r="AD6" s="388">
        <v>90</v>
      </c>
      <c r="AE6" s="388">
        <v>60</v>
      </c>
      <c r="AF6" s="388">
        <v>40</v>
      </c>
      <c r="AG6" s="388">
        <v>25</v>
      </c>
      <c r="AH6" s="388">
        <v>10</v>
      </c>
      <c r="AI6" s="389"/>
      <c r="AJ6" s="389"/>
      <c r="AK6" s="389"/>
    </row>
    <row r="7" spans="1:37" s="33" customFormat="1" ht="12.75" customHeight="1">
      <c r="A7" s="95">
        <v>1</v>
      </c>
      <c r="B7" s="232">
        <f>IF($E7="","",VLOOKUP($E7,'L12 elo'!$A$7:$O$22,14))</f>
        <v>0</v>
      </c>
      <c r="C7" s="260">
        <v>16</v>
      </c>
      <c r="D7" s="260">
        <v>100804</v>
      </c>
      <c r="E7" s="96">
        <v>9</v>
      </c>
      <c r="F7" s="97" t="str">
        <f>UPPER(IF($E7="","",VLOOKUP($E7,'L12 elo'!$A$7:$O$22,2)))</f>
        <v>VASS </v>
      </c>
      <c r="G7" s="97" t="str">
        <f>IF($E7="","",VLOOKUP($E7,'L12 elo'!$A$7:$O$22,3))</f>
        <v>Maja</v>
      </c>
      <c r="H7" s="97"/>
      <c r="I7" s="97" t="str">
        <f>IF($E7="","",VLOOKUP($E7,'L12 elo'!$A$7:$O$22,4))</f>
        <v>Gellért SE</v>
      </c>
      <c r="J7" s="99"/>
      <c r="K7" s="98"/>
      <c r="L7" s="98"/>
      <c r="M7" s="98"/>
      <c r="N7" s="98"/>
      <c r="O7" s="101"/>
      <c r="P7" s="102"/>
      <c r="Q7" s="103"/>
      <c r="R7" s="104"/>
      <c r="S7" s="105"/>
      <c r="U7" s="106" t="e">
        <f>#REF!</f>
        <v>#REF!</v>
      </c>
      <c r="Y7" s="298"/>
      <c r="Z7" s="298"/>
      <c r="AA7" s="307" t="s">
        <v>125</v>
      </c>
      <c r="AB7" s="308">
        <v>120</v>
      </c>
      <c r="AC7" s="308">
        <v>90</v>
      </c>
      <c r="AD7" s="308">
        <v>60</v>
      </c>
      <c r="AE7" s="308">
        <v>40</v>
      </c>
      <c r="AF7" s="308">
        <v>25</v>
      </c>
      <c r="AG7" s="308">
        <v>10</v>
      </c>
      <c r="AH7" s="308">
        <v>5</v>
      </c>
      <c r="AI7" s="297"/>
      <c r="AJ7" s="297"/>
      <c r="AK7" s="297"/>
    </row>
    <row r="8" spans="1:37" s="33" customFormat="1" ht="12.75" customHeight="1">
      <c r="A8" s="107"/>
      <c r="B8" s="273"/>
      <c r="C8" s="269"/>
      <c r="D8" s="269"/>
      <c r="E8" s="108"/>
      <c r="F8" s="109"/>
      <c r="G8" s="109"/>
      <c r="H8" s="110"/>
      <c r="I8" s="326" t="s">
        <v>0</v>
      </c>
      <c r="J8" s="112" t="s">
        <v>375</v>
      </c>
      <c r="K8" s="113" t="str">
        <f>UPPER(IF(OR(J8="a",J8="as"),F7,IF(OR(J8="b",J8="bs"),F9,)))</f>
        <v>VASS </v>
      </c>
      <c r="L8" s="113"/>
      <c r="M8" s="98"/>
      <c r="N8" s="98"/>
      <c r="O8" s="101"/>
      <c r="P8" s="102"/>
      <c r="Q8" s="103"/>
      <c r="R8" s="104"/>
      <c r="S8" s="105"/>
      <c r="U8" s="114" t="e">
        <f>#REF!</f>
        <v>#REF!</v>
      </c>
      <c r="Y8" s="298"/>
      <c r="Z8" s="298"/>
      <c r="AA8" s="307" t="s">
        <v>126</v>
      </c>
      <c r="AB8" s="308">
        <v>90</v>
      </c>
      <c r="AC8" s="308">
        <v>60</v>
      </c>
      <c r="AD8" s="308">
        <v>40</v>
      </c>
      <c r="AE8" s="308">
        <v>25</v>
      </c>
      <c r="AF8" s="308">
        <v>10</v>
      </c>
      <c r="AG8" s="308">
        <v>5</v>
      </c>
      <c r="AH8" s="308">
        <v>2</v>
      </c>
      <c r="AI8" s="297"/>
      <c r="AJ8" s="297"/>
      <c r="AK8" s="297"/>
    </row>
    <row r="9" spans="1:37" s="33" customFormat="1" ht="12.75" customHeight="1">
      <c r="A9" s="107">
        <v>2</v>
      </c>
      <c r="B9" s="232">
        <f>IF($E9="","",VLOOKUP($E9,'L12 elo'!$A$7:$O$22,14))</f>
        <v>0</v>
      </c>
      <c r="C9" s="260">
        <v>50</v>
      </c>
      <c r="D9" s="260">
        <v>100218</v>
      </c>
      <c r="E9" s="96">
        <v>27</v>
      </c>
      <c r="F9" s="115" t="s">
        <v>401</v>
      </c>
      <c r="G9" s="115" t="s">
        <v>402</v>
      </c>
      <c r="H9" s="115"/>
      <c r="I9" s="97" t="s">
        <v>351</v>
      </c>
      <c r="J9" s="116"/>
      <c r="K9" s="98" t="s">
        <v>478</v>
      </c>
      <c r="L9" s="117"/>
      <c r="M9" s="390" t="s">
        <v>464</v>
      </c>
      <c r="N9" s="98"/>
      <c r="O9" s="101"/>
      <c r="P9" s="102"/>
      <c r="Q9" s="103"/>
      <c r="R9" s="104"/>
      <c r="S9" s="105"/>
      <c r="U9" s="114" t="e">
        <f>#REF!</f>
        <v>#REF!</v>
      </c>
      <c r="Y9" s="298"/>
      <c r="Z9" s="298"/>
      <c r="AA9" s="307" t="s">
        <v>127</v>
      </c>
      <c r="AB9" s="308">
        <v>60</v>
      </c>
      <c r="AC9" s="308">
        <v>40</v>
      </c>
      <c r="AD9" s="308">
        <v>25</v>
      </c>
      <c r="AE9" s="308">
        <v>10</v>
      </c>
      <c r="AF9" s="308">
        <v>5</v>
      </c>
      <c r="AG9" s="308">
        <v>2</v>
      </c>
      <c r="AH9" s="308">
        <v>1</v>
      </c>
      <c r="AI9" s="297"/>
      <c r="AJ9" s="297"/>
      <c r="AK9" s="297"/>
    </row>
    <row r="10" spans="1:37" s="33" customFormat="1" ht="12.75" customHeight="1">
      <c r="A10" s="107"/>
      <c r="B10" s="273"/>
      <c r="C10" s="269"/>
      <c r="D10" s="269"/>
      <c r="E10" s="118"/>
      <c r="F10" s="109"/>
      <c r="G10" s="109"/>
      <c r="H10" s="110"/>
      <c r="I10" s="98"/>
      <c r="J10" s="119"/>
      <c r="K10" s="111" t="s">
        <v>0</v>
      </c>
      <c r="L10" s="120" t="s">
        <v>377</v>
      </c>
      <c r="M10" s="113" t="str">
        <f>UPPER(IF(OR(L10="a",L10="as"),K8,IF(OR(L10="b",L10="bs"),K12,)))</f>
        <v>MAZÁN</v>
      </c>
      <c r="N10" s="121"/>
      <c r="O10" s="122"/>
      <c r="P10" s="122"/>
      <c r="Q10" s="103"/>
      <c r="R10" s="104"/>
      <c r="S10" s="105"/>
      <c r="U10" s="114" t="e">
        <f>#REF!</f>
        <v>#REF!</v>
      </c>
      <c r="Y10" s="298"/>
      <c r="Z10" s="298"/>
      <c r="AA10" s="307" t="s">
        <v>128</v>
      </c>
      <c r="AB10" s="308">
        <v>40</v>
      </c>
      <c r="AC10" s="308">
        <v>25</v>
      </c>
      <c r="AD10" s="308">
        <v>15</v>
      </c>
      <c r="AE10" s="308">
        <v>7</v>
      </c>
      <c r="AF10" s="308">
        <v>4</v>
      </c>
      <c r="AG10" s="308">
        <v>1</v>
      </c>
      <c r="AH10" s="308">
        <v>0</v>
      </c>
      <c r="AI10" s="297"/>
      <c r="AJ10" s="297"/>
      <c r="AK10" s="297"/>
    </row>
    <row r="11" spans="1:37" s="33" customFormat="1" ht="12.75" customHeight="1">
      <c r="A11" s="107">
        <v>3</v>
      </c>
      <c r="B11" s="232">
        <f>IF($E11="","",VLOOKUP($E11,'L12 elo'!$A$7:$O$22,14))</f>
        <v>0</v>
      </c>
      <c r="C11" s="260">
        <v>32</v>
      </c>
      <c r="D11" s="260">
        <v>100725</v>
      </c>
      <c r="E11" s="96">
        <v>19</v>
      </c>
      <c r="F11" s="115" t="s">
        <v>403</v>
      </c>
      <c r="G11" s="115" t="s">
        <v>404</v>
      </c>
      <c r="H11" s="115"/>
      <c r="I11" s="115" t="s">
        <v>493</v>
      </c>
      <c r="J11" s="99"/>
      <c r="K11" s="98"/>
      <c r="L11" s="123"/>
      <c r="M11" s="98" t="s">
        <v>477</v>
      </c>
      <c r="N11" s="124"/>
      <c r="O11" s="122"/>
      <c r="P11" s="122"/>
      <c r="Q11" s="103"/>
      <c r="R11" s="104"/>
      <c r="S11" s="105"/>
      <c r="U11" s="114" t="e">
        <f>#REF!</f>
        <v>#REF!</v>
      </c>
      <c r="Y11" s="298"/>
      <c r="Z11" s="298"/>
      <c r="AA11" s="307" t="s">
        <v>129</v>
      </c>
      <c r="AB11" s="308">
        <v>25</v>
      </c>
      <c r="AC11" s="308">
        <v>15</v>
      </c>
      <c r="AD11" s="308">
        <v>10</v>
      </c>
      <c r="AE11" s="308">
        <v>6</v>
      </c>
      <c r="AF11" s="308">
        <v>3</v>
      </c>
      <c r="AG11" s="308">
        <v>1</v>
      </c>
      <c r="AH11" s="308">
        <v>0</v>
      </c>
      <c r="AI11" s="297"/>
      <c r="AJ11" s="297"/>
      <c r="AK11" s="297"/>
    </row>
    <row r="12" spans="1:37" s="33" customFormat="1" ht="12.75" customHeight="1">
      <c r="A12" s="107"/>
      <c r="B12" s="273"/>
      <c r="C12" s="269"/>
      <c r="D12" s="269"/>
      <c r="E12" s="118"/>
      <c r="F12" s="109"/>
      <c r="G12" s="109"/>
      <c r="H12" s="110"/>
      <c r="I12" s="326" t="s">
        <v>0</v>
      </c>
      <c r="J12" s="112" t="s">
        <v>377</v>
      </c>
      <c r="K12" s="113" t="str">
        <f>UPPER(IF(OR(J12="a",J12="as"),F11,IF(OR(J12="b",J12="bs"),F13,)))</f>
        <v>MAZÁN</v>
      </c>
      <c r="L12" s="125"/>
      <c r="M12" s="98"/>
      <c r="N12" s="124"/>
      <c r="O12" s="122"/>
      <c r="P12" s="122"/>
      <c r="Q12" s="103"/>
      <c r="R12" s="104"/>
      <c r="S12" s="105"/>
      <c r="U12" s="114" t="e">
        <f>#REF!</f>
        <v>#REF!</v>
      </c>
      <c r="Y12" s="298"/>
      <c r="Z12" s="298"/>
      <c r="AA12" s="307" t="s">
        <v>134</v>
      </c>
      <c r="AB12" s="308">
        <v>15</v>
      </c>
      <c r="AC12" s="308">
        <v>10</v>
      </c>
      <c r="AD12" s="308">
        <v>6</v>
      </c>
      <c r="AE12" s="308">
        <v>3</v>
      </c>
      <c r="AF12" s="308">
        <v>1</v>
      </c>
      <c r="AG12" s="308">
        <v>0</v>
      </c>
      <c r="AH12" s="308">
        <v>0</v>
      </c>
      <c r="AI12" s="297"/>
      <c r="AJ12" s="297"/>
      <c r="AK12" s="297"/>
    </row>
    <row r="13" spans="1:37" s="33" customFormat="1" ht="12.75" customHeight="1">
      <c r="A13" s="107">
        <v>4</v>
      </c>
      <c r="B13" s="232">
        <f>IF($E13="","",VLOOKUP($E13,'L12 elo'!$A$7:$O$22,14))</f>
        <v>0</v>
      </c>
      <c r="C13" s="260">
        <v>21</v>
      </c>
      <c r="D13" s="260">
        <v>1008170</v>
      </c>
      <c r="E13" s="96">
        <v>21</v>
      </c>
      <c r="F13" s="115" t="s">
        <v>405</v>
      </c>
      <c r="G13" s="115" t="s">
        <v>300</v>
      </c>
      <c r="H13" s="115"/>
      <c r="I13" s="115" t="s">
        <v>199</v>
      </c>
      <c r="J13" s="126"/>
      <c r="K13" s="98"/>
      <c r="L13" s="98"/>
      <c r="M13" s="98"/>
      <c r="N13" s="124"/>
      <c r="O13" s="122"/>
      <c r="P13" s="122"/>
      <c r="Q13" s="103"/>
      <c r="R13" s="104"/>
      <c r="S13" s="105"/>
      <c r="U13" s="114" t="e">
        <f>#REF!</f>
        <v>#REF!</v>
      </c>
      <c r="Y13" s="298"/>
      <c r="Z13" s="298"/>
      <c r="AA13" s="307" t="s">
        <v>130</v>
      </c>
      <c r="AB13" s="308">
        <v>10</v>
      </c>
      <c r="AC13" s="308">
        <v>6</v>
      </c>
      <c r="AD13" s="308">
        <v>3</v>
      </c>
      <c r="AE13" s="308">
        <v>1</v>
      </c>
      <c r="AF13" s="308">
        <v>0</v>
      </c>
      <c r="AG13" s="308">
        <v>0</v>
      </c>
      <c r="AH13" s="308">
        <v>0</v>
      </c>
      <c r="AI13" s="297"/>
      <c r="AJ13" s="297"/>
      <c r="AK13" s="297"/>
    </row>
    <row r="14" spans="1:37" s="33" customFormat="1" ht="12.75" customHeight="1">
      <c r="A14" s="107"/>
      <c r="B14" s="273"/>
      <c r="C14" s="269"/>
      <c r="D14" s="269"/>
      <c r="E14" s="118"/>
      <c r="F14" s="98"/>
      <c r="G14" s="98"/>
      <c r="H14" s="42"/>
      <c r="I14" s="127"/>
      <c r="J14" s="119"/>
      <c r="K14" s="98"/>
      <c r="L14" s="98"/>
      <c r="M14" s="111" t="s">
        <v>0</v>
      </c>
      <c r="N14" s="120" t="s">
        <v>377</v>
      </c>
      <c r="O14" s="113" t="str">
        <f>UPPER(IF(OR(N14="a",N14="as"),M10,IF(OR(N14="b",N14="bs"),M18,)))</f>
        <v>VARGA </v>
      </c>
      <c r="P14" s="121"/>
      <c r="Q14" s="103"/>
      <c r="R14" s="104"/>
      <c r="S14" s="105"/>
      <c r="U14" s="114" t="e">
        <f>#REF!</f>
        <v>#REF!</v>
      </c>
      <c r="Y14" s="298"/>
      <c r="Z14" s="298"/>
      <c r="AA14" s="307" t="s">
        <v>131</v>
      </c>
      <c r="AB14" s="308">
        <v>3</v>
      </c>
      <c r="AC14" s="308">
        <v>2</v>
      </c>
      <c r="AD14" s="308">
        <v>1</v>
      </c>
      <c r="AE14" s="308">
        <v>0</v>
      </c>
      <c r="AF14" s="308">
        <v>0</v>
      </c>
      <c r="AG14" s="308">
        <v>0</v>
      </c>
      <c r="AH14" s="308">
        <v>0</v>
      </c>
      <c r="AI14" s="297"/>
      <c r="AJ14" s="297"/>
      <c r="AK14" s="297"/>
    </row>
    <row r="15" spans="1:37" s="33" customFormat="1" ht="12.75" customHeight="1">
      <c r="A15" s="95">
        <v>5</v>
      </c>
      <c r="B15" s="232">
        <f>IF($E15="","",VLOOKUP($E15,'L12 elo'!$A$7:$O$22,14))</f>
        <v>0</v>
      </c>
      <c r="C15" s="260">
        <v>19</v>
      </c>
      <c r="D15" s="260">
        <v>1005140</v>
      </c>
      <c r="E15" s="96">
        <v>12</v>
      </c>
      <c r="F15" s="97" t="str">
        <f>UPPER(IF($E15="","",VLOOKUP($E15,'L12 elo'!$A$7:$O$22,2)))</f>
        <v>VARGA </v>
      </c>
      <c r="G15" s="97" t="str">
        <f>IF($E15="","",VLOOKUP($E15,'L12 elo'!$A$7:$O$22,3))</f>
        <v>Anna</v>
      </c>
      <c r="H15" s="97"/>
      <c r="I15" s="97" t="str">
        <f>IF($E15="","",VLOOKUP($E15,'L12 elo'!$A$7:$O$22,4))</f>
        <v>Bíbic TC</v>
      </c>
      <c r="J15" s="128"/>
      <c r="K15" s="98"/>
      <c r="L15" s="98"/>
      <c r="M15" s="98"/>
      <c r="N15" s="124"/>
      <c r="O15" s="98" t="s">
        <v>490</v>
      </c>
      <c r="P15" s="124"/>
      <c r="Q15" s="103"/>
      <c r="R15" s="104"/>
      <c r="S15" s="105"/>
      <c r="U15" s="114" t="e">
        <f>#REF!</f>
        <v>#REF!</v>
      </c>
      <c r="Y15" s="298"/>
      <c r="Z15" s="298"/>
      <c r="AA15" s="307"/>
      <c r="AB15" s="307"/>
      <c r="AC15" s="307"/>
      <c r="AD15" s="307"/>
      <c r="AE15" s="307"/>
      <c r="AF15" s="307"/>
      <c r="AG15" s="307"/>
      <c r="AH15" s="307"/>
      <c r="AI15" s="297"/>
      <c r="AJ15" s="297"/>
      <c r="AK15" s="297"/>
    </row>
    <row r="16" spans="1:37" s="33" customFormat="1" ht="12.75" customHeight="1" thickBot="1">
      <c r="A16" s="107"/>
      <c r="B16" s="273"/>
      <c r="C16" s="269"/>
      <c r="D16" s="269"/>
      <c r="E16" s="118"/>
      <c r="F16" s="109"/>
      <c r="G16" s="109"/>
      <c r="H16" s="110"/>
      <c r="I16" s="326" t="s">
        <v>0</v>
      </c>
      <c r="J16" s="112" t="s">
        <v>375</v>
      </c>
      <c r="K16" s="113" t="str">
        <f>UPPER(IF(OR(J16="a",J16="as"),F15,IF(OR(J16="b",J16="bs"),F17,)))</f>
        <v>VARGA </v>
      </c>
      <c r="L16" s="113"/>
      <c r="M16" s="98"/>
      <c r="N16" s="124"/>
      <c r="O16" s="122"/>
      <c r="P16" s="124"/>
      <c r="Q16" s="103"/>
      <c r="R16" s="104"/>
      <c r="S16" s="105"/>
      <c r="U16" s="129" t="e">
        <f>#REF!</f>
        <v>#REF!</v>
      </c>
      <c r="Y16" s="298"/>
      <c r="Z16" s="298"/>
      <c r="AA16" s="307" t="s">
        <v>120</v>
      </c>
      <c r="AB16" s="308">
        <v>150</v>
      </c>
      <c r="AC16" s="308">
        <v>120</v>
      </c>
      <c r="AD16" s="308">
        <v>90</v>
      </c>
      <c r="AE16" s="308">
        <v>60</v>
      </c>
      <c r="AF16" s="308">
        <v>40</v>
      </c>
      <c r="AG16" s="308">
        <v>25</v>
      </c>
      <c r="AH16" s="308">
        <v>15</v>
      </c>
      <c r="AI16" s="297"/>
      <c r="AJ16" s="297"/>
      <c r="AK16" s="297"/>
    </row>
    <row r="17" spans="1:37" s="33" customFormat="1" ht="12.75" customHeight="1">
      <c r="A17" s="107">
        <v>6</v>
      </c>
      <c r="B17" s="232">
        <f>IF($E17="","",VLOOKUP($E17,'L12 elo'!$A$7:$O$22,14))</f>
        <v>0</v>
      </c>
      <c r="C17" s="260">
        <v>32</v>
      </c>
      <c r="D17" s="260">
        <v>1106210</v>
      </c>
      <c r="E17" s="96">
        <v>20</v>
      </c>
      <c r="F17" s="115" t="s">
        <v>406</v>
      </c>
      <c r="G17" s="115" t="s">
        <v>265</v>
      </c>
      <c r="H17" s="115"/>
      <c r="I17" s="115" t="s">
        <v>493</v>
      </c>
      <c r="J17" s="116"/>
      <c r="K17" s="98" t="s">
        <v>479</v>
      </c>
      <c r="L17" s="117"/>
      <c r="M17" s="98"/>
      <c r="N17" s="124"/>
      <c r="O17" s="122"/>
      <c r="P17" s="124"/>
      <c r="Q17" s="103"/>
      <c r="R17" s="104"/>
      <c r="S17" s="105"/>
      <c r="Y17" s="298"/>
      <c r="Z17" s="298"/>
      <c r="AA17" s="307" t="s">
        <v>122</v>
      </c>
      <c r="AB17" s="308">
        <v>120</v>
      </c>
      <c r="AC17" s="308">
        <v>90</v>
      </c>
      <c r="AD17" s="308">
        <v>60</v>
      </c>
      <c r="AE17" s="308">
        <v>40</v>
      </c>
      <c r="AF17" s="308">
        <v>25</v>
      </c>
      <c r="AG17" s="308">
        <v>15</v>
      </c>
      <c r="AH17" s="308">
        <v>8</v>
      </c>
      <c r="AI17" s="297"/>
      <c r="AJ17" s="297"/>
      <c r="AK17" s="297"/>
    </row>
    <row r="18" spans="1:37" s="33" customFormat="1" ht="12.75" customHeight="1">
      <c r="A18" s="107"/>
      <c r="B18" s="273"/>
      <c r="C18" s="269"/>
      <c r="D18" s="269"/>
      <c r="E18" s="118"/>
      <c r="F18" s="109"/>
      <c r="G18" s="109"/>
      <c r="H18" s="110"/>
      <c r="I18" s="98"/>
      <c r="J18" s="119"/>
      <c r="K18" s="111" t="s">
        <v>0</v>
      </c>
      <c r="L18" s="120" t="s">
        <v>375</v>
      </c>
      <c r="M18" s="113" t="str">
        <f>UPPER(IF(OR(L18="a",L18="as"),K16,IF(OR(L18="b",L18="bs"),K20,)))</f>
        <v>VARGA </v>
      </c>
      <c r="N18" s="130"/>
      <c r="O18" s="122"/>
      <c r="P18" s="124"/>
      <c r="Q18" s="103"/>
      <c r="R18" s="104"/>
      <c r="S18" s="105"/>
      <c r="Y18" s="298"/>
      <c r="Z18" s="298"/>
      <c r="AA18" s="307" t="s">
        <v>123</v>
      </c>
      <c r="AB18" s="308">
        <v>90</v>
      </c>
      <c r="AC18" s="308">
        <v>60</v>
      </c>
      <c r="AD18" s="308">
        <v>40</v>
      </c>
      <c r="AE18" s="308">
        <v>25</v>
      </c>
      <c r="AF18" s="308">
        <v>15</v>
      </c>
      <c r="AG18" s="308">
        <v>8</v>
      </c>
      <c r="AH18" s="308">
        <v>4</v>
      </c>
      <c r="AI18" s="297"/>
      <c r="AJ18" s="297"/>
      <c r="AK18" s="297"/>
    </row>
    <row r="19" spans="1:37" s="33" customFormat="1" ht="12.75" customHeight="1">
      <c r="A19" s="107">
        <v>7</v>
      </c>
      <c r="B19" s="232">
        <f>IF($E19="","",VLOOKUP($E19,'L12 elo'!$A$7:$O$22,14))</f>
        <v>0</v>
      </c>
      <c r="C19" s="260">
        <v>59</v>
      </c>
      <c r="D19" s="260">
        <v>1104220</v>
      </c>
      <c r="E19" s="96">
        <v>28</v>
      </c>
      <c r="F19" s="115" t="s">
        <v>407</v>
      </c>
      <c r="G19" s="115" t="s">
        <v>313</v>
      </c>
      <c r="H19" s="115"/>
      <c r="I19" s="115" t="s">
        <v>209</v>
      </c>
      <c r="J19" s="99"/>
      <c r="K19" s="98"/>
      <c r="L19" s="123"/>
      <c r="M19" s="98" t="s">
        <v>391</v>
      </c>
      <c r="N19" s="122"/>
      <c r="O19" s="122"/>
      <c r="P19" s="124"/>
      <c r="Q19" s="103"/>
      <c r="R19" s="104"/>
      <c r="S19" s="105"/>
      <c r="Y19" s="298"/>
      <c r="Z19" s="298"/>
      <c r="AA19" s="307" t="s">
        <v>124</v>
      </c>
      <c r="AB19" s="308">
        <v>60</v>
      </c>
      <c r="AC19" s="308">
        <v>40</v>
      </c>
      <c r="AD19" s="308">
        <v>25</v>
      </c>
      <c r="AE19" s="308">
        <v>15</v>
      </c>
      <c r="AF19" s="308">
        <v>8</v>
      </c>
      <c r="AG19" s="308">
        <v>4</v>
      </c>
      <c r="AH19" s="308">
        <v>2</v>
      </c>
      <c r="AI19" s="297"/>
      <c r="AJ19" s="297"/>
      <c r="AK19" s="297"/>
    </row>
    <row r="20" spans="1:37" s="33" customFormat="1" ht="12.75" customHeight="1">
      <c r="A20" s="107"/>
      <c r="B20" s="273"/>
      <c r="C20" s="269"/>
      <c r="D20" s="269"/>
      <c r="E20" s="108"/>
      <c r="F20" s="109"/>
      <c r="G20" s="109"/>
      <c r="H20" s="110"/>
      <c r="I20" s="326" t="s">
        <v>0</v>
      </c>
      <c r="J20" s="112" t="s">
        <v>375</v>
      </c>
      <c r="K20" s="113" t="str">
        <f>UPPER(IF(OR(J20="a",J20="as"),F19,IF(OR(J20="b",J20="bs"),F21,)))</f>
        <v>VÁROSI</v>
      </c>
      <c r="L20" s="125"/>
      <c r="M20" s="98"/>
      <c r="N20" s="122"/>
      <c r="O20" s="122"/>
      <c r="P20" s="124"/>
      <c r="Q20" s="103"/>
      <c r="R20" s="104"/>
      <c r="S20" s="105"/>
      <c r="Y20" s="298"/>
      <c r="Z20" s="298"/>
      <c r="AA20" s="307" t="s">
        <v>125</v>
      </c>
      <c r="AB20" s="308">
        <v>40</v>
      </c>
      <c r="AC20" s="308">
        <v>25</v>
      </c>
      <c r="AD20" s="308">
        <v>15</v>
      </c>
      <c r="AE20" s="308">
        <v>8</v>
      </c>
      <c r="AF20" s="308">
        <v>4</v>
      </c>
      <c r="AG20" s="308">
        <v>2</v>
      </c>
      <c r="AH20" s="308">
        <v>1</v>
      </c>
      <c r="AI20" s="297"/>
      <c r="AJ20" s="297"/>
      <c r="AK20" s="297"/>
    </row>
    <row r="21" spans="1:37" s="33" customFormat="1" ht="12.75" customHeight="1">
      <c r="A21" s="107">
        <v>8</v>
      </c>
      <c r="B21" s="232">
        <f>IF($E21="","",VLOOKUP($E21,'L12 elo'!$A$7:$O$22,14))</f>
        <v>0</v>
      </c>
      <c r="C21" s="260">
        <v>20</v>
      </c>
      <c r="D21" s="260">
        <v>1009240</v>
      </c>
      <c r="E21" s="96">
        <v>13</v>
      </c>
      <c r="F21" s="115" t="str">
        <f>UPPER(IF($E21="","",VLOOKUP($E21,'L12 elo'!$A$7:$O$22,2)))</f>
        <v>ÁBRAHÁM </v>
      </c>
      <c r="G21" s="115" t="str">
        <f>IF($E21="","",VLOOKUP($E21,'L12 elo'!$A$7:$O$22,3))</f>
        <v>Fanni</v>
      </c>
      <c r="H21" s="115"/>
      <c r="I21" s="115" t="str">
        <f>IF($E21="","",VLOOKUP($E21,'L12 elo'!$A$7:$O$22,4))</f>
        <v>Bajai TK</v>
      </c>
      <c r="J21" s="126"/>
      <c r="K21" s="119" t="s">
        <v>384</v>
      </c>
      <c r="L21" s="98"/>
      <c r="M21" s="98"/>
      <c r="N21" s="122"/>
      <c r="O21" s="122"/>
      <c r="P21" s="124"/>
      <c r="Q21" s="103"/>
      <c r="R21" s="104"/>
      <c r="S21" s="105"/>
      <c r="Y21" s="298"/>
      <c r="Z21" s="298"/>
      <c r="AA21" s="307" t="s">
        <v>126</v>
      </c>
      <c r="AB21" s="308">
        <v>25</v>
      </c>
      <c r="AC21" s="308">
        <v>15</v>
      </c>
      <c r="AD21" s="308">
        <v>10</v>
      </c>
      <c r="AE21" s="308">
        <v>6</v>
      </c>
      <c r="AF21" s="308">
        <v>3</v>
      </c>
      <c r="AG21" s="308">
        <v>1</v>
      </c>
      <c r="AH21" s="308">
        <v>0</v>
      </c>
      <c r="AI21" s="297"/>
      <c r="AJ21" s="297"/>
      <c r="AK21" s="297"/>
    </row>
    <row r="22" spans="1:37" s="33" customFormat="1" ht="12.75" customHeight="1">
      <c r="A22" s="107"/>
      <c r="B22" s="273"/>
      <c r="C22" s="269"/>
      <c r="D22" s="269"/>
      <c r="E22" s="108"/>
      <c r="F22" s="127"/>
      <c r="G22" s="127"/>
      <c r="H22" s="131"/>
      <c r="I22" s="127"/>
      <c r="J22" s="119"/>
      <c r="K22" s="98"/>
      <c r="L22" s="98"/>
      <c r="M22" s="98"/>
      <c r="N22" s="122"/>
      <c r="O22" s="111" t="s">
        <v>0</v>
      </c>
      <c r="P22" s="120" t="s">
        <v>375</v>
      </c>
      <c r="Q22" s="113" t="str">
        <f>UPPER(IF(OR(P22="a",P22="as"),O14,IF(OR(P22="b",P22="bs"),O30,)))</f>
        <v>VARGA </v>
      </c>
      <c r="R22" s="121"/>
      <c r="S22" s="105"/>
      <c r="Y22" s="298"/>
      <c r="Z22" s="298"/>
      <c r="AA22" s="307" t="s">
        <v>127</v>
      </c>
      <c r="AB22" s="308">
        <v>15</v>
      </c>
      <c r="AC22" s="308">
        <v>10</v>
      </c>
      <c r="AD22" s="308">
        <v>6</v>
      </c>
      <c r="AE22" s="308">
        <v>3</v>
      </c>
      <c r="AF22" s="308">
        <v>1</v>
      </c>
      <c r="AG22" s="308">
        <v>0</v>
      </c>
      <c r="AH22" s="308">
        <v>0</v>
      </c>
      <c r="AI22" s="297"/>
      <c r="AJ22" s="297"/>
      <c r="AK22" s="297"/>
    </row>
    <row r="23" spans="1:37" s="33" customFormat="1" ht="12.75" customHeight="1">
      <c r="A23" s="107">
        <v>9</v>
      </c>
      <c r="B23" s="232">
        <f>IF($E23="","",VLOOKUP($E23,'L12 elo'!$A$7:$O$22,14))</f>
      </c>
      <c r="C23" s="260">
        <f>IF($E23="","",VLOOKUP($E23,'L12 elo'!$A$7:$O$22,15))</f>
      </c>
      <c r="D23" s="260">
        <f>IF($E23="","",VLOOKUP($E23,'L12 elo'!$A$7:$O$22,5))</f>
      </c>
      <c r="E23" s="96"/>
      <c r="F23" s="115" t="s">
        <v>369</v>
      </c>
      <c r="G23" s="115">
        <f>IF($E23="","",VLOOKUP($E23,'L12 elo'!$A$7:$O$22,3))</f>
      </c>
      <c r="H23" s="115"/>
      <c r="I23" s="115">
        <f>IF($E23="","",VLOOKUP($E23,'L12 elo'!$A$7:$O$22,4))</f>
      </c>
      <c r="J23" s="99"/>
      <c r="K23" s="98"/>
      <c r="L23" s="98"/>
      <c r="M23" s="98"/>
      <c r="N23" s="122"/>
      <c r="O23" s="98"/>
      <c r="P23" s="124"/>
      <c r="Q23" s="98" t="s">
        <v>392</v>
      </c>
      <c r="R23" s="122"/>
      <c r="S23" s="105"/>
      <c r="Y23" s="298"/>
      <c r="Z23" s="298"/>
      <c r="AA23" s="307" t="s">
        <v>128</v>
      </c>
      <c r="AB23" s="308">
        <v>10</v>
      </c>
      <c r="AC23" s="308">
        <v>6</v>
      </c>
      <c r="AD23" s="308">
        <v>3</v>
      </c>
      <c r="AE23" s="308">
        <v>1</v>
      </c>
      <c r="AF23" s="308">
        <v>0</v>
      </c>
      <c r="AG23" s="308">
        <v>0</v>
      </c>
      <c r="AH23" s="308">
        <v>0</v>
      </c>
      <c r="AI23" s="297"/>
      <c r="AJ23" s="297"/>
      <c r="AK23" s="297"/>
    </row>
    <row r="24" spans="1:37" s="33" customFormat="1" ht="12.75" customHeight="1">
      <c r="A24" s="107"/>
      <c r="B24" s="273"/>
      <c r="C24" s="269"/>
      <c r="D24" s="269"/>
      <c r="E24" s="108"/>
      <c r="F24" s="109"/>
      <c r="G24" s="109"/>
      <c r="H24" s="110"/>
      <c r="I24" s="326" t="s">
        <v>0</v>
      </c>
      <c r="J24" s="112"/>
      <c r="K24" s="113" t="s">
        <v>369</v>
      </c>
      <c r="L24" s="113"/>
      <c r="M24" s="98"/>
      <c r="N24" s="122"/>
      <c r="O24" s="122"/>
      <c r="P24" s="124"/>
      <c r="Q24" s="103"/>
      <c r="R24" s="104"/>
      <c r="S24" s="105"/>
      <c r="Y24" s="298"/>
      <c r="Z24" s="298"/>
      <c r="AA24" s="307" t="s">
        <v>129</v>
      </c>
      <c r="AB24" s="308">
        <v>6</v>
      </c>
      <c r="AC24" s="308">
        <v>3</v>
      </c>
      <c r="AD24" s="308">
        <v>1</v>
      </c>
      <c r="AE24" s="308">
        <v>0</v>
      </c>
      <c r="AF24" s="308">
        <v>0</v>
      </c>
      <c r="AG24" s="308">
        <v>0</v>
      </c>
      <c r="AH24" s="308">
        <v>0</v>
      </c>
      <c r="AI24" s="297"/>
      <c r="AJ24" s="297"/>
      <c r="AK24" s="297"/>
    </row>
    <row r="25" spans="1:37" s="33" customFormat="1" ht="12.75" customHeight="1">
      <c r="A25" s="107">
        <v>10</v>
      </c>
      <c r="B25" s="232">
        <f>IF($E25="","",VLOOKUP($E25,'L12 elo'!$A$7:$O$22,14))</f>
      </c>
      <c r="C25" s="260">
        <f>IF($E25="","",VLOOKUP($E25,'L12 elo'!$A$7:$O$22,15))</f>
      </c>
      <c r="D25" s="260">
        <f>IF($E25="","",VLOOKUP($E25,'L12 elo'!$A$7:$O$22,5))</f>
      </c>
      <c r="E25" s="96"/>
      <c r="F25" s="115" t="s">
        <v>369</v>
      </c>
      <c r="G25" s="115">
        <f>IF($E25="","",VLOOKUP($E25,'L12 elo'!$A$7:$O$22,3))</f>
      </c>
      <c r="H25" s="115"/>
      <c r="I25" s="115">
        <f>IF($E25="","",VLOOKUP($E25,'L12 elo'!$A$7:$O$22,4))</f>
      </c>
      <c r="J25" s="116"/>
      <c r="K25" s="98"/>
      <c r="L25" s="117"/>
      <c r="M25" s="98"/>
      <c r="N25" s="122"/>
      <c r="O25" s="122"/>
      <c r="P25" s="124"/>
      <c r="Q25" s="103"/>
      <c r="R25" s="104"/>
      <c r="S25" s="105"/>
      <c r="Y25" s="298"/>
      <c r="Z25" s="298"/>
      <c r="AA25" s="307" t="s">
        <v>134</v>
      </c>
      <c r="AB25" s="308">
        <v>3</v>
      </c>
      <c r="AC25" s="308">
        <v>2</v>
      </c>
      <c r="AD25" s="308">
        <v>1</v>
      </c>
      <c r="AE25" s="308">
        <v>0</v>
      </c>
      <c r="AF25" s="308">
        <v>0</v>
      </c>
      <c r="AG25" s="308">
        <v>0</v>
      </c>
      <c r="AH25" s="308">
        <v>0</v>
      </c>
      <c r="AI25" s="297"/>
      <c r="AJ25" s="297"/>
      <c r="AK25" s="297"/>
    </row>
    <row r="26" spans="1:41" s="33" customFormat="1" ht="12.75" customHeight="1">
      <c r="A26" s="107"/>
      <c r="B26" s="273"/>
      <c r="C26" s="269"/>
      <c r="D26" s="269"/>
      <c r="E26" s="118"/>
      <c r="F26" s="109"/>
      <c r="G26" s="109"/>
      <c r="H26" s="110"/>
      <c r="I26" s="98"/>
      <c r="J26" s="119"/>
      <c r="K26" s="111" t="s">
        <v>0</v>
      </c>
      <c r="L26" s="120" t="s">
        <v>377</v>
      </c>
      <c r="M26" s="113" t="str">
        <f>UPPER(IF(OR(L26="a",L26="as"),K24,IF(OR(L26="b",L26="bs"),K28,)))</f>
        <v>SÁNDOR</v>
      </c>
      <c r="N26" s="121"/>
      <c r="O26" s="122"/>
      <c r="P26" s="124"/>
      <c r="Q26" s="103"/>
      <c r="R26" s="104"/>
      <c r="S26" s="105"/>
      <c r="Y26" s="297"/>
      <c r="Z26" s="297"/>
      <c r="AA26" s="297"/>
      <c r="AB26" s="297"/>
      <c r="AC26" s="297"/>
      <c r="AD26" s="297"/>
      <c r="AE26" s="297"/>
      <c r="AF26" s="297"/>
      <c r="AG26" s="297"/>
      <c r="AH26" s="297"/>
      <c r="AI26" s="297"/>
      <c r="AJ26" s="297"/>
      <c r="AK26" s="297"/>
      <c r="AL26" s="303"/>
      <c r="AM26" s="303"/>
      <c r="AN26" s="303"/>
      <c r="AO26" s="303"/>
    </row>
    <row r="27" spans="1:41" s="33" customFormat="1" ht="12.75" customHeight="1">
      <c r="A27" s="107">
        <v>11</v>
      </c>
      <c r="B27" s="232">
        <f>IF($E27="","",VLOOKUP($E27,'L12 elo'!$A$7:$O$22,14))</f>
        <v>0</v>
      </c>
      <c r="C27" s="260">
        <v>51</v>
      </c>
      <c r="D27" s="260">
        <v>110108</v>
      </c>
      <c r="E27" s="96">
        <v>26</v>
      </c>
      <c r="F27" s="115" t="s">
        <v>408</v>
      </c>
      <c r="G27" s="115" t="s">
        <v>310</v>
      </c>
      <c r="H27" s="115"/>
      <c r="I27" s="115" t="s">
        <v>250</v>
      </c>
      <c r="J27" s="99"/>
      <c r="K27" s="98"/>
      <c r="L27" s="123"/>
      <c r="M27" s="98"/>
      <c r="N27" s="124"/>
      <c r="O27" s="122"/>
      <c r="P27" s="124"/>
      <c r="Q27" s="103"/>
      <c r="R27" s="104"/>
      <c r="S27" s="105"/>
      <c r="Y27" s="297"/>
      <c r="Z27" s="297"/>
      <c r="AA27" s="297"/>
      <c r="AB27" s="297"/>
      <c r="AC27" s="297"/>
      <c r="AD27" s="297"/>
      <c r="AE27" s="297"/>
      <c r="AF27" s="297"/>
      <c r="AG27" s="297"/>
      <c r="AH27" s="297"/>
      <c r="AI27" s="297"/>
      <c r="AJ27" s="297"/>
      <c r="AK27" s="297"/>
      <c r="AL27" s="303"/>
      <c r="AM27" s="303"/>
      <c r="AN27" s="303"/>
      <c r="AO27" s="303"/>
    </row>
    <row r="28" spans="1:41" s="33" customFormat="1" ht="12.75" customHeight="1">
      <c r="A28" s="132"/>
      <c r="B28" s="273"/>
      <c r="C28" s="269"/>
      <c r="D28" s="269"/>
      <c r="E28" s="118"/>
      <c r="F28" s="109"/>
      <c r="G28" s="109"/>
      <c r="H28" s="110"/>
      <c r="I28" s="326" t="s">
        <v>0</v>
      </c>
      <c r="J28" s="112" t="s">
        <v>375</v>
      </c>
      <c r="K28" s="113" t="str">
        <f>UPPER(IF(OR(J28="a",J28="as"),F27,IF(OR(J28="b",J28="bs"),F29,)))</f>
        <v>SÁNDOR</v>
      </c>
      <c r="L28" s="125"/>
      <c r="M28" s="98"/>
      <c r="N28" s="124"/>
      <c r="O28" s="122"/>
      <c r="P28" s="124"/>
      <c r="Q28" s="103"/>
      <c r="R28" s="104"/>
      <c r="S28" s="105"/>
      <c r="Y28" s="303"/>
      <c r="Z28" s="303"/>
      <c r="AA28" s="303"/>
      <c r="AB28" s="303"/>
      <c r="AC28" s="303"/>
      <c r="AD28" s="303"/>
      <c r="AE28" s="303"/>
      <c r="AF28" s="303"/>
      <c r="AG28" s="303"/>
      <c r="AH28" s="303"/>
      <c r="AI28" s="303"/>
      <c r="AJ28" s="303"/>
      <c r="AK28" s="303"/>
      <c r="AL28" s="303"/>
      <c r="AM28" s="303"/>
      <c r="AN28" s="303"/>
      <c r="AO28" s="303"/>
    </row>
    <row r="29" spans="1:41" s="33" customFormat="1" ht="12.75" customHeight="1">
      <c r="A29" s="95">
        <v>12</v>
      </c>
      <c r="B29" s="232">
        <f>IF($E29="","",VLOOKUP($E29,'L12 elo'!$A$7:$O$22,14))</f>
        <v>0</v>
      </c>
      <c r="C29" s="260">
        <v>50</v>
      </c>
      <c r="D29" s="260">
        <v>101013</v>
      </c>
      <c r="E29" s="96">
        <v>25</v>
      </c>
      <c r="F29" s="97" t="s">
        <v>409</v>
      </c>
      <c r="G29" s="97" t="s">
        <v>308</v>
      </c>
      <c r="H29" s="97"/>
      <c r="I29" s="97" t="s">
        <v>353</v>
      </c>
      <c r="J29" s="126"/>
      <c r="K29" s="98" t="s">
        <v>393</v>
      </c>
      <c r="L29" s="98"/>
      <c r="M29" s="98"/>
      <c r="N29" s="124"/>
      <c r="O29" s="391" t="s">
        <v>462</v>
      </c>
      <c r="P29" s="124"/>
      <c r="Q29" s="103"/>
      <c r="R29" s="104"/>
      <c r="S29" s="105"/>
      <c r="Y29" s="303"/>
      <c r="Z29" s="303"/>
      <c r="AA29" s="303"/>
      <c r="AB29" s="303"/>
      <c r="AC29" s="303"/>
      <c r="AD29" s="303"/>
      <c r="AE29" s="303"/>
      <c r="AF29" s="303"/>
      <c r="AG29" s="303"/>
      <c r="AH29" s="303"/>
      <c r="AI29" s="303"/>
      <c r="AJ29" s="303"/>
      <c r="AK29" s="303"/>
      <c r="AL29" s="303"/>
      <c r="AM29" s="303"/>
      <c r="AN29" s="303"/>
      <c r="AO29" s="303"/>
    </row>
    <row r="30" spans="1:37" s="33" customFormat="1" ht="12.75" customHeight="1">
      <c r="A30" s="107"/>
      <c r="B30" s="273"/>
      <c r="C30" s="269"/>
      <c r="D30" s="269"/>
      <c r="E30" s="118"/>
      <c r="F30" s="98"/>
      <c r="G30" s="98"/>
      <c r="H30" s="42"/>
      <c r="I30" s="127"/>
      <c r="J30" s="119"/>
      <c r="K30" s="98"/>
      <c r="L30" s="98"/>
      <c r="M30" s="111" t="s">
        <v>0</v>
      </c>
      <c r="N30" s="120" t="s">
        <v>375</v>
      </c>
      <c r="O30" s="113" t="str">
        <f>UPPER(IF(OR(N30="a",N30="as"),M26,IF(OR(N30="b",N30="bs"),M34,)))</f>
        <v>SÁNDOR</v>
      </c>
      <c r="P30" s="130"/>
      <c r="Q30" s="103"/>
      <c r="R30" s="104"/>
      <c r="S30" s="105"/>
      <c r="AI30" s="303"/>
      <c r="AJ30" s="303"/>
      <c r="AK30" s="303"/>
    </row>
    <row r="31" spans="1:37" s="33" customFormat="1" ht="12.75" customHeight="1">
      <c r="A31" s="107">
        <v>13</v>
      </c>
      <c r="B31" s="232">
        <f>IF($E31="","",VLOOKUP($E31,'L12 elo'!$A$7:$O$22,14))</f>
        <v>0</v>
      </c>
      <c r="C31" s="260">
        <v>28</v>
      </c>
      <c r="D31" s="260">
        <v>100829</v>
      </c>
      <c r="E31" s="96">
        <v>18</v>
      </c>
      <c r="F31" s="115" t="s">
        <v>410</v>
      </c>
      <c r="G31" s="115" t="s">
        <v>295</v>
      </c>
      <c r="H31" s="115"/>
      <c r="I31" s="115" t="s">
        <v>368</v>
      </c>
      <c r="J31" s="128"/>
      <c r="K31" s="98"/>
      <c r="L31" s="98"/>
      <c r="M31" s="98"/>
      <c r="N31" s="124"/>
      <c r="O31" s="98" t="s">
        <v>501</v>
      </c>
      <c r="P31" s="122"/>
      <c r="Q31" s="103"/>
      <c r="R31" s="104"/>
      <c r="S31" s="105"/>
      <c r="T31" s="397"/>
      <c r="AI31" s="303"/>
      <c r="AJ31" s="303"/>
      <c r="AK31" s="303"/>
    </row>
    <row r="32" spans="1:37" s="33" customFormat="1" ht="12.75" customHeight="1">
      <c r="A32" s="107"/>
      <c r="B32" s="273"/>
      <c r="C32" s="269"/>
      <c r="D32" s="269"/>
      <c r="E32" s="118"/>
      <c r="F32" s="109"/>
      <c r="G32" s="109"/>
      <c r="H32" s="110"/>
      <c r="I32" s="111" t="s">
        <v>0</v>
      </c>
      <c r="J32" s="112" t="s">
        <v>375</v>
      </c>
      <c r="K32" s="113" t="str">
        <f>UPPER(IF(OR(J32="a",J32="as"),F31,IF(OR(J32="b",J32="bs"),F33,)))</f>
        <v>FERENCZI</v>
      </c>
      <c r="L32" s="113"/>
      <c r="M32" s="98"/>
      <c r="N32" s="124"/>
      <c r="O32" s="122"/>
      <c r="P32" s="122"/>
      <c r="Q32" s="103"/>
      <c r="R32" s="104"/>
      <c r="S32" s="105"/>
      <c r="AI32" s="303"/>
      <c r="AJ32" s="303"/>
      <c r="AK32" s="303"/>
    </row>
    <row r="33" spans="1:37" s="33" customFormat="1" ht="12.75" customHeight="1">
      <c r="A33" s="107">
        <v>14</v>
      </c>
      <c r="B33" s="232">
        <f>IF($E33="","",VLOOKUP($E33,'L12 elo'!$A$7:$O$22,14))</f>
        <v>0</v>
      </c>
      <c r="C33" s="260">
        <v>17</v>
      </c>
      <c r="D33" s="260">
        <v>110424</v>
      </c>
      <c r="E33" s="96">
        <v>10</v>
      </c>
      <c r="F33" s="115" t="str">
        <f>UPPER(IF($E33="","",VLOOKUP($E33,'L12 elo'!$A$7:$O$22,2)))</f>
        <v>NAGY </v>
      </c>
      <c r="G33" s="115" t="str">
        <f>IF($E33="","",VLOOKUP($E33,'L12 elo'!$A$7:$O$22,3))</f>
        <v>Ramóna</v>
      </c>
      <c r="H33" s="115"/>
      <c r="I33" s="115" t="str">
        <f>IF($E33="","",VLOOKUP($E33,'L12 elo'!$A$7:$O$22,4))</f>
        <v>Ten.Műhely</v>
      </c>
      <c r="J33" s="116"/>
      <c r="K33" s="119" t="s">
        <v>384</v>
      </c>
      <c r="L33" s="117"/>
      <c r="M33" s="98"/>
      <c r="N33" s="124"/>
      <c r="O33" s="122"/>
      <c r="P33" s="122"/>
      <c r="Q33" s="103"/>
      <c r="R33" s="104"/>
      <c r="S33" s="105"/>
      <c r="AI33" s="303"/>
      <c r="AJ33" s="303"/>
      <c r="AK33" s="303"/>
    </row>
    <row r="34" spans="1:37" s="33" customFormat="1" ht="12.75" customHeight="1">
      <c r="A34" s="107"/>
      <c r="B34" s="273"/>
      <c r="C34" s="269"/>
      <c r="D34" s="269"/>
      <c r="E34" s="118"/>
      <c r="F34" s="109"/>
      <c r="G34" s="109"/>
      <c r="H34" s="110"/>
      <c r="I34" s="98"/>
      <c r="J34" s="119"/>
      <c r="K34" s="111" t="s">
        <v>0</v>
      </c>
      <c r="L34" s="120" t="s">
        <v>375</v>
      </c>
      <c r="M34" s="113" t="str">
        <f>UPPER(IF(OR(L34="a",L34="as"),K32,IF(OR(L34="b",L34="bs"),K36,)))</f>
        <v>FERENCZI</v>
      </c>
      <c r="N34" s="130"/>
      <c r="O34" s="122"/>
      <c r="P34" s="122"/>
      <c r="Q34" s="103"/>
      <c r="R34" s="104"/>
      <c r="S34" s="105"/>
      <c r="AI34" s="303"/>
      <c r="AJ34" s="303"/>
      <c r="AK34" s="303"/>
    </row>
    <row r="35" spans="1:37" s="33" customFormat="1" ht="12.75" customHeight="1">
      <c r="A35" s="107">
        <v>15</v>
      </c>
      <c r="B35" s="232">
        <f>IF($E35="","",VLOOKUP($E35,'L12 elo'!$A$7:$O$22,14))</f>
        <v>0</v>
      </c>
      <c r="C35" s="260">
        <v>61</v>
      </c>
      <c r="D35" s="260">
        <v>110217</v>
      </c>
      <c r="E35" s="96">
        <v>29</v>
      </c>
      <c r="F35" s="115" t="s">
        <v>411</v>
      </c>
      <c r="G35" s="115" t="s">
        <v>315</v>
      </c>
      <c r="H35" s="115"/>
      <c r="I35" s="115" t="s">
        <v>199</v>
      </c>
      <c r="J35" s="99"/>
      <c r="K35" s="98"/>
      <c r="L35" s="123"/>
      <c r="M35" s="98" t="s">
        <v>489</v>
      </c>
      <c r="N35" s="122"/>
      <c r="O35" s="122"/>
      <c r="P35" s="122"/>
      <c r="Q35" s="103"/>
      <c r="R35" s="104"/>
      <c r="S35" s="105"/>
      <c r="AI35" s="303"/>
      <c r="AJ35" s="303"/>
      <c r="AK35" s="303"/>
    </row>
    <row r="36" spans="1:37" s="33" customFormat="1" ht="12.75" customHeight="1">
      <c r="A36" s="107"/>
      <c r="B36" s="273"/>
      <c r="C36" s="269"/>
      <c r="D36" s="269"/>
      <c r="E36" s="108"/>
      <c r="F36" s="109"/>
      <c r="G36" s="109"/>
      <c r="H36" s="110"/>
      <c r="I36" s="111" t="s">
        <v>0</v>
      </c>
      <c r="J36" s="112" t="s">
        <v>377</v>
      </c>
      <c r="K36" s="113" t="str">
        <f>UPPER(IF(OR(J36="a",J36="as"),F35,IF(OR(J36="b",J36="bs"),F37,)))</f>
        <v>JUHÁSZ  </v>
      </c>
      <c r="L36" s="125"/>
      <c r="M36" s="98"/>
      <c r="N36" s="122"/>
      <c r="O36" s="122"/>
      <c r="P36" s="122"/>
      <c r="Q36" s="103"/>
      <c r="R36" s="104"/>
      <c r="S36" s="105"/>
      <c r="AI36" s="303"/>
      <c r="AJ36" s="303"/>
      <c r="AK36" s="303"/>
    </row>
    <row r="37" spans="1:37" s="33" customFormat="1" ht="12.75" customHeight="1">
      <c r="A37" s="95">
        <v>16</v>
      </c>
      <c r="B37" s="232">
        <f>IF($E37="","",VLOOKUP($E37,'L12 elo'!$A$7:$O$22,14))</f>
      </c>
      <c r="C37" s="260">
        <v>61</v>
      </c>
      <c r="D37" s="260">
        <v>1009172</v>
      </c>
      <c r="E37" s="96"/>
      <c r="F37" s="97" t="s">
        <v>412</v>
      </c>
      <c r="G37" s="97" t="s">
        <v>155</v>
      </c>
      <c r="H37" s="115"/>
      <c r="I37" s="97" t="s">
        <v>494</v>
      </c>
      <c r="J37" s="126"/>
      <c r="K37" s="98" t="s">
        <v>495</v>
      </c>
      <c r="L37" s="98"/>
      <c r="M37" s="98"/>
      <c r="N37" s="122"/>
      <c r="O37" s="122"/>
      <c r="P37" s="122"/>
      <c r="Q37" s="103"/>
      <c r="R37" s="104"/>
      <c r="S37" s="105"/>
      <c r="AI37" s="303"/>
      <c r="AJ37" s="303"/>
      <c r="AK37" s="303"/>
    </row>
    <row r="38" spans="1:37" s="33" customFormat="1" ht="9" customHeight="1">
      <c r="A38" s="133"/>
      <c r="B38" s="108"/>
      <c r="C38" s="108"/>
      <c r="D38" s="108"/>
      <c r="E38" s="108"/>
      <c r="F38" s="127"/>
      <c r="G38" s="127"/>
      <c r="H38" s="131"/>
      <c r="I38" s="98"/>
      <c r="J38" s="119"/>
      <c r="K38" s="98"/>
      <c r="L38" s="98"/>
      <c r="M38" s="98"/>
      <c r="N38" s="122"/>
      <c r="O38" s="122"/>
      <c r="P38" s="122"/>
      <c r="Q38" s="103"/>
      <c r="R38" s="104"/>
      <c r="S38" s="105"/>
      <c r="AI38" s="303"/>
      <c r="AJ38" s="303"/>
      <c r="AK38" s="303"/>
    </row>
    <row r="39" spans="1:37" s="33" customFormat="1" ht="9" customHeight="1">
      <c r="A39" s="134"/>
      <c r="B39" s="100"/>
      <c r="C39" s="100"/>
      <c r="D39" s="100"/>
      <c r="E39" s="108"/>
      <c r="F39" s="100"/>
      <c r="G39" s="100"/>
      <c r="H39" s="100"/>
      <c r="I39" s="100"/>
      <c r="J39" s="108"/>
      <c r="K39" s="100"/>
      <c r="L39" s="100"/>
      <c r="M39" s="100"/>
      <c r="N39" s="135"/>
      <c r="O39" s="135"/>
      <c r="P39" s="135"/>
      <c r="Q39" s="103"/>
      <c r="R39" s="104"/>
      <c r="S39" s="105"/>
      <c r="AI39" s="303"/>
      <c r="AJ39" s="303"/>
      <c r="AK39" s="303"/>
    </row>
    <row r="40" spans="1:37" s="33" customFormat="1" ht="9" customHeight="1">
      <c r="A40" s="133"/>
      <c r="B40" s="108"/>
      <c r="C40" s="108"/>
      <c r="D40" s="108"/>
      <c r="E40" s="108"/>
      <c r="F40" s="100"/>
      <c r="G40" s="100"/>
      <c r="I40" s="100"/>
      <c r="J40" s="108"/>
      <c r="K40" s="100"/>
      <c r="L40" s="100"/>
      <c r="M40" s="136"/>
      <c r="N40" s="108"/>
      <c r="O40" s="100"/>
      <c r="P40" s="135"/>
      <c r="Q40" s="103"/>
      <c r="R40" s="104"/>
      <c r="S40" s="105"/>
      <c r="AI40" s="303"/>
      <c r="AJ40" s="303"/>
      <c r="AK40" s="303"/>
    </row>
    <row r="41" spans="1:37" s="33" customFormat="1" ht="9" customHeight="1">
      <c r="A41" s="133"/>
      <c r="B41" s="100"/>
      <c r="C41" s="100"/>
      <c r="D41" s="100"/>
      <c r="E41" s="108"/>
      <c r="F41" s="100"/>
      <c r="G41" s="100"/>
      <c r="H41" s="100"/>
      <c r="I41" s="100"/>
      <c r="J41" s="108"/>
      <c r="K41" s="100"/>
      <c r="L41" s="100"/>
      <c r="M41" s="100"/>
      <c r="N41" s="135"/>
      <c r="O41" s="100"/>
      <c r="P41" s="135"/>
      <c r="Q41" s="103"/>
      <c r="R41" s="104"/>
      <c r="S41" s="105"/>
      <c r="AI41" s="303"/>
      <c r="AJ41" s="303"/>
      <c r="AK41" s="303"/>
    </row>
    <row r="42" spans="1:37" s="33" customFormat="1" ht="9" customHeight="1">
      <c r="A42" s="133"/>
      <c r="B42" s="108"/>
      <c r="C42" s="108"/>
      <c r="D42" s="108"/>
      <c r="E42" s="108"/>
      <c r="F42" s="100"/>
      <c r="G42" s="100"/>
      <c r="I42" s="136"/>
      <c r="J42" s="108"/>
      <c r="K42" s="100"/>
      <c r="L42" s="100"/>
      <c r="M42" s="100"/>
      <c r="N42" s="135"/>
      <c r="O42" s="135"/>
      <c r="P42" s="135"/>
      <c r="Q42" s="103"/>
      <c r="R42" s="104"/>
      <c r="S42" s="105"/>
      <c r="AI42" s="303"/>
      <c r="AJ42" s="303"/>
      <c r="AK42" s="303"/>
    </row>
    <row r="43" spans="1:37" s="33" customFormat="1" ht="9" customHeight="1">
      <c r="A43" s="133"/>
      <c r="B43" s="100"/>
      <c r="C43" s="100"/>
      <c r="D43" s="100"/>
      <c r="E43" s="108"/>
      <c r="F43" s="100"/>
      <c r="G43" s="100"/>
      <c r="H43" s="100"/>
      <c r="I43" s="100"/>
      <c r="J43" s="108"/>
      <c r="K43" s="100"/>
      <c r="L43" s="137"/>
      <c r="M43" s="100"/>
      <c r="N43" s="135"/>
      <c r="O43" s="135"/>
      <c r="P43" s="135"/>
      <c r="Q43" s="103"/>
      <c r="R43" s="104"/>
      <c r="S43" s="105"/>
      <c r="AI43" s="303"/>
      <c r="AJ43" s="303"/>
      <c r="AK43" s="303"/>
    </row>
    <row r="44" spans="1:37" s="33" customFormat="1" ht="9" customHeight="1">
      <c r="A44" s="133"/>
      <c r="B44" s="108"/>
      <c r="C44" s="108"/>
      <c r="D44" s="108"/>
      <c r="E44" s="108"/>
      <c r="F44" s="100"/>
      <c r="G44" s="100"/>
      <c r="I44" s="100"/>
      <c r="J44" s="108"/>
      <c r="K44" s="136"/>
      <c r="L44" s="108"/>
      <c r="M44" s="100"/>
      <c r="N44" s="135"/>
      <c r="O44" s="135"/>
      <c r="P44" s="135"/>
      <c r="Q44" s="103"/>
      <c r="R44" s="104"/>
      <c r="S44" s="105"/>
      <c r="AI44" s="303"/>
      <c r="AJ44" s="303"/>
      <c r="AK44" s="303"/>
    </row>
    <row r="45" spans="1:37" s="33" customFormat="1" ht="9" customHeight="1">
      <c r="A45" s="133"/>
      <c r="B45" s="100"/>
      <c r="C45" s="100"/>
      <c r="D45" s="100"/>
      <c r="E45" s="108"/>
      <c r="F45" s="100"/>
      <c r="G45" s="100"/>
      <c r="H45" s="100"/>
      <c r="I45" s="100"/>
      <c r="J45" s="108"/>
      <c r="K45" s="100"/>
      <c r="L45" s="100"/>
      <c r="M45" s="100"/>
      <c r="N45" s="135"/>
      <c r="O45" s="135"/>
      <c r="P45" s="135"/>
      <c r="Q45" s="103"/>
      <c r="R45" s="104"/>
      <c r="S45" s="105"/>
      <c r="AI45" s="303"/>
      <c r="AJ45" s="303"/>
      <c r="AK45" s="303"/>
    </row>
    <row r="46" spans="1:37" s="33" customFormat="1" ht="9" customHeight="1">
      <c r="A46" s="133"/>
      <c r="B46" s="108"/>
      <c r="C46" s="108"/>
      <c r="D46" s="108"/>
      <c r="E46" s="108"/>
      <c r="F46" s="100"/>
      <c r="G46" s="100"/>
      <c r="I46" s="136"/>
      <c r="J46" s="108"/>
      <c r="K46" s="100"/>
      <c r="L46" s="100"/>
      <c r="M46" s="100"/>
      <c r="N46" s="135"/>
      <c r="O46" s="135"/>
      <c r="P46" s="135"/>
      <c r="Q46" s="103"/>
      <c r="R46" s="104"/>
      <c r="S46" s="105"/>
      <c r="AI46" s="303"/>
      <c r="AJ46" s="303"/>
      <c r="AK46" s="303"/>
    </row>
    <row r="47" spans="1:37" s="33" customFormat="1" ht="9" customHeight="1">
      <c r="A47" s="134"/>
      <c r="B47" s="100"/>
      <c r="C47" s="100"/>
      <c r="D47" s="100"/>
      <c r="E47" s="108"/>
      <c r="F47" s="100"/>
      <c r="G47" s="100"/>
      <c r="H47" s="100"/>
      <c r="I47" s="100"/>
      <c r="J47" s="108"/>
      <c r="K47" s="100"/>
      <c r="L47" s="100"/>
      <c r="M47" s="100"/>
      <c r="N47" s="100"/>
      <c r="O47" s="101"/>
      <c r="P47" s="101"/>
      <c r="Q47" s="103"/>
      <c r="R47" s="104"/>
      <c r="S47" s="105"/>
      <c r="AI47" s="303"/>
      <c r="AJ47" s="303"/>
      <c r="AK47" s="303"/>
    </row>
    <row r="48" spans="1:37" s="2" customFormat="1" ht="6.75" customHeight="1">
      <c r="A48" s="139"/>
      <c r="B48" s="139"/>
      <c r="C48" s="139"/>
      <c r="D48" s="139"/>
      <c r="E48" s="139"/>
      <c r="F48" s="140"/>
      <c r="G48" s="140"/>
      <c r="H48" s="140"/>
      <c r="I48" s="140"/>
      <c r="J48" s="141"/>
      <c r="K48" s="142"/>
      <c r="L48" s="143"/>
      <c r="M48" s="142"/>
      <c r="N48" s="143"/>
      <c r="O48" s="142"/>
      <c r="P48" s="143"/>
      <c r="Q48" s="142"/>
      <c r="R48" s="143"/>
      <c r="S48" s="144"/>
      <c r="AI48" s="304"/>
      <c r="AJ48" s="304"/>
      <c r="AK48" s="304"/>
    </row>
    <row r="49" spans="1:37" s="18" customFormat="1" ht="10.5" customHeight="1">
      <c r="A49" s="145" t="s">
        <v>97</v>
      </c>
      <c r="B49" s="146"/>
      <c r="C49" s="146"/>
      <c r="D49" s="264"/>
      <c r="E49" s="147" t="s">
        <v>5</v>
      </c>
      <c r="F49" s="148" t="s">
        <v>99</v>
      </c>
      <c r="G49" s="147"/>
      <c r="H49" s="149"/>
      <c r="I49" s="150"/>
      <c r="J49" s="147" t="s">
        <v>5</v>
      </c>
      <c r="K49" s="148" t="s">
        <v>108</v>
      </c>
      <c r="L49" s="151"/>
      <c r="M49" s="148" t="s">
        <v>109</v>
      </c>
      <c r="N49" s="152"/>
      <c r="O49" s="153" t="s">
        <v>110</v>
      </c>
      <c r="P49" s="153"/>
      <c r="Q49" s="154"/>
      <c r="R49" s="155"/>
      <c r="AI49" s="305"/>
      <c r="AJ49" s="305"/>
      <c r="AK49" s="305"/>
    </row>
    <row r="50" spans="1:37" s="18" customFormat="1" ht="9" customHeight="1">
      <c r="A50" s="265" t="s">
        <v>98</v>
      </c>
      <c r="B50" s="266"/>
      <c r="C50" s="267"/>
      <c r="D50" s="268"/>
      <c r="E50" s="157">
        <v>1</v>
      </c>
      <c r="F50" s="47" t="str">
        <f>IF(E50&gt;$R$57,,UPPER(VLOOKUP(E50,'L12 elo'!$A$7:$Q$134,2)))</f>
        <v>FIZEL </v>
      </c>
      <c r="G50" s="158"/>
      <c r="H50" s="47"/>
      <c r="I50" s="46"/>
      <c r="J50" s="159" t="s">
        <v>6</v>
      </c>
      <c r="K50" s="156"/>
      <c r="L50" s="160"/>
      <c r="M50" s="156"/>
      <c r="N50" s="161"/>
      <c r="O50" s="162" t="s">
        <v>100</v>
      </c>
      <c r="P50" s="163"/>
      <c r="Q50" s="163"/>
      <c r="R50" s="164"/>
      <c r="AI50" s="305"/>
      <c r="AJ50" s="305"/>
      <c r="AK50" s="305"/>
    </row>
    <row r="51" spans="1:37" s="18" customFormat="1" ht="9" customHeight="1">
      <c r="A51" s="169" t="s">
        <v>107</v>
      </c>
      <c r="B51" s="167"/>
      <c r="C51" s="261"/>
      <c r="D51" s="170"/>
      <c r="E51" s="157">
        <v>2</v>
      </c>
      <c r="F51" s="47" t="str">
        <f>IF(E51&gt;$R$57,,UPPER(VLOOKUP(E51,'L12 elo'!$A$7:$Q$134,2)))</f>
        <v>BLUM </v>
      </c>
      <c r="G51" s="158"/>
      <c r="H51" s="47"/>
      <c r="I51" s="46"/>
      <c r="J51" s="159" t="s">
        <v>7</v>
      </c>
      <c r="K51" s="156"/>
      <c r="L51" s="160"/>
      <c r="M51" s="156"/>
      <c r="N51" s="161"/>
      <c r="O51" s="165"/>
      <c r="P51" s="166"/>
      <c r="Q51" s="167"/>
      <c r="R51" s="168"/>
      <c r="AI51" s="305"/>
      <c r="AJ51" s="305"/>
      <c r="AK51" s="305"/>
    </row>
    <row r="52" spans="1:37" s="18" customFormat="1" ht="9" customHeight="1">
      <c r="A52" s="225"/>
      <c r="B52" s="226"/>
      <c r="C52" s="262"/>
      <c r="D52" s="227"/>
      <c r="E52" s="157">
        <v>3</v>
      </c>
      <c r="F52" s="47" t="str">
        <f>IF(E52&gt;$R$57,,UPPER(VLOOKUP(E52,'L12 elo'!$A$7:$Q$134,2)))</f>
        <v>HALBRITTER </v>
      </c>
      <c r="G52" s="158"/>
      <c r="H52" s="47"/>
      <c r="I52" s="46"/>
      <c r="J52" s="159" t="s">
        <v>8</v>
      </c>
      <c r="K52" s="156"/>
      <c r="L52" s="160"/>
      <c r="M52" s="156"/>
      <c r="N52" s="161"/>
      <c r="O52" s="162" t="s">
        <v>101</v>
      </c>
      <c r="P52" s="163"/>
      <c r="Q52" s="163"/>
      <c r="R52" s="164"/>
      <c r="AI52" s="305"/>
      <c r="AJ52" s="305"/>
      <c r="AK52" s="305"/>
    </row>
    <row r="53" spans="1:37" s="18" customFormat="1" ht="9" customHeight="1">
      <c r="A53" s="171"/>
      <c r="B53" s="257"/>
      <c r="C53" s="257"/>
      <c r="D53" s="172"/>
      <c r="E53" s="157">
        <v>4</v>
      </c>
      <c r="F53" s="47" t="str">
        <f>IF(E53&gt;$R$57,,UPPER(VLOOKUP(E53,'L12 elo'!$A$7:$Q$134,2)))</f>
        <v>SZIKLAI </v>
      </c>
      <c r="G53" s="158"/>
      <c r="H53" s="47"/>
      <c r="I53" s="46"/>
      <c r="J53" s="159" t="s">
        <v>9</v>
      </c>
      <c r="K53" s="156"/>
      <c r="L53" s="160"/>
      <c r="M53" s="156"/>
      <c r="N53" s="161"/>
      <c r="O53" s="156"/>
      <c r="P53" s="160"/>
      <c r="Q53" s="156"/>
      <c r="R53" s="161"/>
      <c r="AI53" s="305"/>
      <c r="AJ53" s="305"/>
      <c r="AK53" s="305"/>
    </row>
    <row r="54" spans="1:37" s="18" customFormat="1" ht="9" customHeight="1">
      <c r="A54" s="215"/>
      <c r="B54" s="228"/>
      <c r="C54" s="228"/>
      <c r="D54" s="263"/>
      <c r="E54" s="157"/>
      <c r="F54" s="47"/>
      <c r="G54" s="158"/>
      <c r="H54" s="47"/>
      <c r="I54" s="46"/>
      <c r="J54" s="159" t="s">
        <v>10</v>
      </c>
      <c r="K54" s="156"/>
      <c r="L54" s="160"/>
      <c r="M54" s="156"/>
      <c r="N54" s="161"/>
      <c r="O54" s="167"/>
      <c r="P54" s="166"/>
      <c r="Q54" s="167"/>
      <c r="R54" s="168"/>
      <c r="AI54" s="305"/>
      <c r="AJ54" s="305"/>
      <c r="AK54" s="305"/>
    </row>
    <row r="55" spans="1:37" s="18" customFormat="1" ht="9" customHeight="1">
      <c r="A55" s="216"/>
      <c r="B55" s="231"/>
      <c r="C55" s="257"/>
      <c r="D55" s="172"/>
      <c r="E55" s="157"/>
      <c r="F55" s="47"/>
      <c r="G55" s="158"/>
      <c r="H55" s="47"/>
      <c r="I55" s="46"/>
      <c r="J55" s="159" t="s">
        <v>11</v>
      </c>
      <c r="K55" s="156"/>
      <c r="L55" s="160"/>
      <c r="M55" s="156"/>
      <c r="N55" s="161"/>
      <c r="O55" s="162" t="s">
        <v>87</v>
      </c>
      <c r="P55" s="163"/>
      <c r="Q55" s="163"/>
      <c r="R55" s="164"/>
      <c r="AI55" s="305"/>
      <c r="AJ55" s="305"/>
      <c r="AK55" s="305"/>
    </row>
    <row r="56" spans="1:37" s="18" customFormat="1" ht="9" customHeight="1">
      <c r="A56" s="216"/>
      <c r="B56" s="231"/>
      <c r="C56" s="258"/>
      <c r="D56" s="223"/>
      <c r="E56" s="157"/>
      <c r="F56" s="47"/>
      <c r="G56" s="158"/>
      <c r="H56" s="47"/>
      <c r="I56" s="46"/>
      <c r="J56" s="159" t="s">
        <v>12</v>
      </c>
      <c r="K56" s="156"/>
      <c r="L56" s="160"/>
      <c r="M56" s="156"/>
      <c r="N56" s="161"/>
      <c r="O56" s="156"/>
      <c r="P56" s="160"/>
      <c r="Q56" s="156"/>
      <c r="R56" s="161"/>
      <c r="AI56" s="305"/>
      <c r="AJ56" s="305"/>
      <c r="AK56" s="305"/>
    </row>
    <row r="57" spans="1:37" s="18" customFormat="1" ht="9" customHeight="1">
      <c r="A57" s="217"/>
      <c r="B57" s="214"/>
      <c r="C57" s="259"/>
      <c r="D57" s="224"/>
      <c r="E57" s="173"/>
      <c r="F57" s="174"/>
      <c r="G57" s="175"/>
      <c r="H57" s="174"/>
      <c r="I57" s="176"/>
      <c r="J57" s="177" t="s">
        <v>13</v>
      </c>
      <c r="K57" s="167"/>
      <c r="L57" s="166"/>
      <c r="M57" s="167"/>
      <c r="N57" s="168"/>
      <c r="O57" s="167" t="str">
        <f>R4</f>
        <v>Zuborné Pázmándy Katalin</v>
      </c>
      <c r="P57" s="166"/>
      <c r="Q57" s="167"/>
      <c r="R57" s="178">
        <f>MIN(4,'L12 elo'!Q5)</f>
        <v>4</v>
      </c>
      <c r="AI57" s="305"/>
      <c r="AJ57" s="305"/>
      <c r="AK57" s="305"/>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33" stopIfTrue="1">
      <formula>AND($O$1="CU",I8="Umpire")</formula>
    </cfRule>
    <cfRule type="expression" priority="12" dxfId="32" stopIfTrue="1">
      <formula>AND($O$1="CU",I8&lt;&gt;"Umpire",J8&lt;&gt;"")</formula>
    </cfRule>
    <cfRule type="expression" priority="13" dxfId="31" stopIfTrue="1">
      <formula>AND($O$1="CU",I8&lt;&gt;"Umpire")</formula>
    </cfRule>
  </conditionalFormatting>
  <conditionalFormatting sqref="E39 E47 E45 E43 E41">
    <cfRule type="expression" priority="10" dxfId="22" stopIfTrue="1">
      <formula>AND($E39&lt;9,$C39&gt;0)</formula>
    </cfRule>
  </conditionalFormatting>
  <conditionalFormatting sqref="F41 F43 F45 F47 F39">
    <cfRule type="cellIs" priority="8" dxfId="21"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24" operator="equal" stopIfTrue="1">
      <formula>"QA"</formula>
    </cfRule>
    <cfRule type="cellIs" priority="5" dxfId="24" operator="equal" stopIfTrue="1">
      <formula>"DA"</formula>
    </cfRule>
  </conditionalFormatting>
  <conditionalFormatting sqref="R57 J8 J12 J16 J20 J24 J28 J32 J36 N30 N14 L10 L34 L18 L26 P22">
    <cfRule type="expression" priority="3" dxfId="23" stopIfTrue="1">
      <formula>$O$1="CU"</formula>
    </cfRule>
  </conditionalFormatting>
  <conditionalFormatting sqref="E9 E7 E11 E13 E15 E17 E19 E21 E23 E25 E27 E29 E31 E33 E35 E37">
    <cfRule type="expression" priority="2" dxfId="22" stopIfTrue="1">
      <formula>$E7&lt;5</formula>
    </cfRule>
  </conditionalFormatting>
  <conditionalFormatting sqref="F35 F37 F25 F33 F31 F29 F27 F23 F19 F21 F9 F17 F15 F13 F11 F7">
    <cfRule type="cellIs" priority="1" dxfId="21"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tabColor indexed="11"/>
  </sheetPr>
  <dimension ref="A2:N33"/>
  <sheetViews>
    <sheetView zoomScalePageLayoutView="0" workbookViewId="0" topLeftCell="A4">
      <selection activeCell="Q12" sqref="Q12"/>
    </sheetView>
  </sheetViews>
  <sheetFormatPr defaultColWidth="9.140625" defaultRowHeight="12.75"/>
  <cols>
    <col min="1" max="1" width="7.8515625" style="0" customWidth="1"/>
    <col min="2" max="2" width="27.421875" style="0" customWidth="1"/>
    <col min="3" max="3" width="0.13671875" style="0" hidden="1" customWidth="1"/>
    <col min="4" max="4" width="9.421875" style="0" customWidth="1"/>
    <col min="5" max="5" width="10.140625" style="0" customWidth="1"/>
    <col min="6" max="6" width="6.8515625" style="0" customWidth="1"/>
    <col min="7" max="7" width="6.00390625" style="0" customWidth="1"/>
    <col min="9" max="9" width="12.7109375" style="0" customWidth="1"/>
    <col min="10" max="10" width="16.28125" style="0" customWidth="1"/>
    <col min="11" max="11" width="18.28125" style="0" customWidth="1"/>
    <col min="12" max="12" width="4.57421875" style="0" bestFit="1" customWidth="1"/>
    <col min="13" max="13" width="9.140625" style="0" hidden="1" customWidth="1"/>
    <col min="14" max="14" width="0.13671875" style="0" customWidth="1"/>
  </cols>
  <sheetData>
    <row r="1" ht="13.5" thickBot="1"/>
    <row r="2" spans="1:14" ht="21" thickBot="1">
      <c r="A2" s="415" t="s">
        <v>413</v>
      </c>
      <c r="B2" s="416"/>
      <c r="C2" s="416"/>
      <c r="D2" s="416"/>
      <c r="E2" s="416"/>
      <c r="F2" s="416"/>
      <c r="G2" s="416"/>
      <c r="H2" s="416"/>
      <c r="I2" s="416"/>
      <c r="J2" s="416"/>
      <c r="K2" s="416"/>
      <c r="L2" s="416"/>
      <c r="M2" s="416"/>
      <c r="N2" s="417"/>
    </row>
    <row r="3" spans="1:14" ht="18">
      <c r="A3" s="342" t="s">
        <v>76</v>
      </c>
      <c r="B3" s="342"/>
      <c r="C3" s="342"/>
      <c r="D3" s="418" t="s">
        <v>459</v>
      </c>
      <c r="E3" s="418"/>
      <c r="F3" s="418"/>
      <c r="G3" s="418"/>
      <c r="H3" s="342"/>
      <c r="I3" s="343"/>
      <c r="J3" s="344"/>
      <c r="K3" s="343"/>
      <c r="L3" s="343"/>
      <c r="M3" s="344"/>
      <c r="N3" s="343"/>
    </row>
    <row r="4" spans="1:14" ht="12.75">
      <c r="A4" s="344"/>
      <c r="B4" s="344"/>
      <c r="C4" s="344"/>
      <c r="D4" s="344"/>
      <c r="E4" s="344"/>
      <c r="F4" s="344"/>
      <c r="G4" s="344" t="s">
        <v>414</v>
      </c>
      <c r="H4" s="419" t="s">
        <v>144</v>
      </c>
      <c r="I4" s="419"/>
      <c r="J4" s="344" t="s">
        <v>415</v>
      </c>
      <c r="K4" s="419" t="s">
        <v>460</v>
      </c>
      <c r="L4" s="419"/>
      <c r="M4" s="344"/>
      <c r="N4" s="343"/>
    </row>
    <row r="5" spans="1:14" ht="13.5" thickBot="1">
      <c r="A5" s="345"/>
      <c r="B5" s="345"/>
      <c r="C5" s="345"/>
      <c r="D5" s="345"/>
      <c r="E5" s="345"/>
      <c r="F5" s="344"/>
      <c r="G5" s="344"/>
      <c r="H5" s="344"/>
      <c r="I5" s="343"/>
      <c r="J5" s="344"/>
      <c r="K5" s="343"/>
      <c r="L5" s="343"/>
      <c r="M5" s="344"/>
      <c r="N5" s="343"/>
    </row>
    <row r="6" spans="1:14" ht="21.75" customHeight="1">
      <c r="A6" s="346"/>
      <c r="B6" s="347" t="s">
        <v>416</v>
      </c>
      <c r="C6" s="348" t="s">
        <v>417</v>
      </c>
      <c r="D6" s="349" t="s">
        <v>418</v>
      </c>
      <c r="E6" s="350" t="s">
        <v>419</v>
      </c>
      <c r="F6" s="347" t="s">
        <v>420</v>
      </c>
      <c r="G6" s="350" t="s">
        <v>421</v>
      </c>
      <c r="H6" s="420" t="s">
        <v>422</v>
      </c>
      <c r="I6" s="421"/>
      <c r="J6" s="351" t="s">
        <v>423</v>
      </c>
      <c r="K6" s="352" t="s">
        <v>424</v>
      </c>
      <c r="L6" s="353"/>
      <c r="M6" s="354"/>
      <c r="N6" s="349"/>
    </row>
    <row r="7" spans="1:14" ht="15" customHeight="1" thickBot="1">
      <c r="A7" s="355"/>
      <c r="B7" s="356" t="s">
        <v>425</v>
      </c>
      <c r="C7" s="357"/>
      <c r="D7" s="358"/>
      <c r="E7" s="359"/>
      <c r="F7" s="360"/>
      <c r="G7" s="359"/>
      <c r="H7" s="422"/>
      <c r="I7" s="423"/>
      <c r="J7" s="361"/>
      <c r="K7" s="362" t="s">
        <v>426</v>
      </c>
      <c r="L7" s="363"/>
      <c r="M7" s="364"/>
      <c r="N7" s="359"/>
    </row>
    <row r="8" spans="1:14" ht="12.75">
      <c r="A8" s="365">
        <v>1</v>
      </c>
      <c r="B8" s="57" t="s">
        <v>470</v>
      </c>
      <c r="C8" s="57" t="s">
        <v>182</v>
      </c>
      <c r="D8" s="58" t="s">
        <v>224</v>
      </c>
      <c r="E8" s="256" t="s">
        <v>225</v>
      </c>
      <c r="F8" s="369" t="s">
        <v>428</v>
      </c>
      <c r="G8" s="230"/>
      <c r="H8" s="404" t="s">
        <v>498</v>
      </c>
      <c r="I8" s="424"/>
      <c r="J8" s="424"/>
      <c r="K8" s="424"/>
      <c r="L8" s="424"/>
      <c r="M8" s="424"/>
      <c r="N8" s="405"/>
    </row>
    <row r="9" spans="1:14" ht="12.75">
      <c r="A9" s="365">
        <v>2</v>
      </c>
      <c r="B9" s="57" t="s">
        <v>471</v>
      </c>
      <c r="C9" s="57" t="s">
        <v>304</v>
      </c>
      <c r="D9" s="58" t="s">
        <v>368</v>
      </c>
      <c r="E9" s="337" t="s">
        <v>350</v>
      </c>
      <c r="F9" s="369" t="s">
        <v>428</v>
      </c>
      <c r="G9" s="230"/>
      <c r="H9" s="404"/>
      <c r="I9" s="405"/>
      <c r="J9" s="370"/>
      <c r="K9" s="406"/>
      <c r="L9" s="407"/>
      <c r="M9" s="407"/>
      <c r="N9" s="408"/>
    </row>
    <row r="10" spans="1:14" ht="12.75">
      <c r="A10" s="365">
        <v>3</v>
      </c>
      <c r="B10" s="57" t="s">
        <v>473</v>
      </c>
      <c r="C10" s="57" t="s">
        <v>319</v>
      </c>
      <c r="D10" s="58" t="s">
        <v>360</v>
      </c>
      <c r="E10" s="256" t="s">
        <v>364</v>
      </c>
      <c r="F10" s="369" t="s">
        <v>428</v>
      </c>
      <c r="G10" s="230"/>
      <c r="H10" s="404" t="s">
        <v>472</v>
      </c>
      <c r="I10" s="405"/>
      <c r="J10" s="370"/>
      <c r="K10" s="406"/>
      <c r="L10" s="407"/>
      <c r="M10" s="407"/>
      <c r="N10" s="408"/>
    </row>
    <row r="11" spans="1:14" ht="12.75">
      <c r="A11" s="365">
        <v>4</v>
      </c>
      <c r="B11" s="366"/>
      <c r="C11" s="367"/>
      <c r="D11" s="368"/>
      <c r="E11" s="230"/>
      <c r="F11" s="369"/>
      <c r="G11" s="230"/>
      <c r="H11" s="404"/>
      <c r="I11" s="405"/>
      <c r="J11" s="370"/>
      <c r="K11" s="406"/>
      <c r="L11" s="407"/>
      <c r="M11" s="407"/>
      <c r="N11" s="408"/>
    </row>
    <row r="12" spans="1:14" ht="12.75">
      <c r="A12" s="365">
        <v>5</v>
      </c>
      <c r="B12" s="366"/>
      <c r="C12" s="367"/>
      <c r="D12" s="368"/>
      <c r="E12" s="230"/>
      <c r="F12" s="369"/>
      <c r="G12" s="230"/>
      <c r="H12" s="404"/>
      <c r="I12" s="405"/>
      <c r="J12" s="370"/>
      <c r="K12" s="406"/>
      <c r="L12" s="407"/>
      <c r="M12" s="407"/>
      <c r="N12" s="408"/>
    </row>
    <row r="13" spans="1:14" ht="12.75">
      <c r="A13" s="365">
        <v>6</v>
      </c>
      <c r="B13" s="366"/>
      <c r="C13" s="367"/>
      <c r="D13" s="368"/>
      <c r="E13" s="230"/>
      <c r="F13" s="369"/>
      <c r="G13" s="230"/>
      <c r="H13" s="404"/>
      <c r="I13" s="405"/>
      <c r="J13" s="370"/>
      <c r="K13" s="406"/>
      <c r="L13" s="407"/>
      <c r="M13" s="407"/>
      <c r="N13" s="408"/>
    </row>
    <row r="14" spans="1:14" ht="12.75">
      <c r="A14" s="365">
        <v>7</v>
      </c>
      <c r="B14" s="366"/>
      <c r="C14" s="367"/>
      <c r="D14" s="368"/>
      <c r="E14" s="230"/>
      <c r="F14" s="369"/>
      <c r="G14" s="230"/>
      <c r="H14" s="404"/>
      <c r="I14" s="405"/>
      <c r="J14" s="370"/>
      <c r="K14" s="406"/>
      <c r="L14" s="407"/>
      <c r="M14" s="407"/>
      <c r="N14" s="408"/>
    </row>
    <row r="15" spans="1:14" ht="12.75">
      <c r="A15" s="365">
        <v>8</v>
      </c>
      <c r="B15" s="366"/>
      <c r="C15" s="367"/>
      <c r="D15" s="368"/>
      <c r="E15" s="230"/>
      <c r="F15" s="369"/>
      <c r="G15" s="230"/>
      <c r="H15" s="404"/>
      <c r="I15" s="405"/>
      <c r="J15" s="370"/>
      <c r="K15" s="406"/>
      <c r="L15" s="407"/>
      <c r="M15" s="407"/>
      <c r="N15" s="408"/>
    </row>
    <row r="16" spans="1:14" ht="12.75">
      <c r="A16" s="365">
        <v>9</v>
      </c>
      <c r="B16" s="366"/>
      <c r="C16" s="367"/>
      <c r="D16" s="368"/>
      <c r="E16" s="230"/>
      <c r="F16" s="369"/>
      <c r="G16" s="230"/>
      <c r="H16" s="404"/>
      <c r="I16" s="405"/>
      <c r="J16" s="370"/>
      <c r="K16" s="406"/>
      <c r="L16" s="407"/>
      <c r="M16" s="407"/>
      <c r="N16" s="408"/>
    </row>
    <row r="17" spans="1:14" ht="12.75">
      <c r="A17" s="365">
        <v>10</v>
      </c>
      <c r="B17" s="366"/>
      <c r="C17" s="367"/>
      <c r="D17" s="368"/>
      <c r="E17" s="230"/>
      <c r="F17" s="369"/>
      <c r="G17" s="230"/>
      <c r="H17" s="404"/>
      <c r="I17" s="405"/>
      <c r="J17" s="370"/>
      <c r="K17" s="406"/>
      <c r="L17" s="407"/>
      <c r="M17" s="407"/>
      <c r="N17" s="408"/>
    </row>
    <row r="18" spans="1:14" ht="12.75">
      <c r="A18" s="365">
        <v>11</v>
      </c>
      <c r="B18" s="366"/>
      <c r="C18" s="367"/>
      <c r="D18" s="368"/>
      <c r="E18" s="230"/>
      <c r="F18" s="369"/>
      <c r="G18" s="230"/>
      <c r="H18" s="404"/>
      <c r="I18" s="405"/>
      <c r="J18" s="370"/>
      <c r="K18" s="406"/>
      <c r="L18" s="407"/>
      <c r="M18" s="407"/>
      <c r="N18" s="408"/>
    </row>
    <row r="19" spans="1:14" ht="12.75">
      <c r="A19" s="365">
        <v>12</v>
      </c>
      <c r="B19" s="366"/>
      <c r="C19" s="367"/>
      <c r="D19" s="368"/>
      <c r="E19" s="230"/>
      <c r="F19" s="369"/>
      <c r="G19" s="230"/>
      <c r="H19" s="404"/>
      <c r="I19" s="405"/>
      <c r="J19" s="370"/>
      <c r="K19" s="406"/>
      <c r="L19" s="407"/>
      <c r="M19" s="407"/>
      <c r="N19" s="408"/>
    </row>
    <row r="20" spans="1:14" ht="12.75">
      <c r="A20" s="365">
        <v>13</v>
      </c>
      <c r="B20" s="366"/>
      <c r="C20" s="367"/>
      <c r="D20" s="368"/>
      <c r="E20" s="230"/>
      <c r="F20" s="369"/>
      <c r="G20" s="230"/>
      <c r="H20" s="404"/>
      <c r="I20" s="405"/>
      <c r="J20" s="370"/>
      <c r="K20" s="406"/>
      <c r="L20" s="407"/>
      <c r="M20" s="407"/>
      <c r="N20" s="408"/>
    </row>
    <row r="21" spans="1:14" ht="12.75">
      <c r="A21" s="365">
        <v>14</v>
      </c>
      <c r="B21" s="366"/>
      <c r="C21" s="367"/>
      <c r="D21" s="368"/>
      <c r="E21" s="230"/>
      <c r="F21" s="369"/>
      <c r="G21" s="230"/>
      <c r="H21" s="404"/>
      <c r="I21" s="405"/>
      <c r="J21" s="370"/>
      <c r="K21" s="406"/>
      <c r="L21" s="407"/>
      <c r="M21" s="407"/>
      <c r="N21" s="408"/>
    </row>
    <row r="22" spans="1:14" ht="13.5" thickBot="1">
      <c r="A22" s="365">
        <v>15</v>
      </c>
      <c r="B22" s="371"/>
      <c r="C22" s="372"/>
      <c r="D22" s="373"/>
      <c r="E22" s="374"/>
      <c r="F22" s="375"/>
      <c r="G22" s="374"/>
      <c r="H22" s="409"/>
      <c r="I22" s="410"/>
      <c r="J22" s="376"/>
      <c r="K22" s="411"/>
      <c r="L22" s="412"/>
      <c r="M22" s="412"/>
      <c r="N22" s="413"/>
    </row>
    <row r="24" ht="12.75">
      <c r="A24" s="377" t="s">
        <v>427</v>
      </c>
    </row>
    <row r="26" spans="1:12" ht="12.75">
      <c r="A26" s="378" t="s">
        <v>428</v>
      </c>
      <c r="B26" s="378" t="s">
        <v>429</v>
      </c>
      <c r="D26" s="38" t="s">
        <v>430</v>
      </c>
      <c r="F26" s="378" t="s">
        <v>431</v>
      </c>
      <c r="H26" s="38" t="s">
        <v>432</v>
      </c>
      <c r="I26" s="1"/>
      <c r="J26" t="s">
        <v>433</v>
      </c>
      <c r="L26" s="38" t="s">
        <v>434</v>
      </c>
    </row>
    <row r="27" spans="1:12" ht="12.75">
      <c r="A27" s="378" t="s">
        <v>435</v>
      </c>
      <c r="B27" s="378" t="s">
        <v>436</v>
      </c>
      <c r="D27" s="38" t="s">
        <v>437</v>
      </c>
      <c r="F27" s="379" t="s">
        <v>438</v>
      </c>
      <c r="H27" s="38" t="s">
        <v>439</v>
      </c>
      <c r="I27" s="1"/>
      <c r="J27" t="s">
        <v>440</v>
      </c>
      <c r="L27" s="38" t="s">
        <v>441</v>
      </c>
    </row>
    <row r="28" spans="1:12" ht="12.75">
      <c r="A28" s="378" t="s">
        <v>442</v>
      </c>
      <c r="B28" s="378" t="s">
        <v>443</v>
      </c>
      <c r="D28" s="38" t="s">
        <v>432</v>
      </c>
      <c r="F28" s="378" t="s">
        <v>444</v>
      </c>
      <c r="H28" s="38" t="s">
        <v>439</v>
      </c>
      <c r="I28" s="1"/>
      <c r="J28" t="s">
        <v>445</v>
      </c>
      <c r="L28" s="38" t="s">
        <v>446</v>
      </c>
    </row>
    <row r="29" spans="1:12" ht="12.75">
      <c r="A29" s="378" t="s">
        <v>447</v>
      </c>
      <c r="B29" s="378" t="s">
        <v>448</v>
      </c>
      <c r="D29" s="38" t="s">
        <v>439</v>
      </c>
      <c r="F29" s="378" t="s">
        <v>449</v>
      </c>
      <c r="H29" s="38" t="s">
        <v>441</v>
      </c>
      <c r="I29" s="1"/>
      <c r="J29" t="s">
        <v>450</v>
      </c>
      <c r="L29" s="38" t="s">
        <v>446</v>
      </c>
    </row>
    <row r="30" spans="1:12" ht="12.75">
      <c r="A30" s="378" t="s">
        <v>451</v>
      </c>
      <c r="B30" s="378" t="s">
        <v>452</v>
      </c>
      <c r="D30" s="38" t="s">
        <v>432</v>
      </c>
      <c r="F30" s="378" t="s">
        <v>453</v>
      </c>
      <c r="H30" s="38" t="s">
        <v>441</v>
      </c>
      <c r="I30" s="1"/>
      <c r="J30" t="s">
        <v>454</v>
      </c>
      <c r="L30" s="38" t="s">
        <v>441</v>
      </c>
    </row>
    <row r="31" spans="1:9" ht="12.75">
      <c r="A31" s="378" t="s">
        <v>455</v>
      </c>
      <c r="B31" s="379" t="s">
        <v>456</v>
      </c>
      <c r="D31" s="38" t="s">
        <v>437</v>
      </c>
      <c r="F31" s="378" t="s">
        <v>457</v>
      </c>
      <c r="H31" s="38" t="s">
        <v>434</v>
      </c>
      <c r="I31" s="1"/>
    </row>
    <row r="33" spans="8:12" ht="16.5">
      <c r="H33" s="378" t="s">
        <v>458</v>
      </c>
      <c r="J33" s="414" t="s">
        <v>145</v>
      </c>
      <c r="K33" s="414"/>
      <c r="L33" s="380"/>
    </row>
  </sheetData>
  <sheetProtection/>
  <mergeCells count="35">
    <mergeCell ref="A2:N2"/>
    <mergeCell ref="D3:G3"/>
    <mergeCell ref="H4:I4"/>
    <mergeCell ref="K4:L4"/>
    <mergeCell ref="H6:I7"/>
    <mergeCell ref="H8:N8"/>
    <mergeCell ref="H9:I9"/>
    <mergeCell ref="K9:N9"/>
    <mergeCell ref="H10:I10"/>
    <mergeCell ref="K10:N10"/>
    <mergeCell ref="H11:I11"/>
    <mergeCell ref="K11:N11"/>
    <mergeCell ref="H12:I12"/>
    <mergeCell ref="K12:N12"/>
    <mergeCell ref="H13:I13"/>
    <mergeCell ref="K13:N13"/>
    <mergeCell ref="H14:I14"/>
    <mergeCell ref="K14:N14"/>
    <mergeCell ref="K20:N20"/>
    <mergeCell ref="H15:I15"/>
    <mergeCell ref="K15:N15"/>
    <mergeCell ref="H16:I16"/>
    <mergeCell ref="K16:N16"/>
    <mergeCell ref="H17:I17"/>
    <mergeCell ref="K17:N17"/>
    <mergeCell ref="H21:I21"/>
    <mergeCell ref="K21:N21"/>
    <mergeCell ref="H22:I22"/>
    <mergeCell ref="K22:N22"/>
    <mergeCell ref="J33:K33"/>
    <mergeCell ref="H18:I18"/>
    <mergeCell ref="K18:N18"/>
    <mergeCell ref="H19:I19"/>
    <mergeCell ref="K19:N19"/>
    <mergeCell ref="H20:I20"/>
  </mergeCells>
  <conditionalFormatting sqref="L6:L7">
    <cfRule type="cellIs" priority="21" dxfId="3" operator="greaterThanOrEqual" stopIfTrue="1">
      <formula>19</formula>
    </cfRule>
  </conditionalFormatting>
  <conditionalFormatting sqref="E8">
    <cfRule type="expression" priority="17" dxfId="3" stopIfTrue="1">
      <formula>AND(ROUNDDOWN(($A$4-E8)/365.25,0)&lt;=13,G8&lt;&gt;"OK")</formula>
    </cfRule>
    <cfRule type="expression" priority="18" dxfId="2" stopIfTrue="1">
      <formula>AND(ROUNDDOWN(($A$4-E8)/365.25,0)&lt;=14,G8&lt;&gt;"OK")</formula>
    </cfRule>
    <cfRule type="expression" priority="19" dxfId="1" stopIfTrue="1">
      <formula>AND(ROUNDDOWN(($A$4-E8)/365.25,0)&lt;=17,G8&lt;&gt;"OK")</formula>
    </cfRule>
  </conditionalFormatting>
  <conditionalFormatting sqref="B8:D8">
    <cfRule type="expression" priority="20" dxfId="0" stopIfTrue="1">
      <formula>$Q8&gt;=1</formula>
    </cfRule>
  </conditionalFormatting>
  <conditionalFormatting sqref="E8">
    <cfRule type="expression" priority="14" dxfId="3" stopIfTrue="1">
      <formula>AND(ROUNDDOWN(($A$4-E8)/365.25,0)&lt;=13,G8&lt;&gt;"OK")</formula>
    </cfRule>
    <cfRule type="expression" priority="15" dxfId="2" stopIfTrue="1">
      <formula>AND(ROUNDDOWN(($A$4-E8)/365.25,0)&lt;=14,G8&lt;&gt;"OK")</formula>
    </cfRule>
    <cfRule type="expression" priority="16" dxfId="1" stopIfTrue="1">
      <formula>AND(ROUNDDOWN(($A$4-E8)/365.25,0)&lt;=17,G8&lt;&gt;"OK")</formula>
    </cfRule>
  </conditionalFormatting>
  <conditionalFormatting sqref="B8:D8">
    <cfRule type="expression" priority="13" dxfId="0" stopIfTrue="1">
      <formula>$Q8&gt;=1</formula>
    </cfRule>
  </conditionalFormatting>
  <conditionalFormatting sqref="E9">
    <cfRule type="expression" priority="10" dxfId="3" stopIfTrue="1">
      <formula>AND(ROUNDDOWN(($A$4-E9)/365.25,0)&lt;=13,G9&lt;&gt;"OK")</formula>
    </cfRule>
    <cfRule type="expression" priority="11" dxfId="2" stopIfTrue="1">
      <formula>AND(ROUNDDOWN(($A$4-E9)/365.25,0)&lt;=14,G9&lt;&gt;"OK")</formula>
    </cfRule>
    <cfRule type="expression" priority="12" dxfId="1" stopIfTrue="1">
      <formula>AND(ROUNDDOWN(($A$4-E9)/365.25,0)&lt;=17,G9&lt;&gt;"OK")</formula>
    </cfRule>
  </conditionalFormatting>
  <conditionalFormatting sqref="B9:D9">
    <cfRule type="expression" priority="9" dxfId="0" stopIfTrue="1">
      <formula>$Q9&gt;=1</formula>
    </cfRule>
  </conditionalFormatting>
  <conditionalFormatting sqref="E9">
    <cfRule type="expression" priority="6" dxfId="3" stopIfTrue="1">
      <formula>AND(ROUNDDOWN(($A$4-E9)/365.25,0)&lt;=13,G9&lt;&gt;"OK")</formula>
    </cfRule>
    <cfRule type="expression" priority="7" dxfId="2" stopIfTrue="1">
      <formula>AND(ROUNDDOWN(($A$4-E9)/365.25,0)&lt;=14,G9&lt;&gt;"OK")</formula>
    </cfRule>
    <cfRule type="expression" priority="8" dxfId="1" stopIfTrue="1">
      <formula>AND(ROUNDDOWN(($A$4-E9)/365.25,0)&lt;=17,G9&lt;&gt;"OK")</formula>
    </cfRule>
  </conditionalFormatting>
  <conditionalFormatting sqref="B9:D9">
    <cfRule type="expression" priority="5" dxfId="0" stopIfTrue="1">
      <formula>$Q9&gt;=1</formula>
    </cfRule>
  </conditionalFormatting>
  <conditionalFormatting sqref="E10">
    <cfRule type="expression" priority="2" dxfId="3" stopIfTrue="1">
      <formula>AND(ROUNDDOWN(($A$4-E10)/365.25,0)&lt;=13,G10&lt;&gt;"OK")</formula>
    </cfRule>
    <cfRule type="expression" priority="3" dxfId="2" stopIfTrue="1">
      <formula>AND(ROUNDDOWN(($A$4-E10)/365.25,0)&lt;=14,G10&lt;&gt;"OK")</formula>
    </cfRule>
    <cfRule type="expression" priority="4" dxfId="1" stopIfTrue="1">
      <formula>AND(ROUNDDOWN(($A$4-E10)/365.25,0)&lt;=17,G10&lt;&gt;"OK")</formula>
    </cfRule>
  </conditionalFormatting>
  <conditionalFormatting sqref="B10:D10">
    <cfRule type="expression" priority="1" dxfId="0" stopIfTrue="1">
      <formula>$Q10&gt;=1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User</cp:lastModifiedBy>
  <cp:lastPrinted>2016-03-12T10:05:59Z</cp:lastPrinted>
  <dcterms:created xsi:type="dcterms:W3CDTF">1998-01-18T23:10:02Z</dcterms:created>
  <dcterms:modified xsi:type="dcterms:W3CDTF">2022-03-16T13:54:04Z</dcterms:modified>
  <cp:category>Forms</cp:category>
  <cp:version/>
  <cp:contentType/>
  <cp:contentStatus/>
</cp:coreProperties>
</file>