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1940" windowHeight="6780" tabRatio="884" firstSheet="1" activeTab="13"/>
  </bookViews>
  <sheets>
    <sheet name="Altalanos" sheetId="1" r:id="rId1"/>
    <sheet name="Birók" sheetId="2" r:id="rId2"/>
    <sheet name="F12 MD ELO" sheetId="3" r:id="rId3"/>
    <sheet name="F12 MD" sheetId="4" r:id="rId4"/>
    <sheet name="F12 DD ELO" sheetId="5" r:id="rId5"/>
    <sheet name="F12 DD 16" sheetId="6" r:id="rId6"/>
    <sheet name="L12 MD ELO" sheetId="7" r:id="rId7"/>
    <sheet name="L12 MD 32" sheetId="8" r:id="rId8"/>
    <sheet name="L12 DD ELO" sheetId="9" r:id="rId9"/>
    <sheet name="L12 DD 16" sheetId="10" r:id="rId10"/>
    <sheet name="F12 CD ELO" sheetId="11" r:id="rId11"/>
    <sheet name="F12 CD 16" sheetId="12" r:id="rId12"/>
    <sheet name="L12 CD ELO" sheetId="13" r:id="rId13"/>
    <sheet name="L12 CD 16" sheetId="14" r:id="rId14"/>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Titles" localSheetId="10">'F12 CD ELO'!$1:$6</definedName>
    <definedName name="_xlnm.Print_Titles" localSheetId="4">'F12 DD ELO'!$1:$5</definedName>
    <definedName name="_xlnm.Print_Titles" localSheetId="2">'F12 MD ELO'!$1:$6</definedName>
    <definedName name="_xlnm.Print_Titles" localSheetId="12">'L12 CD ELO'!$1:$6</definedName>
    <definedName name="_xlnm.Print_Titles" localSheetId="8">'L12 DD ELO'!$1:$5</definedName>
    <definedName name="_xlnm.Print_Titles" localSheetId="6">'L12 MD ELO'!$1:$6</definedName>
    <definedName name="_xlnm.Print_Area" localSheetId="1">'Birók'!$A$1:$N$29</definedName>
    <definedName name="_xlnm.Print_Area" localSheetId="11">'F12 CD 16'!$A$1:$R$57</definedName>
    <definedName name="_xlnm.Print_Area" localSheetId="10">'F12 CD ELO'!$A$1:$Q$134</definedName>
    <definedName name="_xlnm.Print_Area" localSheetId="5">'F12 DD 16'!$A$1:$R$79</definedName>
    <definedName name="_xlnm.Print_Area" localSheetId="4">'F12 DD ELO'!$A$1:$P$87</definedName>
    <definedName name="_xlnm.Print_Area" localSheetId="3">'F12 MD'!$A$1:$R$80</definedName>
    <definedName name="_xlnm.Print_Area" localSheetId="2">'F12 MD ELO'!$A$1:$Q$134</definedName>
    <definedName name="_xlnm.Print_Area" localSheetId="13">'L12 CD 16'!$A$1:$R$57</definedName>
    <definedName name="_xlnm.Print_Area" localSheetId="12">'L12 CD ELO'!$A$1:$Q$134</definedName>
    <definedName name="_xlnm.Print_Area" localSheetId="9">'L12 DD 16'!$A$1:$R$79</definedName>
    <definedName name="_xlnm.Print_Area" localSheetId="8">'L12 DD ELO'!$A$1:$P$87</definedName>
    <definedName name="_xlnm.Print_Area" localSheetId="7">'L12 MD 32'!$A$1:$R$79</definedName>
    <definedName name="_xlnm.Print_Area" localSheetId="6">'L12 MD ELO'!$A$1:$Q$134</definedName>
  </definedNames>
  <calcPr fullCalcOnLoad="1"/>
</workbook>
</file>

<file path=xl/comments10.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11.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12.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13.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14.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3.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4.xml><?xml version="1.0" encoding="utf-8"?>
<comments xmlns="http://schemas.openxmlformats.org/spreadsheetml/2006/main">
  <authors>
    <author>Anders Wennberg</author>
  </authors>
  <commentList>
    <comment ref="E7" authorId="0">
      <text>
        <r>
          <rPr>
            <b/>
            <sz val="8"/>
            <color indexed="8"/>
            <rFont val="Tahoma"/>
            <family val="2"/>
          </rPr>
          <t xml:space="preserve">Táblakészítés előtt:
Főtábla élőkészitésnél
- kitöltötted a DA, WC, LL, SE, Q-kat?
- kitöltötted a kiemeléseket?
Ha igen: csinálhatod a táblát.
Ha nem: menj vissza és töltsd ki!
</t>
        </r>
      </text>
    </comment>
  </commentList>
</comments>
</file>

<file path=xl/comments6.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7.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8.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sharedStrings.xml><?xml version="1.0" encoding="utf-8"?>
<sst xmlns="http://schemas.openxmlformats.org/spreadsheetml/2006/main" count="1501" uniqueCount="483">
  <si>
    <t>Umpire</t>
  </si>
  <si>
    <t>Seed Sort</t>
  </si>
  <si>
    <t>AccSort</t>
  </si>
  <si>
    <t>CU</t>
  </si>
  <si>
    <t>St.</t>
  </si>
  <si>
    <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</si>
  <si>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</si>
  <si>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</si>
  <si>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</si>
  <si>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</si>
  <si>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</si>
  <si>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</si>
  <si>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</si>
  <si>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</si>
  <si>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</si>
  <si>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</si>
  <si>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</si>
  <si>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</si>
  <si>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</si>
  <si>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</si>
  <si>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</si>
  <si>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</si>
  <si>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</si>
  <si>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</si>
  <si>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</si>
  <si>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</si>
  <si>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</si>
  <si>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</si>
  <si>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</si>
  <si>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</si>
  <si>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</si>
  <si>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</si>
  <si>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</si>
  <si>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</si>
  <si>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</si>
  <si>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</si>
  <si>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</si>
  <si>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</si>
  <si>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</si>
  <si>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</si>
  <si>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</si>
  <si>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</si>
  <si>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</si>
  <si>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</si>
  <si>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</si>
  <si>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</si>
  <si>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</si>
  <si>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</si>
  <si>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</si>
  <si>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</si>
  <si>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</si>
  <si>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</si>
  <si>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</si>
  <si>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</si>
  <si>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</si>
  <si>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</si>
  <si>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</si>
  <si>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</si>
  <si>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</si>
  <si>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</si>
  <si>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</si>
  <si>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</si>
  <si>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</si>
  <si>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</si>
  <si>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</si>
  <si>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</si>
  <si>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</si>
  <si>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</si>
  <si>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</si>
  <si>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</si>
  <si>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
  </si>
  <si>
    <t>NatSort</t>
  </si>
  <si>
    <t>AccBasic</t>
  </si>
  <si>
    <t>NatSort
if not 
Seed</t>
  </si>
  <si>
    <t>Ezt az oldalt soha ne töröld le !!!</t>
  </si>
  <si>
    <t>Töltsd ki a zöld mezőket!</t>
  </si>
  <si>
    <t>A verseny neve:</t>
  </si>
  <si>
    <t>A verseny dátuma (éééé.hh.nn)</t>
  </si>
  <si>
    <t>Város</t>
  </si>
  <si>
    <t>Versenybíró:</t>
  </si>
  <si>
    <t>Közreműködő bírók</t>
  </si>
  <si>
    <t>Dátum</t>
  </si>
  <si>
    <t>Töltsd ki a táblázatot a játékvezetők nevével. Az első 8 neve fog megjelenni a táblákban lévő legördülő menükben</t>
  </si>
  <si>
    <t>Székbírók</t>
  </si>
  <si>
    <t>Családi név</t>
  </si>
  <si>
    <t>Keresztnév</t>
  </si>
  <si>
    <t>Kategória</t>
  </si>
  <si>
    <t>Versenybíró</t>
  </si>
  <si>
    <t>Ssz.</t>
  </si>
  <si>
    <t>Egyesület</t>
  </si>
  <si>
    <t>Kódszám</t>
  </si>
  <si>
    <t>Versenybíró aláírása</t>
  </si>
  <si>
    <t>ELŐKÉSZÍTŐ LISTA</t>
  </si>
  <si>
    <t>Sor</t>
  </si>
  <si>
    <t>Nevezett Igen</t>
  </si>
  <si>
    <t>Nevezési rangsor</t>
  </si>
  <si>
    <t>Sorsolási rangsor</t>
  </si>
  <si>
    <t>Kiemelés</t>
  </si>
  <si>
    <t>Kiem</t>
  </si>
  <si>
    <t>2. forduló</t>
  </si>
  <si>
    <t>kód</t>
  </si>
  <si>
    <t>Rangsor</t>
  </si>
  <si>
    <t>Dátuma</t>
  </si>
  <si>
    <t>Kiemeltek</t>
  </si>
  <si>
    <t>Alternatívok</t>
  </si>
  <si>
    <t>Helyettesítik</t>
  </si>
  <si>
    <t>Utolsó elfogadott játékos</t>
  </si>
  <si>
    <t>Sorsoló játékosok</t>
  </si>
  <si>
    <t>3. forduló</t>
  </si>
  <si>
    <t>Elfogadási státusz</t>
  </si>
  <si>
    <t xml:space="preserve">NE TÖRÖLD KI EZT AZ OLDALT!     </t>
  </si>
  <si>
    <t>Versenyszám:</t>
  </si>
  <si>
    <t>Egyéni főtábla</t>
  </si>
  <si>
    <t>Utolsó DA</t>
  </si>
  <si>
    <t>Szerencés Vesztes</t>
  </si>
  <si>
    <t>Helyettesíti</t>
  </si>
  <si>
    <t>Sorsolás időpontja</t>
  </si>
  <si>
    <t>Győztes</t>
  </si>
  <si>
    <t>Döntő</t>
  </si>
  <si>
    <t>Elődöntők</t>
  </si>
  <si>
    <t>Negyeddöntők</t>
  </si>
  <si>
    <t>Győztes:</t>
  </si>
  <si>
    <t>Bíró</t>
  </si>
  <si>
    <t>Egyik sem</t>
  </si>
  <si>
    <t>Döntős 1.</t>
  </si>
  <si>
    <t>Döntős 2.</t>
  </si>
  <si>
    <t>PÁROS FŐTÁBLA</t>
  </si>
  <si>
    <t>ELŐKÉSZÍTÉS</t>
  </si>
  <si>
    <t>1. JÁTÉKOS</t>
  </si>
  <si>
    <t>2. JÁTÉKOS</t>
  </si>
  <si>
    <t>Páros</t>
  </si>
  <si>
    <t>Elfogadási státusz
DA,WC, A</t>
  </si>
  <si>
    <t>Páros egyesített rangsora</t>
  </si>
  <si>
    <t>NE TÖRÖLD LE EZT AZ OLDALT!  A helyes NÉVSORRA FIGYELJ oda!</t>
  </si>
  <si>
    <t>Páros főtábla</t>
  </si>
  <si>
    <t>Orvos neve:</t>
  </si>
  <si>
    <t>Rangs.</t>
  </si>
  <si>
    <t>Nyertes</t>
  </si>
  <si>
    <t>Kiemelt párosok</t>
  </si>
  <si>
    <t>Sorsolás időpontja:</t>
  </si>
  <si>
    <t>Utolsónak elfogadott páros</t>
  </si>
  <si>
    <t>dátuma:</t>
  </si>
  <si>
    <t xml:space="preserve">  </t>
  </si>
  <si>
    <t>A</t>
  </si>
  <si>
    <t>B</t>
  </si>
  <si>
    <t>I</t>
  </si>
  <si>
    <t>II</t>
  </si>
  <si>
    <t>III</t>
  </si>
  <si>
    <t>IV</t>
  </si>
  <si>
    <t>V</t>
  </si>
  <si>
    <t>VI</t>
  </si>
  <si>
    <t>VII</t>
  </si>
  <si>
    <t>VIII</t>
  </si>
  <si>
    <t>X</t>
  </si>
  <si>
    <t>XI</t>
  </si>
  <si>
    <t>Verseny rendezője:</t>
  </si>
  <si>
    <t>Versenyigazgató</t>
  </si>
  <si>
    <t>W</t>
  </si>
  <si>
    <t>Magyar verseny táblakészítő</t>
  </si>
  <si>
    <t>Versenyszám 1</t>
  </si>
  <si>
    <t>Versenyszám 2</t>
  </si>
  <si>
    <t>Versenyszám 3</t>
  </si>
  <si>
    <t>Versenyszám 4</t>
  </si>
  <si>
    <t>Versenyszám 5</t>
  </si>
  <si>
    <t>Aláírás</t>
  </si>
  <si>
    <t>1. játékos ranglista</t>
  </si>
  <si>
    <t>2. játékos ranglista</t>
  </si>
  <si>
    <t>TM Kupa</t>
  </si>
  <si>
    <t>F12</t>
  </si>
  <si>
    <t>L12</t>
  </si>
  <si>
    <t>F12V</t>
  </si>
  <si>
    <t>L12V</t>
  </si>
  <si>
    <t>2022.01.15-17</t>
  </si>
  <si>
    <t>Budapest</t>
  </si>
  <si>
    <t>Peterdi Tamás</t>
  </si>
  <si>
    <t>Selmeci Petra</t>
  </si>
  <si>
    <t>Tenisz Műhely</t>
  </si>
  <si>
    <t>Fehér</t>
  </si>
  <si>
    <t>Barnabás</t>
  </si>
  <si>
    <t>Kovács</t>
  </si>
  <si>
    <t>Kristóf</t>
  </si>
  <si>
    <t>Viharsarok</t>
  </si>
  <si>
    <t>Future TT</t>
  </si>
  <si>
    <t>MTK</t>
  </si>
  <si>
    <t>Tszk Gyula</t>
  </si>
  <si>
    <t>Pécs VTC</t>
  </si>
  <si>
    <t>SVSE</t>
  </si>
  <si>
    <t>Panakor TK</t>
  </si>
  <si>
    <t>Gubacsi TK</t>
  </si>
  <si>
    <t>Marso TC</t>
  </si>
  <si>
    <t>Minorex SE</t>
  </si>
  <si>
    <t>Alfa TI</t>
  </si>
  <si>
    <t>Next TA</t>
  </si>
  <si>
    <t>Bólyi SE</t>
  </si>
  <si>
    <t>HTF CSO-KO</t>
  </si>
  <si>
    <t>Pasarét TK</t>
  </si>
  <si>
    <t>Fortuna SE</t>
  </si>
  <si>
    <t>BUSC</t>
  </si>
  <si>
    <t>Orosháza</t>
  </si>
  <si>
    <t>Pillangó</t>
  </si>
  <si>
    <t>-</t>
  </si>
  <si>
    <t>100118</t>
  </si>
  <si>
    <t>100728</t>
  </si>
  <si>
    <t>100302</t>
  </si>
  <si>
    <t>110911</t>
  </si>
  <si>
    <t>1012310</t>
  </si>
  <si>
    <t>100219</t>
  </si>
  <si>
    <t>100706</t>
  </si>
  <si>
    <t>1005020</t>
  </si>
  <si>
    <t>1004190</t>
  </si>
  <si>
    <t>100402</t>
  </si>
  <si>
    <t>100615</t>
  </si>
  <si>
    <t>100919</t>
  </si>
  <si>
    <t>100510</t>
  </si>
  <si>
    <t>130122</t>
  </si>
  <si>
    <t>110212</t>
  </si>
  <si>
    <t>110815</t>
  </si>
  <si>
    <t>110531</t>
  </si>
  <si>
    <t>101025</t>
  </si>
  <si>
    <t>101202</t>
  </si>
  <si>
    <t>110123</t>
  </si>
  <si>
    <t>110105</t>
  </si>
  <si>
    <t>1009171</t>
  </si>
  <si>
    <t>100316</t>
  </si>
  <si>
    <t>111012</t>
  </si>
  <si>
    <t>110627</t>
  </si>
  <si>
    <t>1102142</t>
  </si>
  <si>
    <t>100908</t>
  </si>
  <si>
    <t>111016</t>
  </si>
  <si>
    <t>111007</t>
  </si>
  <si>
    <t>100514</t>
  </si>
  <si>
    <t>1009280</t>
  </si>
  <si>
    <t>130124</t>
  </si>
  <si>
    <t>120710</t>
  </si>
  <si>
    <t>110322</t>
  </si>
  <si>
    <t>111228</t>
  </si>
  <si>
    <t>1109050</t>
  </si>
  <si>
    <t>1007072</t>
  </si>
  <si>
    <t>100715</t>
  </si>
  <si>
    <t>1004092</t>
  </si>
  <si>
    <t>Szebeni</t>
  </si>
  <si>
    <t>Fazekas</t>
  </si>
  <si>
    <t>Sonkodi</t>
  </si>
  <si>
    <t>Mátyás</t>
  </si>
  <si>
    <t>Simon</t>
  </si>
  <si>
    <t>Milán</t>
  </si>
  <si>
    <t>Varga</t>
  </si>
  <si>
    <t>Gömöry</t>
  </si>
  <si>
    <t>Sávolt</t>
  </si>
  <si>
    <t>Nagy</t>
  </si>
  <si>
    <t>Balázs</t>
  </si>
  <si>
    <t>Szabados</t>
  </si>
  <si>
    <t>Vavrik</t>
  </si>
  <si>
    <t>Almai</t>
  </si>
  <si>
    <t>Tóth</t>
  </si>
  <si>
    <t>Ujházi</t>
  </si>
  <si>
    <t>Juhász</t>
  </si>
  <si>
    <t>Paksi</t>
  </si>
  <si>
    <t>Jóny</t>
  </si>
  <si>
    <t>Szabó</t>
  </si>
  <si>
    <t>Mayer</t>
  </si>
  <si>
    <t>Denys</t>
  </si>
  <si>
    <t>Olasz</t>
  </si>
  <si>
    <t>Márton</t>
  </si>
  <si>
    <t>Szücs</t>
  </si>
  <si>
    <t>Ferenczi</t>
  </si>
  <si>
    <t>Galac</t>
  </si>
  <si>
    <t>Szilasi</t>
  </si>
  <si>
    <t>Mihály</t>
  </si>
  <si>
    <t>Domonkos Zsolt</t>
  </si>
  <si>
    <t>Milán Viet</t>
  </si>
  <si>
    <t>Vilmos Péter</t>
  </si>
  <si>
    <t>István Damján</t>
  </si>
  <si>
    <t>Miklós</t>
  </si>
  <si>
    <t>Vencel</t>
  </si>
  <si>
    <t>Boldizsár</t>
  </si>
  <si>
    <t>Hunor</t>
  </si>
  <si>
    <t>Péter</t>
  </si>
  <si>
    <t>Barna</t>
  </si>
  <si>
    <t>Ádám</t>
  </si>
  <si>
    <t>Dorián</t>
  </si>
  <si>
    <t>Dávid</t>
  </si>
  <si>
    <t>Gellért</t>
  </si>
  <si>
    <t>Maxim</t>
  </si>
  <si>
    <t>Vid</t>
  </si>
  <si>
    <t>Bence</t>
  </si>
  <si>
    <t>Vince</t>
  </si>
  <si>
    <t>Márk</t>
  </si>
  <si>
    <t>Barnabás László</t>
  </si>
  <si>
    <t>Iván</t>
  </si>
  <si>
    <t>Mark</t>
  </si>
  <si>
    <t>Botond</t>
  </si>
  <si>
    <t>Nyikos</t>
  </si>
  <si>
    <t>Keve</t>
  </si>
  <si>
    <t>Ieliszejev</t>
  </si>
  <si>
    <t>Noel</t>
  </si>
  <si>
    <t>Zoltán</t>
  </si>
  <si>
    <t>András</t>
  </si>
  <si>
    <t>Bajai TK</t>
  </si>
  <si>
    <t>GYAC</t>
  </si>
  <si>
    <t>Optofit SE</t>
  </si>
  <si>
    <t>Bebto Team</t>
  </si>
  <si>
    <t>Soproni VSE</t>
  </si>
  <si>
    <t>TSZK Gyula</t>
  </si>
  <si>
    <t>Sarkadi L.</t>
  </si>
  <si>
    <t>Gellért SE</t>
  </si>
  <si>
    <t>Fortuna</t>
  </si>
  <si>
    <t>Bíbic TC</t>
  </si>
  <si>
    <t>BBTC SE</t>
  </si>
  <si>
    <t>Pillangó SE</t>
  </si>
  <si>
    <t>Kiskút</t>
  </si>
  <si>
    <t>Emese</t>
  </si>
  <si>
    <t>Liza</t>
  </si>
  <si>
    <t>Panni</t>
  </si>
  <si>
    <t>Karolina</t>
  </si>
  <si>
    <t>Csenge</t>
  </si>
  <si>
    <t>Hanna</t>
  </si>
  <si>
    <t>Lara</t>
  </si>
  <si>
    <t>Zita</t>
  </si>
  <si>
    <t>Noémi</t>
  </si>
  <si>
    <t>Kamilla</t>
  </si>
  <si>
    <t>Alexandra</t>
  </si>
  <si>
    <t>Maja</t>
  </si>
  <si>
    <t>Laura Liza</t>
  </si>
  <si>
    <t>Borbála Dóra</t>
  </si>
  <si>
    <t>Tímea Csenge</t>
  </si>
  <si>
    <t>Nelli</t>
  </si>
  <si>
    <t>Natália</t>
  </si>
  <si>
    <t>Anna</t>
  </si>
  <si>
    <t>Luca</t>
  </si>
  <si>
    <t>Bianka</t>
  </si>
  <si>
    <t>Ramóna</t>
  </si>
  <si>
    <t>Dió</t>
  </si>
  <si>
    <t>Alíz</t>
  </si>
  <si>
    <t>Henriett Anna</t>
  </si>
  <si>
    <t>Mirabell</t>
  </si>
  <si>
    <t>Kitti</t>
  </si>
  <si>
    <t>Nicole Katalin</t>
  </si>
  <si>
    <t>1004280</t>
  </si>
  <si>
    <t>100119</t>
  </si>
  <si>
    <t>100329</t>
  </si>
  <si>
    <t>101001</t>
  </si>
  <si>
    <t>1005100</t>
  </si>
  <si>
    <t>100428</t>
  </si>
  <si>
    <t>110106</t>
  </si>
  <si>
    <t>100517</t>
  </si>
  <si>
    <t>111006</t>
  </si>
  <si>
    <t>100105</t>
  </si>
  <si>
    <t>100811</t>
  </si>
  <si>
    <t>1109070</t>
  </si>
  <si>
    <t>100704</t>
  </si>
  <si>
    <t>100722</t>
  </si>
  <si>
    <t>100804</t>
  </si>
  <si>
    <t>110103</t>
  </si>
  <si>
    <t>100929</t>
  </si>
  <si>
    <t>1005140</t>
  </si>
  <si>
    <t>1006250</t>
  </si>
  <si>
    <t>110421</t>
  </si>
  <si>
    <t>110424</t>
  </si>
  <si>
    <t>100829</t>
  </si>
  <si>
    <t>1106191</t>
  </si>
  <si>
    <t>1008170</t>
  </si>
  <si>
    <t>100725</t>
  </si>
  <si>
    <t>110308</t>
  </si>
  <si>
    <t>100518</t>
  </si>
  <si>
    <t>1001071</t>
  </si>
  <si>
    <t>Kiss</t>
  </si>
  <si>
    <t>Mokán</t>
  </si>
  <si>
    <t>Péter-Giovantsis</t>
  </si>
  <si>
    <t>Lipp</t>
  </si>
  <si>
    <t>Oláh-Le</t>
  </si>
  <si>
    <t>Rekedt-Nagy</t>
  </si>
  <si>
    <t>Csavajda</t>
  </si>
  <si>
    <t>Kosztoványi</t>
  </si>
  <si>
    <t>Brúnó</t>
  </si>
  <si>
    <t>Serkédi</t>
  </si>
  <si>
    <t>Fizel</t>
  </si>
  <si>
    <t>Blum</t>
  </si>
  <si>
    <t>Stoiber</t>
  </si>
  <si>
    <t>Sziklai</t>
  </si>
  <si>
    <t>Halbritter</t>
  </si>
  <si>
    <t>Lehoczky</t>
  </si>
  <si>
    <t>Csernus</t>
  </si>
  <si>
    <t>Klembucz</t>
  </si>
  <si>
    <t>Szilágyi</t>
  </si>
  <si>
    <t>Vass</t>
  </si>
  <si>
    <t>Bertók</t>
  </si>
  <si>
    <t>György</t>
  </si>
  <si>
    <t>Siska</t>
  </si>
  <si>
    <t>Vecseri</t>
  </si>
  <si>
    <t>Galla</t>
  </si>
  <si>
    <t>Mazán</t>
  </si>
  <si>
    <t>Bocsák</t>
  </si>
  <si>
    <t>Markovits</t>
  </si>
  <si>
    <t>Boros</t>
  </si>
  <si>
    <t>Dung</t>
  </si>
  <si>
    <t>Ta Hoang</t>
  </si>
  <si>
    <t>Ten.Műhely</t>
  </si>
  <si>
    <t>Lőrinc</t>
  </si>
  <si>
    <t>Máté Lőrinc</t>
  </si>
  <si>
    <t>WC</t>
  </si>
  <si>
    <t>1106210</t>
  </si>
  <si>
    <t>120523</t>
  </si>
  <si>
    <t>MESE</t>
  </si>
  <si>
    <t>Felhőfalvi</t>
  </si>
  <si>
    <t>FAZEKAS</t>
  </si>
  <si>
    <t>AS</t>
  </si>
  <si>
    <t>a</t>
  </si>
  <si>
    <t>b</t>
  </si>
  <si>
    <t>bs</t>
  </si>
  <si>
    <t>as</t>
  </si>
  <si>
    <t>BS</t>
  </si>
  <si>
    <t>jn</t>
  </si>
  <si>
    <t>Borbála</t>
  </si>
  <si>
    <t>60 60</t>
  </si>
  <si>
    <t>61 60</t>
  </si>
  <si>
    <t>61 62</t>
  </si>
  <si>
    <t>TÓTH</t>
  </si>
  <si>
    <t>61 61</t>
  </si>
  <si>
    <t>Vilmos</t>
  </si>
  <si>
    <t>Domonkos</t>
  </si>
  <si>
    <t>István</t>
  </si>
  <si>
    <t>63 62</t>
  </si>
  <si>
    <t>63 26 10-5</t>
  </si>
  <si>
    <t>GÖMÖRY</t>
  </si>
  <si>
    <t>62 46 11-9</t>
  </si>
  <si>
    <t>Barmabás</t>
  </si>
  <si>
    <t>Peter-Giovantsis</t>
  </si>
  <si>
    <t>63 60</t>
  </si>
  <si>
    <t>Laura</t>
  </si>
  <si>
    <t>Máté</t>
  </si>
  <si>
    <t>Henriett</t>
  </si>
  <si>
    <t>Szűcs</t>
  </si>
  <si>
    <t>64 64</t>
  </si>
  <si>
    <t>62 61</t>
  </si>
  <si>
    <t>Nicole</t>
  </si>
  <si>
    <t>26 75 10-7</t>
  </si>
  <si>
    <t>60 61</t>
  </si>
  <si>
    <t>75 63</t>
  </si>
  <si>
    <t>62 64</t>
  </si>
  <si>
    <t>64 62</t>
  </si>
  <si>
    <t>60 62</t>
  </si>
  <si>
    <t>63 64</t>
  </si>
  <si>
    <t>64 63</t>
  </si>
  <si>
    <t>Vígasz</t>
  </si>
  <si>
    <t>VÍGASZ</t>
  </si>
  <si>
    <t>62 62</t>
  </si>
  <si>
    <t>675 64 10-5</t>
  </si>
  <si>
    <t>75 62</t>
  </si>
  <si>
    <t>61 64</t>
  </si>
  <si>
    <t>62 75</t>
  </si>
  <si>
    <t>61 63</t>
  </si>
  <si>
    <t>64 61</t>
  </si>
  <si>
    <t>40 40</t>
  </si>
  <si>
    <t>41 41</t>
  </si>
  <si>
    <t>543 42</t>
  </si>
  <si>
    <t>41 40</t>
  </si>
  <si>
    <t>40 42</t>
  </si>
  <si>
    <t>40 41</t>
  </si>
  <si>
    <t>24 40 10-4</t>
  </si>
  <si>
    <t>42 14 10-5</t>
  </si>
  <si>
    <t>06 63 10-5</t>
  </si>
  <si>
    <t>42 40</t>
  </si>
  <si>
    <t>42 42</t>
  </si>
  <si>
    <t>40 53</t>
  </si>
  <si>
    <t>46 64 10-7</t>
  </si>
  <si>
    <t>41 53</t>
  </si>
  <si>
    <t>547 42</t>
  </si>
  <si>
    <t>26 62 10-5</t>
  </si>
  <si>
    <t>60 57 10-4</t>
  </si>
  <si>
    <t>42 41</t>
  </si>
  <si>
    <t>K Kovács</t>
  </si>
  <si>
    <t>Barta</t>
  </si>
  <si>
    <t>Bogi</t>
  </si>
  <si>
    <t>46 63 10-8</t>
  </si>
  <si>
    <t>B Barta</t>
  </si>
  <si>
    <t>K Kovacs</t>
  </si>
  <si>
    <t>25/8</t>
  </si>
  <si>
    <t>40/8</t>
  </si>
  <si>
    <t>547 40</t>
  </si>
  <si>
    <t>60/25</t>
  </si>
  <si>
    <t xml:space="preserve"> </t>
  </si>
  <si>
    <t>60 63</t>
  </si>
</sst>
</file>

<file path=xl/styles.xml><?xml version="1.0" encoding="utf-8"?>
<styleSheet xmlns="http://schemas.openxmlformats.org/spreadsheetml/2006/main">
  <numFmts count="4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_-* #,##0\ _F_t_-;\-* #,##0\ _F_t_-;_-* &quot;-&quot;\ _F_t_-;_-@_-"/>
    <numFmt numFmtId="165" formatCode="_-* #,##0.00\ _F_t_-;\-* #,##0.00\ _F_t_-;_-* &quot;-&quot;??\ _F_t_-;_-@_-"/>
    <numFmt numFmtId="166" formatCode="#,##0&quot;Ft&quot;;\-#,##0&quot;Ft&quot;"/>
    <numFmt numFmtId="167" formatCode="#,##0&quot;Ft&quot;;[Red]\-#,##0&quot;Ft&quot;"/>
    <numFmt numFmtId="168" formatCode="#,##0.00&quot;Ft&quot;;\-#,##0.00&quot;Ft&quot;"/>
    <numFmt numFmtId="169" formatCode="#,##0.00&quot;Ft&quot;;[Red]\-#,##0.00&quot;Ft&quot;"/>
    <numFmt numFmtId="170" formatCode="_-* #,##0&quot;Ft&quot;_-;\-* #,##0&quot;Ft&quot;_-;_-* &quot;-&quot;&quot;Ft&quot;_-;_-@_-"/>
    <numFmt numFmtId="171" formatCode="_-* #,##0_F_t_-;\-* #,##0_F_t_-;_-* &quot;-&quot;_F_t_-;_-@_-"/>
    <numFmt numFmtId="172" formatCode="_-* #,##0.00&quot;Ft&quot;_-;\-* #,##0.00&quot;Ft&quot;_-;_-* &quot;-&quot;??&quot;Ft&quot;_-;_-@_-"/>
    <numFmt numFmtId="173" formatCode="_-* #,##0.00_F_t_-;\-* #,##0.00_F_t_-;_-* &quot;-&quot;??_F_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Ja&quot;;&quot;Ja&quot;;&quot;Nej&quot;"/>
    <numFmt numFmtId="187" formatCode="&quot;Sant&quot;;&quot;Sant&quot;;&quot;Falskt&quot;"/>
    <numFmt numFmtId="188" formatCode="&quot;På&quot;;&quot;På&quot;;&quot;Av&quot;"/>
    <numFmt numFmtId="189" formatCode="_-&quot;$&quot;* #,##0.00_-;\-&quot;$&quot;* #,##0.00_-;_-&quot;$&quot;* &quot;-&quot;??_-;_-@_-"/>
    <numFmt numFmtId="190" formatCode="[$$-409]#,##0.00"/>
    <numFmt numFmtId="191" formatCode="d\-mmm\-yy"/>
    <numFmt numFmtId="192" formatCode="0.0000"/>
    <numFmt numFmtId="193" formatCode="d/mmm/yy"/>
    <numFmt numFmtId="194" formatCode="dd/mm/yyyy"/>
    <numFmt numFmtId="195" formatCode="&quot;Igen&quot;;&quot;Igen&quot;;&quot;Nem&quot;"/>
    <numFmt numFmtId="196" formatCode="&quot;Igaz&quot;;&quot;Igaz&quot;;&quot;Hamis&quot;"/>
    <numFmt numFmtId="197" formatCode="&quot;Be&quot;;&quot;Be&quot;;&quot;Ki&quot;"/>
    <numFmt numFmtId="198" formatCode="[$€-2]\ #\ ##,000_);[Red]\([$€-2]\ #\ ##,000\)"/>
  </numFmts>
  <fonts count="99">
    <font>
      <sz val="10"/>
      <name val="Arial"/>
      <family val="0"/>
    </font>
    <font>
      <u val="single"/>
      <sz val="10"/>
      <color indexed="12"/>
      <name val="Arial"/>
      <family val="2"/>
    </font>
    <font>
      <u val="single"/>
      <sz val="10"/>
      <color indexed="20"/>
      <name val="Arial"/>
      <family val="2"/>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6"/>
      <name val="Arial"/>
      <family val="2"/>
    </font>
    <font>
      <b/>
      <sz val="14"/>
      <name val="Arial"/>
      <family val="2"/>
    </font>
    <font>
      <b/>
      <sz val="7"/>
      <name val="Arial"/>
      <family val="2"/>
    </font>
    <font>
      <b/>
      <sz val="7"/>
      <color indexed="8"/>
      <name val="Arial"/>
      <family val="2"/>
    </font>
    <font>
      <sz val="8"/>
      <color indexed="8"/>
      <name val="Arial"/>
      <family val="2"/>
    </font>
    <font>
      <b/>
      <sz val="10"/>
      <color indexed="8"/>
      <name val="Arial"/>
      <family val="2"/>
    </font>
    <font>
      <sz val="10"/>
      <color indexed="8"/>
      <name val="Arial"/>
      <family val="2"/>
    </font>
    <font>
      <sz val="8"/>
      <name val="Arial"/>
      <family val="2"/>
    </font>
    <font>
      <sz val="20"/>
      <color indexed="9"/>
      <name val="Arial"/>
      <family val="2"/>
    </font>
    <font>
      <i/>
      <sz val="7"/>
      <name val="Arial"/>
      <family val="2"/>
    </font>
    <font>
      <sz val="11"/>
      <name val="Arial"/>
      <family val="2"/>
    </font>
    <font>
      <b/>
      <sz val="7"/>
      <color indexed="9"/>
      <name val="Arial"/>
      <family val="2"/>
    </font>
    <font>
      <sz val="7"/>
      <color indexed="8"/>
      <name val="Arial"/>
      <family val="2"/>
    </font>
    <font>
      <b/>
      <sz val="9"/>
      <name val="Arial"/>
      <family val="2"/>
    </font>
    <font>
      <b/>
      <sz val="8"/>
      <color indexed="8"/>
      <name val="Tahoma"/>
      <family val="2"/>
    </font>
    <font>
      <sz val="6"/>
      <color indexed="10"/>
      <name val="Arial"/>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sz val="14"/>
      <name val="Arial"/>
      <family val="2"/>
    </font>
    <font>
      <sz val="14"/>
      <color indexed="9"/>
      <name val="Arial"/>
      <family val="2"/>
    </font>
    <font>
      <i/>
      <sz val="8.5"/>
      <name val="Arial"/>
      <family val="2"/>
    </font>
    <font>
      <i/>
      <sz val="8.5"/>
      <color indexed="9"/>
      <name val="Arial"/>
      <family val="2"/>
    </font>
    <font>
      <i/>
      <sz val="8.5"/>
      <color indexed="8"/>
      <name val="Arial"/>
      <family val="2"/>
    </font>
    <font>
      <sz val="8.5"/>
      <color indexed="14"/>
      <name val="Arial"/>
      <family val="2"/>
    </font>
    <font>
      <b/>
      <sz val="8.5"/>
      <color indexed="9"/>
      <name val="Arial"/>
      <family val="2"/>
    </font>
    <font>
      <sz val="7"/>
      <color indexed="23"/>
      <name val="Arial"/>
      <family val="2"/>
    </font>
    <font>
      <b/>
      <sz val="28"/>
      <name val="Arial"/>
      <family val="2"/>
    </font>
    <font>
      <b/>
      <sz val="18"/>
      <name val="Arial"/>
      <family val="2"/>
    </font>
    <font>
      <sz val="8"/>
      <color indexed="10"/>
      <name val="Arial"/>
      <family val="2"/>
    </font>
    <font>
      <b/>
      <i/>
      <sz val="8.5"/>
      <name val="Arial"/>
      <family val="2"/>
    </font>
    <font>
      <sz val="9"/>
      <color indexed="9"/>
      <name val="Arial"/>
      <family val="2"/>
    </font>
    <font>
      <b/>
      <sz val="9"/>
      <color indexed="9"/>
      <name val="Arial"/>
      <family val="2"/>
    </font>
    <font>
      <sz val="11"/>
      <color indexed="8"/>
      <name val="Calibri"/>
      <family val="2"/>
    </font>
    <font>
      <sz val="11"/>
      <color indexed="9"/>
      <name val="Calibri"/>
      <family val="2"/>
    </font>
    <font>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10"/>
      <name val="Calibri"/>
      <family val="2"/>
    </font>
    <font>
      <sz val="11"/>
      <color indexed="16"/>
      <name val="Calibri"/>
      <family val="2"/>
    </font>
    <font>
      <sz val="11"/>
      <color indexed="17"/>
      <name val="Calibri"/>
      <family val="2"/>
    </font>
    <font>
      <b/>
      <sz val="11"/>
      <color indexed="8"/>
      <name val="Calibri"/>
      <family val="2"/>
    </font>
    <font>
      <i/>
      <sz val="11"/>
      <color indexed="63"/>
      <name val="Calibri"/>
      <family val="2"/>
    </font>
    <font>
      <sz val="11"/>
      <color indexed="20"/>
      <name val="Calibri"/>
      <family val="2"/>
    </font>
    <font>
      <sz val="11"/>
      <color indexed="60"/>
      <name val="Calibri"/>
      <family val="2"/>
    </font>
    <font>
      <b/>
      <sz val="11"/>
      <color indexed="16"/>
      <name val="Calibri"/>
      <family val="2"/>
    </font>
    <font>
      <sz val="7"/>
      <color indexed="10"/>
      <name val="Arial"/>
      <family val="2"/>
    </font>
    <font>
      <sz val="8"/>
      <name val="Segoe UI"/>
      <family val="2"/>
    </font>
    <font>
      <sz val="22"/>
      <color indexed="8"/>
      <name val="ITF"/>
      <family val="0"/>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7"/>
      <color rgb="FFFF0000"/>
      <name val="Arial"/>
      <family val="2"/>
    </font>
    <font>
      <sz val="8.5"/>
      <color theme="1"/>
      <name val="Arial"/>
      <family val="2"/>
    </font>
    <font>
      <sz val="8"/>
      <color theme="1"/>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4"/>
        <bgColor indexed="64"/>
      </patternFill>
    </fill>
    <fill>
      <patternFill patternType="solid">
        <fgColor indexed="9"/>
        <bgColor indexed="64"/>
      </patternFill>
    </fill>
    <fill>
      <patternFill patternType="solid">
        <fgColor indexed="23"/>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
      <patternFill patternType="solid">
        <fgColor indexed="17"/>
        <bgColor indexed="64"/>
      </patternFill>
    </fill>
    <fill>
      <patternFill patternType="solid">
        <fgColor theme="0"/>
        <bgColor indexed="64"/>
      </patternFill>
    </fill>
    <fill>
      <patternFill patternType="solid">
        <fgColor rgb="FFFFFF0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medium"/>
      <right style="thin"/>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thin"/>
      <top>
        <color indexed="63"/>
      </top>
      <bottom style="thin"/>
    </border>
    <border>
      <left>
        <color indexed="63"/>
      </left>
      <right style="medium"/>
      <top>
        <color indexed="63"/>
      </top>
      <bottom style="thin"/>
    </border>
    <border>
      <left style="medium"/>
      <right style="medium"/>
      <top>
        <color indexed="63"/>
      </top>
      <bottom>
        <color indexed="63"/>
      </bottom>
    </border>
    <border>
      <left style="medium"/>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color indexed="63"/>
      </top>
      <bottom style="medium"/>
    </border>
    <border>
      <left style="medium"/>
      <right>
        <color indexed="63"/>
      </right>
      <top>
        <color indexed="63"/>
      </top>
      <bottom style="mediu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medium"/>
      <top style="medium"/>
      <bottom>
        <color indexed="63"/>
      </bottom>
    </border>
    <border>
      <left style="medium"/>
      <right>
        <color indexed="63"/>
      </right>
      <top style="medium"/>
      <bottom style="thin"/>
    </border>
    <border>
      <left>
        <color indexed="63"/>
      </left>
      <right style="medium"/>
      <top style="medium"/>
      <bottom style="thin"/>
    </border>
    <border>
      <left>
        <color indexed="63"/>
      </left>
      <right style="thin">
        <color indexed="8"/>
      </right>
      <top>
        <color indexed="63"/>
      </top>
      <bottom>
        <color indexed="63"/>
      </bottom>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thin"/>
      <top>
        <color indexed="63"/>
      </top>
      <bottom style="thin"/>
    </border>
    <border>
      <left>
        <color indexed="63"/>
      </left>
      <right style="medium"/>
      <top style="medium"/>
      <bottom style="medium"/>
    </border>
    <border>
      <left style="medium"/>
      <right style="medium"/>
      <top style="medium"/>
      <bottom style="medium"/>
    </border>
    <border>
      <left style="medium"/>
      <right style="medium"/>
      <top style="thin"/>
      <bottom style="thin"/>
    </border>
    <border>
      <left>
        <color indexed="63"/>
      </left>
      <right style="medium"/>
      <top style="thin"/>
      <bottom style="thin"/>
    </border>
    <border>
      <left>
        <color indexed="63"/>
      </left>
      <right style="medium">
        <color indexed="8"/>
      </right>
      <top style="thin"/>
      <bottom style="thin"/>
    </border>
    <border>
      <left style="medium"/>
      <right>
        <color indexed="63"/>
      </right>
      <top>
        <color indexed="63"/>
      </top>
      <bottom style="thin"/>
    </border>
    <border>
      <left style="medium"/>
      <right>
        <color indexed="63"/>
      </right>
      <top style="thin"/>
      <bottom style="thin"/>
    </border>
    <border>
      <left style="medium"/>
      <right style="medium"/>
      <top>
        <color indexed="63"/>
      </top>
      <bottom style="thin"/>
    </border>
    <border>
      <left style="thin"/>
      <right style="medium"/>
      <top>
        <color indexed="63"/>
      </top>
      <bottom style="medium"/>
    </border>
    <border>
      <left style="medium"/>
      <right style="medium"/>
      <top style="medium"/>
      <bottom style="thin"/>
    </border>
    <border>
      <left style="thin"/>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1" fillId="20" borderId="1" applyNumberFormat="0" applyAlignment="0" applyProtection="0"/>
    <xf numFmtId="0" fontId="82" fillId="0" borderId="0" applyNumberFormat="0" applyFill="0" applyBorder="0" applyAlignment="0" applyProtection="0"/>
    <xf numFmtId="0" fontId="83" fillId="0" borderId="2" applyNumberFormat="0" applyFill="0" applyAlignment="0" applyProtection="0"/>
    <xf numFmtId="0" fontId="84" fillId="0" borderId="3" applyNumberFormat="0" applyFill="0" applyAlignment="0" applyProtection="0"/>
    <xf numFmtId="0" fontId="85" fillId="0" borderId="4" applyNumberFormat="0" applyFill="0" applyAlignment="0" applyProtection="0"/>
    <xf numFmtId="0" fontId="85" fillId="0" borderId="0" applyNumberFormat="0" applyFill="0" applyBorder="0" applyAlignment="0" applyProtection="0"/>
    <xf numFmtId="0" fontId="86"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7" fillId="0" borderId="0" applyNumberFormat="0" applyFill="0" applyBorder="0" applyAlignment="0" applyProtection="0"/>
    <xf numFmtId="0" fontId="1" fillId="0" borderId="0" applyNumberFormat="0" applyFill="0" applyBorder="0" applyAlignment="0" applyProtection="0"/>
    <xf numFmtId="0" fontId="88" fillId="0" borderId="6" applyNumberFormat="0" applyFill="0" applyAlignment="0" applyProtection="0"/>
    <xf numFmtId="0" fontId="0" fillId="22" borderId="7" applyNumberFormat="0" applyFont="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0" fillId="28" borderId="0" applyNumberFormat="0" applyBorder="0" applyAlignment="0" applyProtection="0"/>
    <xf numFmtId="0" fontId="89" fillId="29" borderId="0" applyNumberFormat="0" applyBorder="0" applyAlignment="0" applyProtection="0"/>
    <xf numFmtId="0" fontId="90" fillId="30" borderId="8" applyNumberFormat="0" applyAlignment="0" applyProtection="0"/>
    <xf numFmtId="0" fontId="2" fillId="0" borderId="0" applyNumberForma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189" fontId="0" fillId="0" borderId="0" applyFont="0" applyFill="0" applyBorder="0" applyAlignment="0" applyProtection="0"/>
    <xf numFmtId="184" fontId="0" fillId="0" borderId="0" applyFont="0" applyFill="0" applyBorder="0" applyAlignment="0" applyProtection="0"/>
    <xf numFmtId="0" fontId="93" fillId="31" borderId="0" applyNumberFormat="0" applyBorder="0" applyAlignment="0" applyProtection="0"/>
    <xf numFmtId="0" fontId="94" fillId="32" borderId="0" applyNumberFormat="0" applyBorder="0" applyAlignment="0" applyProtection="0"/>
    <xf numFmtId="0" fontId="95" fillId="30" borderId="1" applyNumberFormat="0" applyAlignment="0" applyProtection="0"/>
    <xf numFmtId="9" fontId="0" fillId="0" borderId="0" applyFont="0" applyFill="0" applyBorder="0" applyAlignment="0" applyProtection="0"/>
  </cellStyleXfs>
  <cellXfs count="553">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49" fontId="9" fillId="33" borderId="0" xfId="0" applyNumberFormat="1" applyFont="1" applyFill="1" applyAlignment="1">
      <alignment horizontal="lef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49" fontId="12" fillId="33" borderId="0" xfId="0" applyNumberFormat="1" applyFont="1" applyFill="1" applyAlignment="1">
      <alignment horizontal="left" vertical="center"/>
    </xf>
    <xf numFmtId="49" fontId="15" fillId="33" borderId="0" xfId="0" applyNumberFormat="1" applyFont="1" applyFill="1" applyAlignment="1">
      <alignment horizontal="left" vertical="center"/>
    </xf>
    <xf numFmtId="0" fontId="16" fillId="0" borderId="0" xfId="0" applyFont="1" applyAlignment="1">
      <alignment vertical="center"/>
    </xf>
    <xf numFmtId="14" fontId="16" fillId="35" borderId="14"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4" xfId="0" applyNumberFormat="1" applyFont="1" applyFill="1" applyBorder="1" applyAlignment="1">
      <alignment vertical="center"/>
    </xf>
    <xf numFmtId="0" fontId="6" fillId="0" borderId="0" xfId="0" applyFont="1" applyAlignment="1">
      <alignment/>
    </xf>
    <xf numFmtId="0" fontId="6" fillId="33" borderId="0" xfId="0" applyFont="1" applyFill="1" applyAlignment="1">
      <alignment/>
    </xf>
    <xf numFmtId="0" fontId="0" fillId="33" borderId="0" xfId="0" applyFill="1" applyAlignment="1">
      <alignment/>
    </xf>
    <xf numFmtId="0" fontId="0" fillId="0" borderId="0" xfId="0" applyFont="1" applyAlignment="1">
      <alignment vertical="center"/>
    </xf>
    <xf numFmtId="0" fontId="13" fillId="33" borderId="0" xfId="0" applyFont="1" applyFill="1" applyAlignment="1">
      <alignment vertical="center"/>
    </xf>
    <xf numFmtId="0" fontId="0" fillId="33" borderId="0" xfId="0" applyFont="1" applyFill="1" applyAlignment="1">
      <alignment horizontal="lef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18" fillId="33" borderId="0" xfId="43" applyFont="1" applyFill="1" applyAlignment="1">
      <alignment/>
    </xf>
    <xf numFmtId="0" fontId="0" fillId="0" borderId="0" xfId="0" applyAlignment="1">
      <alignment horizontal="center"/>
    </xf>
    <xf numFmtId="49" fontId="19" fillId="33" borderId="0" xfId="0" applyNumberFormat="1" applyFont="1" applyFill="1" applyAlignment="1">
      <alignment vertical="top"/>
    </xf>
    <xf numFmtId="49" fontId="10" fillId="33" borderId="0" xfId="0" applyNumberFormat="1" applyFont="1" applyFill="1" applyAlignment="1">
      <alignment vertical="top"/>
    </xf>
    <xf numFmtId="49" fontId="13" fillId="33" borderId="0" xfId="0" applyNumberFormat="1" applyFont="1" applyFill="1" applyAlignment="1">
      <alignment horizontal="left"/>
    </xf>
    <xf numFmtId="0" fontId="20" fillId="33" borderId="0" xfId="0" applyFont="1" applyFill="1" applyAlignment="1">
      <alignment horizontal="left"/>
    </xf>
    <xf numFmtId="49" fontId="12" fillId="33" borderId="0" xfId="0" applyNumberFormat="1" applyFont="1" applyFill="1" applyAlignment="1">
      <alignment horizontal="left"/>
    </xf>
    <xf numFmtId="49" fontId="13" fillId="33" borderId="15" xfId="0" applyNumberFormat="1" applyFont="1" applyFill="1" applyBorder="1" applyAlignment="1">
      <alignment vertical="center"/>
    </xf>
    <xf numFmtId="49" fontId="19" fillId="33" borderId="15" xfId="0" applyNumberFormat="1" applyFont="1" applyFill="1" applyBorder="1" applyAlignment="1">
      <alignment horizontal="right" vertical="center"/>
    </xf>
    <xf numFmtId="49" fontId="21" fillId="33" borderId="0" xfId="0" applyNumberFormat="1" applyFont="1" applyFill="1" applyAlignment="1">
      <alignment horizontal="left" vertical="center"/>
    </xf>
    <xf numFmtId="0" fontId="21" fillId="33" borderId="0" xfId="0" applyFont="1" applyFill="1" applyAlignment="1">
      <alignment vertical="center"/>
    </xf>
    <xf numFmtId="49" fontId="21" fillId="33" borderId="0" xfId="0" applyNumberFormat="1" applyFont="1" applyFill="1" applyAlignment="1">
      <alignment vertical="center"/>
    </xf>
    <xf numFmtId="49" fontId="22" fillId="33" borderId="0" xfId="0" applyNumberFormat="1" applyFont="1" applyFill="1" applyAlignment="1">
      <alignment horizontal="right" vertical="center"/>
    </xf>
    <xf numFmtId="0" fontId="8" fillId="33" borderId="0" xfId="0" applyFont="1" applyFill="1" applyAlignment="1">
      <alignment horizontal="center" vertical="center"/>
    </xf>
    <xf numFmtId="14" fontId="17" fillId="33" borderId="16" xfId="0" applyNumberFormat="1" applyFont="1" applyFill="1" applyBorder="1" applyAlignment="1">
      <alignment horizontal="left" vertical="center"/>
    </xf>
    <xf numFmtId="49" fontId="17" fillId="33" borderId="16" xfId="0" applyNumberFormat="1" applyFont="1" applyFill="1" applyBorder="1" applyAlignment="1">
      <alignment vertical="center"/>
    </xf>
    <xf numFmtId="0" fontId="0" fillId="33" borderId="0" xfId="0" applyFont="1" applyFill="1" applyAlignment="1">
      <alignment horizontal="center" vertical="center"/>
    </xf>
    <xf numFmtId="0" fontId="13" fillId="33" borderId="0" xfId="0" applyFont="1" applyFill="1" applyAlignment="1">
      <alignment horizontal="center" vertical="center"/>
    </xf>
    <xf numFmtId="49" fontId="17" fillId="33" borderId="0" xfId="0" applyNumberFormat="1" applyFont="1" applyFill="1" applyAlignment="1">
      <alignment vertical="center"/>
    </xf>
    <xf numFmtId="0" fontId="16" fillId="33" borderId="0" xfId="57" applyNumberFormat="1" applyFont="1" applyFill="1" applyAlignment="1" applyProtection="1">
      <alignment vertical="center"/>
      <protection locked="0"/>
    </xf>
    <xf numFmtId="0" fontId="17" fillId="33" borderId="0" xfId="0" applyFont="1" applyFill="1" applyAlignment="1">
      <alignment vertical="center"/>
    </xf>
    <xf numFmtId="49" fontId="17" fillId="33" borderId="0" xfId="0" applyNumberFormat="1" applyFont="1" applyFill="1" applyAlignment="1">
      <alignment horizontal="right" vertical="center"/>
    </xf>
    <xf numFmtId="0" fontId="8" fillId="33" borderId="13" xfId="0" applyFont="1" applyFill="1" applyBorder="1" applyAlignment="1">
      <alignment horizontal="left" vertical="center"/>
    </xf>
    <xf numFmtId="0" fontId="8" fillId="33" borderId="0" xfId="0" applyFont="1" applyFill="1" applyAlignment="1">
      <alignment horizontal="left" vertical="center"/>
    </xf>
    <xf numFmtId="0" fontId="0" fillId="33" borderId="13" xfId="0" applyFont="1" applyFill="1" applyBorder="1" applyAlignment="1">
      <alignment horizontal="left" vertical="center"/>
    </xf>
    <xf numFmtId="0" fontId="24" fillId="33" borderId="13" xfId="0" applyFont="1" applyFill="1" applyBorder="1" applyAlignment="1">
      <alignment horizontal="left" vertical="center"/>
    </xf>
    <xf numFmtId="0" fontId="25" fillId="0" borderId="0" xfId="0" applyFont="1" applyAlignment="1">
      <alignment vertical="center"/>
    </xf>
    <xf numFmtId="0" fontId="25" fillId="33" borderId="0" xfId="0" applyFont="1" applyFill="1" applyAlignment="1">
      <alignment horizontal="left" vertical="center"/>
    </xf>
    <xf numFmtId="0" fontId="17" fillId="33" borderId="0" xfId="0" applyFont="1" applyFill="1" applyAlignment="1">
      <alignment horizontal="left" vertical="center"/>
    </xf>
    <xf numFmtId="0" fontId="25" fillId="33" borderId="0" xfId="0" applyFont="1" applyFill="1" applyAlignment="1">
      <alignment horizontal="center" vertical="center"/>
    </xf>
    <xf numFmtId="0" fontId="13" fillId="33" borderId="13" xfId="0" applyFont="1" applyFill="1" applyBorder="1" applyAlignment="1">
      <alignment horizontal="left" vertical="center"/>
    </xf>
    <xf numFmtId="0" fontId="6" fillId="33" borderId="15" xfId="0" applyFont="1" applyFill="1" applyBorder="1" applyAlignment="1">
      <alignment horizontal="left" vertical="center"/>
    </xf>
    <xf numFmtId="0" fontId="8" fillId="33" borderId="17" xfId="0" applyFont="1" applyFill="1" applyBorder="1" applyAlignment="1">
      <alignment horizontal="left" vertical="center"/>
    </xf>
    <xf numFmtId="0" fontId="8" fillId="33" borderId="18" xfId="0" applyFont="1" applyFill="1" applyBorder="1" applyAlignment="1">
      <alignment horizontal="left" vertical="center"/>
    </xf>
    <xf numFmtId="0" fontId="8" fillId="36" borderId="19" xfId="0" applyFont="1" applyFill="1" applyBorder="1" applyAlignment="1">
      <alignment vertical="center"/>
    </xf>
    <xf numFmtId="0" fontId="13" fillId="35" borderId="20" xfId="0" applyFont="1" applyFill="1" applyBorder="1" applyAlignment="1">
      <alignment horizontal="left" vertical="center"/>
    </xf>
    <xf numFmtId="0" fontId="13" fillId="35" borderId="21" xfId="0" applyFont="1" applyFill="1" applyBorder="1" applyAlignment="1">
      <alignment vertical="center"/>
    </xf>
    <xf numFmtId="0" fontId="8" fillId="36" borderId="22" xfId="0" applyFont="1" applyFill="1" applyBorder="1" applyAlignment="1">
      <alignment vertical="center"/>
    </xf>
    <xf numFmtId="0" fontId="13" fillId="35" borderId="23" xfId="0" applyFont="1" applyFill="1" applyBorder="1" applyAlignment="1">
      <alignment horizontal="left" vertical="center"/>
    </xf>
    <xf numFmtId="0" fontId="13" fillId="35" borderId="24" xfId="0" applyFont="1" applyFill="1" applyBorder="1" applyAlignment="1">
      <alignment vertical="center"/>
    </xf>
    <xf numFmtId="0" fontId="0" fillId="33" borderId="0" xfId="0" applyFill="1" applyAlignment="1">
      <alignment horizontal="center"/>
    </xf>
    <xf numFmtId="0" fontId="0" fillId="36" borderId="25" xfId="0" applyFill="1" applyBorder="1" applyAlignment="1">
      <alignment/>
    </xf>
    <xf numFmtId="49" fontId="0" fillId="0" borderId="0" xfId="0" applyNumberFormat="1" applyAlignment="1">
      <alignment horizontal="left"/>
    </xf>
    <xf numFmtId="49" fontId="21" fillId="33" borderId="0" xfId="0" applyNumberFormat="1" applyFont="1" applyFill="1" applyAlignment="1">
      <alignment horizontal="right" vertical="center"/>
    </xf>
    <xf numFmtId="49" fontId="17" fillId="0" borderId="15" xfId="0" applyNumberFormat="1" applyFont="1" applyBorder="1" applyAlignment="1">
      <alignment horizontal="right" vertical="center"/>
    </xf>
    <xf numFmtId="49" fontId="8" fillId="37" borderId="0" xfId="0" applyNumberFormat="1" applyFont="1" applyFill="1" applyAlignment="1">
      <alignment vertical="center"/>
    </xf>
    <xf numFmtId="49" fontId="8" fillId="37" borderId="26" xfId="0" applyNumberFormat="1" applyFont="1" applyFill="1" applyBorder="1" applyAlignment="1">
      <alignment vertical="center"/>
    </xf>
    <xf numFmtId="0" fontId="8" fillId="37" borderId="0" xfId="0" applyFont="1" applyFill="1" applyAlignment="1">
      <alignment vertical="center"/>
    </xf>
    <xf numFmtId="49" fontId="10" fillId="0" borderId="0" xfId="0" applyNumberFormat="1" applyFont="1" applyAlignment="1">
      <alignment vertical="top"/>
    </xf>
    <xf numFmtId="49" fontId="13" fillId="0" borderId="0" xfId="0" applyNumberFormat="1" applyFont="1" applyAlignment="1">
      <alignment horizontal="left"/>
    </xf>
    <xf numFmtId="0" fontId="20" fillId="37" borderId="0" xfId="0" applyFont="1" applyFill="1" applyAlignment="1">
      <alignment horizontal="left"/>
    </xf>
    <xf numFmtId="49" fontId="12" fillId="0" borderId="0" xfId="0" applyNumberFormat="1" applyFont="1" applyAlignment="1">
      <alignment horizontal="left"/>
    </xf>
    <xf numFmtId="49" fontId="17" fillId="0" borderId="15" xfId="0" applyNumberFormat="1" applyFont="1" applyBorder="1" applyAlignment="1">
      <alignment vertical="center"/>
    </xf>
    <xf numFmtId="49" fontId="17" fillId="0" borderId="15" xfId="0" applyNumberFormat="1" applyFont="1" applyBorder="1" applyAlignment="1">
      <alignment horizontal="left" vertical="center"/>
    </xf>
    <xf numFmtId="49" fontId="0" fillId="0" borderId="15" xfId="0" applyNumberFormat="1" applyFont="1" applyBorder="1" applyAlignment="1">
      <alignment vertical="center"/>
    </xf>
    <xf numFmtId="0" fontId="0" fillId="0" borderId="0" xfId="0" applyFont="1" applyAlignment="1">
      <alignment vertical="center"/>
    </xf>
    <xf numFmtId="191" fontId="0" fillId="0" borderId="0" xfId="0" applyNumberFormat="1" applyAlignment="1">
      <alignment horizontal="center"/>
    </xf>
    <xf numFmtId="49" fontId="0" fillId="0" borderId="0" xfId="0" applyNumberFormat="1" applyFont="1" applyAlignment="1">
      <alignment horizontal="left"/>
    </xf>
    <xf numFmtId="0" fontId="17" fillId="0" borderId="15" xfId="0" applyFont="1" applyBorder="1" applyAlignment="1">
      <alignment horizontal="right" vertical="center"/>
    </xf>
    <xf numFmtId="0" fontId="0" fillId="0" borderId="27" xfId="0" applyFont="1" applyBorder="1" applyAlignment="1">
      <alignment vertical="center"/>
    </xf>
    <xf numFmtId="0" fontId="0" fillId="0" borderId="27"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Alignment="1">
      <alignment/>
    </xf>
    <xf numFmtId="49" fontId="7" fillId="37" borderId="0" xfId="0" applyNumberFormat="1" applyFont="1" applyFill="1" applyAlignment="1">
      <alignment horizontal="left"/>
    </xf>
    <xf numFmtId="49" fontId="0" fillId="0" borderId="0" xfId="0" applyNumberFormat="1" applyFont="1" applyAlignment="1">
      <alignment/>
    </xf>
    <xf numFmtId="49" fontId="14" fillId="0" borderId="0" xfId="0" applyNumberFormat="1" applyFont="1" applyAlignment="1">
      <alignment horizontal="left"/>
    </xf>
    <xf numFmtId="49" fontId="15" fillId="33" borderId="28" xfId="0" applyNumberFormat="1" applyFont="1" applyFill="1" applyBorder="1" applyAlignment="1">
      <alignment horizontal="left" vertical="center"/>
    </xf>
    <xf numFmtId="49" fontId="15" fillId="33" borderId="29" xfId="0" applyNumberFormat="1" applyFont="1" applyFill="1" applyBorder="1" applyAlignment="1">
      <alignment horizontal="left" vertical="center"/>
    </xf>
    <xf numFmtId="49" fontId="8" fillId="33" borderId="23" xfId="0" applyNumberFormat="1" applyFont="1" applyFill="1" applyBorder="1" applyAlignment="1">
      <alignment horizontal="center" wrapText="1"/>
    </xf>
    <xf numFmtId="49" fontId="8" fillId="33" borderId="30" xfId="0" applyNumberFormat="1" applyFont="1" applyFill="1" applyBorder="1" applyAlignment="1">
      <alignment horizontal="center" wrapText="1"/>
    </xf>
    <xf numFmtId="49" fontId="8" fillId="33" borderId="24" xfId="0" applyNumberFormat="1" applyFont="1" applyFill="1" applyBorder="1" applyAlignment="1">
      <alignment horizontal="center" wrapText="1"/>
    </xf>
    <xf numFmtId="49" fontId="8" fillId="36" borderId="30" xfId="0" applyNumberFormat="1" applyFont="1" applyFill="1" applyBorder="1" applyAlignment="1">
      <alignment horizontal="center" wrapText="1"/>
    </xf>
    <xf numFmtId="1" fontId="0" fillId="0" borderId="21" xfId="0" applyNumberFormat="1" applyFont="1" applyBorder="1" applyAlignment="1">
      <alignment horizontal="center" vertical="center"/>
    </xf>
    <xf numFmtId="49" fontId="32" fillId="0" borderId="0" xfId="0" applyNumberFormat="1" applyFont="1" applyAlignment="1">
      <alignment horizontal="left"/>
    </xf>
    <xf numFmtId="0" fontId="0" fillId="33" borderId="0" xfId="0" applyNumberFormat="1" applyFill="1" applyAlignment="1">
      <alignment horizontal="left" vertical="center"/>
    </xf>
    <xf numFmtId="49" fontId="15" fillId="33" borderId="29" xfId="0" applyNumberFormat="1" applyFont="1" applyFill="1" applyBorder="1" applyAlignment="1">
      <alignment horizontal="right" vertical="center"/>
    </xf>
    <xf numFmtId="49" fontId="9" fillId="33" borderId="29" xfId="0" applyNumberFormat="1" applyFont="1" applyFill="1" applyBorder="1" applyAlignment="1">
      <alignment horizontal="left" vertical="center"/>
    </xf>
    <xf numFmtId="0" fontId="21" fillId="33" borderId="0" xfId="0" applyNumberFormat="1" applyFont="1" applyFill="1" applyAlignment="1">
      <alignment horizontal="left" vertical="center"/>
    </xf>
    <xf numFmtId="49" fontId="15" fillId="37" borderId="13"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37" borderId="18" xfId="0" applyFill="1" applyBorder="1" applyAlignment="1">
      <alignment horizontal="center" vertical="center"/>
    </xf>
    <xf numFmtId="49" fontId="17" fillId="0" borderId="31" xfId="0" applyNumberFormat="1" applyFont="1" applyBorder="1" applyAlignment="1">
      <alignment horizontal="left" vertical="center"/>
    </xf>
    <xf numFmtId="0" fontId="35" fillId="38" borderId="24" xfId="0" applyFont="1" applyFill="1" applyBorder="1" applyAlignment="1">
      <alignment horizontal="right" vertical="center"/>
    </xf>
    <xf numFmtId="0" fontId="0" fillId="0" borderId="21" xfId="0" applyNumberFormat="1" applyFont="1" applyBorder="1" applyAlignment="1">
      <alignment horizontal="center" vertical="center"/>
    </xf>
    <xf numFmtId="0" fontId="0" fillId="36" borderId="21" xfId="0" applyFont="1" applyFill="1" applyBorder="1" applyAlignment="1">
      <alignment horizontal="center" vertical="center"/>
    </xf>
    <xf numFmtId="0" fontId="36" fillId="0" borderId="0" xfId="0" applyFont="1" applyAlignment="1">
      <alignment/>
    </xf>
    <xf numFmtId="0" fontId="14" fillId="0" borderId="0" xfId="0" applyFont="1" applyAlignment="1">
      <alignment/>
    </xf>
    <xf numFmtId="0" fontId="4" fillId="0" borderId="0" xfId="0" applyFont="1" applyAlignment="1">
      <alignment vertical="top"/>
    </xf>
    <xf numFmtId="0" fontId="27" fillId="0" borderId="0" xfId="0" applyFont="1" applyAlignment="1">
      <alignment vertical="top"/>
    </xf>
    <xf numFmtId="0" fontId="10" fillId="0" borderId="0" xfId="0" applyFont="1" applyAlignment="1">
      <alignment vertical="top"/>
    </xf>
    <xf numFmtId="49" fontId="4" fillId="0" borderId="0" xfId="0" applyNumberFormat="1" applyFont="1" applyAlignment="1">
      <alignment vertical="top"/>
    </xf>
    <xf numFmtId="49" fontId="27"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30" fillId="33" borderId="0" xfId="0" applyNumberFormat="1" applyFont="1" applyFill="1" applyAlignment="1">
      <alignment vertical="center"/>
    </xf>
    <xf numFmtId="0" fontId="16" fillId="0" borderId="15" xfId="0" applyFont="1" applyBorder="1" applyAlignment="1">
      <alignment vertical="center"/>
    </xf>
    <xf numFmtId="49" fontId="16" fillId="0" borderId="15" xfId="0" applyNumberFormat="1" applyFont="1" applyBorder="1" applyAlignment="1">
      <alignment vertical="center"/>
    </xf>
    <xf numFmtId="49" fontId="38" fillId="0" borderId="15" xfId="0" applyNumberFormat="1" applyFont="1" applyBorder="1" applyAlignment="1">
      <alignment vertical="center"/>
    </xf>
    <xf numFmtId="49" fontId="16" fillId="0" borderId="15" xfId="57" applyNumberFormat="1" applyFont="1" applyBorder="1" applyAlignment="1" applyProtection="1">
      <alignment vertical="center"/>
      <protection locked="0"/>
    </xf>
    <xf numFmtId="0" fontId="17" fillId="0" borderId="15" xfId="0" applyFont="1" applyBorder="1" applyAlignment="1">
      <alignment horizontal="left" vertical="center"/>
    </xf>
    <xf numFmtId="49" fontId="8" fillId="33" borderId="0" xfId="0" applyNumberFormat="1" applyFont="1" applyFill="1" applyAlignment="1">
      <alignment horizontal="right" vertical="center"/>
    </xf>
    <xf numFmtId="49" fontId="8" fillId="33" borderId="0" xfId="0" applyNumberFormat="1" applyFont="1" applyFill="1" applyAlignment="1">
      <alignment horizontal="center" vertical="center"/>
    </xf>
    <xf numFmtId="49" fontId="8" fillId="33" borderId="0" xfId="0" applyNumberFormat="1" applyFont="1" applyFill="1" applyAlignment="1">
      <alignment horizontal="left" vertical="center"/>
    </xf>
    <xf numFmtId="49" fontId="36" fillId="33" borderId="0" xfId="0" applyNumberFormat="1" applyFont="1" applyFill="1" applyAlignment="1">
      <alignment horizontal="center" vertical="center"/>
    </xf>
    <xf numFmtId="49" fontId="36" fillId="33" borderId="0" xfId="0" applyNumberFormat="1" applyFont="1" applyFill="1" applyAlignment="1">
      <alignment vertical="center"/>
    </xf>
    <xf numFmtId="49" fontId="0" fillId="0" borderId="0" xfId="0" applyNumberFormat="1" applyFont="1" applyAlignment="1">
      <alignment vertical="center"/>
    </xf>
    <xf numFmtId="0" fontId="39" fillId="0" borderId="0" xfId="0" applyFont="1" applyAlignment="1">
      <alignment vertical="center"/>
    </xf>
    <xf numFmtId="49" fontId="39" fillId="33" borderId="0" xfId="0" applyNumberFormat="1" applyFont="1" applyFill="1" applyAlignment="1">
      <alignment horizontal="center" vertical="center"/>
    </xf>
    <xf numFmtId="0" fontId="40" fillId="0" borderId="0" xfId="0" applyFont="1" applyAlignment="1">
      <alignment vertical="center"/>
    </xf>
    <xf numFmtId="0" fontId="41" fillId="39" borderId="16" xfId="0" applyFont="1" applyFill="1" applyBorder="1" applyAlignment="1">
      <alignment horizontal="center" vertical="center"/>
    </xf>
    <xf numFmtId="0" fontId="39" fillId="0" borderId="16" xfId="0" applyFont="1" applyBorder="1" applyAlignment="1">
      <alignment vertical="center"/>
    </xf>
    <xf numFmtId="0" fontId="42" fillId="0" borderId="0" xfId="0" applyFont="1" applyAlignment="1">
      <alignment vertical="center"/>
    </xf>
    <xf numFmtId="0" fontId="42" fillId="0" borderId="16" xfId="0" applyFont="1" applyBorder="1" applyAlignment="1">
      <alignment horizontal="center" vertical="center"/>
    </xf>
    <xf numFmtId="0" fontId="40" fillId="0" borderId="0" xfId="0" applyFont="1" applyAlignment="1">
      <alignment vertical="center"/>
    </xf>
    <xf numFmtId="0" fontId="40" fillId="37" borderId="0" xfId="0" applyFont="1" applyFill="1" applyAlignment="1">
      <alignment vertical="center"/>
    </xf>
    <xf numFmtId="0" fontId="43" fillId="0" borderId="0" xfId="0" applyFont="1" applyAlignment="1">
      <alignment vertical="center"/>
    </xf>
    <xf numFmtId="0" fontId="43" fillId="37" borderId="0" xfId="0" applyFont="1" applyFill="1" applyAlignment="1">
      <alignment vertical="center"/>
    </xf>
    <xf numFmtId="49" fontId="40" fillId="37" borderId="0" xfId="0" applyNumberFormat="1" applyFont="1" applyFill="1" applyAlignment="1">
      <alignment vertical="center"/>
    </xf>
    <xf numFmtId="49" fontId="43" fillId="37" borderId="0" xfId="0" applyNumberFormat="1" applyFont="1" applyFill="1" applyAlignment="1">
      <alignment vertical="center"/>
    </xf>
    <xf numFmtId="0" fontId="0" fillId="37" borderId="0" xfId="0" applyFont="1" applyFill="1" applyAlignment="1">
      <alignment vertical="center"/>
    </xf>
    <xf numFmtId="0" fontId="0" fillId="0" borderId="19" xfId="0" applyFont="1" applyBorder="1" applyAlignment="1">
      <alignment vertical="center"/>
    </xf>
    <xf numFmtId="49" fontId="40" fillId="33" borderId="0" xfId="0" applyNumberFormat="1" applyFont="1" applyFill="1" applyAlignment="1">
      <alignment horizontal="center" vertical="center"/>
    </xf>
    <xf numFmtId="0" fontId="40" fillId="0" borderId="0" xfId="0" applyFont="1" applyAlignment="1">
      <alignment horizontal="center" vertical="center"/>
    </xf>
    <xf numFmtId="0" fontId="42" fillId="0" borderId="0" xfId="0" applyFont="1" applyAlignment="1">
      <alignment vertical="center"/>
    </xf>
    <xf numFmtId="0" fontId="25" fillId="0" borderId="0" xfId="0" applyFont="1" applyAlignment="1">
      <alignment vertical="center"/>
    </xf>
    <xf numFmtId="0" fontId="36" fillId="0" borderId="0" xfId="0" applyFont="1" applyAlignment="1">
      <alignment horizontal="right" vertical="center"/>
    </xf>
    <xf numFmtId="0" fontId="44" fillId="40" borderId="32" xfId="0" applyFont="1" applyFill="1" applyBorder="1" applyAlignment="1">
      <alignment horizontal="right" vertical="center"/>
    </xf>
    <xf numFmtId="0" fontId="42" fillId="0" borderId="16" xfId="0" applyFont="1" applyBorder="1" applyAlignment="1">
      <alignment vertical="center"/>
    </xf>
    <xf numFmtId="0" fontId="0" fillId="0" borderId="22" xfId="0" applyFont="1" applyBorder="1" applyAlignment="1">
      <alignment vertical="center"/>
    </xf>
    <xf numFmtId="0" fontId="40" fillId="0" borderId="16" xfId="0" applyFont="1" applyBorder="1" applyAlignment="1">
      <alignment vertical="center"/>
    </xf>
    <xf numFmtId="0" fontId="42" fillId="0" borderId="27" xfId="0" applyFont="1" applyBorder="1" applyAlignment="1">
      <alignment horizontal="center" vertical="center"/>
    </xf>
    <xf numFmtId="0" fontId="42" fillId="0" borderId="26" xfId="0" applyFont="1" applyBorder="1" applyAlignment="1">
      <alignment horizontal="left" vertical="center"/>
    </xf>
    <xf numFmtId="0" fontId="41" fillId="0" borderId="0" xfId="0" applyFont="1" applyAlignment="1">
      <alignment horizontal="center" vertical="center"/>
    </xf>
    <xf numFmtId="0" fontId="42" fillId="0" borderId="0" xfId="0" applyFont="1" applyAlignment="1">
      <alignment horizontal="center" vertical="center"/>
    </xf>
    <xf numFmtId="0" fontId="44" fillId="40" borderId="26" xfId="0" applyFont="1" applyFill="1" applyBorder="1" applyAlignment="1">
      <alignment horizontal="right" vertical="center"/>
    </xf>
    <xf numFmtId="49" fontId="42" fillId="0" borderId="16" xfId="0" applyNumberFormat="1" applyFont="1" applyBorder="1" applyAlignment="1">
      <alignment vertical="center"/>
    </xf>
    <xf numFmtId="49" fontId="42" fillId="0" borderId="0" xfId="0" applyNumberFormat="1" applyFont="1" applyAlignment="1">
      <alignment vertical="center"/>
    </xf>
    <xf numFmtId="0" fontId="42" fillId="0" borderId="26" xfId="0" applyFont="1" applyBorder="1" applyAlignment="1">
      <alignment vertical="center"/>
    </xf>
    <xf numFmtId="49" fontId="42" fillId="0" borderId="26" xfId="0" applyNumberFormat="1" applyFont="1" applyBorder="1" applyAlignment="1">
      <alignment vertical="center"/>
    </xf>
    <xf numFmtId="0" fontId="42" fillId="0" borderId="27" xfId="0" applyFont="1" applyBorder="1" applyAlignment="1">
      <alignment vertical="center"/>
    </xf>
    <xf numFmtId="0" fontId="45" fillId="0" borderId="27" xfId="0" applyFont="1" applyBorder="1" applyAlignment="1">
      <alignment horizontal="center" vertical="center"/>
    </xf>
    <xf numFmtId="0" fontId="45" fillId="0" borderId="0" xfId="0" applyFont="1" applyAlignment="1">
      <alignment vertical="center"/>
    </xf>
    <xf numFmtId="0" fontId="45" fillId="0" borderId="16" xfId="0" applyFont="1" applyBorder="1" applyAlignment="1">
      <alignment horizontal="center" vertical="center"/>
    </xf>
    <xf numFmtId="0" fontId="0" fillId="0" borderId="25" xfId="0" applyFont="1" applyBorder="1" applyAlignment="1">
      <alignment vertical="center"/>
    </xf>
    <xf numFmtId="49" fontId="42" fillId="0" borderId="27" xfId="0" applyNumberFormat="1" applyFont="1" applyBorder="1" applyAlignment="1">
      <alignment vertical="center"/>
    </xf>
    <xf numFmtId="0" fontId="24" fillId="0" borderId="0" xfId="0" applyFont="1" applyAlignment="1">
      <alignment vertical="center"/>
    </xf>
    <xf numFmtId="49" fontId="39" fillId="33" borderId="0" xfId="0" applyNumberFormat="1" applyFont="1" applyFill="1" applyAlignment="1">
      <alignment horizontal="center" vertical="center"/>
    </xf>
    <xf numFmtId="49" fontId="40" fillId="0" borderId="0" xfId="0" applyNumberFormat="1" applyFont="1" applyAlignment="1">
      <alignment horizontal="center" vertical="center"/>
    </xf>
    <xf numFmtId="49" fontId="39" fillId="0" borderId="0" xfId="0" applyNumberFormat="1" applyFont="1" applyAlignment="1">
      <alignment horizontal="center" vertical="center"/>
    </xf>
    <xf numFmtId="49" fontId="40" fillId="0" borderId="0" xfId="0" applyNumberFormat="1" applyFont="1" applyAlignment="1">
      <alignment vertical="center"/>
    </xf>
    <xf numFmtId="0" fontId="8" fillId="0" borderId="0" xfId="0" applyFont="1" applyAlignment="1">
      <alignment horizontal="right" vertical="center"/>
    </xf>
    <xf numFmtId="0" fontId="40" fillId="0" borderId="0" xfId="0" applyFont="1" applyAlignment="1">
      <alignment horizontal="left" vertical="center"/>
    </xf>
    <xf numFmtId="49" fontId="0" fillId="37" borderId="0" xfId="0" applyNumberFormat="1" applyFont="1" applyFill="1" applyAlignment="1">
      <alignment vertical="center"/>
    </xf>
    <xf numFmtId="49" fontId="29" fillId="37" borderId="0" xfId="0" applyNumberFormat="1" applyFont="1" applyFill="1" applyAlignment="1">
      <alignment horizontal="center" vertical="center"/>
    </xf>
    <xf numFmtId="49" fontId="46" fillId="0" borderId="0" xfId="0" applyNumberFormat="1" applyFont="1" applyAlignment="1">
      <alignment vertical="center"/>
    </xf>
    <xf numFmtId="49" fontId="47" fillId="0" borderId="0" xfId="0" applyNumberFormat="1" applyFont="1" applyAlignment="1">
      <alignment horizontal="center" vertical="center"/>
    </xf>
    <xf numFmtId="49" fontId="46" fillId="37" borderId="0" xfId="0" applyNumberFormat="1" applyFont="1" applyFill="1" applyAlignment="1">
      <alignment vertical="center"/>
    </xf>
    <xf numFmtId="49" fontId="47" fillId="37" borderId="0" xfId="0" applyNumberFormat="1" applyFont="1" applyFill="1" applyAlignment="1">
      <alignment vertical="center"/>
    </xf>
    <xf numFmtId="0" fontId="0" fillId="37" borderId="0" xfId="0" applyFill="1" applyAlignment="1">
      <alignment vertical="center"/>
    </xf>
    <xf numFmtId="0" fontId="21" fillId="33" borderId="33" xfId="0" applyFont="1" applyFill="1" applyBorder="1" applyAlignment="1">
      <alignment vertical="center"/>
    </xf>
    <xf numFmtId="0" fontId="21" fillId="33" borderId="34" xfId="0" applyFont="1" applyFill="1" applyBorder="1" applyAlignment="1">
      <alignment vertical="center"/>
    </xf>
    <xf numFmtId="0" fontId="21" fillId="33" borderId="35" xfId="0" applyFont="1" applyFill="1" applyBorder="1" applyAlignment="1">
      <alignment vertical="center"/>
    </xf>
    <xf numFmtId="49" fontId="22" fillId="33" borderId="34" xfId="0" applyNumberFormat="1" applyFont="1" applyFill="1" applyBorder="1" applyAlignment="1">
      <alignment horizontal="center" vertical="center"/>
    </xf>
    <xf numFmtId="49" fontId="22" fillId="33" borderId="34" xfId="0" applyNumberFormat="1" applyFont="1" applyFill="1" applyBorder="1" applyAlignment="1">
      <alignment vertical="center"/>
    </xf>
    <xf numFmtId="49" fontId="22" fillId="33" borderId="34" xfId="0" applyNumberFormat="1" applyFont="1" applyFill="1" applyBorder="1" applyAlignment="1">
      <alignment horizontal="centerContinuous" vertical="center"/>
    </xf>
    <xf numFmtId="49" fontId="22" fillId="33" borderId="36" xfId="0" applyNumberFormat="1" applyFont="1" applyFill="1" applyBorder="1" applyAlignment="1">
      <alignment horizontal="centerContinuous" vertical="center"/>
    </xf>
    <xf numFmtId="49" fontId="30" fillId="33" borderId="34" xfId="0" applyNumberFormat="1" applyFont="1" applyFill="1" applyBorder="1" applyAlignment="1">
      <alignment vertical="center"/>
    </xf>
    <xf numFmtId="49" fontId="30" fillId="33" borderId="36" xfId="0" applyNumberFormat="1" applyFont="1" applyFill="1" applyBorder="1" applyAlignment="1">
      <alignment vertical="center"/>
    </xf>
    <xf numFmtId="49" fontId="21" fillId="33" borderId="34" xfId="0" applyNumberFormat="1" applyFont="1" applyFill="1" applyBorder="1" applyAlignment="1">
      <alignment horizontal="left" vertical="center"/>
    </xf>
    <xf numFmtId="49" fontId="21" fillId="0" borderId="34" xfId="0" applyNumberFormat="1" applyFont="1" applyBorder="1" applyAlignment="1">
      <alignment horizontal="left" vertical="center"/>
    </xf>
    <xf numFmtId="49" fontId="30" fillId="37" borderId="36" xfId="0" applyNumberFormat="1" applyFont="1" applyFill="1" applyBorder="1" applyAlignment="1">
      <alignment vertical="center"/>
    </xf>
    <xf numFmtId="49" fontId="8" fillId="0" borderId="0" xfId="0" applyNumberFormat="1" applyFont="1" applyAlignment="1">
      <alignment vertical="center"/>
    </xf>
    <xf numFmtId="49" fontId="8" fillId="0" borderId="37" xfId="0" applyNumberFormat="1" applyFont="1" applyBorder="1" applyAlignment="1">
      <alignment vertical="center"/>
    </xf>
    <xf numFmtId="49" fontId="8" fillId="0" borderId="26" xfId="0" applyNumberFormat="1" applyFont="1" applyBorder="1" applyAlignment="1">
      <alignment horizontal="right" vertical="center"/>
    </xf>
    <xf numFmtId="49" fontId="8" fillId="0" borderId="0" xfId="0" applyNumberFormat="1" applyFont="1" applyAlignment="1">
      <alignment horizontal="center" vertical="center"/>
    </xf>
    <xf numFmtId="49" fontId="8" fillId="37" borderId="0" xfId="0" applyNumberFormat="1" applyFont="1" applyFill="1" applyAlignment="1">
      <alignment horizontal="center" vertical="center"/>
    </xf>
    <xf numFmtId="49" fontId="31" fillId="0" borderId="0" xfId="0" applyNumberFormat="1" applyFont="1" applyAlignment="1">
      <alignment horizontal="center" vertical="center"/>
    </xf>
    <xf numFmtId="49" fontId="36" fillId="0" borderId="0" xfId="0" applyNumberFormat="1" applyFont="1" applyAlignment="1">
      <alignment vertical="center"/>
    </xf>
    <xf numFmtId="49" fontId="36" fillId="0" borderId="26" xfId="0" applyNumberFormat="1" applyFont="1" applyBorder="1" applyAlignment="1">
      <alignment vertical="center"/>
    </xf>
    <xf numFmtId="49" fontId="21" fillId="33" borderId="38" xfId="0" applyNumberFormat="1" applyFont="1" applyFill="1" applyBorder="1" applyAlignment="1">
      <alignment vertical="center"/>
    </xf>
    <xf numFmtId="49" fontId="21" fillId="33" borderId="39" xfId="0" applyNumberFormat="1" applyFont="1" applyFill="1" applyBorder="1" applyAlignment="1">
      <alignment vertical="center"/>
    </xf>
    <xf numFmtId="49" fontId="36" fillId="33" borderId="26" xfId="0" applyNumberFormat="1" applyFont="1" applyFill="1" applyBorder="1" applyAlignment="1">
      <alignment vertical="center"/>
    </xf>
    <xf numFmtId="0" fontId="8" fillId="0" borderId="16" xfId="0" applyFont="1" applyBorder="1" applyAlignment="1">
      <alignment vertical="center"/>
    </xf>
    <xf numFmtId="49" fontId="36" fillId="0" borderId="16" xfId="0" applyNumberFormat="1" applyFont="1" applyBorder="1" applyAlignment="1">
      <alignment vertical="center"/>
    </xf>
    <xf numFmtId="49" fontId="8" fillId="0" borderId="16" xfId="0" applyNumberFormat="1" applyFont="1" applyBorder="1" applyAlignment="1">
      <alignment vertical="center"/>
    </xf>
    <xf numFmtId="49" fontId="36" fillId="0" borderId="27" xfId="0" applyNumberFormat="1" applyFont="1" applyBorder="1" applyAlignment="1">
      <alignment vertical="center"/>
    </xf>
    <xf numFmtId="49" fontId="8" fillId="0" borderId="40" xfId="0" applyNumberFormat="1" applyFont="1" applyBorder="1" applyAlignment="1">
      <alignment vertical="center"/>
    </xf>
    <xf numFmtId="49" fontId="8" fillId="0" borderId="27" xfId="0" applyNumberFormat="1" applyFont="1" applyBorder="1" applyAlignment="1">
      <alignment horizontal="right" vertical="center"/>
    </xf>
    <xf numFmtId="0" fontId="8" fillId="33" borderId="37" xfId="0" applyFont="1" applyFill="1" applyBorder="1" applyAlignment="1">
      <alignment vertical="center"/>
    </xf>
    <xf numFmtId="49" fontId="8" fillId="33" borderId="26" xfId="0" applyNumberFormat="1" applyFont="1" applyFill="1" applyBorder="1" applyAlignment="1">
      <alignment horizontal="right" vertical="center"/>
    </xf>
    <xf numFmtId="49" fontId="8" fillId="0" borderId="16" xfId="0" applyNumberFormat="1" applyFont="1" applyBorder="1" applyAlignment="1">
      <alignment horizontal="center" vertical="center"/>
    </xf>
    <xf numFmtId="0" fontId="8" fillId="37" borderId="16" xfId="0" applyFont="1" applyFill="1" applyBorder="1" applyAlignment="1">
      <alignment vertical="center"/>
    </xf>
    <xf numFmtId="49" fontId="8" fillId="37" borderId="16" xfId="0" applyNumberFormat="1" applyFont="1" applyFill="1" applyBorder="1" applyAlignment="1">
      <alignment horizontal="center" vertical="center"/>
    </xf>
    <xf numFmtId="49" fontId="8" fillId="37" borderId="27" xfId="0" applyNumberFormat="1" applyFont="1" applyFill="1" applyBorder="1" applyAlignment="1">
      <alignment vertical="center"/>
    </xf>
    <xf numFmtId="49" fontId="31" fillId="0" borderId="16" xfId="0" applyNumberFormat="1" applyFont="1" applyBorder="1" applyAlignment="1">
      <alignment horizontal="center" vertical="center"/>
    </xf>
    <xf numFmtId="0" fontId="44" fillId="40" borderId="27" xfId="0" applyFont="1" applyFill="1" applyBorder="1" applyAlignment="1">
      <alignment horizontal="right" vertical="center"/>
    </xf>
    <xf numFmtId="0" fontId="43" fillId="37" borderId="26" xfId="0" applyFont="1" applyFill="1" applyBorder="1" applyAlignment="1">
      <alignment vertical="center"/>
    </xf>
    <xf numFmtId="0" fontId="48" fillId="37" borderId="0" xfId="0" applyFont="1" applyFill="1" applyAlignment="1">
      <alignment horizontal="right" vertical="center"/>
    </xf>
    <xf numFmtId="0" fontId="49" fillId="0" borderId="0" xfId="0" applyFont="1" applyAlignment="1">
      <alignment vertical="center"/>
    </xf>
    <xf numFmtId="0" fontId="44" fillId="40" borderId="0" xfId="0" applyFont="1" applyFill="1" applyAlignment="1">
      <alignment horizontal="right" vertical="center"/>
    </xf>
    <xf numFmtId="49" fontId="42" fillId="0" borderId="16" xfId="0" applyNumberFormat="1" applyFont="1" applyBorder="1" applyAlignment="1">
      <alignment horizontal="left" vertical="center"/>
    </xf>
    <xf numFmtId="49" fontId="40" fillId="33" borderId="0" xfId="0" applyNumberFormat="1" applyFont="1" applyFill="1" applyAlignment="1">
      <alignment horizontal="center" vertical="center"/>
    </xf>
    <xf numFmtId="0" fontId="44" fillId="40" borderId="36" xfId="0" applyFont="1" applyFill="1" applyBorder="1" applyAlignment="1">
      <alignment horizontal="right" vertical="center"/>
    </xf>
    <xf numFmtId="49" fontId="42" fillId="0" borderId="27" xfId="0" applyNumberFormat="1" applyFont="1" applyBorder="1" applyAlignment="1">
      <alignment horizontal="left" vertical="center"/>
    </xf>
    <xf numFmtId="49" fontId="42" fillId="0" borderId="0" xfId="0" applyNumberFormat="1" applyFont="1" applyAlignment="1">
      <alignment horizontal="left" vertical="center"/>
    </xf>
    <xf numFmtId="49" fontId="42" fillId="0" borderId="26" xfId="0" applyNumberFormat="1" applyFont="1" applyBorder="1" applyAlignment="1">
      <alignment horizontal="left" vertical="center"/>
    </xf>
    <xf numFmtId="49" fontId="50" fillId="0" borderId="27" xfId="0" applyNumberFormat="1" applyFont="1" applyBorder="1" applyAlignment="1">
      <alignment horizontal="right" vertical="center"/>
    </xf>
    <xf numFmtId="49" fontId="50" fillId="0" borderId="0" xfId="0" applyNumberFormat="1" applyFont="1" applyAlignment="1">
      <alignment horizontal="right" vertical="center"/>
    </xf>
    <xf numFmtId="0" fontId="28" fillId="37" borderId="0" xfId="0" applyFont="1" applyFill="1" applyAlignment="1">
      <alignment horizontal="right" vertical="center"/>
    </xf>
    <xf numFmtId="49" fontId="8" fillId="41" borderId="0" xfId="0" applyNumberFormat="1" applyFont="1" applyFill="1" applyAlignment="1">
      <alignment horizontal="center" vertical="center"/>
    </xf>
    <xf numFmtId="49" fontId="42" fillId="41" borderId="0" xfId="0" applyNumberFormat="1" applyFont="1" applyFill="1" applyAlignment="1">
      <alignment vertical="center"/>
    </xf>
    <xf numFmtId="0" fontId="42" fillId="41" borderId="16" xfId="0" applyFont="1" applyFill="1" applyBorder="1" applyAlignment="1">
      <alignment vertical="center"/>
    </xf>
    <xf numFmtId="49" fontId="42" fillId="41" borderId="16" xfId="0" applyNumberFormat="1" applyFont="1" applyFill="1" applyBorder="1" applyAlignment="1">
      <alignment vertical="center"/>
    </xf>
    <xf numFmtId="0" fontId="40" fillId="37" borderId="0" xfId="0" applyFont="1" applyFill="1" applyAlignment="1">
      <alignment horizontal="right" vertical="center"/>
    </xf>
    <xf numFmtId="0" fontId="36" fillId="41" borderId="0" xfId="0" applyFont="1" applyFill="1" applyAlignment="1">
      <alignment horizontal="right" vertical="center"/>
    </xf>
    <xf numFmtId="0" fontId="44" fillId="42" borderId="32" xfId="0" applyFont="1" applyFill="1" applyBorder="1" applyAlignment="1">
      <alignment horizontal="right" vertical="center"/>
    </xf>
    <xf numFmtId="49" fontId="42" fillId="41" borderId="27" xfId="0" applyNumberFormat="1" applyFont="1" applyFill="1" applyBorder="1" applyAlignment="1">
      <alignment vertical="center"/>
    </xf>
    <xf numFmtId="49" fontId="39" fillId="0" borderId="0" xfId="0" applyNumberFormat="1" applyFont="1" applyAlignment="1">
      <alignment horizontal="center" vertical="center"/>
    </xf>
    <xf numFmtId="49" fontId="40" fillId="0" borderId="16" xfId="0" applyNumberFormat="1" applyFont="1" applyBorder="1" applyAlignment="1">
      <alignment horizontal="center" vertical="center"/>
    </xf>
    <xf numFmtId="1" fontId="40" fillId="0" borderId="16" xfId="0" applyNumberFormat="1" applyFont="1" applyBorder="1" applyAlignment="1">
      <alignment horizontal="center" vertical="center"/>
    </xf>
    <xf numFmtId="49" fontId="45" fillId="0" borderId="16" xfId="0" applyNumberFormat="1" applyFont="1" applyBorder="1" applyAlignment="1">
      <alignment vertical="center"/>
    </xf>
    <xf numFmtId="49" fontId="24" fillId="0" borderId="16" xfId="0" applyNumberFormat="1" applyFont="1" applyBorder="1" applyAlignment="1">
      <alignment vertical="center"/>
    </xf>
    <xf numFmtId="49" fontId="50" fillId="0" borderId="16" xfId="0" applyNumberFormat="1" applyFont="1" applyBorder="1" applyAlignment="1">
      <alignment horizontal="right" vertical="center"/>
    </xf>
    <xf numFmtId="49" fontId="22" fillId="33" borderId="16" xfId="0" applyNumberFormat="1" applyFont="1" applyFill="1" applyBorder="1" applyAlignment="1">
      <alignment horizontal="center" vertical="center"/>
    </xf>
    <xf numFmtId="49" fontId="22" fillId="33" borderId="35" xfId="0" applyNumberFormat="1" applyFont="1" applyFill="1" applyBorder="1" applyAlignment="1">
      <alignment horizontal="centerContinuous" vertical="center"/>
    </xf>
    <xf numFmtId="0" fontId="8" fillId="37" borderId="26" xfId="0" applyFont="1" applyFill="1" applyBorder="1" applyAlignment="1">
      <alignment vertical="center"/>
    </xf>
    <xf numFmtId="0" fontId="8" fillId="37" borderId="27" xfId="0" applyFont="1" applyFill="1" applyBorder="1" applyAlignment="1">
      <alignment vertical="center"/>
    </xf>
    <xf numFmtId="0" fontId="40" fillId="33" borderId="0" xfId="0" applyFont="1" applyFill="1" applyAlignment="1">
      <alignment horizontal="center" vertical="center"/>
    </xf>
    <xf numFmtId="49" fontId="22" fillId="33" borderId="36" xfId="0" applyNumberFormat="1" applyFont="1" applyFill="1" applyBorder="1" applyAlignment="1">
      <alignment vertical="center"/>
    </xf>
    <xf numFmtId="49" fontId="9" fillId="37" borderId="13" xfId="0" applyNumberFormat="1" applyFont="1" applyFill="1" applyBorder="1" applyAlignment="1">
      <alignment horizontal="left" vertical="center"/>
    </xf>
    <xf numFmtId="0" fontId="8" fillId="33" borderId="24" xfId="0" applyFont="1" applyFill="1" applyBorder="1" applyAlignment="1">
      <alignment horizontal="center" wrapText="1"/>
    </xf>
    <xf numFmtId="0" fontId="51" fillId="0" borderId="0" xfId="0" applyFont="1" applyAlignment="1">
      <alignment vertical="center"/>
    </xf>
    <xf numFmtId="0" fontId="7" fillId="37" borderId="0" xfId="0" applyFont="1" applyFill="1" applyAlignment="1">
      <alignment horizontal="left"/>
    </xf>
    <xf numFmtId="49" fontId="12" fillId="0" borderId="0" xfId="0" applyNumberFormat="1" applyFont="1" applyAlignment="1">
      <alignment horizontal="right" vertical="center"/>
    </xf>
    <xf numFmtId="0" fontId="14" fillId="0" borderId="0" xfId="0" applyFont="1" applyAlignment="1">
      <alignment horizontal="left"/>
    </xf>
    <xf numFmtId="49" fontId="9" fillId="33" borderId="28" xfId="0" applyNumberFormat="1" applyFont="1" applyFill="1" applyBorder="1" applyAlignment="1">
      <alignment horizontal="left" vertical="center"/>
    </xf>
    <xf numFmtId="0" fontId="0" fillId="33" borderId="41" xfId="0" applyFill="1" applyBorder="1" applyAlignment="1">
      <alignment vertical="center"/>
    </xf>
    <xf numFmtId="0" fontId="0" fillId="37" borderId="0" xfId="0" applyFill="1" applyAlignment="1">
      <alignment horizontal="center" vertical="center"/>
    </xf>
    <xf numFmtId="0" fontId="13" fillId="0" borderId="0" xfId="0" applyFont="1" applyAlignment="1">
      <alignment/>
    </xf>
    <xf numFmtId="49" fontId="13" fillId="33" borderId="17" xfId="0" applyNumberFormat="1" applyFont="1" applyFill="1" applyBorder="1" applyAlignment="1">
      <alignment horizontal="center" wrapText="1"/>
    </xf>
    <xf numFmtId="49" fontId="8" fillId="36" borderId="15" xfId="0" applyNumberFormat="1" applyFont="1" applyFill="1" applyBorder="1" applyAlignment="1">
      <alignment horizontal="center" wrapText="1"/>
    </xf>
    <xf numFmtId="0" fontId="0" fillId="0" borderId="27" xfId="0" applyFont="1" applyBorder="1" applyAlignment="1">
      <alignment horizontal="left" vertical="center"/>
    </xf>
    <xf numFmtId="0" fontId="0" fillId="0" borderId="21" xfId="0" applyFont="1" applyBorder="1" applyAlignment="1">
      <alignment horizontal="center" vertical="center" wrapText="1"/>
    </xf>
    <xf numFmtId="0" fontId="32" fillId="0" borderId="0" xfId="0" applyFont="1" applyAlignment="1">
      <alignment horizontal="left"/>
    </xf>
    <xf numFmtId="0" fontId="13" fillId="0" borderId="0" xfId="0" applyFont="1" applyAlignment="1">
      <alignment horizontal="left"/>
    </xf>
    <xf numFmtId="0" fontId="30" fillId="33" borderId="0" xfId="0" applyFont="1" applyFill="1" applyAlignment="1">
      <alignment vertical="center"/>
    </xf>
    <xf numFmtId="0" fontId="22" fillId="33" borderId="0" xfId="0" applyFont="1" applyFill="1" applyAlignment="1">
      <alignment horizontal="right" vertical="center"/>
    </xf>
    <xf numFmtId="0" fontId="0" fillId="0" borderId="15" xfId="0" applyFont="1" applyBorder="1" applyAlignment="1">
      <alignment vertical="center"/>
    </xf>
    <xf numFmtId="0" fontId="38" fillId="0" borderId="15" xfId="0" applyFont="1" applyBorder="1" applyAlignment="1">
      <alignment vertical="center"/>
    </xf>
    <xf numFmtId="0" fontId="8" fillId="33" borderId="0" xfId="0" applyFont="1" applyFill="1" applyAlignment="1">
      <alignment horizontal="right" vertical="center"/>
    </xf>
    <xf numFmtId="0" fontId="36" fillId="33" borderId="0" xfId="0" applyFont="1" applyFill="1" applyAlignment="1">
      <alignment horizontal="center" vertical="center"/>
    </xf>
    <xf numFmtId="0" fontId="36" fillId="33" borderId="0" xfId="0" applyFont="1" applyFill="1" applyAlignment="1">
      <alignment vertical="center"/>
    </xf>
    <xf numFmtId="0" fontId="39" fillId="33" borderId="0" xfId="0" applyFont="1" applyFill="1" applyAlignment="1">
      <alignment horizontal="center" vertical="center"/>
    </xf>
    <xf numFmtId="0" fontId="13" fillId="0" borderId="16" xfId="0" applyFont="1" applyBorder="1" applyAlignment="1">
      <alignment vertical="center"/>
    </xf>
    <xf numFmtId="0" fontId="43" fillId="0" borderId="16" xfId="0" applyFont="1" applyBorder="1" applyAlignment="1">
      <alignment horizontal="center" vertical="center"/>
    </xf>
    <xf numFmtId="0" fontId="40" fillId="0" borderId="0" xfId="0" applyFont="1" applyAlignment="1">
      <alignment horizontal="center" vertical="center"/>
    </xf>
    <xf numFmtId="0" fontId="49" fillId="0" borderId="27" xfId="0" applyFont="1" applyBorder="1" applyAlignment="1">
      <alignment horizontal="right" vertical="center"/>
    </xf>
    <xf numFmtId="0" fontId="52" fillId="0" borderId="26" xfId="0" applyFont="1" applyBorder="1" applyAlignment="1">
      <alignment horizontal="center" vertical="center"/>
    </xf>
    <xf numFmtId="0" fontId="42" fillId="0" borderId="0" xfId="0" applyFont="1" applyAlignment="1">
      <alignment horizontal="left" vertical="center"/>
    </xf>
    <xf numFmtId="0" fontId="43" fillId="0" borderId="0" xfId="0" applyFont="1" applyAlignment="1">
      <alignment horizontal="left" vertical="center"/>
    </xf>
    <xf numFmtId="0" fontId="42" fillId="0" borderId="16" xfId="0" applyFont="1" applyBorder="1" applyAlignment="1">
      <alignment horizontal="left" vertical="center"/>
    </xf>
    <xf numFmtId="0" fontId="49" fillId="0" borderId="16" xfId="0" applyFont="1" applyBorder="1" applyAlignment="1">
      <alignment horizontal="right" vertical="center"/>
    </xf>
    <xf numFmtId="0" fontId="43" fillId="0" borderId="27" xfId="0" applyFont="1" applyBorder="1" applyAlignment="1">
      <alignment horizontal="center" vertical="center"/>
    </xf>
    <xf numFmtId="0" fontId="43" fillId="0" borderId="26" xfId="0" applyFont="1" applyBorder="1" applyAlignment="1">
      <alignment vertical="center"/>
    </xf>
    <xf numFmtId="0" fontId="49" fillId="0" borderId="0" xfId="0" applyFont="1" applyAlignment="1">
      <alignment horizontal="right" vertical="center"/>
    </xf>
    <xf numFmtId="0" fontId="43" fillId="0" borderId="0" xfId="0" applyFont="1" applyAlignment="1">
      <alignment horizontal="center" vertical="center"/>
    </xf>
    <xf numFmtId="0" fontId="40" fillId="33" borderId="0" xfId="0" applyFont="1" applyFill="1" applyAlignment="1">
      <alignment horizontal="center" vertical="center"/>
    </xf>
    <xf numFmtId="0" fontId="43" fillId="0" borderId="26" xfId="0" applyFont="1" applyBorder="1" applyAlignment="1">
      <alignment horizontal="left" vertical="center"/>
    </xf>
    <xf numFmtId="0" fontId="49" fillId="0" borderId="26" xfId="0" applyFont="1" applyBorder="1" applyAlignment="1">
      <alignment horizontal="right" vertical="center"/>
    </xf>
    <xf numFmtId="0" fontId="43" fillId="37" borderId="0" xfId="0" applyFont="1" applyFill="1" applyAlignment="1">
      <alignment horizontal="right" vertical="center"/>
    </xf>
    <xf numFmtId="0" fontId="43" fillId="37" borderId="16" xfId="0" applyFont="1" applyFill="1" applyBorder="1" applyAlignment="1">
      <alignment horizontal="right" vertical="center"/>
    </xf>
    <xf numFmtId="0" fontId="49" fillId="37" borderId="0" xfId="0" applyFont="1" applyFill="1" applyAlignment="1">
      <alignment horizontal="right" vertical="center"/>
    </xf>
    <xf numFmtId="0" fontId="39" fillId="33" borderId="0" xfId="0" applyFont="1" applyFill="1" applyAlignment="1">
      <alignment horizontal="center" vertical="center"/>
    </xf>
    <xf numFmtId="0" fontId="40" fillId="37" borderId="0" xfId="0" applyFont="1" applyFill="1" applyAlignment="1">
      <alignment horizontal="center" vertical="center"/>
    </xf>
    <xf numFmtId="49" fontId="40" fillId="37" borderId="0" xfId="0" applyNumberFormat="1" applyFont="1" applyFill="1" applyAlignment="1">
      <alignment horizontal="center" vertical="center"/>
    </xf>
    <xf numFmtId="1" fontId="40" fillId="37" borderId="0" xfId="0" applyNumberFormat="1" applyFont="1" applyFill="1" applyAlignment="1">
      <alignment horizontal="center" vertical="center"/>
    </xf>
    <xf numFmtId="49" fontId="43" fillId="0" borderId="0" xfId="0" applyNumberFormat="1" applyFont="1" applyAlignment="1">
      <alignment horizontal="center" vertical="center"/>
    </xf>
    <xf numFmtId="49" fontId="0" fillId="0" borderId="0" xfId="0" applyNumberFormat="1" applyAlignment="1">
      <alignment vertical="center"/>
    </xf>
    <xf numFmtId="49" fontId="31" fillId="37" borderId="26" xfId="0" applyNumberFormat="1" applyFont="1" applyFill="1" applyBorder="1" applyAlignment="1">
      <alignment vertical="center"/>
    </xf>
    <xf numFmtId="49" fontId="31" fillId="0" borderId="0" xfId="0" applyNumberFormat="1" applyFont="1" applyAlignment="1">
      <alignment vertical="center"/>
    </xf>
    <xf numFmtId="49" fontId="8" fillId="37" borderId="16" xfId="0" applyNumberFormat="1" applyFont="1" applyFill="1" applyBorder="1" applyAlignment="1">
      <alignment vertical="center"/>
    </xf>
    <xf numFmtId="49" fontId="31" fillId="37" borderId="27" xfId="0" applyNumberFormat="1" applyFont="1" applyFill="1" applyBorder="1" applyAlignment="1">
      <alignment vertical="center"/>
    </xf>
    <xf numFmtId="49" fontId="31" fillId="0" borderId="16" xfId="0" applyNumberFormat="1" applyFont="1" applyBorder="1" applyAlignment="1">
      <alignment vertical="center"/>
    </xf>
    <xf numFmtId="0" fontId="53" fillId="38" borderId="27" xfId="0" applyFont="1" applyFill="1" applyBorder="1" applyAlignment="1">
      <alignment vertical="center"/>
    </xf>
    <xf numFmtId="49" fontId="8" fillId="33" borderId="16" xfId="0" applyNumberFormat="1" applyFont="1" applyFill="1" applyBorder="1" applyAlignment="1">
      <alignment vertical="center"/>
    </xf>
    <xf numFmtId="0" fontId="21" fillId="33" borderId="37" xfId="0" applyFont="1" applyFill="1" applyBorder="1" applyAlignment="1">
      <alignment vertical="center"/>
    </xf>
    <xf numFmtId="49" fontId="8" fillId="33" borderId="37" xfId="0" applyNumberFormat="1" applyFont="1" applyFill="1" applyBorder="1" applyAlignment="1">
      <alignment vertical="center"/>
    </xf>
    <xf numFmtId="49" fontId="8" fillId="33" borderId="40" xfId="0" applyNumberFormat="1" applyFont="1" applyFill="1" applyBorder="1" applyAlignment="1">
      <alignment vertical="center"/>
    </xf>
    <xf numFmtId="0" fontId="0" fillId="0" borderId="30" xfId="0" applyFont="1" applyBorder="1" applyAlignment="1">
      <alignment vertical="center"/>
    </xf>
    <xf numFmtId="0" fontId="54" fillId="33" borderId="0" xfId="0" applyFont="1" applyFill="1" applyAlignment="1">
      <alignment vertical="center"/>
    </xf>
    <xf numFmtId="0" fontId="19" fillId="33" borderId="0" xfId="0" applyFont="1" applyFill="1" applyAlignment="1">
      <alignment horizontal="center" vertical="center" wrapText="1"/>
    </xf>
    <xf numFmtId="0" fontId="16" fillId="33" borderId="0" xfId="0" applyFont="1" applyFill="1" applyBorder="1" applyAlignment="1">
      <alignment vertical="center"/>
    </xf>
    <xf numFmtId="0" fontId="8" fillId="33" borderId="0" xfId="0" applyFont="1" applyFill="1" applyAlignment="1">
      <alignment horizontal="center"/>
    </xf>
    <xf numFmtId="0" fontId="24" fillId="33" borderId="42" xfId="0" applyFont="1" applyFill="1" applyBorder="1" applyAlignment="1">
      <alignment horizontal="left" vertical="center"/>
    </xf>
    <xf numFmtId="0" fontId="25" fillId="33" borderId="43" xfId="0" applyFont="1" applyFill="1" applyBorder="1" applyAlignment="1">
      <alignment horizontal="left" vertical="center"/>
    </xf>
    <xf numFmtId="49" fontId="55" fillId="0" borderId="0" xfId="0" applyNumberFormat="1" applyFont="1" applyAlignment="1">
      <alignment vertical="top"/>
    </xf>
    <xf numFmtId="0" fontId="8" fillId="33" borderId="26" xfId="0" applyFont="1" applyFill="1" applyBorder="1" applyAlignment="1">
      <alignment horizontal="right" vertical="center"/>
    </xf>
    <xf numFmtId="0" fontId="8" fillId="33" borderId="27" xfId="0" applyFont="1" applyFill="1" applyBorder="1" applyAlignment="1">
      <alignment horizontal="right" vertical="center"/>
    </xf>
    <xf numFmtId="49" fontId="8" fillId="33" borderId="38" xfId="0" applyNumberFormat="1" applyFont="1" applyFill="1" applyBorder="1" applyAlignment="1">
      <alignment vertical="center"/>
    </xf>
    <xf numFmtId="49" fontId="8" fillId="33" borderId="39" xfId="0" applyNumberFormat="1" applyFont="1" applyFill="1" applyBorder="1" applyAlignment="1">
      <alignment vertical="center"/>
    </xf>
    <xf numFmtId="49" fontId="8" fillId="33" borderId="32" xfId="0" applyNumberFormat="1" applyFont="1" applyFill="1" applyBorder="1" applyAlignment="1">
      <alignment horizontal="right" vertical="center"/>
    </xf>
    <xf numFmtId="0" fontId="21" fillId="33" borderId="0" xfId="0" applyFont="1" applyFill="1" applyBorder="1" applyAlignment="1">
      <alignment vertical="center"/>
    </xf>
    <xf numFmtId="0" fontId="21" fillId="33" borderId="44" xfId="0" applyFont="1" applyFill="1" applyBorder="1" applyAlignment="1">
      <alignment vertical="center"/>
    </xf>
    <xf numFmtId="49" fontId="55" fillId="0" borderId="0" xfId="0" applyNumberFormat="1" applyFont="1" applyAlignment="1">
      <alignment horizontal="center"/>
    </xf>
    <xf numFmtId="49" fontId="19" fillId="0" borderId="0" xfId="0" applyNumberFormat="1" applyFont="1" applyAlignment="1">
      <alignment horizontal="center"/>
    </xf>
    <xf numFmtId="0" fontId="0" fillId="0" borderId="45" xfId="0" applyFont="1" applyBorder="1" applyAlignment="1">
      <alignment horizontal="center" vertical="center"/>
    </xf>
    <xf numFmtId="49" fontId="8" fillId="33" borderId="0" xfId="0" applyNumberFormat="1" applyFont="1" applyFill="1" applyBorder="1" applyAlignment="1">
      <alignment vertical="center"/>
    </xf>
    <xf numFmtId="0" fontId="40" fillId="0" borderId="16" xfId="0" applyFont="1" applyBorder="1" applyAlignment="1">
      <alignment horizontal="center" vertical="center"/>
    </xf>
    <xf numFmtId="49" fontId="8" fillId="33" borderId="46" xfId="0" applyNumberFormat="1" applyFont="1" applyFill="1" applyBorder="1" applyAlignment="1">
      <alignment horizontal="center" wrapText="1"/>
    </xf>
    <xf numFmtId="0" fontId="0" fillId="0" borderId="21" xfId="0" applyFont="1" applyFill="1" applyBorder="1" applyAlignment="1">
      <alignment horizontal="center" vertical="center"/>
    </xf>
    <xf numFmtId="49" fontId="10" fillId="0" borderId="0" xfId="0" applyNumberFormat="1" applyFont="1" applyFill="1" applyAlignment="1">
      <alignment vertical="top"/>
    </xf>
    <xf numFmtId="0" fontId="26" fillId="36" borderId="27" xfId="0" applyFont="1" applyFill="1" applyBorder="1" applyAlignment="1">
      <alignment horizontal="center" vertical="center"/>
    </xf>
    <xf numFmtId="49" fontId="8" fillId="36" borderId="46" xfId="0" applyNumberFormat="1" applyFont="1" applyFill="1" applyBorder="1" applyAlignment="1">
      <alignment horizontal="center" wrapText="1"/>
    </xf>
    <xf numFmtId="1" fontId="26" fillId="36" borderId="20" xfId="0" applyNumberFormat="1" applyFont="1" applyFill="1" applyBorder="1" applyAlignment="1">
      <alignment horizontal="center" vertical="center"/>
    </xf>
    <xf numFmtId="49" fontId="8" fillId="36" borderId="47" xfId="0" applyNumberFormat="1" applyFont="1" applyFill="1" applyBorder="1" applyAlignment="1">
      <alignment horizontal="center" wrapText="1"/>
    </xf>
    <xf numFmtId="1" fontId="26" fillId="36" borderId="48" xfId="0" applyNumberFormat="1" applyFont="1" applyFill="1" applyBorder="1" applyAlignment="1">
      <alignment horizontal="center" vertical="center"/>
    </xf>
    <xf numFmtId="0" fontId="6" fillId="0" borderId="20" xfId="0" applyFont="1" applyBorder="1" applyAlignment="1">
      <alignment horizontal="center" vertical="center"/>
    </xf>
    <xf numFmtId="49" fontId="32" fillId="0" borderId="0" xfId="0" applyNumberFormat="1" applyFont="1" applyFill="1" applyAlignment="1">
      <alignment horizontal="left"/>
    </xf>
    <xf numFmtId="49" fontId="4" fillId="0" borderId="0" xfId="0" applyNumberFormat="1" applyFont="1" applyFill="1" applyAlignment="1">
      <alignment horizontal="left" vertical="top"/>
    </xf>
    <xf numFmtId="49" fontId="13" fillId="0" borderId="0" xfId="0" applyNumberFormat="1" applyFont="1" applyFill="1" applyAlignment="1">
      <alignment horizontal="left"/>
    </xf>
    <xf numFmtId="0" fontId="20" fillId="0" borderId="0" xfId="0" applyFont="1" applyFill="1" applyAlignment="1">
      <alignment horizontal="left"/>
    </xf>
    <xf numFmtId="49" fontId="7" fillId="0" borderId="0" xfId="0" applyNumberFormat="1" applyFont="1" applyFill="1" applyAlignment="1">
      <alignment horizontal="left"/>
    </xf>
    <xf numFmtId="14" fontId="16" fillId="0" borderId="15" xfId="0" applyNumberFormat="1" applyFont="1" applyBorder="1" applyAlignment="1">
      <alignment horizontal="left" vertical="center"/>
    </xf>
    <xf numFmtId="49" fontId="26" fillId="33" borderId="13" xfId="0" applyNumberFormat="1" applyFont="1" applyFill="1" applyBorder="1" applyAlignment="1">
      <alignment vertical="center"/>
    </xf>
    <xf numFmtId="49" fontId="26" fillId="33" borderId="0" xfId="0" applyNumberFormat="1" applyFont="1" applyFill="1" applyAlignment="1">
      <alignment vertical="center"/>
    </xf>
    <xf numFmtId="49" fontId="23" fillId="33" borderId="0" xfId="0" applyNumberFormat="1" applyFont="1" applyFill="1" applyAlignment="1">
      <alignment horizontal="left" vertical="center"/>
    </xf>
    <xf numFmtId="0" fontId="31" fillId="33" borderId="49" xfId="0" applyFont="1" applyFill="1" applyBorder="1" applyAlignment="1">
      <alignment horizontal="center" wrapText="1"/>
    </xf>
    <xf numFmtId="0" fontId="31" fillId="36" borderId="49" xfId="0" applyFont="1" applyFill="1" applyBorder="1" applyAlignment="1">
      <alignment horizontal="center" wrapText="1"/>
    </xf>
    <xf numFmtId="49" fontId="32" fillId="0" borderId="0" xfId="0" applyNumberFormat="1" applyFont="1" applyAlignment="1">
      <alignment horizontal="center"/>
    </xf>
    <xf numFmtId="0" fontId="0" fillId="33" borderId="41" xfId="0" applyFill="1" applyBorder="1" applyAlignment="1">
      <alignment horizontal="center" vertical="center"/>
    </xf>
    <xf numFmtId="49" fontId="9" fillId="37" borderId="0" xfId="0" applyNumberFormat="1" applyFont="1" applyFill="1" applyBorder="1" applyAlignment="1">
      <alignment horizontal="left" vertical="center"/>
    </xf>
    <xf numFmtId="49" fontId="0" fillId="0" borderId="21" xfId="0" applyNumberFormat="1" applyFont="1" applyBorder="1" applyAlignment="1">
      <alignment horizontal="center" vertical="center"/>
    </xf>
    <xf numFmtId="49" fontId="8" fillId="33" borderId="0" xfId="0" applyNumberFormat="1" applyFont="1" applyFill="1" applyBorder="1" applyAlignment="1">
      <alignment horizontal="right" vertical="center"/>
    </xf>
    <xf numFmtId="0" fontId="8" fillId="33" borderId="0" xfId="0" applyFont="1" applyFill="1" applyBorder="1" applyAlignment="1">
      <alignment horizontal="right" vertical="center"/>
    </xf>
    <xf numFmtId="0" fontId="8" fillId="33" borderId="16" xfId="0" applyFont="1" applyFill="1" applyBorder="1" applyAlignment="1">
      <alignment horizontal="right" vertical="center"/>
    </xf>
    <xf numFmtId="0" fontId="40" fillId="0" borderId="16" xfId="0" applyFont="1" applyBorder="1" applyAlignment="1">
      <alignment horizontal="center" vertical="center" shrinkToFit="1"/>
    </xf>
    <xf numFmtId="49" fontId="8" fillId="0" borderId="16" xfId="0" applyNumberFormat="1" applyFont="1" applyBorder="1" applyAlignment="1">
      <alignment horizontal="right" vertical="center"/>
    </xf>
    <xf numFmtId="49" fontId="8" fillId="33" borderId="39" xfId="0" applyNumberFormat="1" applyFont="1" applyFill="1" applyBorder="1" applyAlignment="1">
      <alignment horizontal="right" vertical="center"/>
    </xf>
    <xf numFmtId="0" fontId="21" fillId="33" borderId="26" xfId="0" applyFont="1" applyFill="1" applyBorder="1" applyAlignment="1">
      <alignment vertical="center"/>
    </xf>
    <xf numFmtId="0" fontId="21" fillId="33" borderId="36" xfId="0" applyFont="1" applyFill="1" applyBorder="1" applyAlignment="1">
      <alignment vertical="center"/>
    </xf>
    <xf numFmtId="49" fontId="8" fillId="0" borderId="38" xfId="0" applyNumberFormat="1" applyFont="1" applyBorder="1" applyAlignment="1">
      <alignment vertical="center"/>
    </xf>
    <xf numFmtId="49" fontId="8" fillId="0" borderId="39" xfId="0" applyNumberFormat="1" applyFont="1" applyBorder="1" applyAlignment="1">
      <alignment vertical="center"/>
    </xf>
    <xf numFmtId="49" fontId="8" fillId="0" borderId="39" xfId="0" applyNumberFormat="1" applyFont="1" applyBorder="1" applyAlignment="1">
      <alignment horizontal="right" vertical="center"/>
    </xf>
    <xf numFmtId="49" fontId="8" fillId="0" borderId="32" xfId="0" applyNumberFormat="1" applyFont="1" applyBorder="1" applyAlignment="1">
      <alignment horizontal="right" vertical="center"/>
    </xf>
    <xf numFmtId="0" fontId="40" fillId="0" borderId="0" xfId="0" applyFont="1" applyBorder="1" applyAlignment="1">
      <alignment horizontal="center" vertical="center" shrinkToFit="1"/>
    </xf>
    <xf numFmtId="49" fontId="8" fillId="33" borderId="50" xfId="0" applyNumberFormat="1" applyFont="1" applyFill="1" applyBorder="1" applyAlignment="1">
      <alignment horizontal="center" wrapText="1"/>
    </xf>
    <xf numFmtId="0" fontId="0" fillId="0" borderId="51" xfId="0" applyFont="1" applyBorder="1" applyAlignment="1">
      <alignment horizontal="center" vertical="center"/>
    </xf>
    <xf numFmtId="49" fontId="8" fillId="33" borderId="0" xfId="0" applyNumberFormat="1" applyFont="1" applyFill="1" applyAlignment="1">
      <alignment horizontal="center" vertical="center" shrinkToFit="1"/>
    </xf>
    <xf numFmtId="0" fontId="40" fillId="0" borderId="0" xfId="0" applyFont="1" applyBorder="1" applyAlignment="1">
      <alignment horizontal="center" vertical="center"/>
    </xf>
    <xf numFmtId="0" fontId="26" fillId="33" borderId="0" xfId="0" applyFont="1" applyFill="1" applyAlignment="1">
      <alignment/>
    </xf>
    <xf numFmtId="0" fontId="12" fillId="0" borderId="0" xfId="0" applyNumberFormat="1" applyFont="1" applyAlignment="1">
      <alignment horizontal="left"/>
    </xf>
    <xf numFmtId="0" fontId="26" fillId="36" borderId="16" xfId="0" applyFont="1" applyFill="1" applyBorder="1" applyAlignment="1">
      <alignment horizontal="center" vertical="center"/>
    </xf>
    <xf numFmtId="0" fontId="0" fillId="0" borderId="52" xfId="0" applyFont="1" applyFill="1" applyBorder="1" applyAlignment="1">
      <alignment horizontal="center" vertical="center"/>
    </xf>
    <xf numFmtId="0" fontId="0" fillId="36" borderId="52" xfId="0" applyFont="1" applyFill="1" applyBorder="1" applyAlignment="1">
      <alignment horizontal="center" vertical="center"/>
    </xf>
    <xf numFmtId="0" fontId="0" fillId="0" borderId="52" xfId="0" applyFont="1" applyBorder="1" applyAlignment="1">
      <alignment horizontal="center" vertical="center"/>
    </xf>
    <xf numFmtId="49" fontId="17" fillId="0" borderId="15" xfId="0" applyNumberFormat="1" applyFont="1" applyBorder="1" applyAlignment="1">
      <alignment horizontal="right" vertical="center"/>
    </xf>
    <xf numFmtId="0" fontId="40" fillId="0" borderId="16" xfId="0" applyNumberFormat="1" applyFont="1" applyBorder="1" applyAlignment="1">
      <alignment horizontal="center" vertical="center" shrinkToFit="1"/>
    </xf>
    <xf numFmtId="0" fontId="40" fillId="0" borderId="0" xfId="0" applyNumberFormat="1" applyFont="1" applyBorder="1" applyAlignment="1">
      <alignment horizontal="center" vertical="center" shrinkToFit="1"/>
    </xf>
    <xf numFmtId="0" fontId="12" fillId="0" borderId="0" xfId="0" applyFont="1" applyAlignment="1">
      <alignment/>
    </xf>
    <xf numFmtId="0" fontId="57" fillId="37" borderId="0" xfId="0" applyFont="1" applyFill="1" applyAlignment="1">
      <alignment horizontal="right" vertical="center"/>
    </xf>
    <xf numFmtId="49" fontId="22" fillId="33" borderId="34" xfId="0" applyNumberFormat="1" applyFont="1" applyFill="1" applyBorder="1" applyAlignment="1">
      <alignment horizontal="right" vertical="center"/>
    </xf>
    <xf numFmtId="49" fontId="32" fillId="0" borderId="0" xfId="0" applyNumberFormat="1" applyFont="1" applyAlignment="1">
      <alignment/>
    </xf>
    <xf numFmtId="49" fontId="56" fillId="34" borderId="33" xfId="0" applyNumberFormat="1" applyFont="1" applyFill="1" applyBorder="1" applyAlignment="1">
      <alignment vertical="center"/>
    </xf>
    <xf numFmtId="49" fontId="34" fillId="34" borderId="34" xfId="0" applyNumberFormat="1" applyFont="1" applyFill="1" applyBorder="1" applyAlignment="1">
      <alignment vertical="center"/>
    </xf>
    <xf numFmtId="49" fontId="34" fillId="34" borderId="53" xfId="0" applyNumberFormat="1" applyFont="1" applyFill="1" applyBorder="1" applyAlignment="1">
      <alignment vertical="center"/>
    </xf>
    <xf numFmtId="49" fontId="9" fillId="34" borderId="34" xfId="0" applyNumberFormat="1" applyFont="1" applyFill="1" applyBorder="1" applyAlignment="1">
      <alignment horizontal="left" vertical="center"/>
    </xf>
    <xf numFmtId="49" fontId="9" fillId="34" borderId="36" xfId="0" applyNumberFormat="1" applyFont="1" applyFill="1" applyBorder="1" applyAlignment="1">
      <alignment horizontal="left" vertical="center"/>
    </xf>
    <xf numFmtId="0" fontId="8" fillId="33" borderId="0" xfId="0" applyFont="1" applyFill="1" applyAlignment="1">
      <alignment horizontal="center" vertical="center" shrinkToFit="1"/>
    </xf>
    <xf numFmtId="0" fontId="12" fillId="35" borderId="14" xfId="0" applyFont="1" applyFill="1" applyBorder="1" applyAlignment="1">
      <alignment horizontal="left" vertical="center"/>
    </xf>
    <xf numFmtId="0" fontId="0" fillId="35" borderId="14" xfId="0" applyFont="1" applyFill="1" applyBorder="1" applyAlignment="1">
      <alignment vertical="center"/>
    </xf>
    <xf numFmtId="49" fontId="31" fillId="33" borderId="28" xfId="0" applyNumberFormat="1" applyFont="1" applyFill="1" applyBorder="1" applyAlignment="1">
      <alignment horizontal="left" vertical="center"/>
    </xf>
    <xf numFmtId="0" fontId="13" fillId="0" borderId="0" xfId="0" applyFont="1" applyAlignment="1">
      <alignment/>
    </xf>
    <xf numFmtId="0" fontId="40" fillId="0" borderId="16" xfId="0" applyFont="1" applyBorder="1" applyAlignment="1">
      <alignment vertical="center"/>
    </xf>
    <xf numFmtId="0" fontId="42" fillId="0" borderId="0" xfId="0" applyFont="1" applyAlignment="1">
      <alignment vertical="center"/>
    </xf>
    <xf numFmtId="0" fontId="25" fillId="0" borderId="0" xfId="0" applyFont="1" applyAlignment="1">
      <alignment vertical="center"/>
    </xf>
    <xf numFmtId="0" fontId="36" fillId="0" borderId="0" xfId="0" applyFont="1" applyAlignment="1">
      <alignment horizontal="right" vertical="center"/>
    </xf>
    <xf numFmtId="1" fontId="0" fillId="33" borderId="27" xfId="0" applyNumberFormat="1" applyFont="1" applyFill="1" applyBorder="1" applyAlignment="1">
      <alignment horizontal="center" vertical="center"/>
    </xf>
    <xf numFmtId="49" fontId="8" fillId="33" borderId="15" xfId="0" applyNumberFormat="1" applyFont="1" applyFill="1" applyBorder="1" applyAlignment="1">
      <alignment horizontal="center" wrapText="1"/>
    </xf>
    <xf numFmtId="191" fontId="0" fillId="0" borderId="20" xfId="0" applyNumberFormat="1" applyFont="1" applyBorder="1" applyAlignment="1">
      <alignment horizontal="left" vertical="center"/>
    </xf>
    <xf numFmtId="0" fontId="0" fillId="0" borderId="30" xfId="0" applyFont="1" applyBorder="1" applyAlignment="1">
      <alignment horizontal="center" vertical="center"/>
    </xf>
    <xf numFmtId="0" fontId="32" fillId="0" borderId="54" xfId="0" applyFont="1" applyBorder="1" applyAlignment="1">
      <alignment horizontal="center" vertical="center"/>
    </xf>
    <xf numFmtId="0" fontId="0" fillId="0" borderId="20" xfId="0" applyFont="1" applyBorder="1" applyAlignment="1">
      <alignment vertical="center"/>
    </xf>
    <xf numFmtId="0" fontId="0" fillId="0" borderId="23" xfId="0" applyFont="1" applyBorder="1" applyAlignment="1">
      <alignment vertical="center"/>
    </xf>
    <xf numFmtId="0" fontId="40" fillId="0" borderId="16" xfId="0" applyFont="1" applyBorder="1" applyAlignment="1">
      <alignment vertical="center" shrinkToFit="1"/>
    </xf>
    <xf numFmtId="0" fontId="0" fillId="0" borderId="16" xfId="0" applyFont="1" applyBorder="1" applyAlignment="1">
      <alignment vertical="center"/>
    </xf>
    <xf numFmtId="0" fontId="40" fillId="0" borderId="0" xfId="0" applyFont="1" applyAlignment="1">
      <alignment vertical="center"/>
    </xf>
    <xf numFmtId="0" fontId="0" fillId="0" borderId="0" xfId="0" applyFont="1" applyAlignment="1">
      <alignment vertical="center"/>
    </xf>
    <xf numFmtId="0" fontId="39" fillId="0" borderId="16" xfId="0" applyFont="1" applyBorder="1" applyAlignment="1">
      <alignment vertical="center" shrinkToFit="1"/>
    </xf>
    <xf numFmtId="0" fontId="40" fillId="0" borderId="0" xfId="0" applyFont="1" applyFill="1" applyAlignment="1">
      <alignment horizontal="center" vertical="center" shrinkToFit="1"/>
    </xf>
    <xf numFmtId="0" fontId="40" fillId="0" borderId="0" xfId="0" applyFont="1" applyFill="1" applyAlignment="1">
      <alignment horizontal="center" vertical="center" shrinkToFit="1"/>
    </xf>
    <xf numFmtId="0" fontId="41" fillId="0" borderId="0" xfId="0" applyFont="1" applyFill="1" applyAlignment="1">
      <alignment horizontal="center" vertical="center" shrinkToFit="1"/>
    </xf>
    <xf numFmtId="0" fontId="4" fillId="37" borderId="0" xfId="0" applyFont="1" applyFill="1" applyAlignment="1">
      <alignment vertical="top"/>
    </xf>
    <xf numFmtId="0" fontId="1" fillId="33" borderId="0" xfId="43" applyFill="1" applyBorder="1" applyAlignment="1">
      <alignment/>
    </xf>
    <xf numFmtId="49" fontId="26" fillId="33" borderId="0" xfId="0" applyNumberFormat="1" applyFont="1" applyFill="1" applyBorder="1" applyAlignment="1">
      <alignment vertical="center"/>
    </xf>
    <xf numFmtId="0" fontId="0" fillId="0" borderId="0" xfId="0" applyFill="1" applyAlignment="1">
      <alignment/>
    </xf>
    <xf numFmtId="0" fontId="0" fillId="34" borderId="0" xfId="0" applyFill="1" applyAlignment="1">
      <alignment/>
    </xf>
    <xf numFmtId="49" fontId="0" fillId="34" borderId="0" xfId="0" applyNumberFormat="1" applyFill="1" applyAlignment="1">
      <alignment/>
    </xf>
    <xf numFmtId="49" fontId="17" fillId="35" borderId="14" xfId="0" applyNumberFormat="1" applyFont="1" applyFill="1" applyBorder="1" applyAlignment="1">
      <alignment horizontal="left" vertical="center"/>
    </xf>
    <xf numFmtId="0" fontId="0" fillId="34" borderId="0" xfId="0" applyFill="1" applyAlignment="1">
      <alignment horizontal="center"/>
    </xf>
    <xf numFmtId="0" fontId="14" fillId="43" borderId="0" xfId="0" applyFont="1" applyFill="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8" fillId="0" borderId="0" xfId="0" applyFont="1" applyFill="1" applyAlignment="1">
      <alignment vertical="center"/>
    </xf>
    <xf numFmtId="0" fontId="4" fillId="0" borderId="0" xfId="0" applyFont="1" applyFill="1" applyAlignment="1">
      <alignment vertical="top"/>
    </xf>
    <xf numFmtId="0" fontId="0" fillId="34" borderId="0" xfId="0" applyFont="1" applyFill="1" applyAlignment="1">
      <alignment/>
    </xf>
    <xf numFmtId="0" fontId="0" fillId="34" borderId="0" xfId="0" applyFont="1" applyFill="1" applyAlignment="1">
      <alignment horizontal="center"/>
    </xf>
    <xf numFmtId="49" fontId="13" fillId="33" borderId="0" xfId="0" applyNumberFormat="1" applyFont="1" applyFill="1" applyAlignment="1">
      <alignment horizontal="center" vertical="center"/>
    </xf>
    <xf numFmtId="49" fontId="10" fillId="35" borderId="36" xfId="0" applyNumberFormat="1" applyFont="1" applyFill="1" applyBorder="1" applyAlignment="1">
      <alignment vertical="center"/>
    </xf>
    <xf numFmtId="0" fontId="39" fillId="0" borderId="16" xfId="0" applyFont="1" applyBorder="1" applyAlignment="1">
      <alignment vertical="center" shrinkToFit="1"/>
    </xf>
    <xf numFmtId="0" fontId="39" fillId="0" borderId="16" xfId="0" applyFont="1" applyBorder="1" applyAlignment="1">
      <alignment vertical="center"/>
    </xf>
    <xf numFmtId="0" fontId="13" fillId="0" borderId="16" xfId="0" applyFont="1" applyBorder="1" applyAlignment="1">
      <alignment vertical="center"/>
    </xf>
    <xf numFmtId="49" fontId="56" fillId="34" borderId="10" xfId="0" applyNumberFormat="1" applyFont="1" applyFill="1" applyBorder="1" applyAlignment="1">
      <alignment vertical="center" shrinkToFit="1"/>
    </xf>
    <xf numFmtId="49" fontId="13" fillId="33" borderId="29" xfId="0" applyNumberFormat="1" applyFont="1" applyFill="1" applyBorder="1" applyAlignment="1">
      <alignment horizontal="center" wrapText="1"/>
    </xf>
    <xf numFmtId="0" fontId="0" fillId="0" borderId="42" xfId="0" applyNumberFormat="1" applyFont="1" applyBorder="1" applyAlignment="1">
      <alignment horizontal="center" vertical="center"/>
    </xf>
    <xf numFmtId="0" fontId="0" fillId="0" borderId="43" xfId="0" applyNumberFormat="1" applyFont="1" applyBorder="1" applyAlignment="1">
      <alignment horizontal="center" vertical="center"/>
    </xf>
    <xf numFmtId="0" fontId="0" fillId="0" borderId="55" xfId="0" applyNumberFormat="1" applyFont="1" applyBorder="1" applyAlignment="1">
      <alignment horizontal="center" vertical="center"/>
    </xf>
    <xf numFmtId="0" fontId="0" fillId="0" borderId="52" xfId="0" applyNumberFormat="1" applyFont="1" applyBorder="1" applyAlignment="1">
      <alignment horizontal="center" vertical="center"/>
    </xf>
    <xf numFmtId="49" fontId="56" fillId="34" borderId="11" xfId="0" applyNumberFormat="1" applyFont="1" applyFill="1" applyBorder="1" applyAlignment="1">
      <alignment vertical="center" shrinkToFit="1"/>
    </xf>
    <xf numFmtId="49" fontId="56" fillId="34" borderId="49" xfId="0" applyNumberFormat="1" applyFont="1" applyFill="1" applyBorder="1" applyAlignment="1">
      <alignment vertical="center" shrinkToFit="1"/>
    </xf>
    <xf numFmtId="49" fontId="0" fillId="0" borderId="15" xfId="0" applyNumberFormat="1" applyFont="1" applyBorder="1" applyAlignment="1">
      <alignment horizontal="left"/>
    </xf>
    <xf numFmtId="0" fontId="8" fillId="33" borderId="10" xfId="0" applyFont="1" applyFill="1" applyBorder="1" applyAlignment="1">
      <alignment wrapText="1"/>
    </xf>
    <xf numFmtId="0" fontId="8" fillId="33" borderId="49" xfId="0" applyFont="1" applyFill="1" applyBorder="1" applyAlignment="1">
      <alignment wrapText="1"/>
    </xf>
    <xf numFmtId="0" fontId="0" fillId="0" borderId="56" xfId="0" applyFont="1" applyBorder="1" applyAlignment="1">
      <alignment horizontal="center" vertical="center"/>
    </xf>
    <xf numFmtId="0" fontId="0" fillId="0" borderId="55" xfId="0" applyFont="1" applyBorder="1" applyAlignment="1">
      <alignment horizontal="center" vertical="center"/>
    </xf>
    <xf numFmtId="49" fontId="22" fillId="33" borderId="41" xfId="0" applyNumberFormat="1" applyFont="1" applyFill="1" applyBorder="1" applyAlignment="1">
      <alignment horizontal="right" vertical="center"/>
    </xf>
    <xf numFmtId="0" fontId="0" fillId="0" borderId="34" xfId="0" applyFont="1" applyBorder="1" applyAlignment="1">
      <alignment horizontal="center" vertical="center"/>
    </xf>
    <xf numFmtId="0" fontId="0" fillId="36" borderId="34" xfId="0" applyFont="1" applyFill="1" applyBorder="1" applyAlignment="1">
      <alignment horizontal="center" vertical="center"/>
    </xf>
    <xf numFmtId="0" fontId="96" fillId="0" borderId="0" xfId="0" applyFont="1" applyAlignment="1">
      <alignment horizontal="right" vertical="center"/>
    </xf>
    <xf numFmtId="49" fontId="0" fillId="0" borderId="0" xfId="0" applyNumberFormat="1" applyAlignment="1">
      <alignment horizontal="center"/>
    </xf>
    <xf numFmtId="49" fontId="0" fillId="0" borderId="21" xfId="0" applyNumberFormat="1" applyFont="1" applyBorder="1" applyAlignment="1">
      <alignment horizontal="center" vertical="center" wrapText="1"/>
    </xf>
    <xf numFmtId="49" fontId="22" fillId="33" borderId="29" xfId="0" applyNumberFormat="1" applyFont="1" applyFill="1" applyBorder="1" applyAlignment="1">
      <alignment horizontal="right" vertical="center"/>
    </xf>
    <xf numFmtId="49" fontId="17" fillId="0" borderId="24" xfId="0" applyNumberFormat="1" applyFont="1" applyBorder="1" applyAlignment="1">
      <alignment horizontal="right" vertical="center"/>
    </xf>
    <xf numFmtId="0" fontId="0" fillId="0" borderId="16" xfId="0" applyNumberFormat="1" applyFont="1" applyBorder="1" applyAlignment="1">
      <alignment horizontal="center" vertical="center"/>
    </xf>
    <xf numFmtId="0" fontId="0" fillId="0" borderId="51" xfId="0" applyNumberFormat="1" applyFont="1" applyBorder="1" applyAlignment="1">
      <alignment horizontal="center" vertical="center"/>
    </xf>
    <xf numFmtId="1" fontId="0" fillId="0" borderId="16" xfId="0" applyNumberFormat="1" applyFont="1" applyBorder="1" applyAlignment="1">
      <alignment horizontal="center" vertical="center"/>
    </xf>
    <xf numFmtId="1" fontId="0" fillId="0" borderId="15" xfId="0" applyNumberFormat="1" applyFont="1" applyBorder="1" applyAlignment="1">
      <alignment horizontal="center" vertical="center"/>
    </xf>
    <xf numFmtId="49" fontId="8" fillId="33" borderId="57" xfId="0" applyNumberFormat="1" applyFont="1" applyFill="1" applyBorder="1" applyAlignment="1">
      <alignment horizontal="center" wrapText="1"/>
    </xf>
    <xf numFmtId="0" fontId="32" fillId="0" borderId="58" xfId="0" applyFont="1" applyBorder="1" applyAlignment="1">
      <alignment horizontal="center" vertical="center"/>
    </xf>
    <xf numFmtId="0" fontId="32" fillId="0" borderId="56" xfId="0" applyFont="1" applyBorder="1" applyAlignment="1">
      <alignment horizontal="center" vertical="center"/>
    </xf>
    <xf numFmtId="0" fontId="35" fillId="44" borderId="24" xfId="0" applyFont="1" applyFill="1" applyBorder="1" applyAlignment="1">
      <alignment horizontal="right" vertical="center"/>
    </xf>
    <xf numFmtId="0" fontId="0" fillId="0" borderId="27" xfId="0" applyFont="1" applyBorder="1" applyAlignment="1">
      <alignment vertical="center"/>
    </xf>
    <xf numFmtId="0" fontId="0" fillId="0" borderId="27" xfId="0" applyFont="1" applyFill="1" applyBorder="1" applyAlignment="1">
      <alignment horizontal="center" vertical="center"/>
    </xf>
    <xf numFmtId="49" fontId="0" fillId="0" borderId="27" xfId="0" applyNumberFormat="1" applyFont="1" applyBorder="1" applyAlignment="1">
      <alignment horizontal="center" vertical="center"/>
    </xf>
    <xf numFmtId="49" fontId="0" fillId="0" borderId="27" xfId="0" applyNumberFormat="1" applyBorder="1" applyAlignment="1">
      <alignment horizontal="center" vertical="center"/>
    </xf>
    <xf numFmtId="49" fontId="0" fillId="0" borderId="27" xfId="0" applyNumberFormat="1" applyFont="1" applyBorder="1" applyAlignment="1">
      <alignment horizontal="center" vertical="center" wrapText="1"/>
    </xf>
    <xf numFmtId="49" fontId="0" fillId="0" borderId="30" xfId="0" applyNumberFormat="1" applyFont="1" applyBorder="1" applyAlignment="1">
      <alignment horizontal="center" vertical="center"/>
    </xf>
    <xf numFmtId="0" fontId="0" fillId="0" borderId="24" xfId="0" applyFont="1" applyBorder="1" applyAlignment="1">
      <alignment horizontal="center" vertical="center"/>
    </xf>
    <xf numFmtId="49" fontId="0" fillId="0" borderId="38" xfId="0" applyNumberFormat="1" applyFont="1" applyBorder="1" applyAlignment="1">
      <alignment horizontal="center" vertical="center"/>
    </xf>
    <xf numFmtId="49" fontId="0" fillId="0" borderId="21" xfId="0" applyNumberFormat="1" applyBorder="1" applyAlignment="1">
      <alignment horizontal="center" vertical="center"/>
    </xf>
    <xf numFmtId="0" fontId="12" fillId="0" borderId="0" xfId="0" applyNumberFormat="1" applyFont="1" applyAlignment="1">
      <alignment horizontal="left"/>
    </xf>
    <xf numFmtId="0" fontId="0" fillId="0" borderId="0" xfId="0" applyNumberFormat="1" applyFont="1" applyAlignment="1">
      <alignment vertical="center"/>
    </xf>
    <xf numFmtId="49" fontId="10" fillId="35" borderId="33" xfId="0" applyNumberFormat="1" applyFont="1" applyFill="1" applyBorder="1" applyAlignment="1">
      <alignment vertical="center"/>
    </xf>
    <xf numFmtId="0" fontId="6" fillId="0" borderId="0" xfId="0" applyFont="1" applyAlignment="1">
      <alignment horizontal="center" vertical="center"/>
    </xf>
    <xf numFmtId="0" fontId="6" fillId="0" borderId="0" xfId="0" applyFont="1" applyAlignment="1">
      <alignment vertical="center"/>
    </xf>
    <xf numFmtId="49" fontId="32" fillId="33" borderId="0" xfId="0" applyNumberFormat="1" applyFont="1" applyFill="1" applyAlignment="1">
      <alignment horizontal="right" vertical="center"/>
    </xf>
    <xf numFmtId="0" fontId="32" fillId="0" borderId="0" xfId="0" applyFont="1" applyAlignment="1">
      <alignment horizontal="center" vertical="center"/>
    </xf>
    <xf numFmtId="0" fontId="32" fillId="0" borderId="0" xfId="0" applyFont="1" applyAlignment="1">
      <alignment vertical="center"/>
    </xf>
    <xf numFmtId="0" fontId="32" fillId="33" borderId="0" xfId="0" applyNumberFormat="1" applyFont="1" applyFill="1" applyAlignment="1">
      <alignment horizontal="right" vertical="center"/>
    </xf>
    <xf numFmtId="0" fontId="32" fillId="33" borderId="0" xfId="0" applyNumberFormat="1" applyFont="1" applyFill="1" applyAlignment="1">
      <alignment horizontal="center" vertical="center"/>
    </xf>
    <xf numFmtId="0" fontId="32" fillId="33" borderId="0" xfId="0" applyNumberFormat="1" applyFont="1" applyFill="1" applyAlignment="1">
      <alignment horizontal="left" vertical="center"/>
    </xf>
    <xf numFmtId="0" fontId="32" fillId="33" borderId="0" xfId="0" applyNumberFormat="1" applyFont="1" applyFill="1" applyAlignment="1">
      <alignment vertical="center"/>
    </xf>
    <xf numFmtId="0" fontId="59" fillId="33" borderId="0" xfId="0" applyNumberFormat="1" applyFont="1" applyFill="1" applyAlignment="1">
      <alignment horizontal="center" vertical="center"/>
    </xf>
    <xf numFmtId="0" fontId="59" fillId="33" borderId="0" xfId="0" applyNumberFormat="1" applyFont="1" applyFill="1" applyAlignment="1">
      <alignment vertical="center"/>
    </xf>
    <xf numFmtId="0" fontId="32" fillId="34" borderId="0" xfId="0" applyFont="1" applyFill="1" applyAlignment="1">
      <alignment/>
    </xf>
    <xf numFmtId="0" fontId="32" fillId="34" borderId="0" xfId="0" applyFont="1" applyFill="1" applyAlignment="1">
      <alignment horizontal="center"/>
    </xf>
    <xf numFmtId="0" fontId="32" fillId="0" borderId="0" xfId="0" applyFont="1" applyFill="1" applyAlignment="1">
      <alignment/>
    </xf>
    <xf numFmtId="49" fontId="59" fillId="33" borderId="0" xfId="0" applyNumberFormat="1" applyFont="1" applyFill="1" applyAlignment="1">
      <alignment vertical="center"/>
    </xf>
    <xf numFmtId="49" fontId="32" fillId="33" borderId="0" xfId="0" applyNumberFormat="1" applyFont="1" applyFill="1" applyAlignment="1">
      <alignment horizontal="center" vertical="center"/>
    </xf>
    <xf numFmtId="0" fontId="32" fillId="33" borderId="0" xfId="0" applyFont="1" applyFill="1" applyAlignment="1">
      <alignment horizontal="center" vertical="center"/>
    </xf>
    <xf numFmtId="0" fontId="32" fillId="33" borderId="0" xfId="0" applyFont="1" applyFill="1" applyAlignment="1">
      <alignment horizontal="right" vertical="center"/>
    </xf>
    <xf numFmtId="0" fontId="32" fillId="0" borderId="0" xfId="0" applyFont="1" applyAlignment="1">
      <alignment horizontal="left" vertical="center"/>
    </xf>
    <xf numFmtId="0" fontId="59" fillId="0" borderId="0" xfId="0" applyFont="1" applyAlignment="1">
      <alignment horizontal="center" vertical="center"/>
    </xf>
    <xf numFmtId="0" fontId="59" fillId="0" borderId="0" xfId="0" applyFont="1" applyAlignment="1">
      <alignment vertical="center"/>
    </xf>
    <xf numFmtId="0" fontId="6" fillId="33" borderId="0" xfId="0" applyFont="1" applyFill="1" applyAlignment="1">
      <alignment horizontal="right" vertical="center"/>
    </xf>
    <xf numFmtId="0" fontId="6" fillId="0" borderId="0" xfId="0" applyFont="1" applyAlignment="1">
      <alignment horizontal="left" vertical="center"/>
    </xf>
    <xf numFmtId="0" fontId="58" fillId="0" borderId="0" xfId="0" applyFont="1" applyAlignment="1">
      <alignment vertical="center"/>
    </xf>
    <xf numFmtId="0" fontId="40" fillId="0" borderId="16" xfId="0" applyFont="1" applyBorder="1" applyAlignment="1">
      <alignment vertical="center"/>
    </xf>
    <xf numFmtId="0" fontId="0" fillId="0" borderId="0" xfId="0" applyAlignment="1" quotePrefix="1">
      <alignment/>
    </xf>
    <xf numFmtId="49" fontId="0" fillId="0" borderId="21" xfId="0" applyNumberFormat="1" applyFont="1" applyBorder="1" applyAlignment="1" quotePrefix="1">
      <alignment horizontal="center" vertical="center"/>
    </xf>
    <xf numFmtId="0" fontId="0" fillId="0" borderId="21" xfId="0" applyFont="1" applyFill="1" applyBorder="1" applyAlignment="1" quotePrefix="1">
      <alignment horizontal="center" vertical="center"/>
    </xf>
    <xf numFmtId="0" fontId="0" fillId="45" borderId="0" xfId="0" applyFill="1" applyAlignment="1">
      <alignment/>
    </xf>
    <xf numFmtId="0" fontId="0" fillId="45" borderId="27" xfId="0" applyFont="1" applyFill="1" applyBorder="1" applyAlignment="1">
      <alignment vertical="center"/>
    </xf>
    <xf numFmtId="0" fontId="0" fillId="0" borderId="0" xfId="0" applyFont="1" applyBorder="1" applyAlignment="1">
      <alignment vertical="center"/>
    </xf>
    <xf numFmtId="0" fontId="0" fillId="0" borderId="27" xfId="0" applyBorder="1" applyAlignment="1">
      <alignment/>
    </xf>
    <xf numFmtId="0" fontId="0" fillId="0" borderId="0" xfId="0" applyFont="1" applyBorder="1" applyAlignment="1">
      <alignment horizontal="center" vertical="center"/>
    </xf>
    <xf numFmtId="49" fontId="0" fillId="0" borderId="0" xfId="0" applyNumberFormat="1" applyFont="1" applyBorder="1" applyAlignment="1" quotePrefix="1">
      <alignment horizontal="center" vertical="center"/>
    </xf>
    <xf numFmtId="0" fontId="0" fillId="0" borderId="21" xfId="0" applyBorder="1" applyAlignment="1" quotePrefix="1">
      <alignment/>
    </xf>
    <xf numFmtId="0" fontId="42" fillId="0" borderId="16" xfId="0" applyFont="1" applyFill="1" applyBorder="1" applyAlignment="1">
      <alignment vertical="center"/>
    </xf>
    <xf numFmtId="0" fontId="0" fillId="45" borderId="21" xfId="0" applyNumberFormat="1" applyFont="1" applyFill="1" applyBorder="1" applyAlignment="1">
      <alignment horizontal="center" vertical="center"/>
    </xf>
    <xf numFmtId="3" fontId="40" fillId="0" borderId="0" xfId="0" applyNumberFormat="1" applyFont="1" applyAlignment="1">
      <alignment horizontal="left" vertical="center"/>
    </xf>
    <xf numFmtId="3" fontId="42" fillId="0" borderId="0" xfId="0" applyNumberFormat="1" applyFont="1" applyAlignment="1">
      <alignment horizontal="left" vertical="center"/>
    </xf>
    <xf numFmtId="14" fontId="23" fillId="33" borderId="39" xfId="0" applyNumberFormat="1" applyFont="1" applyFill="1" applyBorder="1" applyAlignment="1">
      <alignment horizontal="left" vertical="center" wrapText="1"/>
    </xf>
    <xf numFmtId="14" fontId="16" fillId="0" borderId="15" xfId="0" applyNumberFormat="1" applyFont="1" applyBorder="1" applyAlignment="1">
      <alignment horizontal="left" vertical="center"/>
    </xf>
    <xf numFmtId="49" fontId="13" fillId="33" borderId="59" xfId="0" applyNumberFormat="1" applyFont="1" applyFill="1" applyBorder="1" applyAlignment="1">
      <alignment horizontal="center" wrapText="1"/>
    </xf>
    <xf numFmtId="49" fontId="13" fillId="33" borderId="29" xfId="0" applyNumberFormat="1" applyFont="1" applyFill="1" applyBorder="1" applyAlignment="1">
      <alignment horizontal="center" wrapText="1"/>
    </xf>
    <xf numFmtId="49" fontId="13" fillId="33" borderId="28" xfId="0" applyNumberFormat="1" applyFont="1" applyFill="1" applyBorder="1" applyAlignment="1">
      <alignment horizontal="center" wrapText="1"/>
    </xf>
    <xf numFmtId="49" fontId="13" fillId="33" borderId="41" xfId="0" applyNumberFormat="1" applyFont="1" applyFill="1" applyBorder="1" applyAlignment="1">
      <alignment horizontal="center" wrapText="1"/>
    </xf>
    <xf numFmtId="0" fontId="40" fillId="33" borderId="0" xfId="0" applyFont="1" applyFill="1" applyAlignment="1">
      <alignment horizontal="center" vertical="center"/>
    </xf>
    <xf numFmtId="0" fontId="40" fillId="33" borderId="26" xfId="0" applyFont="1" applyFill="1" applyBorder="1" applyAlignment="1">
      <alignment horizontal="center" vertical="center"/>
    </xf>
    <xf numFmtId="16" fontId="32" fillId="33" borderId="0" xfId="0" applyNumberFormat="1" applyFont="1" applyFill="1" applyAlignment="1" quotePrefix="1">
      <alignment horizontal="center" vertical="center"/>
    </xf>
    <xf numFmtId="17" fontId="32" fillId="33" borderId="0" xfId="0" applyNumberFormat="1" applyFont="1" applyFill="1" applyAlignment="1" quotePrefix="1">
      <alignment horizontal="center" vertical="center"/>
    </xf>
    <xf numFmtId="0" fontId="45" fillId="33" borderId="0" xfId="0" applyNumberFormat="1" applyFont="1" applyFill="1" applyAlignment="1">
      <alignment horizontal="center" vertical="center"/>
    </xf>
    <xf numFmtId="0" fontId="45" fillId="33" borderId="26" xfId="0" applyNumberFormat="1" applyFont="1" applyFill="1" applyBorder="1" applyAlignment="1">
      <alignment horizontal="center" vertical="center"/>
    </xf>
    <xf numFmtId="49" fontId="50" fillId="0" borderId="27" xfId="0" applyNumberFormat="1" applyFont="1" applyBorder="1" applyAlignment="1" quotePrefix="1">
      <alignment horizontal="right" vertical="center"/>
    </xf>
    <xf numFmtId="0" fontId="23" fillId="0" borderId="27" xfId="0" applyFont="1" applyBorder="1" applyAlignment="1" quotePrefix="1">
      <alignment horizontal="right" vertical="center"/>
    </xf>
    <xf numFmtId="49" fontId="23" fillId="41" borderId="16" xfId="0" applyNumberFormat="1" applyFont="1" applyFill="1" applyBorder="1" applyAlignment="1">
      <alignment horizontal="right" vertical="center"/>
    </xf>
    <xf numFmtId="0" fontId="97" fillId="37" borderId="27" xfId="0" applyFont="1" applyFill="1" applyBorder="1" applyAlignment="1">
      <alignment vertical="center"/>
    </xf>
    <xf numFmtId="0" fontId="97" fillId="37" borderId="16" xfId="0" applyFont="1" applyFill="1" applyBorder="1" applyAlignment="1">
      <alignment vertical="center"/>
    </xf>
    <xf numFmtId="0" fontId="98" fillId="37" borderId="27" xfId="0" applyFont="1" applyFill="1" applyBorder="1" applyAlignment="1" quotePrefix="1">
      <alignment horizontal="right" vertical="center"/>
    </xf>
    <xf numFmtId="0" fontId="98" fillId="37" borderId="16" xfId="0" applyFont="1" applyFill="1" applyBorder="1" applyAlignment="1" quotePrefix="1">
      <alignment horizontal="right" vertical="center"/>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dxfs count="146">
    <dxf>
      <font>
        <b val="0"/>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val="0"/>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b/>
        <i val="0"/>
        <color indexed="8"/>
      </font>
      <fill>
        <patternFill patternType="solid">
          <bgColor indexed="42"/>
        </patternFill>
      </fill>
    </dxf>
    <dxf>
      <font>
        <b/>
        <i val="0"/>
      </font>
    </dxf>
    <dxf>
      <font>
        <b/>
        <i val="0"/>
      </font>
    </dxf>
    <dxf>
      <font>
        <i val="0"/>
        <color indexed="9"/>
      </font>
      <fill>
        <patternFill>
          <bgColor indexed="42"/>
        </patternFill>
      </fill>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38450"/>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editAs="oneCell">
    <xdr:from>
      <xdr:col>4</xdr:col>
      <xdr:colOff>609600</xdr:colOff>
      <xdr:row>0</xdr:row>
      <xdr:rowOff>57150</xdr:rowOff>
    </xdr:from>
    <xdr:to>
      <xdr:col>4</xdr:col>
      <xdr:colOff>1219200</xdr:colOff>
      <xdr:row>0</xdr:row>
      <xdr:rowOff>552450</xdr:rowOff>
    </xdr:to>
    <xdr:pic>
      <xdr:nvPicPr>
        <xdr:cNvPr id="2" name="Kép 2"/>
        <xdr:cNvPicPr preferRelativeResize="1">
          <a:picLocks noChangeAspect="1"/>
        </xdr:cNvPicPr>
      </xdr:nvPicPr>
      <xdr:blipFill>
        <a:blip r:embed="rId1"/>
        <a:stretch>
          <a:fillRect/>
        </a:stretch>
      </xdr:blipFill>
      <xdr:spPr>
        <a:xfrm>
          <a:off x="5715000" y="57150"/>
          <a:ext cx="609600" cy="495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257175</xdr:colOff>
      <xdr:row>0</xdr:row>
      <xdr:rowOff>0</xdr:rowOff>
    </xdr:from>
    <xdr:to>
      <xdr:col>17</xdr:col>
      <xdr:colOff>95250</xdr:colOff>
      <xdr:row>2</xdr:row>
      <xdr:rowOff>9525</xdr:rowOff>
    </xdr:to>
    <xdr:pic>
      <xdr:nvPicPr>
        <xdr:cNvPr id="1" name="Kép 2"/>
        <xdr:cNvPicPr preferRelativeResize="1">
          <a:picLocks noChangeAspect="1"/>
        </xdr:cNvPicPr>
      </xdr:nvPicPr>
      <xdr:blipFill>
        <a:blip r:embed="rId1"/>
        <a:stretch>
          <a:fillRect/>
        </a:stretch>
      </xdr:blipFill>
      <xdr:spPr>
        <a:xfrm>
          <a:off x="6124575" y="0"/>
          <a:ext cx="552450" cy="4476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457200</xdr:colOff>
      <xdr:row>0</xdr:row>
      <xdr:rowOff>57150</xdr:rowOff>
    </xdr:from>
    <xdr:to>
      <xdr:col>16</xdr:col>
      <xdr:colOff>476250</xdr:colOff>
      <xdr:row>1</xdr:row>
      <xdr:rowOff>142875</xdr:rowOff>
    </xdr:to>
    <xdr:pic>
      <xdr:nvPicPr>
        <xdr:cNvPr id="1" name="Kép 2"/>
        <xdr:cNvPicPr preferRelativeResize="1">
          <a:picLocks noChangeAspect="1"/>
        </xdr:cNvPicPr>
      </xdr:nvPicPr>
      <xdr:blipFill>
        <a:blip r:embed="rId1"/>
        <a:stretch>
          <a:fillRect/>
        </a:stretch>
      </xdr:blipFill>
      <xdr:spPr>
        <a:xfrm>
          <a:off x="7486650" y="57150"/>
          <a:ext cx="514350" cy="4191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266700</xdr:colOff>
      <xdr:row>0</xdr:row>
      <xdr:rowOff>0</xdr:rowOff>
    </xdr:from>
    <xdr:to>
      <xdr:col>18</xdr:col>
      <xdr:colOff>0</xdr:colOff>
      <xdr:row>2</xdr:row>
      <xdr:rowOff>19050</xdr:rowOff>
    </xdr:to>
    <xdr:pic>
      <xdr:nvPicPr>
        <xdr:cNvPr id="1" name="Kép 2"/>
        <xdr:cNvPicPr preferRelativeResize="1">
          <a:picLocks noChangeAspect="1"/>
        </xdr:cNvPicPr>
      </xdr:nvPicPr>
      <xdr:blipFill>
        <a:blip r:embed="rId1"/>
        <a:stretch>
          <a:fillRect/>
        </a:stretch>
      </xdr:blipFill>
      <xdr:spPr>
        <a:xfrm>
          <a:off x="6305550" y="0"/>
          <a:ext cx="561975" cy="4572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438150</xdr:colOff>
      <xdr:row>0</xdr:row>
      <xdr:rowOff>38100</xdr:rowOff>
    </xdr:from>
    <xdr:to>
      <xdr:col>16</xdr:col>
      <xdr:colOff>447675</xdr:colOff>
      <xdr:row>1</xdr:row>
      <xdr:rowOff>114300</xdr:rowOff>
    </xdr:to>
    <xdr:pic>
      <xdr:nvPicPr>
        <xdr:cNvPr id="1" name="Kép 2"/>
        <xdr:cNvPicPr preferRelativeResize="1">
          <a:picLocks noChangeAspect="1"/>
        </xdr:cNvPicPr>
      </xdr:nvPicPr>
      <xdr:blipFill>
        <a:blip r:embed="rId1"/>
        <a:stretch>
          <a:fillRect/>
        </a:stretch>
      </xdr:blipFill>
      <xdr:spPr>
        <a:xfrm>
          <a:off x="7048500" y="38100"/>
          <a:ext cx="504825" cy="4095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0</xdr:rowOff>
    </xdr:from>
    <xdr:to>
      <xdr:col>17</xdr:col>
      <xdr:colOff>95250</xdr:colOff>
      <xdr:row>1</xdr:row>
      <xdr:rowOff>142875</xdr:rowOff>
    </xdr:to>
    <xdr:pic>
      <xdr:nvPicPr>
        <xdr:cNvPr id="1" name="Kép 2"/>
        <xdr:cNvPicPr preferRelativeResize="1">
          <a:picLocks noChangeAspect="1"/>
        </xdr:cNvPicPr>
      </xdr:nvPicPr>
      <xdr:blipFill>
        <a:blip r:embed="rId1"/>
        <a:stretch>
          <a:fillRect/>
        </a:stretch>
      </xdr:blipFill>
      <xdr:spPr>
        <a:xfrm>
          <a:off x="6305550" y="0"/>
          <a:ext cx="51435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1343025</xdr:colOff>
      <xdr:row>0</xdr:row>
      <xdr:rowOff>66675</xdr:rowOff>
    </xdr:from>
    <xdr:to>
      <xdr:col>13</xdr:col>
      <xdr:colOff>409575</xdr:colOff>
      <xdr:row>1</xdr:row>
      <xdr:rowOff>152400</xdr:rowOff>
    </xdr:to>
    <xdr:pic>
      <xdr:nvPicPr>
        <xdr:cNvPr id="1" name="Picture 23"/>
        <xdr:cNvPicPr preferRelativeResize="1">
          <a:picLocks noChangeAspect="1"/>
        </xdr:cNvPicPr>
      </xdr:nvPicPr>
      <xdr:blipFill>
        <a:blip r:embed="rId1"/>
        <a:stretch>
          <a:fillRect/>
        </a:stretch>
      </xdr:blipFill>
      <xdr:spPr>
        <a:xfrm>
          <a:off x="3200400" y="66675"/>
          <a:ext cx="56197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381000</xdr:colOff>
      <xdr:row>0</xdr:row>
      <xdr:rowOff>38100</xdr:rowOff>
    </xdr:from>
    <xdr:to>
      <xdr:col>16</xdr:col>
      <xdr:colOff>457200</xdr:colOff>
      <xdr:row>2</xdr:row>
      <xdr:rowOff>0</xdr:rowOff>
    </xdr:to>
    <xdr:pic>
      <xdr:nvPicPr>
        <xdr:cNvPr id="1" name="Kép 2"/>
        <xdr:cNvPicPr preferRelativeResize="1">
          <a:picLocks noChangeAspect="1"/>
        </xdr:cNvPicPr>
      </xdr:nvPicPr>
      <xdr:blipFill>
        <a:blip r:embed="rId1"/>
        <a:stretch>
          <a:fillRect/>
        </a:stretch>
      </xdr:blipFill>
      <xdr:spPr>
        <a:xfrm>
          <a:off x="6886575" y="38100"/>
          <a:ext cx="57150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257175</xdr:colOff>
      <xdr:row>0</xdr:row>
      <xdr:rowOff>0</xdr:rowOff>
    </xdr:from>
    <xdr:to>
      <xdr:col>17</xdr:col>
      <xdr:colOff>85725</xdr:colOff>
      <xdr:row>2</xdr:row>
      <xdr:rowOff>0</xdr:rowOff>
    </xdr:to>
    <xdr:pic>
      <xdr:nvPicPr>
        <xdr:cNvPr id="1" name="Kép 2"/>
        <xdr:cNvPicPr preferRelativeResize="1">
          <a:picLocks noChangeAspect="1"/>
        </xdr:cNvPicPr>
      </xdr:nvPicPr>
      <xdr:blipFill>
        <a:blip r:embed="rId1"/>
        <a:stretch>
          <a:fillRect/>
        </a:stretch>
      </xdr:blipFill>
      <xdr:spPr>
        <a:xfrm>
          <a:off x="6296025" y="0"/>
          <a:ext cx="542925" cy="438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190500</xdr:colOff>
      <xdr:row>0</xdr:row>
      <xdr:rowOff>28575</xdr:rowOff>
    </xdr:from>
    <xdr:to>
      <xdr:col>15</xdr:col>
      <xdr:colOff>314325</xdr:colOff>
      <xdr:row>1</xdr:row>
      <xdr:rowOff>114300</xdr:rowOff>
    </xdr:to>
    <xdr:pic>
      <xdr:nvPicPr>
        <xdr:cNvPr id="1" name="Kép 2"/>
        <xdr:cNvPicPr preferRelativeResize="1">
          <a:picLocks noChangeAspect="1"/>
        </xdr:cNvPicPr>
      </xdr:nvPicPr>
      <xdr:blipFill>
        <a:blip r:embed="rId1"/>
        <a:stretch>
          <a:fillRect/>
        </a:stretch>
      </xdr:blipFill>
      <xdr:spPr>
        <a:xfrm>
          <a:off x="9134475" y="28575"/>
          <a:ext cx="514350"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257175</xdr:colOff>
      <xdr:row>0</xdr:row>
      <xdr:rowOff>19050</xdr:rowOff>
    </xdr:from>
    <xdr:to>
      <xdr:col>17</xdr:col>
      <xdr:colOff>57150</xdr:colOff>
      <xdr:row>2</xdr:row>
      <xdr:rowOff>0</xdr:rowOff>
    </xdr:to>
    <xdr:pic>
      <xdr:nvPicPr>
        <xdr:cNvPr id="1" name="Kép 2"/>
        <xdr:cNvPicPr preferRelativeResize="1">
          <a:picLocks noChangeAspect="1"/>
        </xdr:cNvPicPr>
      </xdr:nvPicPr>
      <xdr:blipFill>
        <a:blip r:embed="rId1"/>
        <a:stretch>
          <a:fillRect/>
        </a:stretch>
      </xdr:blipFill>
      <xdr:spPr>
        <a:xfrm>
          <a:off x="6143625" y="19050"/>
          <a:ext cx="514350" cy="419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371475</xdr:colOff>
      <xdr:row>0</xdr:row>
      <xdr:rowOff>9525</xdr:rowOff>
    </xdr:from>
    <xdr:to>
      <xdr:col>16</xdr:col>
      <xdr:colOff>447675</xdr:colOff>
      <xdr:row>1</xdr:row>
      <xdr:rowOff>142875</xdr:rowOff>
    </xdr:to>
    <xdr:pic>
      <xdr:nvPicPr>
        <xdr:cNvPr id="1" name="Kép 2"/>
        <xdr:cNvPicPr preferRelativeResize="1">
          <a:picLocks noChangeAspect="1"/>
        </xdr:cNvPicPr>
      </xdr:nvPicPr>
      <xdr:blipFill>
        <a:blip r:embed="rId1"/>
        <a:stretch>
          <a:fillRect/>
        </a:stretch>
      </xdr:blipFill>
      <xdr:spPr>
        <a:xfrm>
          <a:off x="7153275" y="9525"/>
          <a:ext cx="57150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276225</xdr:colOff>
      <xdr:row>0</xdr:row>
      <xdr:rowOff>28575</xdr:rowOff>
    </xdr:from>
    <xdr:to>
      <xdr:col>17</xdr:col>
      <xdr:colOff>66675</xdr:colOff>
      <xdr:row>2</xdr:row>
      <xdr:rowOff>0</xdr:rowOff>
    </xdr:to>
    <xdr:pic>
      <xdr:nvPicPr>
        <xdr:cNvPr id="1" name="Kép 2"/>
        <xdr:cNvPicPr preferRelativeResize="1">
          <a:picLocks noChangeAspect="1"/>
        </xdr:cNvPicPr>
      </xdr:nvPicPr>
      <xdr:blipFill>
        <a:blip r:embed="rId1"/>
        <a:stretch>
          <a:fillRect/>
        </a:stretch>
      </xdr:blipFill>
      <xdr:spPr>
        <a:xfrm>
          <a:off x="6296025" y="28575"/>
          <a:ext cx="504825" cy="409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190500</xdr:colOff>
      <xdr:row>0</xdr:row>
      <xdr:rowOff>66675</xdr:rowOff>
    </xdr:from>
    <xdr:to>
      <xdr:col>15</xdr:col>
      <xdr:colOff>276225</xdr:colOff>
      <xdr:row>1</xdr:row>
      <xdr:rowOff>114300</xdr:rowOff>
    </xdr:to>
    <xdr:pic>
      <xdr:nvPicPr>
        <xdr:cNvPr id="1" name="Kép 2"/>
        <xdr:cNvPicPr preferRelativeResize="1">
          <a:picLocks noChangeAspect="1"/>
        </xdr:cNvPicPr>
      </xdr:nvPicPr>
      <xdr:blipFill>
        <a:blip r:embed="rId1"/>
        <a:stretch>
          <a:fillRect/>
        </a:stretch>
      </xdr:blipFill>
      <xdr:spPr>
        <a:xfrm>
          <a:off x="8924925" y="66675"/>
          <a:ext cx="47625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12.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drawing" Target="../drawings/drawing13.x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drawing" Target="../drawings/drawing14.x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9.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C12" sqref="C12"/>
    </sheetView>
  </sheetViews>
  <sheetFormatPr defaultColWidth="9.140625" defaultRowHeight="12.75"/>
  <cols>
    <col min="1" max="4" width="19.140625" style="0" customWidth="1"/>
    <col min="5" max="5" width="19.140625" style="1" customWidth="1"/>
  </cols>
  <sheetData>
    <row r="1" spans="1:7" s="2" customFormat="1" ht="49.5" customHeight="1" thickBot="1">
      <c r="A1" s="332" t="s">
        <v>158</v>
      </c>
      <c r="B1" s="3"/>
      <c r="C1" s="3"/>
      <c r="D1" s="333"/>
      <c r="E1" s="4"/>
      <c r="F1" s="5"/>
      <c r="G1" s="5"/>
    </row>
    <row r="2" spans="1:7" s="6" customFormat="1" ht="36.75" customHeight="1" thickBot="1">
      <c r="A2" s="7" t="s">
        <v>74</v>
      </c>
      <c r="B2" s="8"/>
      <c r="C2" s="8"/>
      <c r="D2" s="8"/>
      <c r="E2" s="9"/>
      <c r="F2" s="10"/>
      <c r="G2" s="10"/>
    </row>
    <row r="3" spans="1:7" s="2" customFormat="1" ht="6" customHeight="1" thickBot="1">
      <c r="A3" s="12"/>
      <c r="B3" s="13"/>
      <c r="C3" s="13"/>
      <c r="D3" s="13"/>
      <c r="E3" s="14"/>
      <c r="F3" s="5"/>
      <c r="G3" s="5"/>
    </row>
    <row r="4" spans="1:7" s="2" customFormat="1" ht="20.25" customHeight="1" thickBot="1">
      <c r="A4" s="15" t="s">
        <v>75</v>
      </c>
      <c r="B4" s="16"/>
      <c r="C4" s="16"/>
      <c r="D4" s="16"/>
      <c r="E4" s="17"/>
      <c r="F4" s="5"/>
      <c r="G4" s="5"/>
    </row>
    <row r="5" spans="1:7" s="18" customFormat="1" ht="15" customHeight="1">
      <c r="A5" s="366" t="s">
        <v>76</v>
      </c>
      <c r="B5" s="21"/>
      <c r="C5" s="21"/>
      <c r="D5" s="21"/>
      <c r="E5" s="449"/>
      <c r="F5" s="23"/>
      <c r="G5" s="24"/>
    </row>
    <row r="6" spans="1:7" s="2" customFormat="1" ht="24">
      <c r="A6" s="494" t="s">
        <v>167</v>
      </c>
      <c r="B6" s="450"/>
      <c r="C6" s="25"/>
      <c r="D6" s="26"/>
      <c r="E6" s="27"/>
      <c r="F6" s="5"/>
      <c r="G6" s="5"/>
    </row>
    <row r="7" spans="1:7" s="18" customFormat="1" ht="15" customHeight="1">
      <c r="A7" s="436" t="s">
        <v>159</v>
      </c>
      <c r="B7" s="436" t="s">
        <v>160</v>
      </c>
      <c r="C7" s="436" t="s">
        <v>161</v>
      </c>
      <c r="D7" s="436" t="s">
        <v>162</v>
      </c>
      <c r="E7" s="436" t="s">
        <v>163</v>
      </c>
      <c r="F7" s="23"/>
      <c r="G7" s="24"/>
    </row>
    <row r="8" spans="1:7" s="2" customFormat="1" ht="16.5" customHeight="1">
      <c r="A8" s="411" t="s">
        <v>168</v>
      </c>
      <c r="B8" s="411" t="s">
        <v>169</v>
      </c>
      <c r="C8" s="411" t="s">
        <v>170</v>
      </c>
      <c r="D8" s="411" t="s">
        <v>171</v>
      </c>
      <c r="E8" s="411"/>
      <c r="F8" s="5"/>
      <c r="G8" s="5"/>
    </row>
    <row r="9" spans="1:7" s="2" customFormat="1" ht="15" customHeight="1">
      <c r="A9" s="366" t="s">
        <v>77</v>
      </c>
      <c r="B9" s="21"/>
      <c r="C9" s="367" t="s">
        <v>78</v>
      </c>
      <c r="D9" s="367"/>
      <c r="E9" s="368" t="s">
        <v>79</v>
      </c>
      <c r="F9" s="5"/>
      <c r="G9" s="5"/>
    </row>
    <row r="10" spans="1:7" s="2" customFormat="1" ht="12.75">
      <c r="A10" s="31" t="s">
        <v>172</v>
      </c>
      <c r="B10" s="32"/>
      <c r="C10" s="33" t="s">
        <v>173</v>
      </c>
      <c r="D10" s="367" t="s">
        <v>142</v>
      </c>
      <c r="E10" s="440" t="s">
        <v>174</v>
      </c>
      <c r="F10" s="5"/>
      <c r="G10" s="5"/>
    </row>
    <row r="11" spans="1:7" ht="12.75">
      <c r="A11" s="20"/>
      <c r="B11" s="21"/>
      <c r="C11" s="392" t="s">
        <v>135</v>
      </c>
      <c r="D11" s="392" t="s">
        <v>155</v>
      </c>
      <c r="E11" s="392" t="s">
        <v>156</v>
      </c>
      <c r="F11" s="36"/>
      <c r="G11" s="36"/>
    </row>
    <row r="12" spans="1:7" s="2" customFormat="1" ht="12.75">
      <c r="A12" s="334"/>
      <c r="B12" s="5"/>
      <c r="C12" s="412"/>
      <c r="D12" s="412" t="s">
        <v>176</v>
      </c>
      <c r="E12" s="412" t="s">
        <v>175</v>
      </c>
      <c r="F12" s="5"/>
      <c r="G12" s="5"/>
    </row>
    <row r="13" spans="1:7" ht="7.5" customHeight="1">
      <c r="A13" s="36"/>
      <c r="B13" s="36"/>
      <c r="C13" s="36"/>
      <c r="D13" s="36"/>
      <c r="E13" s="40"/>
      <c r="F13" s="36"/>
      <c r="G13" s="36"/>
    </row>
    <row r="14" spans="1:7" ht="112.5" customHeight="1">
      <c r="A14" s="36"/>
      <c r="B14" s="36"/>
      <c r="C14" s="36"/>
      <c r="D14" s="36"/>
      <c r="E14" s="40"/>
      <c r="F14" s="36"/>
      <c r="G14" s="36"/>
    </row>
    <row r="15" spans="1:7" ht="18.75" customHeight="1">
      <c r="A15" s="35"/>
      <c r="B15" s="35"/>
      <c r="C15" s="35"/>
      <c r="D15" s="35"/>
      <c r="E15" s="40"/>
      <c r="F15" s="36"/>
      <c r="G15" s="36"/>
    </row>
    <row r="16" spans="1:7" ht="17.25" customHeight="1">
      <c r="A16" s="35"/>
      <c r="B16" s="35"/>
      <c r="C16" s="35"/>
      <c r="D16" s="35"/>
      <c r="E16" s="41"/>
      <c r="F16" s="36"/>
      <c r="G16" s="36"/>
    </row>
    <row r="17" spans="1:7" ht="12.75" customHeight="1">
      <c r="A17" s="42"/>
      <c r="B17" s="435"/>
      <c r="C17" s="335"/>
      <c r="D17" s="43"/>
      <c r="E17" s="40"/>
      <c r="F17" s="36"/>
      <c r="G17" s="36"/>
    </row>
    <row r="18" spans="1:7" ht="12.75">
      <c r="A18" s="36"/>
      <c r="B18" s="36"/>
      <c r="C18" s="36"/>
      <c r="D18" s="36"/>
      <c r="E18" s="40"/>
      <c r="F18" s="36"/>
      <c r="G18" s="36"/>
    </row>
  </sheetData>
  <sheetProtection/>
  <printOptions/>
  <pageMargins left="0.35" right="0.35" top="0.39" bottom="0.39" header="0" footer="0"/>
  <pageSetup horizontalDpi="360" verticalDpi="36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33">
    <tabColor indexed="17"/>
    <pageSetUpPr fitToPage="1"/>
  </sheetPr>
  <dimension ref="A1:U79"/>
  <sheetViews>
    <sheetView showGridLines="0" showZeros="0" zoomScalePageLayoutView="0" workbookViewId="0" topLeftCell="A31">
      <selection activeCell="Q40" sqref="Q40"/>
    </sheetView>
  </sheetViews>
  <sheetFormatPr defaultColWidth="9.140625" defaultRowHeight="12.75"/>
  <cols>
    <col min="1" max="2" width="3.28125" style="0" customWidth="1"/>
    <col min="3" max="3" width="4.7109375" style="0" customWidth="1"/>
    <col min="4" max="4" width="4.28125" style="0" customWidth="1"/>
    <col min="5" max="5" width="7.140625" style="0" customWidth="1"/>
    <col min="6" max="6" width="12.7109375" style="0" customWidth="1"/>
    <col min="7" max="7" width="2.7109375" style="0" customWidth="1"/>
    <col min="8" max="8" width="5.00390625" style="0" customWidth="1"/>
    <col min="9" max="9" width="5.8515625" style="0" customWidth="1"/>
    <col min="10" max="10" width="1.7109375" style="128" customWidth="1"/>
    <col min="11" max="11" width="10.7109375" style="0" customWidth="1"/>
    <col min="12" max="12" width="1.7109375" style="128" customWidth="1"/>
    <col min="13" max="13" width="10.7109375" style="0" customWidth="1"/>
    <col min="14" max="14" width="1.7109375" style="129" customWidth="1"/>
    <col min="15" max="15" width="10.7109375" style="0" customWidth="1"/>
    <col min="16" max="16" width="1.7109375" style="128" customWidth="1"/>
    <col min="17" max="17" width="10.7109375" style="0" customWidth="1"/>
    <col min="18" max="18" width="1.7109375" style="129" customWidth="1"/>
    <col min="20" max="20" width="8.7109375" style="0" customWidth="1"/>
    <col min="21" max="21" width="8.8515625" style="0" hidden="1" customWidth="1"/>
    <col min="22" max="22" width="5.7109375" style="0" customWidth="1"/>
  </cols>
  <sheetData>
    <row r="1" spans="1:18" s="130" customFormat="1" ht="21.75" customHeight="1">
      <c r="A1" s="91" t="str">
        <f>Altalanos!$A$6</f>
        <v>TM Kupa</v>
      </c>
      <c r="B1" s="132"/>
      <c r="I1" s="346"/>
      <c r="J1" s="131"/>
      <c r="K1" s="286" t="s">
        <v>134</v>
      </c>
      <c r="L1" s="286"/>
      <c r="M1" s="287"/>
      <c r="N1" s="131"/>
      <c r="O1" s="131"/>
      <c r="P1" s="131" t="s">
        <v>3</v>
      </c>
      <c r="R1" s="131"/>
    </row>
    <row r="2" spans="1:18" s="105" customFormat="1" ht="12.75">
      <c r="A2" s="414" t="s">
        <v>111</v>
      </c>
      <c r="B2" s="94"/>
      <c r="C2" s="94"/>
      <c r="D2" s="94"/>
      <c r="E2" s="94"/>
      <c r="F2" s="393" t="str">
        <f>Altalanos!$B$8</f>
        <v>L12</v>
      </c>
      <c r="G2" s="135"/>
      <c r="J2" s="129"/>
      <c r="K2" s="286"/>
      <c r="L2" s="286"/>
      <c r="M2" s="286"/>
      <c r="N2" s="129"/>
      <c r="P2" s="129"/>
      <c r="R2" s="129"/>
    </row>
    <row r="3" spans="1:18" s="19" customFormat="1" ht="10.5" customHeight="1">
      <c r="A3" s="53" t="s">
        <v>81</v>
      </c>
      <c r="B3" s="53"/>
      <c r="C3" s="53"/>
      <c r="D3" s="53"/>
      <c r="E3" s="53"/>
      <c r="F3" s="53"/>
      <c r="G3" s="53" t="s">
        <v>78</v>
      </c>
      <c r="H3" s="53"/>
      <c r="I3" s="53"/>
      <c r="J3" s="288"/>
      <c r="K3" s="54" t="s">
        <v>86</v>
      </c>
      <c r="L3" s="137"/>
      <c r="M3" s="86"/>
      <c r="N3" s="288"/>
      <c r="O3" s="53"/>
      <c r="P3" s="288"/>
      <c r="Q3" s="53"/>
      <c r="R3" s="289" t="s">
        <v>87</v>
      </c>
    </row>
    <row r="4" spans="1:18" s="30" customFormat="1" ht="11.25" customHeight="1" thickBot="1">
      <c r="A4" s="535" t="str">
        <f>Altalanos!$A$10</f>
        <v>2022.01.15-17</v>
      </c>
      <c r="B4" s="535"/>
      <c r="C4" s="535"/>
      <c r="D4" s="138"/>
      <c r="E4" s="138"/>
      <c r="F4" s="138"/>
      <c r="G4" s="139" t="str">
        <f>Altalanos!$C$10</f>
        <v>Budapest</v>
      </c>
      <c r="H4" s="290"/>
      <c r="I4" s="138"/>
      <c r="J4" s="291"/>
      <c r="K4" s="141"/>
      <c r="L4" s="140"/>
      <c r="M4" s="101"/>
      <c r="N4" s="291"/>
      <c r="O4" s="138"/>
      <c r="P4" s="291"/>
      <c r="Q4" s="138"/>
      <c r="R4" s="87" t="str">
        <f>Altalanos!$E$10</f>
        <v>Peterdi Tamás</v>
      </c>
    </row>
    <row r="5" spans="1:18" s="19" customFormat="1" ht="9.75">
      <c r="A5" s="292"/>
      <c r="B5" s="56" t="s">
        <v>4</v>
      </c>
      <c r="C5" s="56" t="s">
        <v>136</v>
      </c>
      <c r="D5" s="56" t="s">
        <v>98</v>
      </c>
      <c r="E5" s="410" t="s">
        <v>90</v>
      </c>
      <c r="F5" s="66" t="s">
        <v>84</v>
      </c>
      <c r="G5" s="66" t="s">
        <v>85</v>
      </c>
      <c r="H5" s="66"/>
      <c r="I5" s="66" t="s">
        <v>89</v>
      </c>
      <c r="J5" s="66"/>
      <c r="K5" s="56" t="s">
        <v>99</v>
      </c>
      <c r="L5" s="293"/>
      <c r="M5" s="56" t="s">
        <v>119</v>
      </c>
      <c r="N5" s="293"/>
      <c r="O5" s="56" t="s">
        <v>118</v>
      </c>
      <c r="P5" s="293"/>
      <c r="Q5" s="56" t="s">
        <v>137</v>
      </c>
      <c r="R5" s="294"/>
    </row>
    <row r="6" spans="1:18" s="496" customFormat="1" ht="12.75" customHeight="1" thickBot="1">
      <c r="A6" s="516"/>
      <c r="B6" s="495"/>
      <c r="C6" s="495"/>
      <c r="D6" s="495"/>
      <c r="E6" s="495"/>
      <c r="F6" s="517"/>
      <c r="G6" s="513">
        <v>25</v>
      </c>
      <c r="H6" s="499"/>
      <c r="I6" s="513"/>
      <c r="J6" s="514"/>
      <c r="K6" s="498" t="s">
        <v>480</v>
      </c>
      <c r="L6" s="514"/>
      <c r="M6" s="498">
        <v>90</v>
      </c>
      <c r="N6" s="514"/>
      <c r="O6" s="498">
        <v>120</v>
      </c>
      <c r="P6" s="514"/>
      <c r="Q6" s="498">
        <v>150</v>
      </c>
      <c r="R6" s="518"/>
    </row>
    <row r="7" spans="1:21" s="37" customFormat="1" ht="10.5" customHeight="1">
      <c r="A7" s="295">
        <v>1</v>
      </c>
      <c r="B7" s="350">
        <f>IF($D7="","",VLOOKUP($D7,'L12 DD ELO'!$A$7:$P$23,14))</f>
        <v>0</v>
      </c>
      <c r="C7" s="350">
        <f>IF($D7="","",VLOOKUP($D7,'L12 DD ELO'!$A$7:$P$33,15))</f>
        <v>5</v>
      </c>
      <c r="D7" s="152">
        <v>1</v>
      </c>
      <c r="E7" s="430">
        <f>UPPER(IF($D7="","",VLOOKUP($D7,'L12 DD ELO'!$A$7:$P$33,5)))</f>
      </c>
      <c r="F7" s="153" t="str">
        <f>UPPER(IF($D7="","",VLOOKUP($D7,'L12 DD ELO'!$A$7:$P$33,2)))</f>
        <v>REKEDT-NAGY</v>
      </c>
      <c r="G7" s="153" t="str">
        <f>IF($D7="","",VLOOKUP($D7,'L12 DD ELO'!$A$7:$P$33,3))</f>
        <v>Panni</v>
      </c>
      <c r="H7" s="296"/>
      <c r="I7" s="153">
        <f>IF($D7="","",VLOOKUP($D7,'L12 DD ELO'!$A$7:$P$33,4))</f>
        <v>0</v>
      </c>
      <c r="J7" s="297"/>
      <c r="K7" s="156"/>
      <c r="L7" s="158"/>
      <c r="M7" s="156"/>
      <c r="N7" s="158"/>
      <c r="O7" s="156"/>
      <c r="P7" s="158"/>
      <c r="Q7" s="156"/>
      <c r="R7" s="159"/>
      <c r="S7" s="162"/>
      <c r="T7" s="493"/>
      <c r="U7" s="163" t="str">
        <f>Birók!P21</f>
        <v>Bíró</v>
      </c>
    </row>
    <row r="8" spans="1:21" s="37" customFormat="1" ht="9" customHeight="1">
      <c r="A8" s="270"/>
      <c r="B8" s="298"/>
      <c r="C8" s="298"/>
      <c r="D8" s="298"/>
      <c r="E8" s="430">
        <f>UPPER(IF($D7="","",VLOOKUP($D7,'L12 DD ELO'!$A$7:$P$33,11)))</f>
      </c>
      <c r="F8" s="153" t="str">
        <f>UPPER(IF($D7="","",VLOOKUP($D7,'L12 DD ELO'!$A$7:$P$33,8)))</f>
        <v>FIZEL</v>
      </c>
      <c r="G8" s="153" t="str">
        <f>IF($D7="","",VLOOKUP($D7,'L12 DD ELO'!$A$7:$P$33,9))</f>
        <v>Laura</v>
      </c>
      <c r="H8" s="296"/>
      <c r="I8" s="153">
        <f>IF($D7="","",VLOOKUP($D7,'L12 DD ELO'!$A$7:$P$33,10))</f>
        <v>0</v>
      </c>
      <c r="J8" s="299"/>
      <c r="K8" s="149">
        <f>IF(J8="a",F7,IF(J8="b",F9,""))</f>
      </c>
      <c r="L8" s="158"/>
      <c r="M8" s="156"/>
      <c r="N8" s="158"/>
      <c r="O8" s="156"/>
      <c r="P8" s="158"/>
      <c r="Q8" s="156"/>
      <c r="R8" s="159"/>
      <c r="S8" s="162"/>
      <c r="U8" s="171" t="str">
        <f>Birók!P22</f>
        <v>B Fehér</v>
      </c>
    </row>
    <row r="9" spans="1:21" s="37" customFormat="1" ht="9" customHeight="1">
      <c r="A9" s="270"/>
      <c r="B9" s="165"/>
      <c r="C9" s="165"/>
      <c r="D9" s="165"/>
      <c r="E9" s="431"/>
      <c r="F9" s="151"/>
      <c r="G9" s="151"/>
      <c r="H9" s="98"/>
      <c r="I9" s="151"/>
      <c r="J9" s="300"/>
      <c r="K9" s="301" t="str">
        <f>UPPER(IF(OR(J10="a",J10="as"),F7,IF(OR(J10="b",J10="bs"),F11,)))</f>
        <v>REKEDT-NAGY</v>
      </c>
      <c r="L9" s="302"/>
      <c r="M9" s="156"/>
      <c r="N9" s="158"/>
      <c r="O9" s="156"/>
      <c r="P9" s="158"/>
      <c r="Q9" s="156"/>
      <c r="R9" s="159"/>
      <c r="S9" s="162"/>
      <c r="U9" s="171" t="str">
        <f>Birók!P23</f>
        <v>K Kovács</v>
      </c>
    </row>
    <row r="10" spans="1:21" s="37" customFormat="1" ht="9" customHeight="1">
      <c r="A10" s="270"/>
      <c r="B10" s="165"/>
      <c r="C10" s="165"/>
      <c r="D10" s="165"/>
      <c r="E10" s="432"/>
      <c r="F10" s="428"/>
      <c r="G10" s="428"/>
      <c r="H10" s="429"/>
      <c r="I10" s="418" t="s">
        <v>0</v>
      </c>
      <c r="J10" s="177" t="s">
        <v>410</v>
      </c>
      <c r="K10" s="303" t="str">
        <f>UPPER(IF(OR(J10="a",J10="as"),F8,IF(OR(J10="b",J10="bs"),F12,)))</f>
        <v>FIZEL</v>
      </c>
      <c r="L10" s="304"/>
      <c r="M10" s="156"/>
      <c r="N10" s="158"/>
      <c r="O10" s="156"/>
      <c r="P10" s="158"/>
      <c r="Q10" s="156"/>
      <c r="R10" s="159"/>
      <c r="S10" s="162"/>
      <c r="U10" s="171" t="str">
        <f>Birók!P24</f>
        <v>B Barta</v>
      </c>
    </row>
    <row r="11" spans="1:21" s="37" customFormat="1" ht="9" customHeight="1">
      <c r="A11" s="270">
        <v>2</v>
      </c>
      <c r="B11" s="350">
        <f>IF($D11="","",VLOOKUP($D11,'L12 DD ELO'!$A$7:$P$23,14))</f>
      </c>
      <c r="C11" s="350">
        <f>IF($D11="","",VLOOKUP($D11,'L12 DD ELO'!$A$7:$P$33,15))</f>
      </c>
      <c r="D11" s="152"/>
      <c r="E11" s="426">
        <f>UPPER(IF($D11="","",VLOOKUP($D11,'L12 DD ELO'!$A$7:$P$33,5)))</f>
      </c>
      <c r="F11" s="519" t="s">
        <v>153</v>
      </c>
      <c r="G11" s="415">
        <f>IF($D11="","",VLOOKUP($D11,'L12 DD ELO'!$A$7:$P$33,3))</f>
      </c>
      <c r="H11" s="427"/>
      <c r="I11" s="415">
        <f>IF($D11="","",VLOOKUP($D11,'L12 DD ELO'!$A$7:$P$33,4))</f>
      </c>
      <c r="J11" s="305"/>
      <c r="K11" s="156"/>
      <c r="L11" s="306"/>
      <c r="M11" s="194"/>
      <c r="N11" s="302"/>
      <c r="O11" s="156"/>
      <c r="P11" s="158"/>
      <c r="Q11" s="156"/>
      <c r="R11" s="159"/>
      <c r="S11" s="162"/>
      <c r="U11" s="171" t="str">
        <f>Birók!P25</f>
        <v> </v>
      </c>
    </row>
    <row r="12" spans="1:21" s="37" customFormat="1" ht="9" customHeight="1">
      <c r="A12" s="270"/>
      <c r="B12" s="298"/>
      <c r="C12" s="298"/>
      <c r="D12" s="298"/>
      <c r="E12" s="426">
        <f>UPPER(IF($D11="","",VLOOKUP($D11,'L12 DD ELO'!$A$7:$P$33,11)))</f>
      </c>
      <c r="F12" s="415">
        <f>UPPER(IF($D11="","",VLOOKUP($D11,'L12 DD ELO'!$A$7:$P$33,8)))</f>
      </c>
      <c r="G12" s="415">
        <f>IF($D11="","",VLOOKUP($D11,'L12 DD ELO'!$A$7:$P$33,9))</f>
      </c>
      <c r="H12" s="427"/>
      <c r="I12" s="415">
        <f>IF($D11="","",VLOOKUP($D11,'L12 DD ELO'!$A$7:$P$33,10))</f>
      </c>
      <c r="J12" s="299"/>
      <c r="K12" s="156"/>
      <c r="L12" s="306"/>
      <c r="M12" s="274"/>
      <c r="N12" s="307"/>
      <c r="O12" s="156"/>
      <c r="P12" s="158"/>
      <c r="Q12" s="156"/>
      <c r="R12" s="159"/>
      <c r="S12" s="162"/>
      <c r="U12" s="171" t="str">
        <f>Birók!P26</f>
        <v> </v>
      </c>
    </row>
    <row r="13" spans="1:21" s="37" customFormat="1" ht="9" customHeight="1">
      <c r="A13" s="270"/>
      <c r="B13" s="165"/>
      <c r="C13" s="165"/>
      <c r="D13" s="175"/>
      <c r="E13" s="433"/>
      <c r="F13" s="428"/>
      <c r="G13" s="428"/>
      <c r="H13" s="429"/>
      <c r="I13" s="428"/>
      <c r="J13" s="308"/>
      <c r="K13" s="156"/>
      <c r="L13" s="300"/>
      <c r="M13" s="301" t="str">
        <f>UPPER(IF(OR(L14="a",L14="as"),K9,IF(OR(L14="b",L14="bs"),K17,)))</f>
        <v>REKEDT-NAGY</v>
      </c>
      <c r="N13" s="158"/>
      <c r="O13" s="156"/>
      <c r="P13" s="158"/>
      <c r="Q13" s="156"/>
      <c r="R13" s="159"/>
      <c r="S13" s="162"/>
      <c r="U13" s="171" t="str">
        <f>Birók!P27</f>
        <v> </v>
      </c>
    </row>
    <row r="14" spans="1:21" s="37" customFormat="1" ht="9" customHeight="1">
      <c r="A14" s="270"/>
      <c r="B14" s="165"/>
      <c r="C14" s="165"/>
      <c r="D14" s="175"/>
      <c r="E14" s="433"/>
      <c r="F14" s="428"/>
      <c r="G14" s="428"/>
      <c r="H14" s="429"/>
      <c r="I14" s="428"/>
      <c r="J14" s="308"/>
      <c r="K14" s="168" t="s">
        <v>0</v>
      </c>
      <c r="L14" s="177" t="s">
        <v>410</v>
      </c>
      <c r="M14" s="303" t="str">
        <f>UPPER(IF(OR(L14="a",L14="as"),K10,IF(OR(L14="b",L14="bs"),K18,)))</f>
        <v>FIZEL</v>
      </c>
      <c r="N14" s="304"/>
      <c r="O14" s="156"/>
      <c r="P14" s="158"/>
      <c r="Q14" s="156"/>
      <c r="R14" s="159"/>
      <c r="S14" s="162"/>
      <c r="U14" s="171" t="str">
        <f>Birók!P28</f>
        <v> </v>
      </c>
    </row>
    <row r="15" spans="1:21" s="37" customFormat="1" ht="9" customHeight="1">
      <c r="A15" s="309">
        <v>3</v>
      </c>
      <c r="B15" s="350">
        <f>IF($D15="","",VLOOKUP($D15,'L12 DD ELO'!$A$7:$P$23,14))</f>
      </c>
      <c r="C15" s="350">
        <f>IF($D15="","",VLOOKUP($D15,'L12 DD ELO'!$A$7:$P$33,15))</f>
      </c>
      <c r="D15" s="152"/>
      <c r="E15" s="426">
        <f>UPPER(IF($D15="","",VLOOKUP($D15,'L12 DD ELO'!$A$7:$P$33,5)))</f>
      </c>
      <c r="F15" s="519" t="s">
        <v>153</v>
      </c>
      <c r="G15" s="415">
        <f>IF($D15="","",VLOOKUP($D15,'L12 DD ELO'!$A$7:$P$33,3))</f>
      </c>
      <c r="H15" s="427"/>
      <c r="I15" s="415">
        <f>IF($D15="","",VLOOKUP($D15,'L12 DD ELO'!$A$7:$P$33,4))</f>
      </c>
      <c r="J15" s="297"/>
      <c r="K15" s="156"/>
      <c r="L15" s="306"/>
      <c r="M15" s="156" t="s">
        <v>451</v>
      </c>
      <c r="N15" s="306"/>
      <c r="O15" s="194"/>
      <c r="P15" s="158"/>
      <c r="Q15" s="156"/>
      <c r="R15" s="159"/>
      <c r="S15" s="162"/>
      <c r="U15" s="171" t="str">
        <f>Birók!P29</f>
        <v> </v>
      </c>
    </row>
    <row r="16" spans="1:21" s="37" customFormat="1" ht="9" customHeight="1" thickBot="1">
      <c r="A16" s="270"/>
      <c r="B16" s="298"/>
      <c r="C16" s="298"/>
      <c r="D16" s="298"/>
      <c r="E16" s="426">
        <f>UPPER(IF($D15="","",VLOOKUP($D15,'L12 DD ELO'!$A$7:$P$33,11)))</f>
      </c>
      <c r="F16" s="415">
        <f>UPPER(IF($D15="","",VLOOKUP($D15,'L12 DD ELO'!$A$7:$P$33,8)))</f>
      </c>
      <c r="G16" s="415">
        <f>IF($D15="","",VLOOKUP($D15,'L12 DD ELO'!$A$7:$P$33,9))</f>
      </c>
      <c r="H16" s="427"/>
      <c r="I16" s="415">
        <f>IF($D15="","",VLOOKUP($D15,'L12 DD ELO'!$A$7:$P$33,10))</f>
      </c>
      <c r="J16" s="299"/>
      <c r="K16" s="149">
        <f>IF(J16="a",F15,IF(J16="b",F17,""))</f>
      </c>
      <c r="L16" s="306"/>
      <c r="M16" s="156"/>
      <c r="N16" s="306"/>
      <c r="O16" s="156"/>
      <c r="P16" s="158"/>
      <c r="Q16" s="156"/>
      <c r="R16" s="159"/>
      <c r="S16" s="162"/>
      <c r="U16" s="186" t="str">
        <f>Birók!P30</f>
        <v>Egyik sem</v>
      </c>
    </row>
    <row r="17" spans="1:19" s="37" customFormat="1" ht="9" customHeight="1">
      <c r="A17" s="270"/>
      <c r="B17" s="165"/>
      <c r="C17" s="165"/>
      <c r="D17" s="175"/>
      <c r="E17" s="433"/>
      <c r="F17" s="428"/>
      <c r="G17" s="428"/>
      <c r="H17" s="429"/>
      <c r="I17" s="428"/>
      <c r="J17" s="300"/>
      <c r="K17" s="301" t="str">
        <f>UPPER(IF(OR(J18="a",J18="as"),F15,IF(OR(J18="b",J18="bs"),F19,)))</f>
        <v>GYÖRGY</v>
      </c>
      <c r="L17" s="310"/>
      <c r="M17" s="156"/>
      <c r="N17" s="306"/>
      <c r="O17" s="156"/>
      <c r="P17" s="158"/>
      <c r="Q17" s="156"/>
      <c r="R17" s="159"/>
      <c r="S17" s="162"/>
    </row>
    <row r="18" spans="1:19" s="37" customFormat="1" ht="9" customHeight="1">
      <c r="A18" s="270"/>
      <c r="B18" s="165"/>
      <c r="C18" s="165"/>
      <c r="D18" s="175"/>
      <c r="E18" s="433"/>
      <c r="F18" s="428"/>
      <c r="G18" s="428"/>
      <c r="H18" s="429"/>
      <c r="I18" s="418" t="s">
        <v>0</v>
      </c>
      <c r="J18" s="177" t="s">
        <v>408</v>
      </c>
      <c r="K18" s="303" t="str">
        <f>UPPER(IF(OR(J18="a",J18="as"),F16,IF(OR(J18="b",J18="bs"),F20,)))</f>
        <v>SZIKLAI</v>
      </c>
      <c r="L18" s="299"/>
      <c r="M18" s="156"/>
      <c r="N18" s="306"/>
      <c r="O18" s="156"/>
      <c r="P18" s="158"/>
      <c r="Q18" s="156"/>
      <c r="R18" s="159"/>
      <c r="S18" s="162"/>
    </row>
    <row r="19" spans="1:19" s="37" customFormat="1" ht="9" customHeight="1">
      <c r="A19" s="270">
        <v>4</v>
      </c>
      <c r="B19" s="350">
        <f>IF($D19="","",VLOOKUP($D19,'L12 DD ELO'!$A$7:$P$23,14))</f>
        <v>0</v>
      </c>
      <c r="C19" s="350">
        <f>IF($D19="","",VLOOKUP($D19,'L12 DD ELO'!$A$7:$P$33,15))</f>
        <v>27</v>
      </c>
      <c r="D19" s="152">
        <v>5</v>
      </c>
      <c r="E19" s="426">
        <f>UPPER(IF($D19="","",VLOOKUP($D19,'L12 DD ELO'!$A$7:$P$33,5)))</f>
      </c>
      <c r="F19" s="415" t="str">
        <f>UPPER(IF($D19="","",VLOOKUP($D19,'L12 DD ELO'!$A$7:$P$33,2)))</f>
        <v>GYÖRGY</v>
      </c>
      <c r="G19" s="415" t="str">
        <f>IF($D19="","",VLOOKUP($D19,'L12 DD ELO'!$A$7:$P$33,3))</f>
        <v>Natália</v>
      </c>
      <c r="H19" s="427"/>
      <c r="I19" s="415">
        <f>IF($D19="","",VLOOKUP($D19,'L12 DD ELO'!$A$7:$P$33,4))</f>
        <v>0</v>
      </c>
      <c r="J19" s="305"/>
      <c r="K19" s="156"/>
      <c r="L19" s="158"/>
      <c r="M19" s="194"/>
      <c r="N19" s="310"/>
      <c r="O19" s="156"/>
      <c r="P19" s="158"/>
      <c r="Q19" s="156"/>
      <c r="R19" s="159"/>
      <c r="S19" s="162"/>
    </row>
    <row r="20" spans="1:19" s="37" customFormat="1" ht="9" customHeight="1">
      <c r="A20" s="270"/>
      <c r="B20" s="298"/>
      <c r="C20" s="298"/>
      <c r="D20" s="298"/>
      <c r="E20" s="426">
        <f>UPPER(IF($D19="","",VLOOKUP($D19,'L12 DD ELO'!$A$7:$P$33,11)))</f>
      </c>
      <c r="F20" s="415" t="str">
        <f>UPPER(IF($D19="","",VLOOKUP($D19,'L12 DD ELO'!$A$7:$P$33,8)))</f>
        <v>SZIKLAI</v>
      </c>
      <c r="G20" s="415" t="str">
        <f>IF($D19="","",VLOOKUP($D19,'L12 DD ELO'!$A$7:$P$33,9))</f>
        <v>Zita</v>
      </c>
      <c r="H20" s="427"/>
      <c r="I20" s="415">
        <f>IF($D19="","",VLOOKUP($D19,'L12 DD ELO'!$A$7:$P$33,10))</f>
        <v>0</v>
      </c>
      <c r="J20" s="299"/>
      <c r="K20" s="156"/>
      <c r="L20" s="158"/>
      <c r="M20" s="274"/>
      <c r="N20" s="311"/>
      <c r="O20" s="156"/>
      <c r="P20" s="158"/>
      <c r="Q20" s="156"/>
      <c r="R20" s="159"/>
      <c r="S20" s="162"/>
    </row>
    <row r="21" spans="1:19" s="37" customFormat="1" ht="9" customHeight="1">
      <c r="A21" s="270"/>
      <c r="B21" s="165"/>
      <c r="C21" s="165"/>
      <c r="D21" s="165"/>
      <c r="E21" s="432"/>
      <c r="F21" s="428"/>
      <c r="G21" s="428"/>
      <c r="H21" s="429"/>
      <c r="I21" s="428"/>
      <c r="J21" s="308"/>
      <c r="K21" s="156"/>
      <c r="L21" s="158"/>
      <c r="M21" s="156"/>
      <c r="N21" s="300"/>
      <c r="O21" s="301" t="str">
        <f>UPPER(IF(OR(N22="a",N22="as"),M13,IF(OR(N22="b",N22="bs"),M29,)))</f>
        <v>REKEDT-NAGY</v>
      </c>
      <c r="P21" s="158"/>
      <c r="Q21" s="156"/>
      <c r="R21" s="159"/>
      <c r="S21" s="162"/>
    </row>
    <row r="22" spans="1:19" s="37" customFormat="1" ht="9" customHeight="1">
      <c r="A22" s="270"/>
      <c r="B22" s="165"/>
      <c r="C22" s="165"/>
      <c r="D22" s="165"/>
      <c r="E22" s="431"/>
      <c r="F22" s="151"/>
      <c r="G22" s="151"/>
      <c r="H22" s="98"/>
      <c r="I22" s="151"/>
      <c r="J22" s="308"/>
      <c r="K22" s="156"/>
      <c r="L22" s="158"/>
      <c r="M22" s="168" t="s">
        <v>0</v>
      </c>
      <c r="N22" s="177" t="s">
        <v>410</v>
      </c>
      <c r="O22" s="303" t="str">
        <f>UPPER(IF(OR(N22="a",N22="as"),M14,IF(OR(N22="b",N22="bs"),M30,)))</f>
        <v>FIZEL</v>
      </c>
      <c r="P22" s="304"/>
      <c r="Q22" s="156"/>
      <c r="R22" s="159"/>
      <c r="S22" s="162"/>
    </row>
    <row r="23" spans="1:19" s="37" customFormat="1" ht="9" customHeight="1">
      <c r="A23" s="295">
        <v>5</v>
      </c>
      <c r="B23" s="350">
        <f>IF($D23="","",VLOOKUP($D23,'L12 DD ELO'!$A$7:$P$23,14))</f>
        <v>0</v>
      </c>
      <c r="C23" s="350">
        <f>IF($D23="","",VLOOKUP($D23,'L12 DD ELO'!$A$7:$P$33,15))</f>
        <v>18</v>
      </c>
      <c r="D23" s="152">
        <v>3</v>
      </c>
      <c r="E23" s="430">
        <f>UPPER(IF($D23="","",VLOOKUP($D23,'L12 DD ELO'!$A$7:$P$33,5)))</f>
      </c>
      <c r="F23" s="153" t="str">
        <f>UPPER(IF($D23="","",VLOOKUP($D23,'L12 DD ELO'!$A$7:$P$33,2)))</f>
        <v>HALBRITTER</v>
      </c>
      <c r="G23" s="153" t="str">
        <f>IF($D23="","",VLOOKUP($D23,'L12 DD ELO'!$A$7:$P$33,3))</f>
        <v>Borbála</v>
      </c>
      <c r="H23" s="296"/>
      <c r="I23" s="153">
        <f>IF($D23="","",VLOOKUP($D23,'L12 DD ELO'!$A$7:$P$33,4))</f>
        <v>0</v>
      </c>
      <c r="J23" s="297"/>
      <c r="K23" s="156"/>
      <c r="L23" s="158"/>
      <c r="M23" s="156"/>
      <c r="N23" s="306"/>
      <c r="O23" s="156" t="s">
        <v>469</v>
      </c>
      <c r="P23" s="306"/>
      <c r="Q23" s="156"/>
      <c r="R23" s="159"/>
      <c r="S23" s="162"/>
    </row>
    <row r="24" spans="1:19" s="37" customFormat="1" ht="9" customHeight="1">
      <c r="A24" s="270"/>
      <c r="B24" s="298"/>
      <c r="C24" s="298"/>
      <c r="D24" s="298"/>
      <c r="E24" s="451">
        <f>UPPER(IF($D23="","",VLOOKUP($D23,'L12 DD ELO'!$A$7:$P$33,11)))</f>
      </c>
      <c r="F24" s="452" t="str">
        <f>UPPER(IF($D23="","",VLOOKUP($D23,'L12 DD ELO'!$A$7:$P$33,8)))</f>
        <v>STOIBER</v>
      </c>
      <c r="G24" s="452" t="str">
        <f>IF($D23="","",VLOOKUP($D23,'L12 DD ELO'!$A$7:$P$33,9))</f>
        <v>Lara</v>
      </c>
      <c r="H24" s="453"/>
      <c r="I24" s="452">
        <f>IF($D23="","",VLOOKUP($D23,'L12 DD ELO'!$A$7:$P$33,10))</f>
        <v>0</v>
      </c>
      <c r="J24" s="299"/>
      <c r="K24" s="149">
        <f>IF(J24="a",F23,IF(J24="b",F25,""))</f>
      </c>
      <c r="L24" s="158"/>
      <c r="M24" s="156"/>
      <c r="N24" s="306"/>
      <c r="O24" s="156"/>
      <c r="P24" s="306"/>
      <c r="Q24" s="156"/>
      <c r="R24" s="159"/>
      <c r="S24" s="162"/>
    </row>
    <row r="25" spans="1:19" s="37" customFormat="1" ht="9" customHeight="1">
      <c r="A25" s="270"/>
      <c r="B25" s="165"/>
      <c r="C25" s="165"/>
      <c r="D25" s="165"/>
      <c r="E25" s="431"/>
      <c r="F25" s="151"/>
      <c r="G25" s="151"/>
      <c r="H25" s="98"/>
      <c r="I25" s="151"/>
      <c r="J25" s="300"/>
      <c r="K25" s="301" t="str">
        <f>UPPER(IF(OR(J26="a",J26="as"),F23,IF(OR(J26="b",J26="bs"),F27,)))</f>
        <v>HALBRITTER</v>
      </c>
      <c r="L25" s="302"/>
      <c r="M25" s="156"/>
      <c r="N25" s="306"/>
      <c r="O25" s="156"/>
      <c r="P25" s="306"/>
      <c r="Q25" s="156"/>
      <c r="R25" s="159"/>
      <c r="S25" s="162"/>
    </row>
    <row r="26" spans="1:19" s="37" customFormat="1" ht="9" customHeight="1">
      <c r="A26" s="270"/>
      <c r="B26" s="165"/>
      <c r="C26" s="165"/>
      <c r="D26" s="165"/>
      <c r="E26" s="432"/>
      <c r="F26" s="428"/>
      <c r="G26" s="428"/>
      <c r="H26" s="429"/>
      <c r="I26" s="418" t="s">
        <v>0</v>
      </c>
      <c r="J26" s="177" t="s">
        <v>410</v>
      </c>
      <c r="K26" s="303" t="str">
        <f>UPPER(IF(OR(J26="a",J26="as"),F24,IF(OR(J26="b",J26="bs"),F28,)))</f>
        <v>STOIBER</v>
      </c>
      <c r="L26" s="304"/>
      <c r="M26" s="156"/>
      <c r="N26" s="306"/>
      <c r="O26" s="156"/>
      <c r="P26" s="306"/>
      <c r="Q26" s="156"/>
      <c r="R26" s="159"/>
      <c r="S26" s="162"/>
    </row>
    <row r="27" spans="1:19" s="37" customFormat="1" ht="9" customHeight="1">
      <c r="A27" s="270">
        <v>6</v>
      </c>
      <c r="B27" s="350">
        <f>IF($D27="","",VLOOKUP($D27,'L12 DD ELO'!$A$7:$P$23,14))</f>
      </c>
      <c r="C27" s="350">
        <f>IF($D27="","",VLOOKUP($D27,'L12 DD ELO'!$A$7:$P$33,15))</f>
      </c>
      <c r="D27" s="152"/>
      <c r="E27" s="426">
        <f>UPPER(IF($D27="","",VLOOKUP($D27,'L12 DD ELO'!$A$7:$P$33,5)))</f>
      </c>
      <c r="F27" s="519" t="s">
        <v>153</v>
      </c>
      <c r="G27" s="415">
        <f>IF($D27="","",VLOOKUP($D27,'L12 DD ELO'!$A$7:$P$33,3))</f>
      </c>
      <c r="H27" s="427"/>
      <c r="I27" s="415">
        <f>IF($D27="","",VLOOKUP($D27,'L12 DD ELO'!$A$7:$P$33,4))</f>
      </c>
      <c r="J27" s="305"/>
      <c r="K27" s="156"/>
      <c r="L27" s="306"/>
      <c r="M27" s="194"/>
      <c r="N27" s="310"/>
      <c r="O27" s="156"/>
      <c r="P27" s="306"/>
      <c r="Q27" s="156"/>
      <c r="R27" s="159"/>
      <c r="S27" s="162"/>
    </row>
    <row r="28" spans="1:19" s="37" customFormat="1" ht="9" customHeight="1">
      <c r="A28" s="270"/>
      <c r="B28" s="298"/>
      <c r="C28" s="298"/>
      <c r="D28" s="298"/>
      <c r="E28" s="426">
        <f>UPPER(IF($D27="","",VLOOKUP($D27,'L12 DD ELO'!$A$7:$P$33,11)))</f>
      </c>
      <c r="F28" s="415">
        <f>UPPER(IF($D27="","",VLOOKUP($D27,'L12 DD ELO'!$A$7:$P$33,8)))</f>
      </c>
      <c r="G28" s="415">
        <f>IF($D27="","",VLOOKUP($D27,'L12 DD ELO'!$A$7:$P$33,9))</f>
      </c>
      <c r="H28" s="427"/>
      <c r="I28" s="415">
        <f>IF($D27="","",VLOOKUP($D27,'L12 DD ELO'!$A$7:$P$33,10))</f>
      </c>
      <c r="J28" s="299"/>
      <c r="K28" s="156"/>
      <c r="L28" s="306"/>
      <c r="M28" s="274"/>
      <c r="N28" s="311"/>
      <c r="O28" s="156"/>
      <c r="P28" s="306"/>
      <c r="Q28" s="156"/>
      <c r="R28" s="159"/>
      <c r="S28" s="162"/>
    </row>
    <row r="29" spans="1:19" s="37" customFormat="1" ht="9" customHeight="1">
      <c r="A29" s="270"/>
      <c r="B29" s="165"/>
      <c r="C29" s="165"/>
      <c r="D29" s="175"/>
      <c r="E29" s="433"/>
      <c r="F29" s="428"/>
      <c r="G29" s="428"/>
      <c r="H29" s="429"/>
      <c r="I29" s="428"/>
      <c r="J29" s="308"/>
      <c r="K29" s="156"/>
      <c r="L29" s="300"/>
      <c r="M29" s="301" t="str">
        <f>UPPER(IF(OR(L30="a",L30="as"),K25,IF(OR(L30="b",L30="bs"),K33,)))</f>
        <v>HALBRITTER</v>
      </c>
      <c r="N29" s="306"/>
      <c r="O29" s="156"/>
      <c r="P29" s="306"/>
      <c r="Q29" s="156"/>
      <c r="R29" s="159"/>
      <c r="S29" s="162"/>
    </row>
    <row r="30" spans="1:19" s="37" customFormat="1" ht="9" customHeight="1">
      <c r="A30" s="270"/>
      <c r="B30" s="165"/>
      <c r="C30" s="165"/>
      <c r="D30" s="175"/>
      <c r="E30" s="433"/>
      <c r="F30" s="428"/>
      <c r="G30" s="428"/>
      <c r="H30" s="429"/>
      <c r="I30" s="428"/>
      <c r="J30" s="308"/>
      <c r="K30" s="168" t="s">
        <v>0</v>
      </c>
      <c r="L30" s="177" t="s">
        <v>410</v>
      </c>
      <c r="M30" s="303" t="str">
        <f>UPPER(IF(OR(L30="a",L30="as"),K26,IF(OR(L30="b",L30="bs"),K34,)))</f>
        <v>STOIBER</v>
      </c>
      <c r="N30" s="299"/>
      <c r="O30" s="156"/>
      <c r="P30" s="306"/>
      <c r="Q30" s="156"/>
      <c r="R30" s="159"/>
      <c r="S30" s="162"/>
    </row>
    <row r="31" spans="1:19" s="37" customFormat="1" ht="9" customHeight="1">
      <c r="A31" s="309">
        <v>7</v>
      </c>
      <c r="B31" s="350">
        <f>IF($D31="","",VLOOKUP($D31,'L12 DD ELO'!$A$7:$P$23,14))</f>
        <v>0</v>
      </c>
      <c r="C31" s="350">
        <f>IF($D31="","",VLOOKUP($D31,'L12 DD ELO'!$A$7:$P$33,15))</f>
        <v>69</v>
      </c>
      <c r="D31" s="152">
        <v>11</v>
      </c>
      <c r="E31" s="426">
        <f>UPPER(IF($D31="","",VLOOKUP($D31,'L12 DD ELO'!$A$7:$P$33,5)))</f>
      </c>
      <c r="F31" s="415" t="str">
        <f>UPPER(IF($D31="","",VLOOKUP($D31,'L12 DD ELO'!$A$7:$P$33,2)))</f>
        <v>BOCSÁK</v>
      </c>
      <c r="G31" s="415" t="str">
        <f>IF($D31="","",VLOOKUP($D31,'L12 DD ELO'!$A$7:$P$33,3))</f>
        <v>Henriett</v>
      </c>
      <c r="H31" s="427"/>
      <c r="I31" s="415">
        <f>IF($D31="","",VLOOKUP($D31,'L12 DD ELO'!$A$7:$P$33,4))</f>
        <v>0</v>
      </c>
      <c r="J31" s="297"/>
      <c r="K31" s="156"/>
      <c r="L31" s="306"/>
      <c r="M31" s="156" t="s">
        <v>448</v>
      </c>
      <c r="N31" s="158"/>
      <c r="O31" s="194"/>
      <c r="P31" s="306"/>
      <c r="Q31" s="156"/>
      <c r="R31" s="159"/>
      <c r="S31" s="162"/>
    </row>
    <row r="32" spans="1:19" s="37" customFormat="1" ht="9" customHeight="1">
      <c r="A32" s="270"/>
      <c r="B32" s="298"/>
      <c r="C32" s="298"/>
      <c r="D32" s="298"/>
      <c r="E32" s="426">
        <f>UPPER(IF($D31="","",VLOOKUP($D31,'L12 DD ELO'!$A$7:$P$33,11)))</f>
      </c>
      <c r="F32" s="415" t="str">
        <f>UPPER(IF($D31="","",VLOOKUP($D31,'L12 DD ELO'!$A$7:$P$33,8)))</f>
        <v>BOROS</v>
      </c>
      <c r="G32" s="415" t="str">
        <f>IF($D31="","",VLOOKUP($D31,'L12 DD ELO'!$A$7:$P$33,9))</f>
        <v>Hanna</v>
      </c>
      <c r="H32" s="427"/>
      <c r="I32" s="415">
        <f>IF($D31="","",VLOOKUP($D31,'L12 DD ELO'!$A$7:$P$33,10))</f>
        <v>0</v>
      </c>
      <c r="J32" s="299"/>
      <c r="K32" s="149">
        <f>IF(J32="a",F31,IF(J32="b",F33,""))</f>
      </c>
      <c r="L32" s="306"/>
      <c r="M32" s="156"/>
      <c r="N32" s="158"/>
      <c r="O32" s="156"/>
      <c r="P32" s="306"/>
      <c r="Q32" s="156"/>
      <c r="R32" s="159"/>
      <c r="S32" s="162"/>
    </row>
    <row r="33" spans="1:19" s="37" customFormat="1" ht="9" customHeight="1">
      <c r="A33" s="270"/>
      <c r="B33" s="165"/>
      <c r="C33" s="165"/>
      <c r="D33" s="175"/>
      <c r="E33" s="433"/>
      <c r="F33" s="428"/>
      <c r="G33" s="428"/>
      <c r="H33" s="429"/>
      <c r="I33" s="428"/>
      <c r="J33" s="300"/>
      <c r="K33" s="301" t="str">
        <f>UPPER(IF(OR(J34="a",J34="as"),F31,IF(OR(J34="b",J34="bs"),F35,)))</f>
        <v>SZABÓ</v>
      </c>
      <c r="L33" s="310"/>
      <c r="M33" s="156"/>
      <c r="N33" s="158"/>
      <c r="O33" s="156"/>
      <c r="P33" s="306"/>
      <c r="Q33" s="156"/>
      <c r="R33" s="159"/>
      <c r="S33" s="162"/>
    </row>
    <row r="34" spans="1:19" s="37" customFormat="1" ht="9" customHeight="1">
      <c r="A34" s="270"/>
      <c r="B34" s="165"/>
      <c r="C34" s="165"/>
      <c r="D34" s="175"/>
      <c r="E34" s="433"/>
      <c r="F34" s="428"/>
      <c r="G34" s="428"/>
      <c r="H34" s="429"/>
      <c r="I34" s="418" t="s">
        <v>0</v>
      </c>
      <c r="J34" s="177" t="s">
        <v>408</v>
      </c>
      <c r="K34" s="303" t="str">
        <f>UPPER(IF(OR(J34="a",J34="as"),F32,IF(OR(J34="b",J34="bs"),F36,)))</f>
        <v>BERTÓK</v>
      </c>
      <c r="L34" s="299"/>
      <c r="M34" s="156"/>
      <c r="N34" s="158"/>
      <c r="O34" s="156"/>
      <c r="P34" s="306"/>
      <c r="Q34" s="156"/>
      <c r="R34" s="159"/>
      <c r="S34" s="162"/>
    </row>
    <row r="35" spans="1:19" s="37" customFormat="1" ht="9" customHeight="1">
      <c r="A35" s="270">
        <v>8</v>
      </c>
      <c r="B35" s="350">
        <f>IF($D35="","",VLOOKUP($D35,'L12 DD ELO'!$A$7:$P$23,14))</f>
        <v>0</v>
      </c>
      <c r="C35" s="350">
        <f>IF($D35="","",VLOOKUP($D35,'L12 DD ELO'!$A$7:$P$33,15))</f>
        <v>66</v>
      </c>
      <c r="D35" s="152">
        <v>10</v>
      </c>
      <c r="E35" s="426">
        <f>UPPER(IF($D35="","",VLOOKUP($D35,'L12 DD ELO'!$A$7:$P$33,5)))</f>
      </c>
      <c r="F35" s="415" t="str">
        <f>UPPER(IF($D35="","",VLOOKUP($D35,'L12 DD ELO'!$A$7:$P$33,2)))</f>
        <v>SZABÓ</v>
      </c>
      <c r="G35" s="415" t="str">
        <f>IF($D35="","",VLOOKUP($D35,'L12 DD ELO'!$A$7:$P$33,3))</f>
        <v>Kitti</v>
      </c>
      <c r="H35" s="427"/>
      <c r="I35" s="415">
        <f>IF($D35="","",VLOOKUP($D35,'L12 DD ELO'!$A$7:$P$33,4))</f>
        <v>0</v>
      </c>
      <c r="J35" s="305"/>
      <c r="K35" s="156" t="s">
        <v>448</v>
      </c>
      <c r="L35" s="158"/>
      <c r="M35" s="194"/>
      <c r="N35" s="302"/>
      <c r="O35" s="156"/>
      <c r="P35" s="306"/>
      <c r="Q35" s="156"/>
      <c r="R35" s="159"/>
      <c r="S35" s="162"/>
    </row>
    <row r="36" spans="1:19" s="37" customFormat="1" ht="9" customHeight="1">
      <c r="A36" s="270"/>
      <c r="B36" s="298"/>
      <c r="C36" s="298"/>
      <c r="D36" s="298"/>
      <c r="E36" s="426">
        <f>UPPER(IF($D35="","",VLOOKUP($D35,'L12 DD ELO'!$A$7:$P$33,11)))</f>
      </c>
      <c r="F36" s="415" t="str">
        <f>UPPER(IF($D35="","",VLOOKUP($D35,'L12 DD ELO'!$A$7:$P$33,8)))</f>
        <v>BERTÓK</v>
      </c>
      <c r="G36" s="415" t="str">
        <f>IF($D35="","",VLOOKUP($D35,'L12 DD ELO'!$A$7:$P$33,9))</f>
        <v>Nelli</v>
      </c>
      <c r="H36" s="427"/>
      <c r="I36" s="415">
        <f>IF($D35="","",VLOOKUP($D35,'L12 DD ELO'!$A$7:$P$33,10))</f>
        <v>0</v>
      </c>
      <c r="J36" s="299"/>
      <c r="K36" s="156"/>
      <c r="L36" s="158"/>
      <c r="M36" s="274"/>
      <c r="N36" s="307"/>
      <c r="O36" s="156"/>
      <c r="P36" s="306"/>
      <c r="Q36" s="156"/>
      <c r="R36" s="159"/>
      <c r="S36" s="162"/>
    </row>
    <row r="37" spans="1:19" s="37" customFormat="1" ht="9" customHeight="1">
      <c r="A37" s="270"/>
      <c r="B37" s="165"/>
      <c r="C37" s="165"/>
      <c r="D37" s="175"/>
      <c r="E37" s="433"/>
      <c r="F37" s="428"/>
      <c r="G37" s="428"/>
      <c r="H37" s="429"/>
      <c r="I37" s="428"/>
      <c r="J37" s="308"/>
      <c r="K37" s="156"/>
      <c r="L37" s="158"/>
      <c r="M37" s="156"/>
      <c r="N37" s="158"/>
      <c r="O37" s="158"/>
      <c r="P37" s="300"/>
      <c r="Q37" s="301" t="str">
        <f>UPPER(IF(OR(P38="a",P38="as"),O21,IF(OR(P38="b",P38="bs"),O53,)))</f>
        <v>REKEDT-NAGY</v>
      </c>
      <c r="R37" s="312"/>
      <c r="S37" s="162"/>
    </row>
    <row r="38" spans="1:19" s="37" customFormat="1" ht="9" customHeight="1">
      <c r="A38" s="270"/>
      <c r="B38" s="165"/>
      <c r="C38" s="165"/>
      <c r="D38" s="175"/>
      <c r="E38" s="433"/>
      <c r="F38" s="428"/>
      <c r="G38" s="428"/>
      <c r="H38" s="429"/>
      <c r="I38" s="428"/>
      <c r="J38" s="308"/>
      <c r="K38" s="156"/>
      <c r="L38" s="158"/>
      <c r="M38" s="156"/>
      <c r="N38" s="158"/>
      <c r="O38" s="168" t="s">
        <v>471</v>
      </c>
      <c r="P38" s="177" t="s">
        <v>410</v>
      </c>
      <c r="Q38" s="303" t="str">
        <f>UPPER(IF(OR(P38="a",P38="as"),O22,IF(OR(P38="b",P38="bs"),O54,)))</f>
        <v>FIZEL</v>
      </c>
      <c r="R38" s="313"/>
      <c r="S38" s="162"/>
    </row>
    <row r="39" spans="1:19" s="37" customFormat="1" ht="9" customHeight="1">
      <c r="A39" s="309">
        <v>9</v>
      </c>
      <c r="B39" s="350">
        <f>IF($D39="","",VLOOKUP($D39,'L12 DD ELO'!$A$7:$P$23,14))</f>
        <v>0</v>
      </c>
      <c r="C39" s="350">
        <f>IF($D39="","",VLOOKUP($D39,'L12 DD ELO'!$A$7:$P$33,15))</f>
        <v>51</v>
      </c>
      <c r="D39" s="152">
        <v>8</v>
      </c>
      <c r="E39" s="426">
        <f>UPPER(IF($D39="","",VLOOKUP($D39,'L12 DD ELO'!$A$7:$P$33,5)))</f>
      </c>
      <c r="F39" s="415" t="str">
        <f>UPPER(IF($D39="","",VLOOKUP($D39,'L12 DD ELO'!$A$7:$P$33,2)))</f>
        <v>FERENCZI</v>
      </c>
      <c r="G39" s="415" t="str">
        <f>IF($D39="","",VLOOKUP($D39,'L12 DD ELO'!$A$7:$P$33,3))</f>
        <v>Dió</v>
      </c>
      <c r="H39" s="427"/>
      <c r="I39" s="415">
        <f>IF($D39="","",VLOOKUP($D39,'L12 DD ELO'!$A$7:$P$33,4))</f>
        <v>0</v>
      </c>
      <c r="J39" s="297"/>
      <c r="K39" s="156"/>
      <c r="L39" s="158"/>
      <c r="M39" s="156"/>
      <c r="N39" s="158"/>
      <c r="O39" s="156"/>
      <c r="P39" s="306"/>
      <c r="Q39" s="194" t="s">
        <v>482</v>
      </c>
      <c r="R39" s="159"/>
      <c r="S39" s="162"/>
    </row>
    <row r="40" spans="1:19" s="37" customFormat="1" ht="9" customHeight="1">
      <c r="A40" s="270"/>
      <c r="B40" s="298"/>
      <c r="C40" s="298"/>
      <c r="D40" s="298"/>
      <c r="E40" s="426">
        <f>UPPER(IF($D39="","",VLOOKUP($D39,'L12 DD ELO'!$A$7:$P$33,11)))</f>
      </c>
      <c r="F40" s="415" t="str">
        <f>UPPER(IF($D39="","",VLOOKUP($D39,'L12 DD ELO'!$A$7:$P$33,8)))</f>
        <v>VECSERI</v>
      </c>
      <c r="G40" s="415" t="str">
        <f>IF($D39="","",VLOOKUP($D39,'L12 DD ELO'!$A$7:$P$33,9))</f>
        <v>Bianka</v>
      </c>
      <c r="H40" s="427"/>
      <c r="I40" s="415">
        <f>IF($D39="","",VLOOKUP($D39,'L12 DD ELO'!$A$7:$P$33,10))</f>
        <v>0</v>
      </c>
      <c r="J40" s="299"/>
      <c r="K40" s="149">
        <f>IF(J40="a",F39,IF(J40="b",F41,""))</f>
      </c>
      <c r="L40" s="158"/>
      <c r="M40" s="156"/>
      <c r="N40" s="158"/>
      <c r="O40" s="156"/>
      <c r="P40" s="306"/>
      <c r="Q40" s="274"/>
      <c r="R40" s="314"/>
      <c r="S40" s="162"/>
    </row>
    <row r="41" spans="1:19" s="37" customFormat="1" ht="9" customHeight="1">
      <c r="A41" s="270"/>
      <c r="B41" s="165"/>
      <c r="C41" s="165"/>
      <c r="D41" s="175"/>
      <c r="E41" s="433"/>
      <c r="F41" s="428"/>
      <c r="G41" s="428"/>
      <c r="H41" s="429"/>
      <c r="I41" s="428"/>
      <c r="J41" s="300"/>
      <c r="K41" s="301" t="str">
        <f>UPPER(IF(OR(J42="a",J42="as"),F39,IF(OR(J42="b",J42="bs"),F43,)))</f>
        <v>MARKOVITS</v>
      </c>
      <c r="L41" s="302"/>
      <c r="M41" s="156"/>
      <c r="N41" s="158"/>
      <c r="O41" s="156"/>
      <c r="P41" s="306"/>
      <c r="Q41" s="156"/>
      <c r="R41" s="159"/>
      <c r="S41" s="162"/>
    </row>
    <row r="42" spans="1:19" s="37" customFormat="1" ht="9" customHeight="1">
      <c r="A42" s="270"/>
      <c r="B42" s="165"/>
      <c r="C42" s="165"/>
      <c r="D42" s="175"/>
      <c r="E42" s="433"/>
      <c r="F42" s="428"/>
      <c r="G42" s="428"/>
      <c r="H42" s="429"/>
      <c r="I42" s="418" t="s">
        <v>0</v>
      </c>
      <c r="J42" s="177" t="s">
        <v>408</v>
      </c>
      <c r="K42" s="303" t="str">
        <f>UPPER(IF(OR(J42="a",J42="as"),F40,IF(OR(J42="b",J42="bs"),F44,)))</f>
        <v>NAGY</v>
      </c>
      <c r="L42" s="304"/>
      <c r="M42" s="156"/>
      <c r="N42" s="158"/>
      <c r="O42" s="156"/>
      <c r="P42" s="306"/>
      <c r="Q42" s="156"/>
      <c r="R42" s="159"/>
      <c r="S42" s="162"/>
    </row>
    <row r="43" spans="1:19" s="37" customFormat="1" ht="9" customHeight="1">
      <c r="A43" s="270">
        <v>10</v>
      </c>
      <c r="B43" s="350">
        <f>IF($D43="","",VLOOKUP($D43,'L12 DD ELO'!$A$7:$P$23,14))</f>
        <v>0</v>
      </c>
      <c r="C43" s="350">
        <f>IF($D43="","",VLOOKUP($D43,'L12 DD ELO'!$A$7:$P$33,15))</f>
        <v>61</v>
      </c>
      <c r="D43" s="152">
        <v>9</v>
      </c>
      <c r="E43" s="426">
        <f>UPPER(IF($D43="","",VLOOKUP($D43,'L12 DD ELO'!$A$7:$P$33,5)))</f>
      </c>
      <c r="F43" s="415" t="str">
        <f>UPPER(IF($D43="","",VLOOKUP($D43,'L12 DD ELO'!$A$7:$P$33,2)))</f>
        <v>MARKOVITS</v>
      </c>
      <c r="G43" s="415" t="str">
        <f>IF($D43="","",VLOOKUP($D43,'L12 DD ELO'!$A$7:$P$33,3))</f>
        <v>Mirabell</v>
      </c>
      <c r="H43" s="427"/>
      <c r="I43" s="415">
        <f>IF($D43="","",VLOOKUP($D43,'L12 DD ELO'!$A$7:$P$33,4))</f>
        <v>0</v>
      </c>
      <c r="J43" s="305"/>
      <c r="K43" s="156" t="s">
        <v>450</v>
      </c>
      <c r="L43" s="306"/>
      <c r="M43" s="194"/>
      <c r="N43" s="302"/>
      <c r="O43" s="156"/>
      <c r="P43" s="306"/>
      <c r="Q43" s="156"/>
      <c r="R43" s="159"/>
      <c r="S43" s="162"/>
    </row>
    <row r="44" spans="1:19" s="37" customFormat="1" ht="9" customHeight="1">
      <c r="A44" s="270"/>
      <c r="B44" s="298"/>
      <c r="C44" s="298"/>
      <c r="D44" s="298"/>
      <c r="E44" s="426">
        <f>UPPER(IF($D43="","",VLOOKUP($D43,'L12 DD ELO'!$A$7:$P$33,11)))</f>
      </c>
      <c r="F44" s="415" t="str">
        <f>UPPER(IF($D43="","",VLOOKUP($D43,'L12 DD ELO'!$A$7:$P$33,8)))</f>
        <v>NAGY</v>
      </c>
      <c r="G44" s="415" t="str">
        <f>IF($D43="","",VLOOKUP($D43,'L12 DD ELO'!$A$7:$P$33,9))</f>
        <v>Ramóna</v>
      </c>
      <c r="H44" s="427"/>
      <c r="I44" s="415">
        <f>IF($D43="","",VLOOKUP($D43,'L12 DD ELO'!$A$7:$P$33,10))</f>
        <v>0</v>
      </c>
      <c r="J44" s="299"/>
      <c r="K44" s="156"/>
      <c r="L44" s="306"/>
      <c r="M44" s="274"/>
      <c r="N44" s="307"/>
      <c r="O44" s="156"/>
      <c r="P44" s="306"/>
      <c r="Q44" s="156"/>
      <c r="R44" s="159"/>
      <c r="S44" s="162"/>
    </row>
    <row r="45" spans="1:19" s="37" customFormat="1" ht="9" customHeight="1">
      <c r="A45" s="270"/>
      <c r="B45" s="165"/>
      <c r="C45" s="165"/>
      <c r="D45" s="175"/>
      <c r="E45" s="433"/>
      <c r="F45" s="428"/>
      <c r="G45" s="428"/>
      <c r="H45" s="429"/>
      <c r="I45" s="428"/>
      <c r="J45" s="308"/>
      <c r="K45" s="156"/>
      <c r="L45" s="300"/>
      <c r="M45" s="301" t="str">
        <f>UPPER(IF(OR(L46="a",L46="as"),K41,IF(OR(L46="b",L46="bs"),K49,)))</f>
        <v>MARKOVITS</v>
      </c>
      <c r="N45" s="158"/>
      <c r="O45" s="156"/>
      <c r="P45" s="306"/>
      <c r="Q45" s="156"/>
      <c r="R45" s="159"/>
      <c r="S45" s="162"/>
    </row>
    <row r="46" spans="1:19" s="37" customFormat="1" ht="9" customHeight="1">
      <c r="A46" s="270"/>
      <c r="B46" s="165"/>
      <c r="C46" s="165"/>
      <c r="D46" s="175"/>
      <c r="E46" s="433"/>
      <c r="F46" s="428"/>
      <c r="G46" s="428"/>
      <c r="H46" s="429"/>
      <c r="I46" s="428"/>
      <c r="J46" s="308"/>
      <c r="K46" s="168" t="s">
        <v>0</v>
      </c>
      <c r="L46" s="177" t="s">
        <v>407</v>
      </c>
      <c r="M46" s="303" t="str">
        <f>UPPER(IF(OR(L46="a",L46="as"),K42,IF(OR(L46="b",L46="bs"),K50,)))</f>
        <v>NAGY</v>
      </c>
      <c r="N46" s="304"/>
      <c r="O46" s="156"/>
      <c r="P46" s="306"/>
      <c r="Q46" s="156"/>
      <c r="R46" s="159"/>
      <c r="S46" s="162"/>
    </row>
    <row r="47" spans="1:19" s="37" customFormat="1" ht="9" customHeight="1">
      <c r="A47" s="309">
        <v>11</v>
      </c>
      <c r="B47" s="350">
        <f>IF($D47="","",VLOOKUP($D47,'L12 DD ELO'!$A$7:$P$23,14))</f>
      </c>
      <c r="C47" s="350">
        <f>IF($D47="","",VLOOKUP($D47,'L12 DD ELO'!$A$7:$P$33,15))</f>
      </c>
      <c r="D47" s="152"/>
      <c r="E47" s="426">
        <f>UPPER(IF($D47="","",VLOOKUP($D47,'L12 DD ELO'!$A$7:$P$33,5)))</f>
      </c>
      <c r="F47" s="519" t="s">
        <v>153</v>
      </c>
      <c r="G47" s="415">
        <f>IF($D47="","",VLOOKUP($D47,'L12 DD ELO'!$A$7:$P$33,3))</f>
      </c>
      <c r="H47" s="427"/>
      <c r="I47" s="415">
        <f>IF($D47="","",VLOOKUP($D47,'L12 DD ELO'!$A$7:$P$33,4))</f>
      </c>
      <c r="J47" s="297"/>
      <c r="K47" s="156"/>
      <c r="L47" s="306"/>
      <c r="M47" s="156" t="s">
        <v>468</v>
      </c>
      <c r="N47" s="306"/>
      <c r="O47" s="194"/>
      <c r="P47" s="306"/>
      <c r="Q47" s="156"/>
      <c r="R47" s="159"/>
      <c r="S47" s="162"/>
    </row>
    <row r="48" spans="1:19" s="37" customFormat="1" ht="9" customHeight="1">
      <c r="A48" s="270"/>
      <c r="B48" s="298"/>
      <c r="C48" s="298"/>
      <c r="D48" s="298"/>
      <c r="E48" s="426">
        <f>UPPER(IF($D47="","",VLOOKUP($D47,'L12 DD ELO'!$A$7:$P$33,11)))</f>
      </c>
      <c r="F48" s="415">
        <f>UPPER(IF($D47="","",VLOOKUP($D47,'L12 DD ELO'!$A$7:$P$33,8)))</f>
      </c>
      <c r="G48" s="415">
        <f>IF($D47="","",VLOOKUP($D47,'L12 DD ELO'!$A$7:$P$33,9))</f>
      </c>
      <c r="H48" s="427"/>
      <c r="I48" s="415">
        <f>IF($D47="","",VLOOKUP($D47,'L12 DD ELO'!$A$7:$P$33,10))</f>
      </c>
      <c r="J48" s="299"/>
      <c r="K48" s="149">
        <f>IF(J48="a",F47,IF(J48="b",F49,""))</f>
      </c>
      <c r="L48" s="306"/>
      <c r="M48" s="156"/>
      <c r="N48" s="306"/>
      <c r="O48" s="156"/>
      <c r="P48" s="306"/>
      <c r="Q48" s="156"/>
      <c r="R48" s="159"/>
      <c r="S48" s="162"/>
    </row>
    <row r="49" spans="1:19" s="37" customFormat="1" ht="9" customHeight="1">
      <c r="A49" s="270"/>
      <c r="B49" s="165"/>
      <c r="C49" s="165"/>
      <c r="D49" s="165"/>
      <c r="E49" s="432"/>
      <c r="F49" s="428"/>
      <c r="G49" s="428"/>
      <c r="H49" s="429"/>
      <c r="I49" s="428"/>
      <c r="J49" s="300"/>
      <c r="K49" s="301" t="str">
        <f>UPPER(IF(OR(J50="a",J50="as"),F47,IF(OR(J50="b",J50="bs"),F51,)))</f>
        <v>BLUM</v>
      </c>
      <c r="L49" s="310"/>
      <c r="M49" s="156"/>
      <c r="N49" s="306"/>
      <c r="O49" s="156"/>
      <c r="P49" s="306"/>
      <c r="Q49" s="156"/>
      <c r="R49" s="159"/>
      <c r="S49" s="162"/>
    </row>
    <row r="50" spans="1:19" s="37" customFormat="1" ht="9" customHeight="1">
      <c r="A50" s="270"/>
      <c r="B50" s="165"/>
      <c r="C50" s="165"/>
      <c r="D50" s="165"/>
      <c r="E50" s="431"/>
      <c r="F50" s="151"/>
      <c r="G50" s="151"/>
      <c r="H50" s="98"/>
      <c r="I50" s="168" t="s">
        <v>0</v>
      </c>
      <c r="J50" s="177" t="s">
        <v>409</v>
      </c>
      <c r="K50" s="303" t="str">
        <f>UPPER(IF(OR(J50="a",J50="as"),F48,IF(OR(J50="b",J50="bs"),F52,)))</f>
        <v>LEHOCZKY</v>
      </c>
      <c r="L50" s="299"/>
      <c r="M50" s="156"/>
      <c r="N50" s="306"/>
      <c r="O50" s="156"/>
      <c r="P50" s="306"/>
      <c r="Q50" s="156"/>
      <c r="R50" s="159"/>
      <c r="S50" s="162"/>
    </row>
    <row r="51" spans="1:19" s="37" customFormat="1" ht="9" customHeight="1">
      <c r="A51" s="315">
        <v>12</v>
      </c>
      <c r="B51" s="350">
        <f>IF($D51="","",VLOOKUP($D51,'L12 DD ELO'!$A$7:$P$23,14))</f>
        <v>0</v>
      </c>
      <c r="C51" s="350">
        <f>IF($D51="","",VLOOKUP($D51,'L12 DD ELO'!$A$7:$P$33,15))</f>
        <v>19</v>
      </c>
      <c r="D51" s="152">
        <v>4</v>
      </c>
      <c r="E51" s="430">
        <f>UPPER(IF($D51="","",VLOOKUP($D51,'L12 DD ELO'!$A$7:$P$33,5)))</f>
      </c>
      <c r="F51" s="153" t="str">
        <f>UPPER(IF($D51="","",VLOOKUP($D51,'L12 DD ELO'!$A$7:$P$33,2)))</f>
        <v>BLUM</v>
      </c>
      <c r="G51" s="153" t="str">
        <f>IF($D51="","",VLOOKUP($D51,'L12 DD ELO'!$A$7:$P$33,3))</f>
        <v>Hanna</v>
      </c>
      <c r="H51" s="296"/>
      <c r="I51" s="153">
        <f>IF($D51="","",VLOOKUP($D51,'L12 DD ELO'!$A$7:$P$33,4))</f>
        <v>0</v>
      </c>
      <c r="J51" s="305"/>
      <c r="K51" s="156"/>
      <c r="L51" s="158"/>
      <c r="M51" s="194"/>
      <c r="N51" s="310"/>
      <c r="O51" s="156"/>
      <c r="P51" s="306"/>
      <c r="Q51" s="156"/>
      <c r="R51" s="159"/>
      <c r="S51" s="162"/>
    </row>
    <row r="52" spans="1:19" s="37" customFormat="1" ht="9" customHeight="1">
      <c r="A52" s="270"/>
      <c r="B52" s="298"/>
      <c r="C52" s="298"/>
      <c r="D52" s="298"/>
      <c r="E52" s="451">
        <f>UPPER(IF($D51="","",VLOOKUP($D51,'L12 DD ELO'!$A$7:$P$33,11)))</f>
      </c>
      <c r="F52" s="452" t="str">
        <f>UPPER(IF($D51="","",VLOOKUP($D51,'L12 DD ELO'!$A$7:$P$33,8)))</f>
        <v>LEHOCZKY</v>
      </c>
      <c r="G52" s="452" t="str">
        <f>IF($D51="","",VLOOKUP($D51,'L12 DD ELO'!$A$7:$P$33,9))</f>
        <v>Noémi</v>
      </c>
      <c r="H52" s="453"/>
      <c r="I52" s="452">
        <f>IF($D51="","",VLOOKUP($D51,'L12 DD ELO'!$A$7:$P$33,10))</f>
        <v>0</v>
      </c>
      <c r="J52" s="299"/>
      <c r="K52" s="156"/>
      <c r="L52" s="158"/>
      <c r="M52" s="274"/>
      <c r="N52" s="311"/>
      <c r="O52" s="156"/>
      <c r="P52" s="306"/>
      <c r="Q52" s="156"/>
      <c r="R52" s="159"/>
      <c r="S52" s="162"/>
    </row>
    <row r="53" spans="1:19" s="37" customFormat="1" ht="9" customHeight="1">
      <c r="A53" s="270"/>
      <c r="B53" s="165"/>
      <c r="C53" s="165"/>
      <c r="D53" s="165"/>
      <c r="E53" s="431"/>
      <c r="F53" s="151"/>
      <c r="G53" s="151"/>
      <c r="H53" s="98"/>
      <c r="I53" s="151"/>
      <c r="J53" s="308"/>
      <c r="K53" s="156"/>
      <c r="L53" s="158"/>
      <c r="M53" s="156"/>
      <c r="N53" s="300"/>
      <c r="O53" s="301" t="str">
        <f>UPPER(IF(OR(N54="a",N54="as"),M45,IF(OR(N54="b",N54="bs"),M61,)))</f>
        <v>SÁVOLT</v>
      </c>
      <c r="P53" s="306"/>
      <c r="Q53" s="156"/>
      <c r="R53" s="159"/>
      <c r="S53" s="162"/>
    </row>
    <row r="54" spans="1:19" s="37" customFormat="1" ht="9" customHeight="1">
      <c r="A54" s="270"/>
      <c r="B54" s="165"/>
      <c r="C54" s="165"/>
      <c r="D54" s="165"/>
      <c r="E54" s="432"/>
      <c r="F54" s="428"/>
      <c r="G54" s="428"/>
      <c r="H54" s="429"/>
      <c r="I54" s="428"/>
      <c r="J54" s="308"/>
      <c r="K54" s="156"/>
      <c r="L54" s="158"/>
      <c r="M54" s="168" t="s">
        <v>0</v>
      </c>
      <c r="N54" s="177" t="s">
        <v>409</v>
      </c>
      <c r="O54" s="303" t="str">
        <f>UPPER(IF(OR(N54="a",N54="as"),M46,IF(OR(N54="b",N54="bs"),M62,)))</f>
        <v>KOVÁCS</v>
      </c>
      <c r="P54" s="299"/>
      <c r="Q54" s="156"/>
      <c r="R54" s="159"/>
      <c r="S54" s="162"/>
    </row>
    <row r="55" spans="1:19" s="37" customFormat="1" ht="9" customHeight="1">
      <c r="A55" s="309">
        <v>13</v>
      </c>
      <c r="B55" s="350">
        <f>IF($D55="","",VLOOKUP($D55,'L12 DD ELO'!$A$7:$P$23,14))</f>
        <v>0</v>
      </c>
      <c r="C55" s="350">
        <f>IF($D55="","",VLOOKUP($D55,'L12 DD ELO'!$A$7:$P$33,15))</f>
        <v>35</v>
      </c>
      <c r="D55" s="152">
        <v>7</v>
      </c>
      <c r="E55" s="426">
        <f>UPPER(IF($D55="","",VLOOKUP($D55,'L12 DD ELO'!$A$7:$P$33,5)))</f>
      </c>
      <c r="F55" s="415" t="str">
        <f>UPPER(IF($D55="","",VLOOKUP($D55,'L12 DD ELO'!$A$7:$P$33,2)))</f>
        <v>VARGA</v>
      </c>
      <c r="G55" s="415" t="str">
        <f>IF($D55="","",VLOOKUP($D55,'L12 DD ELO'!$A$7:$P$33,3))</f>
        <v>Anna</v>
      </c>
      <c r="H55" s="427"/>
      <c r="I55" s="415">
        <f>IF($D55="","",VLOOKUP($D55,'L12 DD ELO'!$A$7:$P$33,4))</f>
        <v>0</v>
      </c>
      <c r="J55" s="297"/>
      <c r="K55" s="156"/>
      <c r="L55" s="158"/>
      <c r="M55" s="156"/>
      <c r="N55" s="306"/>
      <c r="O55" s="156" t="s">
        <v>415</v>
      </c>
      <c r="P55" s="158"/>
      <c r="Q55" s="156"/>
      <c r="R55" s="159"/>
      <c r="S55" s="162"/>
    </row>
    <row r="56" spans="1:19" s="37" customFormat="1" ht="9" customHeight="1">
      <c r="A56" s="270"/>
      <c r="B56" s="298"/>
      <c r="C56" s="298"/>
      <c r="D56" s="298"/>
      <c r="E56" s="426">
        <f>UPPER(IF($D55="","",VLOOKUP($D55,'L12 DD ELO'!$A$7:$P$33,11)))</f>
      </c>
      <c r="F56" s="415" t="str">
        <f>UPPER(IF($D55="","",VLOOKUP($D55,'L12 DD ELO'!$A$7:$P$33,8)))</f>
        <v>SZILÁGYI</v>
      </c>
      <c r="G56" s="415" t="str">
        <f>IF($D55="","",VLOOKUP($D55,'L12 DD ELO'!$A$7:$P$33,9))</f>
        <v>Alexandra</v>
      </c>
      <c r="H56" s="427"/>
      <c r="I56" s="415">
        <f>IF($D55="","",VLOOKUP($D55,'L12 DD ELO'!$A$7:$P$33,10))</f>
        <v>0</v>
      </c>
      <c r="J56" s="299"/>
      <c r="K56" s="149">
        <f>IF(J56="a",F55,IF(J56="b",F57,""))</f>
      </c>
      <c r="L56" s="158"/>
      <c r="M56" s="156"/>
      <c r="N56" s="306"/>
      <c r="O56" s="156"/>
      <c r="P56" s="158"/>
      <c r="Q56" s="156"/>
      <c r="R56" s="159"/>
      <c r="S56" s="162"/>
    </row>
    <row r="57" spans="1:19" s="37" customFormat="1" ht="9" customHeight="1">
      <c r="A57" s="270"/>
      <c r="B57" s="165"/>
      <c r="C57" s="165"/>
      <c r="D57" s="175"/>
      <c r="E57" s="433"/>
      <c r="F57" s="428"/>
      <c r="G57" s="428"/>
      <c r="H57" s="429"/>
      <c r="I57" s="428"/>
      <c r="J57" s="300"/>
      <c r="K57" s="301" t="str">
        <f>UPPER(IF(OR(J58="a",J58="as"),F55,IF(OR(J58="b",J58="bs"),F59,)))</f>
        <v>KLEMBUCZ</v>
      </c>
      <c r="L57" s="302"/>
      <c r="M57" s="156"/>
      <c r="N57" s="306"/>
      <c r="O57" s="156"/>
      <c r="P57" s="158"/>
      <c r="Q57" s="156"/>
      <c r="R57" s="159"/>
      <c r="S57" s="162"/>
    </row>
    <row r="58" spans="1:19" s="37" customFormat="1" ht="9" customHeight="1">
      <c r="A58" s="270"/>
      <c r="B58" s="165"/>
      <c r="C58" s="165"/>
      <c r="D58" s="175"/>
      <c r="E58" s="433"/>
      <c r="F58" s="428"/>
      <c r="G58" s="428"/>
      <c r="H58" s="429"/>
      <c r="I58" s="418" t="s">
        <v>0</v>
      </c>
      <c r="J58" s="177" t="s">
        <v>408</v>
      </c>
      <c r="K58" s="303" t="str">
        <f>UPPER(IF(OR(J58="a",J58="as"),F56,IF(OR(J58="b",J58="bs"),F60,)))</f>
        <v>VASS</v>
      </c>
      <c r="L58" s="304"/>
      <c r="M58" s="156"/>
      <c r="N58" s="306"/>
      <c r="O58" s="156"/>
      <c r="P58" s="158"/>
      <c r="Q58" s="156"/>
      <c r="R58" s="159"/>
      <c r="S58" s="162"/>
    </row>
    <row r="59" spans="1:19" s="37" customFormat="1" ht="9" customHeight="1">
      <c r="A59" s="270">
        <v>14</v>
      </c>
      <c r="B59" s="350">
        <f>IF($D59="","",VLOOKUP($D59,'L12 DD ELO'!$A$7:$P$23,14))</f>
        <v>0</v>
      </c>
      <c r="C59" s="350">
        <f>IF($D59="","",VLOOKUP($D59,'L12 DD ELO'!$A$7:$P$33,15))</f>
        <v>30</v>
      </c>
      <c r="D59" s="152">
        <v>6</v>
      </c>
      <c r="E59" s="426">
        <f>UPPER(IF($D59="","",VLOOKUP($D59,'L12 DD ELO'!$A$7:$P$33,5)))</f>
      </c>
      <c r="F59" s="415" t="str">
        <f>UPPER(IF($D59="","",VLOOKUP($D59,'L12 DD ELO'!$A$7:$P$33,2)))</f>
        <v>KLEMBUCZ</v>
      </c>
      <c r="G59" s="415" t="str">
        <f>IF($D59="","",VLOOKUP($D59,'L12 DD ELO'!$A$7:$P$33,3))</f>
        <v>Kamilla</v>
      </c>
      <c r="H59" s="427"/>
      <c r="I59" s="415">
        <f>IF($D59="","",VLOOKUP($D59,'L12 DD ELO'!$A$7:$P$33,4))</f>
        <v>0</v>
      </c>
      <c r="J59" s="305"/>
      <c r="K59" s="156" t="s">
        <v>433</v>
      </c>
      <c r="L59" s="306"/>
      <c r="M59" s="194"/>
      <c r="N59" s="310"/>
      <c r="O59" s="156"/>
      <c r="P59" s="158"/>
      <c r="Q59" s="156"/>
      <c r="R59" s="159"/>
      <c r="S59" s="162"/>
    </row>
    <row r="60" spans="1:19" s="37" customFormat="1" ht="9" customHeight="1">
      <c r="A60" s="270"/>
      <c r="B60" s="298"/>
      <c r="C60" s="298"/>
      <c r="D60" s="298"/>
      <c r="E60" s="426">
        <f>UPPER(IF($D59="","",VLOOKUP($D59,'L12 DD ELO'!$A$7:$P$33,11)))</f>
      </c>
      <c r="F60" s="415" t="str">
        <f>UPPER(IF($D59="","",VLOOKUP($D59,'L12 DD ELO'!$A$7:$P$33,8)))</f>
        <v>VASS</v>
      </c>
      <c r="G60" s="415" t="str">
        <f>IF($D59="","",VLOOKUP($D59,'L12 DD ELO'!$A$7:$P$33,9))</f>
        <v>Maja</v>
      </c>
      <c r="H60" s="427"/>
      <c r="I60" s="415">
        <f>IF($D59="","",VLOOKUP($D59,'L12 DD ELO'!$A$7:$P$33,10))</f>
        <v>0</v>
      </c>
      <c r="J60" s="299"/>
      <c r="K60" s="156"/>
      <c r="L60" s="306"/>
      <c r="M60" s="274"/>
      <c r="N60" s="311"/>
      <c r="O60" s="156"/>
      <c r="P60" s="158"/>
      <c r="Q60" s="156"/>
      <c r="R60" s="159"/>
      <c r="S60" s="162"/>
    </row>
    <row r="61" spans="1:19" s="37" customFormat="1" ht="9" customHeight="1">
      <c r="A61" s="270"/>
      <c r="B61" s="165"/>
      <c r="C61" s="165"/>
      <c r="D61" s="175"/>
      <c r="E61" s="433"/>
      <c r="F61" s="428"/>
      <c r="G61" s="428"/>
      <c r="H61" s="429"/>
      <c r="I61" s="428"/>
      <c r="J61" s="308"/>
      <c r="K61" s="156"/>
      <c r="L61" s="300"/>
      <c r="M61" s="301" t="str">
        <f>UPPER(IF(OR(L62="a",L62="as"),K57,IF(OR(L62="b",L62="bs"),K65,)))</f>
        <v>SÁVOLT</v>
      </c>
      <c r="N61" s="306"/>
      <c r="O61" s="156"/>
      <c r="P61" s="158"/>
      <c r="Q61" s="156"/>
      <c r="R61" s="159"/>
      <c r="S61" s="162"/>
    </row>
    <row r="62" spans="1:19" s="37" customFormat="1" ht="9" customHeight="1">
      <c r="A62" s="270"/>
      <c r="B62" s="165"/>
      <c r="C62" s="165"/>
      <c r="D62" s="175"/>
      <c r="E62" s="433"/>
      <c r="F62" s="428"/>
      <c r="G62" s="428"/>
      <c r="H62" s="429"/>
      <c r="I62" s="428"/>
      <c r="J62" s="308"/>
      <c r="K62" s="168" t="s">
        <v>0</v>
      </c>
      <c r="L62" s="177" t="s">
        <v>409</v>
      </c>
      <c r="M62" s="303" t="str">
        <f>UPPER(IF(OR(L62="a",L62="as"),K58,IF(OR(L62="b",L62="bs"),K66,)))</f>
        <v>KOVÁCS</v>
      </c>
      <c r="N62" s="299"/>
      <c r="O62" s="156"/>
      <c r="P62" s="158"/>
      <c r="Q62" s="156"/>
      <c r="R62" s="159"/>
      <c r="S62" s="162"/>
    </row>
    <row r="63" spans="1:19" s="37" customFormat="1" ht="9" customHeight="1">
      <c r="A63" s="309">
        <v>15</v>
      </c>
      <c r="B63" s="350">
        <f>IF($D63="","",VLOOKUP($D63,'L12 DD ELO'!$A$7:$P$23,14))</f>
      </c>
      <c r="C63" s="350">
        <f>IF($D63="","",VLOOKUP($D63,'L12 DD ELO'!$A$7:$P$33,15))</f>
      </c>
      <c r="D63" s="152"/>
      <c r="E63" s="426">
        <f>UPPER(IF($D63="","",VLOOKUP($D63,'L12 DD ELO'!$A$7:$P$33,5)))</f>
      </c>
      <c r="F63" s="519" t="s">
        <v>153</v>
      </c>
      <c r="G63" s="415">
        <f>IF($D63="","",VLOOKUP($D63,'L12 DD ELO'!$A$7:$P$33,3))</f>
      </c>
      <c r="H63" s="427"/>
      <c r="I63" s="415">
        <f>IF($D63="","",VLOOKUP($D63,'L12 DD ELO'!$A$7:$P$33,4))</f>
      </c>
      <c r="J63" s="297"/>
      <c r="K63" s="156"/>
      <c r="L63" s="306"/>
      <c r="M63" s="156" t="s">
        <v>434</v>
      </c>
      <c r="N63" s="158"/>
      <c r="O63" s="194"/>
      <c r="P63" s="158"/>
      <c r="Q63" s="156"/>
      <c r="R63" s="159"/>
      <c r="S63" s="162"/>
    </row>
    <row r="64" spans="1:19" s="37" customFormat="1" ht="9" customHeight="1">
      <c r="A64" s="270"/>
      <c r="B64" s="298"/>
      <c r="C64" s="298"/>
      <c r="D64" s="298"/>
      <c r="E64" s="426">
        <f>UPPER(IF($D63="","",VLOOKUP($D63,'L12 DD ELO'!$A$7:$P$33,11)))</f>
      </c>
      <c r="F64" s="415">
        <f>UPPER(IF($D63="","",VLOOKUP($D63,'L12 DD ELO'!$A$7:$P$33,8)))</f>
      </c>
      <c r="G64" s="415">
        <f>IF($D63="","",VLOOKUP($D63,'L12 DD ELO'!$A$7:$P$33,9))</f>
      </c>
      <c r="H64" s="427"/>
      <c r="I64" s="415">
        <f>IF($D63="","",VLOOKUP($D63,'L12 DD ELO'!$A$7:$P$33,10))</f>
      </c>
      <c r="J64" s="299"/>
      <c r="K64" s="149">
        <f>IF(J64="a",F63,IF(J64="b",F65,""))</f>
      </c>
      <c r="L64" s="306"/>
      <c r="M64" s="156"/>
      <c r="N64" s="158"/>
      <c r="O64" s="156"/>
      <c r="P64" s="158"/>
      <c r="Q64" s="156"/>
      <c r="R64" s="159"/>
      <c r="S64" s="162"/>
    </row>
    <row r="65" spans="1:19" s="37" customFormat="1" ht="9" customHeight="1">
      <c r="A65" s="270"/>
      <c r="B65" s="165"/>
      <c r="C65" s="165"/>
      <c r="D65" s="165"/>
      <c r="E65" s="432"/>
      <c r="F65" s="428"/>
      <c r="G65" s="428"/>
      <c r="H65" s="429"/>
      <c r="I65" s="428"/>
      <c r="J65" s="300"/>
      <c r="K65" s="301" t="str">
        <f>UPPER(IF(OR(J66="a",J66="as"),F63,IF(OR(J66="b",J66="bs"),F67,)))</f>
        <v>SÁVOLT</v>
      </c>
      <c r="L65" s="310"/>
      <c r="M65" s="156"/>
      <c r="N65" s="158"/>
      <c r="O65" s="156"/>
      <c r="P65" s="158"/>
      <c r="Q65" s="156"/>
      <c r="R65" s="159"/>
      <c r="S65" s="162"/>
    </row>
    <row r="66" spans="1:19" s="37" customFormat="1" ht="9" customHeight="1">
      <c r="A66" s="270"/>
      <c r="B66" s="165"/>
      <c r="C66" s="165"/>
      <c r="D66" s="165"/>
      <c r="E66" s="431"/>
      <c r="F66" s="156"/>
      <c r="G66" s="156"/>
      <c r="H66" s="98"/>
      <c r="I66" s="168" t="s">
        <v>0</v>
      </c>
      <c r="J66" s="177" t="s">
        <v>409</v>
      </c>
      <c r="K66" s="303" t="str">
        <f>UPPER(IF(OR(J66="a",J66="as"),F64,IF(OR(J66="b",J66="bs"),F68,)))</f>
        <v>KOVÁCS</v>
      </c>
      <c r="L66" s="299"/>
      <c r="M66" s="156"/>
      <c r="N66" s="158"/>
      <c r="O66" s="156"/>
      <c r="P66" s="158"/>
      <c r="Q66" s="156"/>
      <c r="R66" s="159"/>
      <c r="S66" s="162"/>
    </row>
    <row r="67" spans="1:19" s="37" customFormat="1" ht="9" customHeight="1">
      <c r="A67" s="315">
        <v>16</v>
      </c>
      <c r="B67" s="350">
        <f>IF($D67="","",VLOOKUP($D67,'L12 DD ELO'!$A$7:$P$23,14))</f>
        <v>0</v>
      </c>
      <c r="C67" s="350">
        <f>IF($D67="","",VLOOKUP($D67,'L12 DD ELO'!$A$7:$P$33,15))</f>
        <v>9</v>
      </c>
      <c r="D67" s="152">
        <v>2</v>
      </c>
      <c r="E67" s="430">
        <f>UPPER(IF($D67="","",VLOOKUP($D67,'L12 DD ELO'!$A$7:$P$33,5)))</f>
      </c>
      <c r="F67" s="153" t="str">
        <f>UPPER(IF($D67="","",VLOOKUP($D67,'L12 DD ELO'!$A$7:$P$33,2)))</f>
        <v>SÁVOLT</v>
      </c>
      <c r="G67" s="153" t="str">
        <f>IF($D67="","",VLOOKUP($D67,'L12 DD ELO'!$A$7:$P$33,3))</f>
        <v>Karolina</v>
      </c>
      <c r="H67" s="296"/>
      <c r="I67" s="153">
        <f>IF($D67="","",VLOOKUP($D67,'L12 DD ELO'!$A$7:$P$33,4))</f>
        <v>0</v>
      </c>
      <c r="J67" s="305"/>
      <c r="K67" s="156"/>
      <c r="L67" s="158"/>
      <c r="M67" s="194"/>
      <c r="N67" s="302"/>
      <c r="O67" s="156"/>
      <c r="P67" s="158"/>
      <c r="Q67" s="156"/>
      <c r="R67" s="159"/>
      <c r="S67" s="162"/>
    </row>
    <row r="68" spans="1:19" s="37" customFormat="1" ht="9" customHeight="1">
      <c r="A68" s="270"/>
      <c r="B68" s="298"/>
      <c r="C68" s="298"/>
      <c r="D68" s="298"/>
      <c r="E68" s="451">
        <f>UPPER(IF($D67="","",VLOOKUP($D67,'L12 DD ELO'!$A$7:$P$33,11)))</f>
      </c>
      <c r="F68" s="452" t="str">
        <f>UPPER(IF($D67="","",VLOOKUP($D67,'L12 DD ELO'!$A$7:$P$33,8)))</f>
        <v>KOVÁCS</v>
      </c>
      <c r="G68" s="452" t="str">
        <f>IF($D67="","",VLOOKUP($D67,'L12 DD ELO'!$A$7:$P$33,9))</f>
        <v>Emese</v>
      </c>
      <c r="H68" s="453"/>
      <c r="I68" s="452">
        <f>IF($D67="","",VLOOKUP($D67,'L12 DD ELO'!$A$7:$P$33,10))</f>
        <v>0</v>
      </c>
      <c r="J68" s="299"/>
      <c r="K68" s="156"/>
      <c r="L68" s="158"/>
      <c r="M68" s="274"/>
      <c r="N68" s="307"/>
      <c r="O68" s="156"/>
      <c r="P68" s="158"/>
      <c r="Q68" s="156"/>
      <c r="R68" s="159"/>
      <c r="S68" s="162"/>
    </row>
    <row r="69" spans="1:19" s="37" customFormat="1" ht="9" customHeight="1">
      <c r="A69" s="316"/>
      <c r="B69" s="317"/>
      <c r="C69" s="317"/>
      <c r="D69" s="318"/>
      <c r="E69" s="318"/>
      <c r="F69" s="192"/>
      <c r="G69" s="192"/>
      <c r="H69" s="148"/>
      <c r="I69" s="192"/>
      <c r="J69" s="319"/>
      <c r="K69" s="160"/>
      <c r="L69" s="161"/>
      <c r="M69" s="160"/>
      <c r="N69" s="161"/>
      <c r="O69" s="160"/>
      <c r="P69" s="161"/>
      <c r="Q69" s="160"/>
      <c r="R69" s="161"/>
      <c r="S69" s="162"/>
    </row>
    <row r="70" spans="1:19" s="2" customFormat="1" ht="6" customHeight="1">
      <c r="A70" s="316"/>
      <c r="B70" s="317"/>
      <c r="C70" s="317"/>
      <c r="D70" s="318"/>
      <c r="E70" s="318"/>
      <c r="F70" s="192"/>
      <c r="G70" s="192"/>
      <c r="H70" s="320"/>
      <c r="I70" s="192"/>
      <c r="J70" s="319"/>
      <c r="K70" s="160"/>
      <c r="L70" s="161"/>
      <c r="M70" s="199"/>
      <c r="N70" s="200"/>
      <c r="O70" s="199"/>
      <c r="P70" s="200"/>
      <c r="Q70" s="199"/>
      <c r="R70" s="200"/>
      <c r="S70" s="201"/>
    </row>
    <row r="71" spans="1:18" s="18" customFormat="1" ht="10.5" customHeight="1">
      <c r="A71" s="202" t="s">
        <v>101</v>
      </c>
      <c r="B71" s="203"/>
      <c r="C71" s="204"/>
      <c r="D71" s="205" t="s">
        <v>5</v>
      </c>
      <c r="E71" s="205"/>
      <c r="F71" s="206" t="s">
        <v>138</v>
      </c>
      <c r="G71" s="206"/>
      <c r="H71" s="206"/>
      <c r="I71" s="271"/>
      <c r="J71" s="206" t="s">
        <v>5</v>
      </c>
      <c r="K71" s="206" t="s">
        <v>104</v>
      </c>
      <c r="L71" s="209"/>
      <c r="M71" s="206" t="s">
        <v>105</v>
      </c>
      <c r="N71" s="210"/>
      <c r="O71" s="211" t="s">
        <v>139</v>
      </c>
      <c r="P71" s="211"/>
      <c r="Q71" s="212"/>
      <c r="R71" s="213"/>
    </row>
    <row r="72" spans="1:18" s="18" customFormat="1" ht="9" customHeight="1">
      <c r="A72" s="215" t="s">
        <v>141</v>
      </c>
      <c r="B72" s="214"/>
      <c r="C72" s="216"/>
      <c r="D72" s="217">
        <v>1</v>
      </c>
      <c r="E72" s="217"/>
      <c r="F72" s="90">
        <f>IF(D72&gt;$R$79,,UPPER(VLOOKUP(D72,'L12 DD ELO'!$A$7:$L$23,2)))</f>
        <v>0</v>
      </c>
      <c r="G72" s="88"/>
      <c r="H72" s="88"/>
      <c r="I72" s="321"/>
      <c r="J72" s="322" t="s">
        <v>6</v>
      </c>
      <c r="K72" s="214"/>
      <c r="L72" s="220"/>
      <c r="M72" s="214"/>
      <c r="N72" s="221"/>
      <c r="O72" s="222" t="s">
        <v>140</v>
      </c>
      <c r="P72" s="223"/>
      <c r="Q72" s="223"/>
      <c r="R72" s="224"/>
    </row>
    <row r="73" spans="1:18" s="18" customFormat="1" ht="9" customHeight="1">
      <c r="A73" s="229" t="s">
        <v>113</v>
      </c>
      <c r="B73" s="227"/>
      <c r="C73" s="230"/>
      <c r="D73" s="217"/>
      <c r="E73" s="217"/>
      <c r="F73" s="90">
        <f>IF(D72&gt;$R$79,,UPPER(VLOOKUP(D72,'L12 DD ELO'!$A$7:$L$23,8)))</f>
        <v>0</v>
      </c>
      <c r="G73" s="88"/>
      <c r="H73" s="88"/>
      <c r="I73" s="321"/>
      <c r="J73" s="322"/>
      <c r="K73" s="214"/>
      <c r="L73" s="220"/>
      <c r="M73" s="214"/>
      <c r="N73" s="221"/>
      <c r="O73" s="227"/>
      <c r="P73" s="226"/>
      <c r="Q73" s="227"/>
      <c r="R73" s="228"/>
    </row>
    <row r="74" spans="1:18" s="18" customFormat="1" ht="9" customHeight="1">
      <c r="A74" s="341"/>
      <c r="B74" s="342"/>
      <c r="C74" s="343"/>
      <c r="D74" s="217">
        <v>2</v>
      </c>
      <c r="E74" s="217"/>
      <c r="F74" s="90">
        <f>IF(D74&gt;$R$79,,UPPER(VLOOKUP(D74,'L12 DD ELO'!$A$7:$L$23,2)))</f>
        <v>0</v>
      </c>
      <c r="G74" s="88"/>
      <c r="H74" s="88"/>
      <c r="I74" s="321"/>
      <c r="J74" s="322" t="s">
        <v>7</v>
      </c>
      <c r="K74" s="214"/>
      <c r="L74" s="220"/>
      <c r="M74" s="214"/>
      <c r="N74" s="221"/>
      <c r="O74" s="222" t="s">
        <v>107</v>
      </c>
      <c r="P74" s="223"/>
      <c r="Q74" s="223"/>
      <c r="R74" s="224"/>
    </row>
    <row r="75" spans="1:18" s="18" customFormat="1" ht="9" customHeight="1">
      <c r="A75" s="231"/>
      <c r="B75" s="143"/>
      <c r="C75" s="232"/>
      <c r="D75" s="217"/>
      <c r="E75" s="217"/>
      <c r="F75" s="90">
        <f>IF(D74&gt;$R$79,,UPPER(VLOOKUP(D74,'L12 DD ELO'!$A$7:$L$23,8)))</f>
        <v>0</v>
      </c>
      <c r="G75" s="88"/>
      <c r="H75" s="88"/>
      <c r="I75" s="321"/>
      <c r="J75" s="322"/>
      <c r="K75" s="214"/>
      <c r="L75" s="220"/>
      <c r="M75" s="214"/>
      <c r="N75" s="221"/>
      <c r="O75" s="214"/>
      <c r="P75" s="220"/>
      <c r="Q75" s="214"/>
      <c r="R75" s="221"/>
    </row>
    <row r="76" spans="1:18" s="18" customFormat="1" ht="9" customHeight="1">
      <c r="A76" s="328"/>
      <c r="B76" s="344"/>
      <c r="C76" s="345"/>
      <c r="D76" s="217">
        <v>3</v>
      </c>
      <c r="E76" s="217"/>
      <c r="F76" s="90">
        <f>IF(D76&gt;$R$79,,UPPER(VLOOKUP(D76,'L12 DD ELO'!$A$7:$L$23,2)))</f>
        <v>0</v>
      </c>
      <c r="G76" s="88"/>
      <c r="H76" s="88"/>
      <c r="I76" s="321"/>
      <c r="J76" s="322" t="s">
        <v>8</v>
      </c>
      <c r="K76" s="214"/>
      <c r="L76" s="220"/>
      <c r="M76" s="214"/>
      <c r="N76" s="221"/>
      <c r="O76" s="227"/>
      <c r="P76" s="226"/>
      <c r="Q76" s="227"/>
      <c r="R76" s="228"/>
    </row>
    <row r="77" spans="1:18" s="18" customFormat="1" ht="9" customHeight="1">
      <c r="A77" s="329"/>
      <c r="B77" s="23"/>
      <c r="C77" s="232"/>
      <c r="D77" s="217"/>
      <c r="E77" s="217"/>
      <c r="F77" s="90">
        <f>IF(D76&gt;$R$79,,UPPER(VLOOKUP(D76,'L12 DD ELO'!$A$7:$L$23,8)))</f>
        <v>0</v>
      </c>
      <c r="G77" s="88"/>
      <c r="H77" s="88"/>
      <c r="I77" s="321"/>
      <c r="J77" s="322"/>
      <c r="K77" s="214"/>
      <c r="L77" s="220"/>
      <c r="M77" s="214"/>
      <c r="N77" s="221"/>
      <c r="O77" s="222" t="s">
        <v>91</v>
      </c>
      <c r="P77" s="223"/>
      <c r="Q77" s="223"/>
      <c r="R77" s="224"/>
    </row>
    <row r="78" spans="1:18" s="18" customFormat="1" ht="9" customHeight="1">
      <c r="A78" s="329"/>
      <c r="B78" s="23"/>
      <c r="C78" s="339"/>
      <c r="D78" s="217">
        <v>4</v>
      </c>
      <c r="E78" s="217"/>
      <c r="F78" s="90">
        <f>IF(D78&gt;$R$79,,UPPER(VLOOKUP(D78,'L12 DD ELO'!$A$7:$L$23,2)))</f>
        <v>0</v>
      </c>
      <c r="G78" s="88"/>
      <c r="H78" s="88"/>
      <c r="I78" s="321"/>
      <c r="J78" s="322" t="s">
        <v>9</v>
      </c>
      <c r="K78" s="214"/>
      <c r="L78" s="220"/>
      <c r="M78" s="214"/>
      <c r="N78" s="221"/>
      <c r="O78" s="214"/>
      <c r="P78" s="220"/>
      <c r="Q78" s="214"/>
      <c r="R78" s="221"/>
    </row>
    <row r="79" spans="1:18" s="18" customFormat="1" ht="9" customHeight="1">
      <c r="A79" s="330"/>
      <c r="B79" s="327"/>
      <c r="C79" s="340"/>
      <c r="D79" s="233"/>
      <c r="E79" s="233"/>
      <c r="F79" s="90">
        <f>IF(D78&gt;$R$79,,UPPER(VLOOKUP(D78,'L12 DD ELO'!$A$7:$L$23,8)))</f>
        <v>0</v>
      </c>
      <c r="G79" s="323"/>
      <c r="H79" s="323"/>
      <c r="I79" s="324"/>
      <c r="J79" s="325"/>
      <c r="K79" s="227"/>
      <c r="L79" s="226"/>
      <c r="M79" s="227"/>
      <c r="N79" s="228"/>
      <c r="O79" s="227" t="str">
        <f>R4</f>
        <v>Peterdi Tamás</v>
      </c>
      <c r="P79" s="226"/>
      <c r="Q79" s="227"/>
      <c r="R79" s="326">
        <f>MIN(4,'L12 DD ELO'!$P$5)</f>
        <v>0</v>
      </c>
    </row>
    <row r="80" ht="15.75" customHeight="1"/>
    <row r="81" ht="9" customHeight="1"/>
  </sheetData>
  <sheetProtection/>
  <mergeCells count="1">
    <mergeCell ref="A4:C4"/>
  </mergeCells>
  <conditionalFormatting sqref="I10 I58 I42 I50 I34 I26 I18 I66 K30 M22 O38 K62 K46 M54 K14">
    <cfRule type="expression" priority="8" dxfId="12" stopIfTrue="1">
      <formula>AND($O$1="CU",I10="Umpire")</formula>
    </cfRule>
    <cfRule type="expression" priority="9" dxfId="11" stopIfTrue="1">
      <formula>AND($O$1="CU",I10&lt;&gt;"Umpire",J10&lt;&gt;"")</formula>
    </cfRule>
    <cfRule type="expression" priority="10" dxfId="10" stopIfTrue="1">
      <formula>AND($O$1="CU",I10&lt;&gt;"Umpire")</formula>
    </cfRule>
  </conditionalFormatting>
  <conditionalFormatting sqref="M13 M29 M45 M61 O21 O53 Q37 K9 K17 K25 K33 K41 K49 K57 K65">
    <cfRule type="expression" priority="6" dxfId="5" stopIfTrue="1">
      <formula>J10="as"</formula>
    </cfRule>
    <cfRule type="expression" priority="7" dxfId="5" stopIfTrue="1">
      <formula>J10="bs"</formula>
    </cfRule>
  </conditionalFormatting>
  <conditionalFormatting sqref="M14 M30 M46 M62 O22 O54 Q38 K10 K18 K26 K34 K42 K50 K58 K66">
    <cfRule type="expression" priority="4" dxfId="5" stopIfTrue="1">
      <formula>J10="as"</formula>
    </cfRule>
    <cfRule type="expression" priority="5" dxfId="5" stopIfTrue="1">
      <formula>J10="bs"</formula>
    </cfRule>
  </conditionalFormatting>
  <conditionalFormatting sqref="J10 J18 J26 J34 J42 J50 J58 J66 L62 L46 L30 L14 N22 N54 P38">
    <cfRule type="expression" priority="3" dxfId="2" stopIfTrue="1">
      <formula>$O$1="CU"</formula>
    </cfRule>
  </conditionalFormatting>
  <conditionalFormatting sqref="E7:F7 E63:F63 E11:F11 E15:F15 E19:F19 E23:F23 E27:F27 E31:F31 E35:F35 E39:F39 E43:F43 E47:F47 E51:F51 E55:F55 E59:F59 E67:F67">
    <cfRule type="cellIs" priority="2" dxfId="0" operator="equal" stopIfTrue="1">
      <formula>"Bye"</formula>
    </cfRule>
  </conditionalFormatting>
  <conditionalFormatting sqref="D63 D7 D11 D15 D19 D23 D27 D31 D35 D39 D43 D47 D51 D55 D59 D67">
    <cfRule type="cellIs" priority="1" dxfId="64" operator="lessThan" stopIfTrue="1">
      <formula>5</formula>
    </cfRule>
  </conditionalFormatting>
  <dataValidations count="1">
    <dataValidation type="list" allowBlank="1" showInputMessage="1" sqref="I10 K14 M22 K30 O38 M54 K46 K62 I66 I34 I50 I26 I58 I18 I42">
      <formula1>$U$7:$U$16</formula1>
    </dataValidation>
  </dataValidations>
  <printOptions horizontalCentered="1"/>
  <pageMargins left="0.35" right="0.35" top="0.39" bottom="0.39" header="0" footer="0"/>
  <pageSetup fitToHeight="1" fitToWidth="1" horizontalDpi="600" verticalDpi="600" orientation="portrait" paperSize="9" scale="98" r:id="rId4"/>
  <drawing r:id="rId3"/>
  <legacyDrawing r:id="rId2"/>
</worksheet>
</file>

<file path=xl/worksheets/sheet11.xml><?xml version="1.0" encoding="utf-8"?>
<worksheet xmlns="http://schemas.openxmlformats.org/spreadsheetml/2006/main" xmlns:r="http://schemas.openxmlformats.org/officeDocument/2006/relationships">
  <sheetPr codeName="Sheet17">
    <tabColor indexed="42"/>
  </sheetPr>
  <dimension ref="A1:Q156"/>
  <sheetViews>
    <sheetView showGridLines="0" showZeros="0" zoomScalePageLayoutView="0" workbookViewId="0" topLeftCell="A1">
      <pane ySplit="6" topLeftCell="A7" activePane="bottomLeft" state="frozen"/>
      <selection pane="topLeft" activeCell="F3" sqref="F3"/>
      <selection pane="bottomLeft" activeCell="C13" sqref="C13"/>
    </sheetView>
  </sheetViews>
  <sheetFormatPr defaultColWidth="9.140625" defaultRowHeight="12.75"/>
  <cols>
    <col min="1" max="1" width="3.8515625" style="0" customWidth="1"/>
    <col min="2" max="2" width="16.57421875" style="0" customWidth="1"/>
    <col min="3" max="3" width="14.00390625" style="0" customWidth="1"/>
    <col min="4" max="4" width="13.8515625" style="44" customWidth="1"/>
    <col min="5" max="5" width="12.140625" style="471" customWidth="1"/>
    <col min="6" max="6" width="6.140625" style="99" hidden="1" customWidth="1"/>
    <col min="7" max="7" width="29.8515625" style="99" customWidth="1"/>
    <col min="8" max="8" width="7.7109375" style="44" customWidth="1"/>
    <col min="9" max="13" width="7.421875" style="44" hidden="1" customWidth="1"/>
    <col min="14" max="15" width="7.421875" style="44" customWidth="1"/>
    <col min="16" max="16" width="7.421875" style="44" hidden="1" customWidth="1"/>
    <col min="17" max="17" width="7.421875" style="44" customWidth="1"/>
  </cols>
  <sheetData>
    <row r="1" spans="1:17" ht="26.25">
      <c r="A1" s="353" t="str">
        <f>Altalanos!$A$6</f>
        <v>TM Kupa</v>
      </c>
      <c r="B1" s="91"/>
      <c r="C1" s="91"/>
      <c r="D1" s="346"/>
      <c r="E1" s="371" t="s">
        <v>112</v>
      </c>
      <c r="F1" s="360"/>
      <c r="G1" s="361"/>
      <c r="H1" s="362"/>
      <c r="I1" s="362"/>
      <c r="J1" s="363"/>
      <c r="K1" s="363"/>
      <c r="L1" s="363"/>
      <c r="M1" s="363"/>
      <c r="N1" s="363"/>
      <c r="O1" s="363"/>
      <c r="P1" s="363"/>
      <c r="Q1" s="364"/>
    </row>
    <row r="2" spans="2:17" ht="13.5" thickBot="1">
      <c r="B2" s="94" t="s">
        <v>111</v>
      </c>
      <c r="C2" s="492" t="str">
        <f>Altalanos!$C$8</f>
        <v>F12V</v>
      </c>
      <c r="D2" s="116"/>
      <c r="E2" s="371" t="s">
        <v>92</v>
      </c>
      <c r="F2" s="100"/>
      <c r="G2" s="100"/>
      <c r="H2" s="462"/>
      <c r="I2" s="462"/>
      <c r="J2" s="92"/>
      <c r="K2" s="92"/>
      <c r="L2" s="92"/>
      <c r="M2" s="92"/>
      <c r="N2" s="108"/>
      <c r="O2" s="85"/>
      <c r="P2" s="85"/>
      <c r="Q2" s="108"/>
    </row>
    <row r="3" spans="1:17" s="2" customFormat="1" ht="13.5" thickBot="1">
      <c r="A3" s="454" t="s">
        <v>110</v>
      </c>
      <c r="B3" s="460"/>
      <c r="C3" s="460"/>
      <c r="D3" s="460"/>
      <c r="E3" s="460"/>
      <c r="F3" s="460"/>
      <c r="G3" s="460"/>
      <c r="H3" s="460"/>
      <c r="I3" s="461"/>
      <c r="J3" s="109"/>
      <c r="K3" s="118"/>
      <c r="L3" s="118"/>
      <c r="M3" s="118"/>
      <c r="N3" s="413" t="s">
        <v>91</v>
      </c>
      <c r="O3" s="110"/>
      <c r="P3" s="119"/>
      <c r="Q3" s="372"/>
    </row>
    <row r="4" spans="1:17" s="2" customFormat="1" ht="12.75">
      <c r="A4" s="54" t="s">
        <v>81</v>
      </c>
      <c r="B4" s="54"/>
      <c r="C4" s="52" t="s">
        <v>78</v>
      </c>
      <c r="D4" s="54" t="s">
        <v>86</v>
      </c>
      <c r="E4" s="86"/>
      <c r="G4" s="120"/>
      <c r="H4" s="473" t="s">
        <v>87</v>
      </c>
      <c r="I4" s="467"/>
      <c r="J4" s="121"/>
      <c r="K4" s="122"/>
      <c r="L4" s="122"/>
      <c r="M4" s="122"/>
      <c r="N4" s="121"/>
      <c r="O4" s="373"/>
      <c r="P4" s="373"/>
      <c r="Q4" s="123"/>
    </row>
    <row r="5" spans="1:17" s="2" customFormat="1" ht="13.5" thickBot="1">
      <c r="A5" s="365" t="str">
        <f>Altalanos!$A$10</f>
        <v>2022.01.15-17</v>
      </c>
      <c r="B5" s="365"/>
      <c r="C5" s="95" t="str">
        <f>Altalanos!$C$10</f>
        <v>Budapest</v>
      </c>
      <c r="D5" s="96" t="str">
        <f>Altalanos!$D$10</f>
        <v>  </v>
      </c>
      <c r="E5" s="96"/>
      <c r="F5" s="96"/>
      <c r="G5" s="96"/>
      <c r="H5" s="398" t="str">
        <f>Altalanos!$E$10</f>
        <v>Peterdi Tamás</v>
      </c>
      <c r="I5" s="474"/>
      <c r="J5" s="124"/>
      <c r="K5" s="87"/>
      <c r="L5" s="87"/>
      <c r="M5" s="87"/>
      <c r="N5" s="124"/>
      <c r="O5" s="96"/>
      <c r="P5" s="96"/>
      <c r="Q5" s="482"/>
    </row>
    <row r="6" spans="1:17" ht="30" customHeight="1" thickBot="1">
      <c r="A6" s="351" t="s">
        <v>93</v>
      </c>
      <c r="B6" s="112" t="s">
        <v>84</v>
      </c>
      <c r="C6" s="112" t="s">
        <v>85</v>
      </c>
      <c r="D6" s="112" t="s">
        <v>89</v>
      </c>
      <c r="E6" s="113" t="s">
        <v>90</v>
      </c>
      <c r="F6" s="113" t="s">
        <v>94</v>
      </c>
      <c r="G6" s="113" t="s">
        <v>164</v>
      </c>
      <c r="H6" s="463" t="s">
        <v>95</v>
      </c>
      <c r="I6" s="464"/>
      <c r="J6" s="355" t="s">
        <v>73</v>
      </c>
      <c r="K6" s="114" t="s">
        <v>71</v>
      </c>
      <c r="L6" s="357" t="s">
        <v>1</v>
      </c>
      <c r="M6" s="283" t="s">
        <v>72</v>
      </c>
      <c r="N6" s="388" t="s">
        <v>109</v>
      </c>
      <c r="O6" s="369" t="s">
        <v>96</v>
      </c>
      <c r="P6" s="370" t="s">
        <v>2</v>
      </c>
      <c r="Q6" s="113" t="s">
        <v>97</v>
      </c>
    </row>
    <row r="7" spans="1:17" s="11" customFormat="1" ht="18.75" customHeight="1">
      <c r="A7" s="359">
        <v>1</v>
      </c>
      <c r="B7" s="102" t="s">
        <v>265</v>
      </c>
      <c r="C7" s="102" t="s">
        <v>293</v>
      </c>
      <c r="D7" s="103"/>
      <c r="E7" s="374"/>
      <c r="F7" s="456"/>
      <c r="G7" s="457"/>
      <c r="H7" s="103"/>
      <c r="I7" s="103"/>
      <c r="J7" s="356"/>
      <c r="K7" s="354"/>
      <c r="L7" s="358"/>
      <c r="M7" s="354"/>
      <c r="N7" s="348"/>
      <c r="O7" s="484"/>
      <c r="P7" s="127"/>
      <c r="Q7" s="104"/>
    </row>
    <row r="8" spans="1:17" s="11" customFormat="1" ht="18.75" customHeight="1">
      <c r="A8" s="359">
        <v>2</v>
      </c>
      <c r="B8" s="102" t="s">
        <v>259</v>
      </c>
      <c r="C8" s="102" t="s">
        <v>243</v>
      </c>
      <c r="D8" s="103"/>
      <c r="E8" s="374"/>
      <c r="F8" s="458"/>
      <c r="G8" s="459"/>
      <c r="H8" s="103"/>
      <c r="I8" s="103"/>
      <c r="J8" s="356"/>
      <c r="K8" s="354"/>
      <c r="L8" s="358"/>
      <c r="M8" s="354"/>
      <c r="N8" s="348"/>
      <c r="O8" s="103"/>
      <c r="P8" s="127"/>
      <c r="Q8" s="104"/>
    </row>
    <row r="9" spans="1:17" s="11" customFormat="1" ht="18.75" customHeight="1">
      <c r="A9" s="359">
        <v>3</v>
      </c>
      <c r="B9" s="102" t="s">
        <v>292</v>
      </c>
      <c r="C9" s="102" t="s">
        <v>263</v>
      </c>
      <c r="D9" s="103"/>
      <c r="E9" s="374"/>
      <c r="F9" s="458"/>
      <c r="G9" s="459"/>
      <c r="H9" s="103"/>
      <c r="I9" s="103"/>
      <c r="J9" s="356"/>
      <c r="K9" s="354"/>
      <c r="L9" s="358"/>
      <c r="M9" s="354"/>
      <c r="N9" s="348"/>
      <c r="O9" s="103"/>
      <c r="P9" s="469"/>
      <c r="Q9" s="389"/>
    </row>
    <row r="10" spans="1:17" s="11" customFormat="1" ht="18.75" customHeight="1">
      <c r="A10" s="359">
        <v>4</v>
      </c>
      <c r="B10" s="102" t="s">
        <v>404</v>
      </c>
      <c r="C10" s="102" t="s">
        <v>297</v>
      </c>
      <c r="D10" s="103"/>
      <c r="E10" s="374"/>
      <c r="F10" s="458"/>
      <c r="G10" s="459"/>
      <c r="H10" s="103"/>
      <c r="I10" s="103"/>
      <c r="J10" s="356"/>
      <c r="K10" s="354"/>
      <c r="L10" s="358"/>
      <c r="M10" s="354"/>
      <c r="N10" s="348"/>
      <c r="O10" s="103"/>
      <c r="P10" s="468"/>
      <c r="Q10" s="465"/>
    </row>
    <row r="11" spans="1:17" s="11" customFormat="1" ht="18.75" customHeight="1">
      <c r="A11" s="359">
        <v>5</v>
      </c>
      <c r="B11" s="102" t="s">
        <v>373</v>
      </c>
      <c r="C11" s="102" t="s">
        <v>374</v>
      </c>
      <c r="D11" s="103"/>
      <c r="E11" s="374"/>
      <c r="F11" s="458"/>
      <c r="G11" s="459"/>
      <c r="H11" s="103"/>
      <c r="I11" s="103"/>
      <c r="J11" s="356"/>
      <c r="K11" s="354"/>
      <c r="L11" s="358"/>
      <c r="M11" s="354"/>
      <c r="N11" s="348"/>
      <c r="O11" s="103"/>
      <c r="P11" s="468"/>
      <c r="Q11" s="465"/>
    </row>
    <row r="12" spans="1:17" s="11" customFormat="1" ht="18.75" customHeight="1">
      <c r="A12" s="359">
        <v>6</v>
      </c>
      <c r="B12" s="102" t="s">
        <v>251</v>
      </c>
      <c r="C12" s="102" t="s">
        <v>282</v>
      </c>
      <c r="D12" s="103"/>
      <c r="E12" s="374"/>
      <c r="F12" s="458"/>
      <c r="G12" s="459"/>
      <c r="H12" s="103"/>
      <c r="I12" s="103"/>
      <c r="J12" s="356"/>
      <c r="K12" s="354"/>
      <c r="L12" s="358"/>
      <c r="M12" s="354"/>
      <c r="N12" s="348"/>
      <c r="O12" s="103"/>
      <c r="P12" s="468"/>
      <c r="Q12" s="465"/>
    </row>
    <row r="13" spans="1:17" s="11" customFormat="1" ht="18.75" customHeight="1">
      <c r="A13" s="359">
        <v>7</v>
      </c>
      <c r="B13" s="102"/>
      <c r="C13" s="102"/>
      <c r="D13" s="103"/>
      <c r="E13" s="374"/>
      <c r="F13" s="458"/>
      <c r="G13" s="459"/>
      <c r="H13" s="103"/>
      <c r="I13" s="103"/>
      <c r="J13" s="356"/>
      <c r="K13" s="354"/>
      <c r="L13" s="358"/>
      <c r="M13" s="354"/>
      <c r="N13" s="348"/>
      <c r="O13" s="103"/>
      <c r="P13" s="468"/>
      <c r="Q13" s="465"/>
    </row>
    <row r="14" spans="1:17" s="11" customFormat="1" ht="18.75" customHeight="1">
      <c r="A14" s="359">
        <v>8</v>
      </c>
      <c r="B14" s="102"/>
      <c r="C14" s="102"/>
      <c r="D14" s="103"/>
      <c r="E14" s="374"/>
      <c r="F14" s="458"/>
      <c r="G14" s="459"/>
      <c r="H14" s="103"/>
      <c r="I14" s="103"/>
      <c r="J14" s="356"/>
      <c r="K14" s="354"/>
      <c r="L14" s="358"/>
      <c r="M14" s="354"/>
      <c r="N14" s="348"/>
      <c r="O14" s="103"/>
      <c r="P14" s="468"/>
      <c r="Q14" s="465"/>
    </row>
    <row r="15" spans="1:17" s="11" customFormat="1" ht="18.75" customHeight="1">
      <c r="A15" s="359">
        <v>9</v>
      </c>
      <c r="B15" s="102"/>
      <c r="C15" s="102"/>
      <c r="D15" s="103"/>
      <c r="E15" s="374"/>
      <c r="F15" s="126"/>
      <c r="G15" s="126"/>
      <c r="H15" s="103"/>
      <c r="I15" s="103"/>
      <c r="J15" s="356"/>
      <c r="K15" s="354"/>
      <c r="L15" s="358"/>
      <c r="M15" s="394"/>
      <c r="N15" s="348"/>
      <c r="O15" s="103"/>
      <c r="P15" s="104"/>
      <c r="Q15" s="104"/>
    </row>
    <row r="16" spans="1:17" s="11" customFormat="1" ht="18.75" customHeight="1">
      <c r="A16" s="359">
        <v>10</v>
      </c>
      <c r="B16" s="483"/>
      <c r="C16" s="102"/>
      <c r="D16" s="103"/>
      <c r="E16" s="374"/>
      <c r="F16" s="126"/>
      <c r="G16" s="126"/>
      <c r="H16" s="103"/>
      <c r="I16" s="103"/>
      <c r="J16" s="356"/>
      <c r="K16" s="354"/>
      <c r="L16" s="358"/>
      <c r="M16" s="394"/>
      <c r="N16" s="348"/>
      <c r="O16" s="103"/>
      <c r="P16" s="127"/>
      <c r="Q16" s="104"/>
    </row>
    <row r="17" spans="1:17" s="11" customFormat="1" ht="18.75" customHeight="1">
      <c r="A17" s="359">
        <v>11</v>
      </c>
      <c r="B17" s="102"/>
      <c r="C17" s="102"/>
      <c r="D17" s="103"/>
      <c r="E17" s="374"/>
      <c r="F17" s="126"/>
      <c r="G17" s="126"/>
      <c r="H17" s="103"/>
      <c r="I17" s="103"/>
      <c r="J17" s="356"/>
      <c r="K17" s="354"/>
      <c r="L17" s="358"/>
      <c r="M17" s="394"/>
      <c r="N17" s="348"/>
      <c r="O17" s="103"/>
      <c r="P17" s="127"/>
      <c r="Q17" s="104"/>
    </row>
    <row r="18" spans="1:17" s="11" customFormat="1" ht="18.75" customHeight="1">
      <c r="A18" s="359">
        <v>12</v>
      </c>
      <c r="B18" s="102"/>
      <c r="C18" s="102"/>
      <c r="D18" s="103"/>
      <c r="E18" s="374"/>
      <c r="F18" s="126"/>
      <c r="G18" s="126"/>
      <c r="H18" s="103"/>
      <c r="I18" s="103"/>
      <c r="J18" s="356"/>
      <c r="K18" s="354"/>
      <c r="L18" s="358"/>
      <c r="M18" s="394"/>
      <c r="N18" s="348"/>
      <c r="O18" s="103"/>
      <c r="P18" s="127"/>
      <c r="Q18" s="104"/>
    </row>
    <row r="19" spans="1:17" s="11" customFormat="1" ht="18.75" customHeight="1">
      <c r="A19" s="359">
        <v>13</v>
      </c>
      <c r="B19" s="102"/>
      <c r="C19" s="102"/>
      <c r="D19" s="103"/>
      <c r="E19" s="374"/>
      <c r="F19" s="126"/>
      <c r="G19" s="126"/>
      <c r="H19" s="103"/>
      <c r="I19" s="103"/>
      <c r="J19" s="356"/>
      <c r="K19" s="354"/>
      <c r="L19" s="358"/>
      <c r="M19" s="394"/>
      <c r="N19" s="348"/>
      <c r="O19" s="103"/>
      <c r="P19" s="127"/>
      <c r="Q19" s="104"/>
    </row>
    <row r="20" spans="1:17" s="11" customFormat="1" ht="18.75" customHeight="1">
      <c r="A20" s="359">
        <v>14</v>
      </c>
      <c r="B20" s="102"/>
      <c r="C20" s="102"/>
      <c r="D20" s="103"/>
      <c r="E20" s="374"/>
      <c r="F20" s="126"/>
      <c r="G20" s="126"/>
      <c r="H20" s="103"/>
      <c r="I20" s="103"/>
      <c r="J20" s="356"/>
      <c r="K20" s="354"/>
      <c r="L20" s="358"/>
      <c r="M20" s="394"/>
      <c r="N20" s="348"/>
      <c r="O20" s="103"/>
      <c r="P20" s="127"/>
      <c r="Q20" s="104"/>
    </row>
    <row r="21" spans="1:17" s="11" customFormat="1" ht="18.75" customHeight="1">
      <c r="A21" s="359">
        <v>15</v>
      </c>
      <c r="B21" s="102"/>
      <c r="C21" s="102"/>
      <c r="D21" s="103"/>
      <c r="E21" s="374"/>
      <c r="F21" s="126"/>
      <c r="G21" s="126"/>
      <c r="H21" s="103"/>
      <c r="I21" s="103"/>
      <c r="J21" s="356"/>
      <c r="K21" s="354"/>
      <c r="L21" s="358"/>
      <c r="M21" s="394"/>
      <c r="N21" s="348"/>
      <c r="O21" s="103"/>
      <c r="P21" s="127"/>
      <c r="Q21" s="104"/>
    </row>
    <row r="22" spans="1:17" s="11" customFormat="1" ht="18.75" customHeight="1">
      <c r="A22" s="359">
        <v>16</v>
      </c>
      <c r="B22" s="102"/>
      <c r="C22" s="102"/>
      <c r="D22" s="103"/>
      <c r="E22" s="374"/>
      <c r="F22" s="126"/>
      <c r="G22" s="126"/>
      <c r="H22" s="103"/>
      <c r="I22" s="103"/>
      <c r="J22" s="356"/>
      <c r="K22" s="354"/>
      <c r="L22" s="358"/>
      <c r="M22" s="394"/>
      <c r="N22" s="348"/>
      <c r="O22" s="103"/>
      <c r="P22" s="127"/>
      <c r="Q22" s="104"/>
    </row>
    <row r="23" spans="1:17" s="11" customFormat="1" ht="18.75" customHeight="1">
      <c r="A23" s="359">
        <v>17</v>
      </c>
      <c r="B23" s="102"/>
      <c r="C23" s="102"/>
      <c r="D23" s="103"/>
      <c r="E23" s="374"/>
      <c r="F23" s="126"/>
      <c r="G23" s="126"/>
      <c r="H23" s="103"/>
      <c r="I23" s="103"/>
      <c r="J23" s="356"/>
      <c r="K23" s="354"/>
      <c r="L23" s="358"/>
      <c r="M23" s="394"/>
      <c r="N23" s="348"/>
      <c r="O23" s="103"/>
      <c r="P23" s="127"/>
      <c r="Q23" s="104"/>
    </row>
    <row r="24" spans="1:17" s="11" customFormat="1" ht="18.75" customHeight="1">
      <c r="A24" s="359">
        <v>18</v>
      </c>
      <c r="B24" s="102"/>
      <c r="C24" s="102"/>
      <c r="D24" s="103"/>
      <c r="E24" s="374"/>
      <c r="F24" s="126"/>
      <c r="G24" s="126"/>
      <c r="H24" s="103"/>
      <c r="I24" s="103"/>
      <c r="J24" s="356"/>
      <c r="K24" s="354"/>
      <c r="L24" s="358"/>
      <c r="M24" s="394"/>
      <c r="N24" s="348"/>
      <c r="O24" s="103"/>
      <c r="P24" s="127"/>
      <c r="Q24" s="104"/>
    </row>
    <row r="25" spans="1:17" s="11" customFormat="1" ht="18.75" customHeight="1">
      <c r="A25" s="359">
        <v>19</v>
      </c>
      <c r="B25" s="102"/>
      <c r="C25" s="102"/>
      <c r="D25" s="103"/>
      <c r="E25" s="374"/>
      <c r="F25" s="126"/>
      <c r="G25" s="126"/>
      <c r="H25" s="103"/>
      <c r="I25" s="103"/>
      <c r="J25" s="356"/>
      <c r="K25" s="354"/>
      <c r="L25" s="358"/>
      <c r="M25" s="394"/>
      <c r="N25" s="348"/>
      <c r="O25" s="103"/>
      <c r="P25" s="127"/>
      <c r="Q25" s="104"/>
    </row>
    <row r="26" spans="1:17" s="11" customFormat="1" ht="18.75" customHeight="1">
      <c r="A26" s="359">
        <v>20</v>
      </c>
      <c r="B26" s="102"/>
      <c r="C26" s="102"/>
      <c r="D26" s="103"/>
      <c r="E26" s="374"/>
      <c r="F26" s="126"/>
      <c r="G26" s="126"/>
      <c r="H26" s="103"/>
      <c r="I26" s="103"/>
      <c r="J26" s="356"/>
      <c r="K26" s="354"/>
      <c r="L26" s="358"/>
      <c r="M26" s="394"/>
      <c r="N26" s="348"/>
      <c r="O26" s="103"/>
      <c r="P26" s="127"/>
      <c r="Q26" s="104"/>
    </row>
    <row r="27" spans="1:17" s="11" customFormat="1" ht="18.75" customHeight="1">
      <c r="A27" s="359">
        <v>21</v>
      </c>
      <c r="B27" s="102"/>
      <c r="C27" s="102"/>
      <c r="D27" s="103"/>
      <c r="E27" s="374"/>
      <c r="F27" s="126"/>
      <c r="G27" s="126"/>
      <c r="H27" s="103"/>
      <c r="I27" s="103"/>
      <c r="J27" s="356"/>
      <c r="K27" s="354"/>
      <c r="L27" s="358"/>
      <c r="M27" s="394"/>
      <c r="N27" s="348"/>
      <c r="O27" s="103"/>
      <c r="P27" s="127"/>
      <c r="Q27" s="104"/>
    </row>
    <row r="28" spans="1:17" s="11" customFormat="1" ht="18.75" customHeight="1">
      <c r="A28" s="359">
        <v>22</v>
      </c>
      <c r="B28" s="102"/>
      <c r="C28" s="102"/>
      <c r="D28" s="103"/>
      <c r="E28" s="490"/>
      <c r="F28" s="475"/>
      <c r="G28" s="476"/>
      <c r="H28" s="103"/>
      <c r="I28" s="103"/>
      <c r="J28" s="356"/>
      <c r="K28" s="354"/>
      <c r="L28" s="358"/>
      <c r="M28" s="394"/>
      <c r="N28" s="348"/>
      <c r="O28" s="103"/>
      <c r="P28" s="127"/>
      <c r="Q28" s="104"/>
    </row>
    <row r="29" spans="1:17" s="11" customFormat="1" ht="18.75" customHeight="1">
      <c r="A29" s="359">
        <v>23</v>
      </c>
      <c r="B29" s="102"/>
      <c r="C29" s="102"/>
      <c r="D29" s="103"/>
      <c r="E29" s="491"/>
      <c r="F29" s="126"/>
      <c r="G29" s="126"/>
      <c r="H29" s="103"/>
      <c r="I29" s="103"/>
      <c r="J29" s="356"/>
      <c r="K29" s="354"/>
      <c r="L29" s="358"/>
      <c r="M29" s="394"/>
      <c r="N29" s="348"/>
      <c r="O29" s="103"/>
      <c r="P29" s="127"/>
      <c r="Q29" s="104"/>
    </row>
    <row r="30" spans="1:17" s="11" customFormat="1" ht="18.75" customHeight="1">
      <c r="A30" s="359">
        <v>24</v>
      </c>
      <c r="B30" s="102"/>
      <c r="C30" s="102"/>
      <c r="D30" s="103"/>
      <c r="E30" s="374"/>
      <c r="F30" s="126"/>
      <c r="G30" s="126"/>
      <c r="H30" s="103"/>
      <c r="I30" s="103"/>
      <c r="J30" s="356"/>
      <c r="K30" s="354"/>
      <c r="L30" s="358"/>
      <c r="M30" s="394"/>
      <c r="N30" s="348"/>
      <c r="O30" s="103"/>
      <c r="P30" s="127"/>
      <c r="Q30" s="104"/>
    </row>
    <row r="31" spans="1:17" s="11" customFormat="1" ht="18.75" customHeight="1">
      <c r="A31" s="359">
        <v>25</v>
      </c>
      <c r="B31" s="102"/>
      <c r="C31" s="102"/>
      <c r="D31" s="103"/>
      <c r="E31" s="374"/>
      <c r="F31" s="126"/>
      <c r="G31" s="126"/>
      <c r="H31" s="103"/>
      <c r="I31" s="103"/>
      <c r="J31" s="356"/>
      <c r="K31" s="354"/>
      <c r="L31" s="358"/>
      <c r="M31" s="394"/>
      <c r="N31" s="348"/>
      <c r="O31" s="103"/>
      <c r="P31" s="127"/>
      <c r="Q31" s="104"/>
    </row>
    <row r="32" spans="1:17" s="11" customFormat="1" ht="18.75" customHeight="1">
      <c r="A32" s="359">
        <v>26</v>
      </c>
      <c r="B32" s="102"/>
      <c r="C32" s="102"/>
      <c r="D32" s="103"/>
      <c r="E32" s="472"/>
      <c r="F32" s="126"/>
      <c r="G32" s="126"/>
      <c r="H32" s="103"/>
      <c r="I32" s="103"/>
      <c r="J32" s="356"/>
      <c r="K32" s="354"/>
      <c r="L32" s="358"/>
      <c r="M32" s="394"/>
      <c r="N32" s="348"/>
      <c r="O32" s="103"/>
      <c r="P32" s="127"/>
      <c r="Q32" s="104"/>
    </row>
    <row r="33" spans="1:17" s="11" customFormat="1" ht="18.75" customHeight="1">
      <c r="A33" s="359">
        <v>27</v>
      </c>
      <c r="B33" s="102"/>
      <c r="C33" s="102"/>
      <c r="D33" s="103"/>
      <c r="E33" s="374"/>
      <c r="F33" s="126"/>
      <c r="G33" s="126"/>
      <c r="H33" s="103"/>
      <c r="I33" s="103"/>
      <c r="J33" s="356"/>
      <c r="K33" s="354"/>
      <c r="L33" s="358"/>
      <c r="M33" s="394"/>
      <c r="N33" s="348"/>
      <c r="O33" s="103"/>
      <c r="P33" s="127"/>
      <c r="Q33" s="104"/>
    </row>
    <row r="34" spans="1:17" s="11" customFormat="1" ht="18.75" customHeight="1">
      <c r="A34" s="359">
        <v>28</v>
      </c>
      <c r="B34" s="102"/>
      <c r="C34" s="102"/>
      <c r="D34" s="103"/>
      <c r="E34" s="374"/>
      <c r="F34" s="126"/>
      <c r="G34" s="126"/>
      <c r="H34" s="103"/>
      <c r="I34" s="103"/>
      <c r="J34" s="356"/>
      <c r="K34" s="354"/>
      <c r="L34" s="358"/>
      <c r="M34" s="394"/>
      <c r="N34" s="348"/>
      <c r="O34" s="103"/>
      <c r="P34" s="127"/>
      <c r="Q34" s="104"/>
    </row>
    <row r="35" spans="1:17" s="11" customFormat="1" ht="18.75" customHeight="1">
      <c r="A35" s="359">
        <v>29</v>
      </c>
      <c r="B35" s="102"/>
      <c r="C35" s="102"/>
      <c r="D35" s="103"/>
      <c r="E35" s="374"/>
      <c r="F35" s="126"/>
      <c r="G35" s="126"/>
      <c r="H35" s="103"/>
      <c r="I35" s="103"/>
      <c r="J35" s="356"/>
      <c r="K35" s="354"/>
      <c r="L35" s="358"/>
      <c r="M35" s="394"/>
      <c r="N35" s="348"/>
      <c r="O35" s="103"/>
      <c r="P35" s="127"/>
      <c r="Q35" s="104"/>
    </row>
    <row r="36" spans="1:17" s="11" customFormat="1" ht="18.75" customHeight="1">
      <c r="A36" s="359">
        <v>30</v>
      </c>
      <c r="B36" s="102"/>
      <c r="C36" s="102"/>
      <c r="D36" s="103"/>
      <c r="E36" s="374"/>
      <c r="F36" s="126"/>
      <c r="G36" s="126"/>
      <c r="H36" s="103"/>
      <c r="I36" s="103"/>
      <c r="J36" s="356"/>
      <c r="K36" s="354"/>
      <c r="L36" s="358"/>
      <c r="M36" s="394"/>
      <c r="N36" s="348"/>
      <c r="O36" s="103"/>
      <c r="P36" s="127"/>
      <c r="Q36" s="104"/>
    </row>
    <row r="37" spans="1:17" s="11" customFormat="1" ht="18.75" customHeight="1">
      <c r="A37" s="359">
        <v>31</v>
      </c>
      <c r="B37" s="102"/>
      <c r="C37" s="102"/>
      <c r="D37" s="103"/>
      <c r="E37" s="374"/>
      <c r="F37" s="126"/>
      <c r="G37" s="126"/>
      <c r="H37" s="103"/>
      <c r="I37" s="103"/>
      <c r="J37" s="356"/>
      <c r="K37" s="354"/>
      <c r="L37" s="358"/>
      <c r="M37" s="394"/>
      <c r="N37" s="348"/>
      <c r="O37" s="103"/>
      <c r="P37" s="127"/>
      <c r="Q37" s="104"/>
    </row>
    <row r="38" spans="1:17" s="11" customFormat="1" ht="18.75" customHeight="1">
      <c r="A38" s="359">
        <v>32</v>
      </c>
      <c r="B38" s="102"/>
      <c r="C38" s="102"/>
      <c r="D38" s="103"/>
      <c r="E38" s="374"/>
      <c r="F38" s="126"/>
      <c r="G38" s="126"/>
      <c r="H38" s="466"/>
      <c r="I38" s="397"/>
      <c r="J38" s="356"/>
      <c r="K38" s="354"/>
      <c r="L38" s="358"/>
      <c r="M38" s="394"/>
      <c r="N38" s="348"/>
      <c r="O38" s="104"/>
      <c r="P38" s="127"/>
      <c r="Q38" s="104"/>
    </row>
    <row r="39" spans="1:17" s="11" customFormat="1" ht="18.75" customHeight="1">
      <c r="A39" s="359">
        <v>33</v>
      </c>
      <c r="B39" s="102"/>
      <c r="C39" s="102"/>
      <c r="D39" s="103"/>
      <c r="E39" s="374"/>
      <c r="F39" s="126"/>
      <c r="G39" s="126"/>
      <c r="H39" s="466"/>
      <c r="I39" s="397"/>
      <c r="J39" s="356"/>
      <c r="K39" s="354"/>
      <c r="L39" s="358"/>
      <c r="M39" s="394"/>
      <c r="N39" s="389"/>
      <c r="O39" s="352"/>
      <c r="P39" s="127"/>
      <c r="Q39" s="104"/>
    </row>
    <row r="40" spans="1:17" s="11" customFormat="1" ht="18.75" customHeight="1">
      <c r="A40" s="359">
        <v>34</v>
      </c>
      <c r="B40" s="102"/>
      <c r="C40" s="102"/>
      <c r="D40" s="103"/>
      <c r="E40" s="374"/>
      <c r="F40" s="126"/>
      <c r="G40" s="126"/>
      <c r="H40" s="466"/>
      <c r="I40" s="397"/>
      <c r="J40" s="356" t="e">
        <f>IF(AND(Q40="",#REF!&gt;0,#REF!&lt;5),K40,)</f>
        <v>#REF!</v>
      </c>
      <c r="K40" s="354" t="str">
        <f>IF(D40="","ZZZ9",IF(AND(#REF!&gt;0,#REF!&lt;5),D40&amp;#REF!,D40&amp;"9"))</f>
        <v>ZZZ9</v>
      </c>
      <c r="L40" s="358">
        <f aca="true" t="shared" si="0" ref="L40:L103">IF(Q40="",999,Q40)</f>
        <v>999</v>
      </c>
      <c r="M40" s="394">
        <f aca="true" t="shared" si="1" ref="M40:M103">IF(P40=999,999,1)</f>
        <v>999</v>
      </c>
      <c r="N40" s="389"/>
      <c r="O40" s="352"/>
      <c r="P40" s="127">
        <f aca="true" t="shared" si="2" ref="P40:P103">IF(N40="DA",1,IF(N40="WC",2,IF(N40="SE",3,IF(N40="Q",4,IF(N40="LL",5,999)))))</f>
        <v>999</v>
      </c>
      <c r="Q40" s="104"/>
    </row>
    <row r="41" spans="1:17" s="11" customFormat="1" ht="18.75" customHeight="1">
      <c r="A41" s="359">
        <v>35</v>
      </c>
      <c r="B41" s="102"/>
      <c r="C41" s="102"/>
      <c r="D41" s="103"/>
      <c r="E41" s="374"/>
      <c r="F41" s="126"/>
      <c r="G41" s="126"/>
      <c r="H41" s="466"/>
      <c r="I41" s="397"/>
      <c r="J41" s="356" t="e">
        <f>IF(AND(Q41="",#REF!&gt;0,#REF!&lt;5),K41,)</f>
        <v>#REF!</v>
      </c>
      <c r="K41" s="354" t="str">
        <f>IF(D41="","ZZZ9",IF(AND(#REF!&gt;0,#REF!&lt;5),D41&amp;#REF!,D41&amp;"9"))</f>
        <v>ZZZ9</v>
      </c>
      <c r="L41" s="358">
        <f t="shared" si="0"/>
        <v>999</v>
      </c>
      <c r="M41" s="394">
        <f t="shared" si="1"/>
        <v>999</v>
      </c>
      <c r="N41" s="389"/>
      <c r="O41" s="352"/>
      <c r="P41" s="127">
        <f t="shared" si="2"/>
        <v>999</v>
      </c>
      <c r="Q41" s="104"/>
    </row>
    <row r="42" spans="1:17" s="11" customFormat="1" ht="18.75" customHeight="1">
      <c r="A42" s="359">
        <v>36</v>
      </c>
      <c r="B42" s="102"/>
      <c r="C42" s="102"/>
      <c r="D42" s="103"/>
      <c r="E42" s="374"/>
      <c r="F42" s="126"/>
      <c r="G42" s="126"/>
      <c r="H42" s="466"/>
      <c r="I42" s="397"/>
      <c r="J42" s="356" t="e">
        <f>IF(AND(Q42="",#REF!&gt;0,#REF!&lt;5),K42,)</f>
        <v>#REF!</v>
      </c>
      <c r="K42" s="354" t="str">
        <f>IF(D42="","ZZZ9",IF(AND(#REF!&gt;0,#REF!&lt;5),D42&amp;#REF!,D42&amp;"9"))</f>
        <v>ZZZ9</v>
      </c>
      <c r="L42" s="358">
        <f t="shared" si="0"/>
        <v>999</v>
      </c>
      <c r="M42" s="394">
        <f t="shared" si="1"/>
        <v>999</v>
      </c>
      <c r="N42" s="389"/>
      <c r="O42" s="352"/>
      <c r="P42" s="127">
        <f t="shared" si="2"/>
        <v>999</v>
      </c>
      <c r="Q42" s="104"/>
    </row>
    <row r="43" spans="1:17" s="11" customFormat="1" ht="18.75" customHeight="1">
      <c r="A43" s="359">
        <v>37</v>
      </c>
      <c r="B43" s="102"/>
      <c r="C43" s="102"/>
      <c r="D43" s="103"/>
      <c r="E43" s="374"/>
      <c r="F43" s="126"/>
      <c r="G43" s="126"/>
      <c r="H43" s="466"/>
      <c r="I43" s="397"/>
      <c r="J43" s="356" t="e">
        <f>IF(AND(Q43="",#REF!&gt;0,#REF!&lt;5),K43,)</f>
        <v>#REF!</v>
      </c>
      <c r="K43" s="354" t="str">
        <f>IF(D43="","ZZZ9",IF(AND(#REF!&gt;0,#REF!&lt;5),D43&amp;#REF!,D43&amp;"9"))</f>
        <v>ZZZ9</v>
      </c>
      <c r="L43" s="358">
        <f t="shared" si="0"/>
        <v>999</v>
      </c>
      <c r="M43" s="394">
        <f t="shared" si="1"/>
        <v>999</v>
      </c>
      <c r="N43" s="389"/>
      <c r="O43" s="352"/>
      <c r="P43" s="127">
        <f t="shared" si="2"/>
        <v>999</v>
      </c>
      <c r="Q43" s="104"/>
    </row>
    <row r="44" spans="1:17" s="11" customFormat="1" ht="18.75" customHeight="1">
      <c r="A44" s="359">
        <v>38</v>
      </c>
      <c r="B44" s="102"/>
      <c r="C44" s="102"/>
      <c r="D44" s="103"/>
      <c r="E44" s="374"/>
      <c r="F44" s="126"/>
      <c r="G44" s="126"/>
      <c r="H44" s="466"/>
      <c r="I44" s="397"/>
      <c r="J44" s="356" t="e">
        <f>IF(AND(Q44="",#REF!&gt;0,#REF!&lt;5),K44,)</f>
        <v>#REF!</v>
      </c>
      <c r="K44" s="354" t="str">
        <f>IF(D44="","ZZZ9",IF(AND(#REF!&gt;0,#REF!&lt;5),D44&amp;#REF!,D44&amp;"9"))</f>
        <v>ZZZ9</v>
      </c>
      <c r="L44" s="358">
        <f t="shared" si="0"/>
        <v>999</v>
      </c>
      <c r="M44" s="394">
        <f t="shared" si="1"/>
        <v>999</v>
      </c>
      <c r="N44" s="389"/>
      <c r="O44" s="352"/>
      <c r="P44" s="127">
        <f t="shared" si="2"/>
        <v>999</v>
      </c>
      <c r="Q44" s="104"/>
    </row>
    <row r="45" spans="1:17" s="11" customFormat="1" ht="18.75" customHeight="1">
      <c r="A45" s="359">
        <v>39</v>
      </c>
      <c r="B45" s="102"/>
      <c r="C45" s="102"/>
      <c r="D45" s="103"/>
      <c r="E45" s="374"/>
      <c r="F45" s="126"/>
      <c r="G45" s="126"/>
      <c r="H45" s="466"/>
      <c r="I45" s="397"/>
      <c r="J45" s="356" t="e">
        <f>IF(AND(Q45="",#REF!&gt;0,#REF!&lt;5),K45,)</f>
        <v>#REF!</v>
      </c>
      <c r="K45" s="354" t="str">
        <f>IF(D45="","ZZZ9",IF(AND(#REF!&gt;0,#REF!&lt;5),D45&amp;#REF!,D45&amp;"9"))</f>
        <v>ZZZ9</v>
      </c>
      <c r="L45" s="358">
        <f t="shared" si="0"/>
        <v>999</v>
      </c>
      <c r="M45" s="394">
        <f t="shared" si="1"/>
        <v>999</v>
      </c>
      <c r="N45" s="389"/>
      <c r="O45" s="352"/>
      <c r="P45" s="127">
        <f t="shared" si="2"/>
        <v>999</v>
      </c>
      <c r="Q45" s="104"/>
    </row>
    <row r="46" spans="1:17" s="11" customFormat="1" ht="18.75" customHeight="1">
      <c r="A46" s="359">
        <v>40</v>
      </c>
      <c r="B46" s="102"/>
      <c r="C46" s="102"/>
      <c r="D46" s="103"/>
      <c r="E46" s="374"/>
      <c r="F46" s="126"/>
      <c r="G46" s="126"/>
      <c r="H46" s="466"/>
      <c r="I46" s="397"/>
      <c r="J46" s="356" t="e">
        <f>IF(AND(Q46="",#REF!&gt;0,#REF!&lt;5),K46,)</f>
        <v>#REF!</v>
      </c>
      <c r="K46" s="354" t="str">
        <f>IF(D46="","ZZZ9",IF(AND(#REF!&gt;0,#REF!&lt;5),D46&amp;#REF!,D46&amp;"9"))</f>
        <v>ZZZ9</v>
      </c>
      <c r="L46" s="358">
        <f t="shared" si="0"/>
        <v>999</v>
      </c>
      <c r="M46" s="394">
        <f t="shared" si="1"/>
        <v>999</v>
      </c>
      <c r="N46" s="389"/>
      <c r="O46" s="352"/>
      <c r="P46" s="127">
        <f t="shared" si="2"/>
        <v>999</v>
      </c>
      <c r="Q46" s="104"/>
    </row>
    <row r="47" spans="1:17" s="11" customFormat="1" ht="18.75" customHeight="1">
      <c r="A47" s="359">
        <v>41</v>
      </c>
      <c r="B47" s="102"/>
      <c r="C47" s="102"/>
      <c r="D47" s="103"/>
      <c r="E47" s="374"/>
      <c r="F47" s="126"/>
      <c r="G47" s="126"/>
      <c r="H47" s="466"/>
      <c r="I47" s="397"/>
      <c r="J47" s="356" t="e">
        <f>IF(AND(Q47="",#REF!&gt;0,#REF!&lt;5),K47,)</f>
        <v>#REF!</v>
      </c>
      <c r="K47" s="354" t="str">
        <f>IF(D47="","ZZZ9",IF(AND(#REF!&gt;0,#REF!&lt;5),D47&amp;#REF!,D47&amp;"9"))</f>
        <v>ZZZ9</v>
      </c>
      <c r="L47" s="358">
        <f t="shared" si="0"/>
        <v>999</v>
      </c>
      <c r="M47" s="394">
        <f t="shared" si="1"/>
        <v>999</v>
      </c>
      <c r="N47" s="389"/>
      <c r="O47" s="352"/>
      <c r="P47" s="127">
        <f t="shared" si="2"/>
        <v>999</v>
      </c>
      <c r="Q47" s="104"/>
    </row>
    <row r="48" spans="1:17" s="11" customFormat="1" ht="18.75" customHeight="1">
      <c r="A48" s="359">
        <v>42</v>
      </c>
      <c r="B48" s="102"/>
      <c r="C48" s="102"/>
      <c r="D48" s="103"/>
      <c r="E48" s="374"/>
      <c r="F48" s="126"/>
      <c r="G48" s="126"/>
      <c r="H48" s="466"/>
      <c r="I48" s="397"/>
      <c r="J48" s="356" t="e">
        <f>IF(AND(Q48="",#REF!&gt;0,#REF!&lt;5),K48,)</f>
        <v>#REF!</v>
      </c>
      <c r="K48" s="354" t="str">
        <f>IF(D48="","ZZZ9",IF(AND(#REF!&gt;0,#REF!&lt;5),D48&amp;#REF!,D48&amp;"9"))</f>
        <v>ZZZ9</v>
      </c>
      <c r="L48" s="358">
        <f t="shared" si="0"/>
        <v>999</v>
      </c>
      <c r="M48" s="394">
        <f t="shared" si="1"/>
        <v>999</v>
      </c>
      <c r="N48" s="389"/>
      <c r="O48" s="352"/>
      <c r="P48" s="127">
        <f t="shared" si="2"/>
        <v>999</v>
      </c>
      <c r="Q48" s="104"/>
    </row>
    <row r="49" spans="1:17" s="11" customFormat="1" ht="18.75" customHeight="1">
      <c r="A49" s="359">
        <v>43</v>
      </c>
      <c r="B49" s="102"/>
      <c r="C49" s="102"/>
      <c r="D49" s="103"/>
      <c r="E49" s="374"/>
      <c r="F49" s="126"/>
      <c r="G49" s="126"/>
      <c r="H49" s="466"/>
      <c r="I49" s="397"/>
      <c r="J49" s="356" t="e">
        <f>IF(AND(Q49="",#REF!&gt;0,#REF!&lt;5),K49,)</f>
        <v>#REF!</v>
      </c>
      <c r="K49" s="354" t="str">
        <f>IF(D49="","ZZZ9",IF(AND(#REF!&gt;0,#REF!&lt;5),D49&amp;#REF!,D49&amp;"9"))</f>
        <v>ZZZ9</v>
      </c>
      <c r="L49" s="358">
        <f t="shared" si="0"/>
        <v>999</v>
      </c>
      <c r="M49" s="394">
        <f t="shared" si="1"/>
        <v>999</v>
      </c>
      <c r="N49" s="389"/>
      <c r="O49" s="352"/>
      <c r="P49" s="127">
        <f t="shared" si="2"/>
        <v>999</v>
      </c>
      <c r="Q49" s="104"/>
    </row>
    <row r="50" spans="1:17" s="11" customFormat="1" ht="18.75" customHeight="1">
      <c r="A50" s="359">
        <v>44</v>
      </c>
      <c r="B50" s="102"/>
      <c r="C50" s="102"/>
      <c r="D50" s="103"/>
      <c r="E50" s="374"/>
      <c r="F50" s="126"/>
      <c r="G50" s="126"/>
      <c r="H50" s="466"/>
      <c r="I50" s="397"/>
      <c r="J50" s="356" t="e">
        <f>IF(AND(Q50="",#REF!&gt;0,#REF!&lt;5),K50,)</f>
        <v>#REF!</v>
      </c>
      <c r="K50" s="354" t="str">
        <f>IF(D50="","ZZZ9",IF(AND(#REF!&gt;0,#REF!&lt;5),D50&amp;#REF!,D50&amp;"9"))</f>
        <v>ZZZ9</v>
      </c>
      <c r="L50" s="358">
        <f t="shared" si="0"/>
        <v>999</v>
      </c>
      <c r="M50" s="394">
        <f t="shared" si="1"/>
        <v>999</v>
      </c>
      <c r="N50" s="389"/>
      <c r="O50" s="352"/>
      <c r="P50" s="127">
        <f t="shared" si="2"/>
        <v>999</v>
      </c>
      <c r="Q50" s="104"/>
    </row>
    <row r="51" spans="1:17" s="11" customFormat="1" ht="18.75" customHeight="1">
      <c r="A51" s="359">
        <v>45</v>
      </c>
      <c r="B51" s="102"/>
      <c r="C51" s="102"/>
      <c r="D51" s="103"/>
      <c r="E51" s="374"/>
      <c r="F51" s="126"/>
      <c r="G51" s="126"/>
      <c r="H51" s="466"/>
      <c r="I51" s="397"/>
      <c r="J51" s="356" t="e">
        <f>IF(AND(Q51="",#REF!&gt;0,#REF!&lt;5),K51,)</f>
        <v>#REF!</v>
      </c>
      <c r="K51" s="354" t="str">
        <f>IF(D51="","ZZZ9",IF(AND(#REF!&gt;0,#REF!&lt;5),D51&amp;#REF!,D51&amp;"9"))</f>
        <v>ZZZ9</v>
      </c>
      <c r="L51" s="358">
        <f t="shared" si="0"/>
        <v>999</v>
      </c>
      <c r="M51" s="394">
        <f t="shared" si="1"/>
        <v>999</v>
      </c>
      <c r="N51" s="389"/>
      <c r="O51" s="352"/>
      <c r="P51" s="127">
        <f t="shared" si="2"/>
        <v>999</v>
      </c>
      <c r="Q51" s="104"/>
    </row>
    <row r="52" spans="1:17" s="11" customFormat="1" ht="18.75" customHeight="1">
      <c r="A52" s="359">
        <v>46</v>
      </c>
      <c r="B52" s="102"/>
      <c r="C52" s="102"/>
      <c r="D52" s="103"/>
      <c r="E52" s="374"/>
      <c r="F52" s="126"/>
      <c r="G52" s="126"/>
      <c r="H52" s="466"/>
      <c r="I52" s="397"/>
      <c r="J52" s="356" t="e">
        <f>IF(AND(Q52="",#REF!&gt;0,#REF!&lt;5),K52,)</f>
        <v>#REF!</v>
      </c>
      <c r="K52" s="354" t="str">
        <f>IF(D52="","ZZZ9",IF(AND(#REF!&gt;0,#REF!&lt;5),D52&amp;#REF!,D52&amp;"9"))</f>
        <v>ZZZ9</v>
      </c>
      <c r="L52" s="358">
        <f t="shared" si="0"/>
        <v>999</v>
      </c>
      <c r="M52" s="394">
        <f t="shared" si="1"/>
        <v>999</v>
      </c>
      <c r="N52" s="389"/>
      <c r="O52" s="352"/>
      <c r="P52" s="127">
        <f t="shared" si="2"/>
        <v>999</v>
      </c>
      <c r="Q52" s="104"/>
    </row>
    <row r="53" spans="1:17" s="11" customFormat="1" ht="18.75" customHeight="1">
      <c r="A53" s="359">
        <v>47</v>
      </c>
      <c r="B53" s="102"/>
      <c r="C53" s="102"/>
      <c r="D53" s="103"/>
      <c r="E53" s="374"/>
      <c r="F53" s="126"/>
      <c r="G53" s="126"/>
      <c r="H53" s="466"/>
      <c r="I53" s="397"/>
      <c r="J53" s="356" t="e">
        <f>IF(AND(Q53="",#REF!&gt;0,#REF!&lt;5),K53,)</f>
        <v>#REF!</v>
      </c>
      <c r="K53" s="354" t="str">
        <f>IF(D53="","ZZZ9",IF(AND(#REF!&gt;0,#REF!&lt;5),D53&amp;#REF!,D53&amp;"9"))</f>
        <v>ZZZ9</v>
      </c>
      <c r="L53" s="358">
        <f t="shared" si="0"/>
        <v>999</v>
      </c>
      <c r="M53" s="394">
        <f t="shared" si="1"/>
        <v>999</v>
      </c>
      <c r="N53" s="389"/>
      <c r="O53" s="352"/>
      <c r="P53" s="127">
        <f t="shared" si="2"/>
        <v>999</v>
      </c>
      <c r="Q53" s="104"/>
    </row>
    <row r="54" spans="1:17" s="11" customFormat="1" ht="18.75" customHeight="1">
      <c r="A54" s="359">
        <v>48</v>
      </c>
      <c r="B54" s="102"/>
      <c r="C54" s="102"/>
      <c r="D54" s="103"/>
      <c r="E54" s="374"/>
      <c r="F54" s="126"/>
      <c r="G54" s="126"/>
      <c r="H54" s="466"/>
      <c r="I54" s="397"/>
      <c r="J54" s="356" t="e">
        <f>IF(AND(Q54="",#REF!&gt;0,#REF!&lt;5),K54,)</f>
        <v>#REF!</v>
      </c>
      <c r="K54" s="354" t="str">
        <f>IF(D54="","ZZZ9",IF(AND(#REF!&gt;0,#REF!&lt;5),D54&amp;#REF!,D54&amp;"9"))</f>
        <v>ZZZ9</v>
      </c>
      <c r="L54" s="358">
        <f t="shared" si="0"/>
        <v>999</v>
      </c>
      <c r="M54" s="394">
        <f t="shared" si="1"/>
        <v>999</v>
      </c>
      <c r="N54" s="389"/>
      <c r="O54" s="352"/>
      <c r="P54" s="127">
        <f t="shared" si="2"/>
        <v>999</v>
      </c>
      <c r="Q54" s="104"/>
    </row>
    <row r="55" spans="1:17" s="11" customFormat="1" ht="18.75" customHeight="1">
      <c r="A55" s="359">
        <v>49</v>
      </c>
      <c r="B55" s="102"/>
      <c r="C55" s="102"/>
      <c r="D55" s="103"/>
      <c r="E55" s="374"/>
      <c r="F55" s="126"/>
      <c r="G55" s="126"/>
      <c r="H55" s="466"/>
      <c r="I55" s="397"/>
      <c r="J55" s="356" t="e">
        <f>IF(AND(Q55="",#REF!&gt;0,#REF!&lt;5),K55,)</f>
        <v>#REF!</v>
      </c>
      <c r="K55" s="354" t="str">
        <f>IF(D55="","ZZZ9",IF(AND(#REF!&gt;0,#REF!&lt;5),D55&amp;#REF!,D55&amp;"9"))</f>
        <v>ZZZ9</v>
      </c>
      <c r="L55" s="358">
        <f t="shared" si="0"/>
        <v>999</v>
      </c>
      <c r="M55" s="394">
        <f t="shared" si="1"/>
        <v>999</v>
      </c>
      <c r="N55" s="389"/>
      <c r="O55" s="352"/>
      <c r="P55" s="127">
        <f t="shared" si="2"/>
        <v>999</v>
      </c>
      <c r="Q55" s="104"/>
    </row>
    <row r="56" spans="1:17" s="11" customFormat="1" ht="18.75" customHeight="1">
      <c r="A56" s="359">
        <v>50</v>
      </c>
      <c r="B56" s="102"/>
      <c r="C56" s="102"/>
      <c r="D56" s="103"/>
      <c r="E56" s="374"/>
      <c r="F56" s="126"/>
      <c r="G56" s="126"/>
      <c r="H56" s="466"/>
      <c r="I56" s="397"/>
      <c r="J56" s="356" t="e">
        <f>IF(AND(Q56="",#REF!&gt;0,#REF!&lt;5),K56,)</f>
        <v>#REF!</v>
      </c>
      <c r="K56" s="354" t="str">
        <f>IF(D56="","ZZZ9",IF(AND(#REF!&gt;0,#REF!&lt;5),D56&amp;#REF!,D56&amp;"9"))</f>
        <v>ZZZ9</v>
      </c>
      <c r="L56" s="358">
        <f t="shared" si="0"/>
        <v>999</v>
      </c>
      <c r="M56" s="394">
        <f t="shared" si="1"/>
        <v>999</v>
      </c>
      <c r="N56" s="389"/>
      <c r="O56" s="352"/>
      <c r="P56" s="127">
        <f t="shared" si="2"/>
        <v>999</v>
      </c>
      <c r="Q56" s="104"/>
    </row>
    <row r="57" spans="1:17" s="11" customFormat="1" ht="18.75" customHeight="1">
      <c r="A57" s="359">
        <v>51</v>
      </c>
      <c r="B57" s="102"/>
      <c r="C57" s="102"/>
      <c r="D57" s="103"/>
      <c r="E57" s="374"/>
      <c r="F57" s="126"/>
      <c r="G57" s="126"/>
      <c r="H57" s="466"/>
      <c r="I57" s="397"/>
      <c r="J57" s="356" t="e">
        <f>IF(AND(Q57="",#REF!&gt;0,#REF!&lt;5),K57,)</f>
        <v>#REF!</v>
      </c>
      <c r="K57" s="354" t="str">
        <f>IF(D57="","ZZZ9",IF(AND(#REF!&gt;0,#REF!&lt;5),D57&amp;#REF!,D57&amp;"9"))</f>
        <v>ZZZ9</v>
      </c>
      <c r="L57" s="358">
        <f t="shared" si="0"/>
        <v>999</v>
      </c>
      <c r="M57" s="394">
        <f t="shared" si="1"/>
        <v>999</v>
      </c>
      <c r="N57" s="389"/>
      <c r="O57" s="352"/>
      <c r="P57" s="127">
        <f t="shared" si="2"/>
        <v>999</v>
      </c>
      <c r="Q57" s="104"/>
    </row>
    <row r="58" spans="1:17" s="11" customFormat="1" ht="18.75" customHeight="1">
      <c r="A58" s="359">
        <v>52</v>
      </c>
      <c r="B58" s="102"/>
      <c r="C58" s="102"/>
      <c r="D58" s="103"/>
      <c r="E58" s="374"/>
      <c r="F58" s="126"/>
      <c r="G58" s="126"/>
      <c r="H58" s="466"/>
      <c r="I58" s="397"/>
      <c r="J58" s="356" t="e">
        <f>IF(AND(Q58="",#REF!&gt;0,#REF!&lt;5),K58,)</f>
        <v>#REF!</v>
      </c>
      <c r="K58" s="354" t="str">
        <f>IF(D58="","ZZZ9",IF(AND(#REF!&gt;0,#REF!&lt;5),D58&amp;#REF!,D58&amp;"9"))</f>
        <v>ZZZ9</v>
      </c>
      <c r="L58" s="358">
        <f t="shared" si="0"/>
        <v>999</v>
      </c>
      <c r="M58" s="394">
        <f t="shared" si="1"/>
        <v>999</v>
      </c>
      <c r="N58" s="389"/>
      <c r="O58" s="352"/>
      <c r="P58" s="127">
        <f t="shared" si="2"/>
        <v>999</v>
      </c>
      <c r="Q58" s="104"/>
    </row>
    <row r="59" spans="1:17" s="11" customFormat="1" ht="18.75" customHeight="1">
      <c r="A59" s="359">
        <v>53</v>
      </c>
      <c r="B59" s="102"/>
      <c r="C59" s="102"/>
      <c r="D59" s="103"/>
      <c r="E59" s="374"/>
      <c r="F59" s="126"/>
      <c r="G59" s="126"/>
      <c r="H59" s="466"/>
      <c r="I59" s="397"/>
      <c r="J59" s="356" t="e">
        <f>IF(AND(Q59="",#REF!&gt;0,#REF!&lt;5),K59,)</f>
        <v>#REF!</v>
      </c>
      <c r="K59" s="354" t="str">
        <f>IF(D59="","ZZZ9",IF(AND(#REF!&gt;0,#REF!&lt;5),D59&amp;#REF!,D59&amp;"9"))</f>
        <v>ZZZ9</v>
      </c>
      <c r="L59" s="358">
        <f t="shared" si="0"/>
        <v>999</v>
      </c>
      <c r="M59" s="394">
        <f t="shared" si="1"/>
        <v>999</v>
      </c>
      <c r="N59" s="389"/>
      <c r="O59" s="352"/>
      <c r="P59" s="127">
        <f t="shared" si="2"/>
        <v>999</v>
      </c>
      <c r="Q59" s="104"/>
    </row>
    <row r="60" spans="1:17" s="11" customFormat="1" ht="18.75" customHeight="1">
      <c r="A60" s="359">
        <v>54</v>
      </c>
      <c r="B60" s="102"/>
      <c r="C60" s="102"/>
      <c r="D60" s="103"/>
      <c r="E60" s="374"/>
      <c r="F60" s="126"/>
      <c r="G60" s="126"/>
      <c r="H60" s="466"/>
      <c r="I60" s="397"/>
      <c r="J60" s="356" t="e">
        <f>IF(AND(Q60="",#REF!&gt;0,#REF!&lt;5),K60,)</f>
        <v>#REF!</v>
      </c>
      <c r="K60" s="354" t="str">
        <f>IF(D60="","ZZZ9",IF(AND(#REF!&gt;0,#REF!&lt;5),D60&amp;#REF!,D60&amp;"9"))</f>
        <v>ZZZ9</v>
      </c>
      <c r="L60" s="358">
        <f t="shared" si="0"/>
        <v>999</v>
      </c>
      <c r="M60" s="394">
        <f t="shared" si="1"/>
        <v>999</v>
      </c>
      <c r="N60" s="389"/>
      <c r="O60" s="352"/>
      <c r="P60" s="127">
        <f t="shared" si="2"/>
        <v>999</v>
      </c>
      <c r="Q60" s="104"/>
    </row>
    <row r="61" spans="1:17" s="11" customFormat="1" ht="18.75" customHeight="1">
      <c r="A61" s="359">
        <v>55</v>
      </c>
      <c r="B61" s="102"/>
      <c r="C61" s="102"/>
      <c r="D61" s="103"/>
      <c r="E61" s="374"/>
      <c r="F61" s="126"/>
      <c r="G61" s="126"/>
      <c r="H61" s="466"/>
      <c r="I61" s="397"/>
      <c r="J61" s="356" t="e">
        <f>IF(AND(Q61="",#REF!&gt;0,#REF!&lt;5),K61,)</f>
        <v>#REF!</v>
      </c>
      <c r="K61" s="354" t="str">
        <f>IF(D61="","ZZZ9",IF(AND(#REF!&gt;0,#REF!&lt;5),D61&amp;#REF!,D61&amp;"9"))</f>
        <v>ZZZ9</v>
      </c>
      <c r="L61" s="358">
        <f t="shared" si="0"/>
        <v>999</v>
      </c>
      <c r="M61" s="394">
        <f t="shared" si="1"/>
        <v>999</v>
      </c>
      <c r="N61" s="389"/>
      <c r="O61" s="352"/>
      <c r="P61" s="127">
        <f t="shared" si="2"/>
        <v>999</v>
      </c>
      <c r="Q61" s="104"/>
    </row>
    <row r="62" spans="1:17" s="11" customFormat="1" ht="18.75" customHeight="1">
      <c r="A62" s="359">
        <v>56</v>
      </c>
      <c r="B62" s="102"/>
      <c r="C62" s="102"/>
      <c r="D62" s="103"/>
      <c r="E62" s="374"/>
      <c r="F62" s="126"/>
      <c r="G62" s="126"/>
      <c r="H62" s="466"/>
      <c r="I62" s="397"/>
      <c r="J62" s="356" t="e">
        <f>IF(AND(Q62="",#REF!&gt;0,#REF!&lt;5),K62,)</f>
        <v>#REF!</v>
      </c>
      <c r="K62" s="354" t="str">
        <f>IF(D62="","ZZZ9",IF(AND(#REF!&gt;0,#REF!&lt;5),D62&amp;#REF!,D62&amp;"9"))</f>
        <v>ZZZ9</v>
      </c>
      <c r="L62" s="358">
        <f t="shared" si="0"/>
        <v>999</v>
      </c>
      <c r="M62" s="394">
        <f t="shared" si="1"/>
        <v>999</v>
      </c>
      <c r="N62" s="389"/>
      <c r="O62" s="352"/>
      <c r="P62" s="127">
        <f t="shared" si="2"/>
        <v>999</v>
      </c>
      <c r="Q62" s="104"/>
    </row>
    <row r="63" spans="1:17" s="11" customFormat="1" ht="18.75" customHeight="1">
      <c r="A63" s="359">
        <v>57</v>
      </c>
      <c r="B63" s="102"/>
      <c r="C63" s="102"/>
      <c r="D63" s="103"/>
      <c r="E63" s="374"/>
      <c r="F63" s="126"/>
      <c r="G63" s="126"/>
      <c r="H63" s="466"/>
      <c r="I63" s="397"/>
      <c r="J63" s="356" t="e">
        <f>IF(AND(Q63="",#REF!&gt;0,#REF!&lt;5),K63,)</f>
        <v>#REF!</v>
      </c>
      <c r="K63" s="354" t="str">
        <f>IF(D63="","ZZZ9",IF(AND(#REF!&gt;0,#REF!&lt;5),D63&amp;#REF!,D63&amp;"9"))</f>
        <v>ZZZ9</v>
      </c>
      <c r="L63" s="358">
        <f t="shared" si="0"/>
        <v>999</v>
      </c>
      <c r="M63" s="394">
        <f t="shared" si="1"/>
        <v>999</v>
      </c>
      <c r="N63" s="389"/>
      <c r="O63" s="352"/>
      <c r="P63" s="127">
        <f t="shared" si="2"/>
        <v>999</v>
      </c>
      <c r="Q63" s="104"/>
    </row>
    <row r="64" spans="1:17" s="11" customFormat="1" ht="18.75" customHeight="1">
      <c r="A64" s="359">
        <v>58</v>
      </c>
      <c r="B64" s="102"/>
      <c r="C64" s="102"/>
      <c r="D64" s="103"/>
      <c r="E64" s="374"/>
      <c r="F64" s="126"/>
      <c r="G64" s="126"/>
      <c r="H64" s="466"/>
      <c r="I64" s="397"/>
      <c r="J64" s="356" t="e">
        <f>IF(AND(Q64="",#REF!&gt;0,#REF!&lt;5),K64,)</f>
        <v>#REF!</v>
      </c>
      <c r="K64" s="354" t="str">
        <f>IF(D64="","ZZZ9",IF(AND(#REF!&gt;0,#REF!&lt;5),D64&amp;#REF!,D64&amp;"9"))</f>
        <v>ZZZ9</v>
      </c>
      <c r="L64" s="358">
        <f t="shared" si="0"/>
        <v>999</v>
      </c>
      <c r="M64" s="394">
        <f t="shared" si="1"/>
        <v>999</v>
      </c>
      <c r="N64" s="389"/>
      <c r="O64" s="352"/>
      <c r="P64" s="127">
        <f t="shared" si="2"/>
        <v>999</v>
      </c>
      <c r="Q64" s="104"/>
    </row>
    <row r="65" spans="1:17" s="11" customFormat="1" ht="18.75" customHeight="1">
      <c r="A65" s="359">
        <v>59</v>
      </c>
      <c r="B65" s="102"/>
      <c r="C65" s="102"/>
      <c r="D65" s="103"/>
      <c r="E65" s="374"/>
      <c r="F65" s="126"/>
      <c r="G65" s="126"/>
      <c r="H65" s="466"/>
      <c r="I65" s="397"/>
      <c r="J65" s="356" t="e">
        <f>IF(AND(Q65="",#REF!&gt;0,#REF!&lt;5),K65,)</f>
        <v>#REF!</v>
      </c>
      <c r="K65" s="354" t="str">
        <f>IF(D65="","ZZZ9",IF(AND(#REF!&gt;0,#REF!&lt;5),D65&amp;#REF!,D65&amp;"9"))</f>
        <v>ZZZ9</v>
      </c>
      <c r="L65" s="358">
        <f t="shared" si="0"/>
        <v>999</v>
      </c>
      <c r="M65" s="394">
        <f t="shared" si="1"/>
        <v>999</v>
      </c>
      <c r="N65" s="389"/>
      <c r="O65" s="352"/>
      <c r="P65" s="127">
        <f t="shared" si="2"/>
        <v>999</v>
      </c>
      <c r="Q65" s="104"/>
    </row>
    <row r="66" spans="1:17" s="11" customFormat="1" ht="18.75" customHeight="1">
      <c r="A66" s="359">
        <v>60</v>
      </c>
      <c r="B66" s="102"/>
      <c r="C66" s="102"/>
      <c r="D66" s="103"/>
      <c r="E66" s="374"/>
      <c r="F66" s="126"/>
      <c r="G66" s="126"/>
      <c r="H66" s="466"/>
      <c r="I66" s="397"/>
      <c r="J66" s="356" t="e">
        <f>IF(AND(Q66="",#REF!&gt;0,#REF!&lt;5),K66,)</f>
        <v>#REF!</v>
      </c>
      <c r="K66" s="354" t="str">
        <f>IF(D66="","ZZZ9",IF(AND(#REF!&gt;0,#REF!&lt;5),D66&amp;#REF!,D66&amp;"9"))</f>
        <v>ZZZ9</v>
      </c>
      <c r="L66" s="358">
        <f t="shared" si="0"/>
        <v>999</v>
      </c>
      <c r="M66" s="394">
        <f t="shared" si="1"/>
        <v>999</v>
      </c>
      <c r="N66" s="389"/>
      <c r="O66" s="352"/>
      <c r="P66" s="127">
        <f t="shared" si="2"/>
        <v>999</v>
      </c>
      <c r="Q66" s="104"/>
    </row>
    <row r="67" spans="1:17" s="11" customFormat="1" ht="18.75" customHeight="1">
      <c r="A67" s="359">
        <v>61</v>
      </c>
      <c r="B67" s="102"/>
      <c r="C67" s="102"/>
      <c r="D67" s="103"/>
      <c r="E67" s="374"/>
      <c r="F67" s="126"/>
      <c r="G67" s="126"/>
      <c r="H67" s="466"/>
      <c r="I67" s="397"/>
      <c r="J67" s="356" t="e">
        <f>IF(AND(Q67="",#REF!&gt;0,#REF!&lt;5),K67,)</f>
        <v>#REF!</v>
      </c>
      <c r="K67" s="354" t="str">
        <f>IF(D67="","ZZZ9",IF(AND(#REF!&gt;0,#REF!&lt;5),D67&amp;#REF!,D67&amp;"9"))</f>
        <v>ZZZ9</v>
      </c>
      <c r="L67" s="358">
        <f t="shared" si="0"/>
        <v>999</v>
      </c>
      <c r="M67" s="394">
        <f t="shared" si="1"/>
        <v>999</v>
      </c>
      <c r="N67" s="389"/>
      <c r="O67" s="352"/>
      <c r="P67" s="127">
        <f t="shared" si="2"/>
        <v>999</v>
      </c>
      <c r="Q67" s="104"/>
    </row>
    <row r="68" spans="1:17" s="11" customFormat="1" ht="18.75" customHeight="1">
      <c r="A68" s="359">
        <v>62</v>
      </c>
      <c r="B68" s="102"/>
      <c r="C68" s="102"/>
      <c r="D68" s="103"/>
      <c r="E68" s="374"/>
      <c r="F68" s="126"/>
      <c r="G68" s="126"/>
      <c r="H68" s="466"/>
      <c r="I68" s="397"/>
      <c r="J68" s="356" t="e">
        <f>IF(AND(Q68="",#REF!&gt;0,#REF!&lt;5),K68,)</f>
        <v>#REF!</v>
      </c>
      <c r="K68" s="354" t="str">
        <f>IF(D68="","ZZZ9",IF(AND(#REF!&gt;0,#REF!&lt;5),D68&amp;#REF!,D68&amp;"9"))</f>
        <v>ZZZ9</v>
      </c>
      <c r="L68" s="358">
        <f t="shared" si="0"/>
        <v>999</v>
      </c>
      <c r="M68" s="394">
        <f t="shared" si="1"/>
        <v>999</v>
      </c>
      <c r="N68" s="389"/>
      <c r="O68" s="352"/>
      <c r="P68" s="127">
        <f t="shared" si="2"/>
        <v>999</v>
      </c>
      <c r="Q68" s="104"/>
    </row>
    <row r="69" spans="1:17" s="11" customFormat="1" ht="18.75" customHeight="1">
      <c r="A69" s="359">
        <v>63</v>
      </c>
      <c r="B69" s="102"/>
      <c r="C69" s="102"/>
      <c r="D69" s="103"/>
      <c r="E69" s="374"/>
      <c r="F69" s="126"/>
      <c r="G69" s="126"/>
      <c r="H69" s="466"/>
      <c r="I69" s="397"/>
      <c r="J69" s="356" t="e">
        <f>IF(AND(Q69="",#REF!&gt;0,#REF!&lt;5),K69,)</f>
        <v>#REF!</v>
      </c>
      <c r="K69" s="354" t="str">
        <f>IF(D69="","ZZZ9",IF(AND(#REF!&gt;0,#REF!&lt;5),D69&amp;#REF!,D69&amp;"9"))</f>
        <v>ZZZ9</v>
      </c>
      <c r="L69" s="358">
        <f t="shared" si="0"/>
        <v>999</v>
      </c>
      <c r="M69" s="394">
        <f t="shared" si="1"/>
        <v>999</v>
      </c>
      <c r="N69" s="389"/>
      <c r="O69" s="352"/>
      <c r="P69" s="127">
        <f t="shared" si="2"/>
        <v>999</v>
      </c>
      <c r="Q69" s="104"/>
    </row>
    <row r="70" spans="1:17" s="11" customFormat="1" ht="18.75" customHeight="1">
      <c r="A70" s="359">
        <v>64</v>
      </c>
      <c r="B70" s="102"/>
      <c r="C70" s="102"/>
      <c r="D70" s="103"/>
      <c r="E70" s="374"/>
      <c r="F70" s="126"/>
      <c r="G70" s="126"/>
      <c r="H70" s="466"/>
      <c r="I70" s="397"/>
      <c r="J70" s="356" t="e">
        <f>IF(AND(Q70="",#REF!&gt;0,#REF!&lt;5),K70,)</f>
        <v>#REF!</v>
      </c>
      <c r="K70" s="354" t="str">
        <f>IF(D70="","ZZZ9",IF(AND(#REF!&gt;0,#REF!&lt;5),D70&amp;#REF!,D70&amp;"9"))</f>
        <v>ZZZ9</v>
      </c>
      <c r="L70" s="358">
        <f t="shared" si="0"/>
        <v>999</v>
      </c>
      <c r="M70" s="394">
        <f t="shared" si="1"/>
        <v>999</v>
      </c>
      <c r="N70" s="389"/>
      <c r="O70" s="352"/>
      <c r="P70" s="127">
        <f t="shared" si="2"/>
        <v>999</v>
      </c>
      <c r="Q70" s="104"/>
    </row>
    <row r="71" spans="1:17" s="11" customFormat="1" ht="18.75" customHeight="1">
      <c r="A71" s="359">
        <v>65</v>
      </c>
      <c r="B71" s="102"/>
      <c r="C71" s="102"/>
      <c r="D71" s="103"/>
      <c r="E71" s="374"/>
      <c r="F71" s="126"/>
      <c r="G71" s="126"/>
      <c r="H71" s="466"/>
      <c r="I71" s="397"/>
      <c r="J71" s="356" t="e">
        <f>IF(AND(Q71="",#REF!&gt;0,#REF!&lt;5),K71,)</f>
        <v>#REF!</v>
      </c>
      <c r="K71" s="354" t="str">
        <f>IF(D71="","ZZZ9",IF(AND(#REF!&gt;0,#REF!&lt;5),D71&amp;#REF!,D71&amp;"9"))</f>
        <v>ZZZ9</v>
      </c>
      <c r="L71" s="358">
        <f t="shared" si="0"/>
        <v>999</v>
      </c>
      <c r="M71" s="394">
        <f t="shared" si="1"/>
        <v>999</v>
      </c>
      <c r="N71" s="389"/>
      <c r="O71" s="352"/>
      <c r="P71" s="127">
        <f t="shared" si="2"/>
        <v>999</v>
      </c>
      <c r="Q71" s="104"/>
    </row>
    <row r="72" spans="1:17" s="11" customFormat="1" ht="18.75" customHeight="1">
      <c r="A72" s="359">
        <v>66</v>
      </c>
      <c r="B72" s="102"/>
      <c r="C72" s="102"/>
      <c r="D72" s="103"/>
      <c r="E72" s="374"/>
      <c r="F72" s="126"/>
      <c r="G72" s="126"/>
      <c r="H72" s="466"/>
      <c r="I72" s="397"/>
      <c r="J72" s="356" t="e">
        <f>IF(AND(Q72="",#REF!&gt;0,#REF!&lt;5),K72,)</f>
        <v>#REF!</v>
      </c>
      <c r="K72" s="354" t="str">
        <f>IF(D72="","ZZZ9",IF(AND(#REF!&gt;0,#REF!&lt;5),D72&amp;#REF!,D72&amp;"9"))</f>
        <v>ZZZ9</v>
      </c>
      <c r="L72" s="358">
        <f t="shared" si="0"/>
        <v>999</v>
      </c>
      <c r="M72" s="394">
        <f t="shared" si="1"/>
        <v>999</v>
      </c>
      <c r="N72" s="389"/>
      <c r="O72" s="352"/>
      <c r="P72" s="127">
        <f t="shared" si="2"/>
        <v>999</v>
      </c>
      <c r="Q72" s="104"/>
    </row>
    <row r="73" spans="1:17" s="11" customFormat="1" ht="18.75" customHeight="1">
      <c r="A73" s="359">
        <v>67</v>
      </c>
      <c r="B73" s="102"/>
      <c r="C73" s="102"/>
      <c r="D73" s="103"/>
      <c r="E73" s="374"/>
      <c r="F73" s="126"/>
      <c r="G73" s="126"/>
      <c r="H73" s="466"/>
      <c r="I73" s="397"/>
      <c r="J73" s="356" t="e">
        <f>IF(AND(Q73="",#REF!&gt;0,#REF!&lt;5),K73,)</f>
        <v>#REF!</v>
      </c>
      <c r="K73" s="354" t="str">
        <f>IF(D73="","ZZZ9",IF(AND(#REF!&gt;0,#REF!&lt;5),D73&amp;#REF!,D73&amp;"9"))</f>
        <v>ZZZ9</v>
      </c>
      <c r="L73" s="358">
        <f t="shared" si="0"/>
        <v>999</v>
      </c>
      <c r="M73" s="394">
        <f t="shared" si="1"/>
        <v>999</v>
      </c>
      <c r="N73" s="389"/>
      <c r="O73" s="352"/>
      <c r="P73" s="127">
        <f t="shared" si="2"/>
        <v>999</v>
      </c>
      <c r="Q73" s="104"/>
    </row>
    <row r="74" spans="1:17" s="11" customFormat="1" ht="18.75" customHeight="1">
      <c r="A74" s="359">
        <v>68</v>
      </c>
      <c r="B74" s="102"/>
      <c r="C74" s="102"/>
      <c r="D74" s="103"/>
      <c r="E74" s="374"/>
      <c r="F74" s="126"/>
      <c r="G74" s="126"/>
      <c r="H74" s="466"/>
      <c r="I74" s="397"/>
      <c r="J74" s="356" t="e">
        <f>IF(AND(Q74="",#REF!&gt;0,#REF!&lt;5),K74,)</f>
        <v>#REF!</v>
      </c>
      <c r="K74" s="354" t="str">
        <f>IF(D74="","ZZZ9",IF(AND(#REF!&gt;0,#REF!&lt;5),D74&amp;#REF!,D74&amp;"9"))</f>
        <v>ZZZ9</v>
      </c>
      <c r="L74" s="358">
        <f t="shared" si="0"/>
        <v>999</v>
      </c>
      <c r="M74" s="394">
        <f t="shared" si="1"/>
        <v>999</v>
      </c>
      <c r="N74" s="389"/>
      <c r="O74" s="352"/>
      <c r="P74" s="127">
        <f t="shared" si="2"/>
        <v>999</v>
      </c>
      <c r="Q74" s="104"/>
    </row>
    <row r="75" spans="1:17" s="11" customFormat="1" ht="18.75" customHeight="1">
      <c r="A75" s="359">
        <v>69</v>
      </c>
      <c r="B75" s="102"/>
      <c r="C75" s="102"/>
      <c r="D75" s="103"/>
      <c r="E75" s="374"/>
      <c r="F75" s="126"/>
      <c r="G75" s="126"/>
      <c r="H75" s="466"/>
      <c r="I75" s="397"/>
      <c r="J75" s="356" t="e">
        <f>IF(AND(Q75="",#REF!&gt;0,#REF!&lt;5),K75,)</f>
        <v>#REF!</v>
      </c>
      <c r="K75" s="354" t="str">
        <f>IF(D75="","ZZZ9",IF(AND(#REF!&gt;0,#REF!&lt;5),D75&amp;#REF!,D75&amp;"9"))</f>
        <v>ZZZ9</v>
      </c>
      <c r="L75" s="358">
        <f t="shared" si="0"/>
        <v>999</v>
      </c>
      <c r="M75" s="394">
        <f t="shared" si="1"/>
        <v>999</v>
      </c>
      <c r="N75" s="389"/>
      <c r="O75" s="352"/>
      <c r="P75" s="127">
        <f t="shared" si="2"/>
        <v>999</v>
      </c>
      <c r="Q75" s="104"/>
    </row>
    <row r="76" spans="1:17" s="11" customFormat="1" ht="18.75" customHeight="1">
      <c r="A76" s="359">
        <v>70</v>
      </c>
      <c r="B76" s="102"/>
      <c r="C76" s="102"/>
      <c r="D76" s="103"/>
      <c r="E76" s="374"/>
      <c r="F76" s="126"/>
      <c r="G76" s="126"/>
      <c r="H76" s="466"/>
      <c r="I76" s="397"/>
      <c r="J76" s="356" t="e">
        <f>IF(AND(Q76="",#REF!&gt;0,#REF!&lt;5),K76,)</f>
        <v>#REF!</v>
      </c>
      <c r="K76" s="354" t="str">
        <f>IF(D76="","ZZZ9",IF(AND(#REF!&gt;0,#REF!&lt;5),D76&amp;#REF!,D76&amp;"9"))</f>
        <v>ZZZ9</v>
      </c>
      <c r="L76" s="358">
        <f t="shared" si="0"/>
        <v>999</v>
      </c>
      <c r="M76" s="394">
        <f t="shared" si="1"/>
        <v>999</v>
      </c>
      <c r="N76" s="389"/>
      <c r="O76" s="352"/>
      <c r="P76" s="127">
        <f t="shared" si="2"/>
        <v>999</v>
      </c>
      <c r="Q76" s="104"/>
    </row>
    <row r="77" spans="1:17" s="11" customFormat="1" ht="18.75" customHeight="1">
      <c r="A77" s="359">
        <v>71</v>
      </c>
      <c r="B77" s="102"/>
      <c r="C77" s="102"/>
      <c r="D77" s="103"/>
      <c r="E77" s="374"/>
      <c r="F77" s="126"/>
      <c r="G77" s="126"/>
      <c r="H77" s="466"/>
      <c r="I77" s="397"/>
      <c r="J77" s="356" t="e">
        <f>IF(AND(Q77="",#REF!&gt;0,#REF!&lt;5),K77,)</f>
        <v>#REF!</v>
      </c>
      <c r="K77" s="354" t="str">
        <f>IF(D77="","ZZZ9",IF(AND(#REF!&gt;0,#REF!&lt;5),D77&amp;#REF!,D77&amp;"9"))</f>
        <v>ZZZ9</v>
      </c>
      <c r="L77" s="358">
        <f t="shared" si="0"/>
        <v>999</v>
      </c>
      <c r="M77" s="394">
        <f t="shared" si="1"/>
        <v>999</v>
      </c>
      <c r="N77" s="389"/>
      <c r="O77" s="352"/>
      <c r="P77" s="127">
        <f t="shared" si="2"/>
        <v>999</v>
      </c>
      <c r="Q77" s="104"/>
    </row>
    <row r="78" spans="1:17" s="11" customFormat="1" ht="18.75" customHeight="1">
      <c r="A78" s="359">
        <v>72</v>
      </c>
      <c r="B78" s="102"/>
      <c r="C78" s="102"/>
      <c r="D78" s="103"/>
      <c r="E78" s="374"/>
      <c r="F78" s="126"/>
      <c r="G78" s="126"/>
      <c r="H78" s="466"/>
      <c r="I78" s="397"/>
      <c r="J78" s="356" t="e">
        <f>IF(AND(Q78="",#REF!&gt;0,#REF!&lt;5),K78,)</f>
        <v>#REF!</v>
      </c>
      <c r="K78" s="354" t="str">
        <f>IF(D78="","ZZZ9",IF(AND(#REF!&gt;0,#REF!&lt;5),D78&amp;#REF!,D78&amp;"9"))</f>
        <v>ZZZ9</v>
      </c>
      <c r="L78" s="358">
        <f t="shared" si="0"/>
        <v>999</v>
      </c>
      <c r="M78" s="394">
        <f t="shared" si="1"/>
        <v>999</v>
      </c>
      <c r="N78" s="389"/>
      <c r="O78" s="352"/>
      <c r="P78" s="127">
        <f t="shared" si="2"/>
        <v>999</v>
      </c>
      <c r="Q78" s="104"/>
    </row>
    <row r="79" spans="1:17" s="11" customFormat="1" ht="18.75" customHeight="1">
      <c r="A79" s="359">
        <v>73</v>
      </c>
      <c r="B79" s="102"/>
      <c r="C79" s="102"/>
      <c r="D79" s="103"/>
      <c r="E79" s="374"/>
      <c r="F79" s="126"/>
      <c r="G79" s="126"/>
      <c r="H79" s="466"/>
      <c r="I79" s="397"/>
      <c r="J79" s="356" t="e">
        <f>IF(AND(Q79="",#REF!&gt;0,#REF!&lt;5),K79,)</f>
        <v>#REF!</v>
      </c>
      <c r="K79" s="354" t="str">
        <f>IF(D79="","ZZZ9",IF(AND(#REF!&gt;0,#REF!&lt;5),D79&amp;#REF!,D79&amp;"9"))</f>
        <v>ZZZ9</v>
      </c>
      <c r="L79" s="358">
        <f t="shared" si="0"/>
        <v>999</v>
      </c>
      <c r="M79" s="394">
        <f t="shared" si="1"/>
        <v>999</v>
      </c>
      <c r="N79" s="389"/>
      <c r="O79" s="352"/>
      <c r="P79" s="127">
        <f t="shared" si="2"/>
        <v>999</v>
      </c>
      <c r="Q79" s="104"/>
    </row>
    <row r="80" spans="1:17" s="11" customFormat="1" ht="18.75" customHeight="1">
      <c r="A80" s="359">
        <v>74</v>
      </c>
      <c r="B80" s="102"/>
      <c r="C80" s="102"/>
      <c r="D80" s="103"/>
      <c r="E80" s="374"/>
      <c r="F80" s="126"/>
      <c r="G80" s="126"/>
      <c r="H80" s="466"/>
      <c r="I80" s="397"/>
      <c r="J80" s="356" t="e">
        <f>IF(AND(Q80="",#REF!&gt;0,#REF!&lt;5),K80,)</f>
        <v>#REF!</v>
      </c>
      <c r="K80" s="354" t="str">
        <f>IF(D80="","ZZZ9",IF(AND(#REF!&gt;0,#REF!&lt;5),D80&amp;#REF!,D80&amp;"9"))</f>
        <v>ZZZ9</v>
      </c>
      <c r="L80" s="358">
        <f t="shared" si="0"/>
        <v>999</v>
      </c>
      <c r="M80" s="394">
        <f t="shared" si="1"/>
        <v>999</v>
      </c>
      <c r="N80" s="389"/>
      <c r="O80" s="352"/>
      <c r="P80" s="127">
        <f t="shared" si="2"/>
        <v>999</v>
      </c>
      <c r="Q80" s="104"/>
    </row>
    <row r="81" spans="1:17" s="11" customFormat="1" ht="18.75" customHeight="1">
      <c r="A81" s="359">
        <v>75</v>
      </c>
      <c r="B81" s="102"/>
      <c r="C81" s="102"/>
      <c r="D81" s="103"/>
      <c r="E81" s="374"/>
      <c r="F81" s="126"/>
      <c r="G81" s="126"/>
      <c r="H81" s="466"/>
      <c r="I81" s="397"/>
      <c r="J81" s="356" t="e">
        <f>IF(AND(Q81="",#REF!&gt;0,#REF!&lt;5),K81,)</f>
        <v>#REF!</v>
      </c>
      <c r="K81" s="354" t="str">
        <f>IF(D81="","ZZZ9",IF(AND(#REF!&gt;0,#REF!&lt;5),D81&amp;#REF!,D81&amp;"9"))</f>
        <v>ZZZ9</v>
      </c>
      <c r="L81" s="358">
        <f t="shared" si="0"/>
        <v>999</v>
      </c>
      <c r="M81" s="394">
        <f t="shared" si="1"/>
        <v>999</v>
      </c>
      <c r="N81" s="389"/>
      <c r="O81" s="352"/>
      <c r="P81" s="127">
        <f t="shared" si="2"/>
        <v>999</v>
      </c>
      <c r="Q81" s="104"/>
    </row>
    <row r="82" spans="1:17" s="11" customFormat="1" ht="18.75" customHeight="1">
      <c r="A82" s="359">
        <v>76</v>
      </c>
      <c r="B82" s="102"/>
      <c r="C82" s="102"/>
      <c r="D82" s="103"/>
      <c r="E82" s="374"/>
      <c r="F82" s="126"/>
      <c r="G82" s="126"/>
      <c r="H82" s="466"/>
      <c r="I82" s="397"/>
      <c r="J82" s="356" t="e">
        <f>IF(AND(Q82="",#REF!&gt;0,#REF!&lt;5),K82,)</f>
        <v>#REF!</v>
      </c>
      <c r="K82" s="354" t="str">
        <f>IF(D82="","ZZZ9",IF(AND(#REF!&gt;0,#REF!&lt;5),D82&amp;#REF!,D82&amp;"9"))</f>
        <v>ZZZ9</v>
      </c>
      <c r="L82" s="358">
        <f t="shared" si="0"/>
        <v>999</v>
      </c>
      <c r="M82" s="394">
        <f t="shared" si="1"/>
        <v>999</v>
      </c>
      <c r="N82" s="389"/>
      <c r="O82" s="352"/>
      <c r="P82" s="127">
        <f t="shared" si="2"/>
        <v>999</v>
      </c>
      <c r="Q82" s="104"/>
    </row>
    <row r="83" spans="1:17" s="11" customFormat="1" ht="18.75" customHeight="1">
      <c r="A83" s="359">
        <v>77</v>
      </c>
      <c r="B83" s="102"/>
      <c r="C83" s="102"/>
      <c r="D83" s="103"/>
      <c r="E83" s="374"/>
      <c r="F83" s="126"/>
      <c r="G83" s="126"/>
      <c r="H83" s="466"/>
      <c r="I83" s="397"/>
      <c r="J83" s="356" t="e">
        <f>IF(AND(Q83="",#REF!&gt;0,#REF!&lt;5),K83,)</f>
        <v>#REF!</v>
      </c>
      <c r="K83" s="354" t="str">
        <f>IF(D83="","ZZZ9",IF(AND(#REF!&gt;0,#REF!&lt;5),D83&amp;#REF!,D83&amp;"9"))</f>
        <v>ZZZ9</v>
      </c>
      <c r="L83" s="358">
        <f t="shared" si="0"/>
        <v>999</v>
      </c>
      <c r="M83" s="394">
        <f t="shared" si="1"/>
        <v>999</v>
      </c>
      <c r="N83" s="389"/>
      <c r="O83" s="352"/>
      <c r="P83" s="127">
        <f t="shared" si="2"/>
        <v>999</v>
      </c>
      <c r="Q83" s="104"/>
    </row>
    <row r="84" spans="1:17" s="11" customFormat="1" ht="18.75" customHeight="1">
      <c r="A84" s="359">
        <v>78</v>
      </c>
      <c r="B84" s="102"/>
      <c r="C84" s="102"/>
      <c r="D84" s="103"/>
      <c r="E84" s="374"/>
      <c r="F84" s="126"/>
      <c r="G84" s="126"/>
      <c r="H84" s="466"/>
      <c r="I84" s="397"/>
      <c r="J84" s="356" t="e">
        <f>IF(AND(Q84="",#REF!&gt;0,#REF!&lt;5),K84,)</f>
        <v>#REF!</v>
      </c>
      <c r="K84" s="354" t="str">
        <f>IF(D84="","ZZZ9",IF(AND(#REF!&gt;0,#REF!&lt;5),D84&amp;#REF!,D84&amp;"9"))</f>
        <v>ZZZ9</v>
      </c>
      <c r="L84" s="358">
        <f t="shared" si="0"/>
        <v>999</v>
      </c>
      <c r="M84" s="394">
        <f t="shared" si="1"/>
        <v>999</v>
      </c>
      <c r="N84" s="389"/>
      <c r="O84" s="352"/>
      <c r="P84" s="127">
        <f t="shared" si="2"/>
        <v>999</v>
      </c>
      <c r="Q84" s="104"/>
    </row>
    <row r="85" spans="1:17" s="11" customFormat="1" ht="18.75" customHeight="1">
      <c r="A85" s="359">
        <v>79</v>
      </c>
      <c r="B85" s="102"/>
      <c r="C85" s="102"/>
      <c r="D85" s="103"/>
      <c r="E85" s="374"/>
      <c r="F85" s="126"/>
      <c r="G85" s="126"/>
      <c r="H85" s="466"/>
      <c r="I85" s="397"/>
      <c r="J85" s="356" t="e">
        <f>IF(AND(Q85="",#REF!&gt;0,#REF!&lt;5),K85,)</f>
        <v>#REF!</v>
      </c>
      <c r="K85" s="354" t="str">
        <f>IF(D85="","ZZZ9",IF(AND(#REF!&gt;0,#REF!&lt;5),D85&amp;#REF!,D85&amp;"9"))</f>
        <v>ZZZ9</v>
      </c>
      <c r="L85" s="358">
        <f t="shared" si="0"/>
        <v>999</v>
      </c>
      <c r="M85" s="394">
        <f t="shared" si="1"/>
        <v>999</v>
      </c>
      <c r="N85" s="389"/>
      <c r="O85" s="352"/>
      <c r="P85" s="127">
        <f t="shared" si="2"/>
        <v>999</v>
      </c>
      <c r="Q85" s="104"/>
    </row>
    <row r="86" spans="1:17" s="11" customFormat="1" ht="18.75" customHeight="1">
      <c r="A86" s="359">
        <v>80</v>
      </c>
      <c r="B86" s="102"/>
      <c r="C86" s="102"/>
      <c r="D86" s="103"/>
      <c r="E86" s="374"/>
      <c r="F86" s="126"/>
      <c r="G86" s="126"/>
      <c r="H86" s="466"/>
      <c r="I86" s="397"/>
      <c r="J86" s="356" t="e">
        <f>IF(AND(Q86="",#REF!&gt;0,#REF!&lt;5),K86,)</f>
        <v>#REF!</v>
      </c>
      <c r="K86" s="354" t="str">
        <f>IF(D86="","ZZZ9",IF(AND(#REF!&gt;0,#REF!&lt;5),D86&amp;#REF!,D86&amp;"9"))</f>
        <v>ZZZ9</v>
      </c>
      <c r="L86" s="358">
        <f t="shared" si="0"/>
        <v>999</v>
      </c>
      <c r="M86" s="394">
        <f t="shared" si="1"/>
        <v>999</v>
      </c>
      <c r="N86" s="389"/>
      <c r="O86" s="352"/>
      <c r="P86" s="127">
        <f t="shared" si="2"/>
        <v>999</v>
      </c>
      <c r="Q86" s="104"/>
    </row>
    <row r="87" spans="1:17" s="11" customFormat="1" ht="18.75" customHeight="1">
      <c r="A87" s="359">
        <v>81</v>
      </c>
      <c r="B87" s="102"/>
      <c r="C87" s="102"/>
      <c r="D87" s="103"/>
      <c r="E87" s="374"/>
      <c r="F87" s="126"/>
      <c r="G87" s="126"/>
      <c r="H87" s="466"/>
      <c r="I87" s="397"/>
      <c r="J87" s="356" t="e">
        <f>IF(AND(Q87="",#REF!&gt;0,#REF!&lt;5),K87,)</f>
        <v>#REF!</v>
      </c>
      <c r="K87" s="354" t="str">
        <f>IF(D87="","ZZZ9",IF(AND(#REF!&gt;0,#REF!&lt;5),D87&amp;#REF!,D87&amp;"9"))</f>
        <v>ZZZ9</v>
      </c>
      <c r="L87" s="358">
        <f t="shared" si="0"/>
        <v>999</v>
      </c>
      <c r="M87" s="394">
        <f t="shared" si="1"/>
        <v>999</v>
      </c>
      <c r="N87" s="389"/>
      <c r="O87" s="352"/>
      <c r="P87" s="127">
        <f t="shared" si="2"/>
        <v>999</v>
      </c>
      <c r="Q87" s="104"/>
    </row>
    <row r="88" spans="1:17" s="11" customFormat="1" ht="18.75" customHeight="1">
      <c r="A88" s="359">
        <v>82</v>
      </c>
      <c r="B88" s="102"/>
      <c r="C88" s="102"/>
      <c r="D88" s="103"/>
      <c r="E88" s="374"/>
      <c r="F88" s="126"/>
      <c r="G88" s="126"/>
      <c r="H88" s="466"/>
      <c r="I88" s="397"/>
      <c r="J88" s="356" t="e">
        <f>IF(AND(Q88="",#REF!&gt;0,#REF!&lt;5),K88,)</f>
        <v>#REF!</v>
      </c>
      <c r="K88" s="354" t="str">
        <f>IF(D88="","ZZZ9",IF(AND(#REF!&gt;0,#REF!&lt;5),D88&amp;#REF!,D88&amp;"9"))</f>
        <v>ZZZ9</v>
      </c>
      <c r="L88" s="358">
        <f t="shared" si="0"/>
        <v>999</v>
      </c>
      <c r="M88" s="394">
        <f t="shared" si="1"/>
        <v>999</v>
      </c>
      <c r="N88" s="389"/>
      <c r="O88" s="352"/>
      <c r="P88" s="127">
        <f t="shared" si="2"/>
        <v>999</v>
      </c>
      <c r="Q88" s="104"/>
    </row>
    <row r="89" spans="1:17" s="11" customFormat="1" ht="18.75" customHeight="1">
      <c r="A89" s="359">
        <v>83</v>
      </c>
      <c r="B89" s="102"/>
      <c r="C89" s="102"/>
      <c r="D89" s="103"/>
      <c r="E89" s="374"/>
      <c r="F89" s="126"/>
      <c r="G89" s="126"/>
      <c r="H89" s="466"/>
      <c r="I89" s="397"/>
      <c r="J89" s="356" t="e">
        <f>IF(AND(Q89="",#REF!&gt;0,#REF!&lt;5),K89,)</f>
        <v>#REF!</v>
      </c>
      <c r="K89" s="354" t="str">
        <f>IF(D89="","ZZZ9",IF(AND(#REF!&gt;0,#REF!&lt;5),D89&amp;#REF!,D89&amp;"9"))</f>
        <v>ZZZ9</v>
      </c>
      <c r="L89" s="358">
        <f t="shared" si="0"/>
        <v>999</v>
      </c>
      <c r="M89" s="394">
        <f t="shared" si="1"/>
        <v>999</v>
      </c>
      <c r="N89" s="389"/>
      <c r="O89" s="352"/>
      <c r="P89" s="127">
        <f t="shared" si="2"/>
        <v>999</v>
      </c>
      <c r="Q89" s="104"/>
    </row>
    <row r="90" spans="1:17" s="11" customFormat="1" ht="18.75" customHeight="1">
      <c r="A90" s="359">
        <v>84</v>
      </c>
      <c r="B90" s="102"/>
      <c r="C90" s="102"/>
      <c r="D90" s="103"/>
      <c r="E90" s="374"/>
      <c r="F90" s="126"/>
      <c r="G90" s="126"/>
      <c r="H90" s="466"/>
      <c r="I90" s="397"/>
      <c r="J90" s="356" t="e">
        <f>IF(AND(Q90="",#REF!&gt;0,#REF!&lt;5),K90,)</f>
        <v>#REF!</v>
      </c>
      <c r="K90" s="354" t="str">
        <f>IF(D90="","ZZZ9",IF(AND(#REF!&gt;0,#REF!&lt;5),D90&amp;#REF!,D90&amp;"9"))</f>
        <v>ZZZ9</v>
      </c>
      <c r="L90" s="358">
        <f t="shared" si="0"/>
        <v>999</v>
      </c>
      <c r="M90" s="394">
        <f t="shared" si="1"/>
        <v>999</v>
      </c>
      <c r="N90" s="389"/>
      <c r="O90" s="352"/>
      <c r="P90" s="127">
        <f t="shared" si="2"/>
        <v>999</v>
      </c>
      <c r="Q90" s="104"/>
    </row>
    <row r="91" spans="1:17" s="11" customFormat="1" ht="18.75" customHeight="1">
      <c r="A91" s="359">
        <v>85</v>
      </c>
      <c r="B91" s="102"/>
      <c r="C91" s="102"/>
      <c r="D91" s="103"/>
      <c r="E91" s="374"/>
      <c r="F91" s="126"/>
      <c r="G91" s="126"/>
      <c r="H91" s="466"/>
      <c r="I91" s="397"/>
      <c r="J91" s="356" t="e">
        <f>IF(AND(Q91="",#REF!&gt;0,#REF!&lt;5),K91,)</f>
        <v>#REF!</v>
      </c>
      <c r="K91" s="354" t="str">
        <f>IF(D91="","ZZZ9",IF(AND(#REF!&gt;0,#REF!&lt;5),D91&amp;#REF!,D91&amp;"9"))</f>
        <v>ZZZ9</v>
      </c>
      <c r="L91" s="358">
        <f t="shared" si="0"/>
        <v>999</v>
      </c>
      <c r="M91" s="394">
        <f t="shared" si="1"/>
        <v>999</v>
      </c>
      <c r="N91" s="389"/>
      <c r="O91" s="352"/>
      <c r="P91" s="127">
        <f t="shared" si="2"/>
        <v>999</v>
      </c>
      <c r="Q91" s="104"/>
    </row>
    <row r="92" spans="1:17" s="11" customFormat="1" ht="18.75" customHeight="1">
      <c r="A92" s="359">
        <v>86</v>
      </c>
      <c r="B92" s="102"/>
      <c r="C92" s="102"/>
      <c r="D92" s="103"/>
      <c r="E92" s="374"/>
      <c r="F92" s="126"/>
      <c r="G92" s="126"/>
      <c r="H92" s="466"/>
      <c r="I92" s="397"/>
      <c r="J92" s="356" t="e">
        <f>IF(AND(Q92="",#REF!&gt;0,#REF!&lt;5),K92,)</f>
        <v>#REF!</v>
      </c>
      <c r="K92" s="354" t="str">
        <f>IF(D92="","ZZZ9",IF(AND(#REF!&gt;0,#REF!&lt;5),D92&amp;#REF!,D92&amp;"9"))</f>
        <v>ZZZ9</v>
      </c>
      <c r="L92" s="358">
        <f t="shared" si="0"/>
        <v>999</v>
      </c>
      <c r="M92" s="394">
        <f t="shared" si="1"/>
        <v>999</v>
      </c>
      <c r="N92" s="389"/>
      <c r="O92" s="352"/>
      <c r="P92" s="127">
        <f t="shared" si="2"/>
        <v>999</v>
      </c>
      <c r="Q92" s="104"/>
    </row>
    <row r="93" spans="1:17" s="11" customFormat="1" ht="18.75" customHeight="1">
      <c r="A93" s="359">
        <v>87</v>
      </c>
      <c r="B93" s="102"/>
      <c r="C93" s="102"/>
      <c r="D93" s="103"/>
      <c r="E93" s="374"/>
      <c r="F93" s="126"/>
      <c r="G93" s="126"/>
      <c r="H93" s="466"/>
      <c r="I93" s="397"/>
      <c r="J93" s="356" t="e">
        <f>IF(AND(Q93="",#REF!&gt;0,#REF!&lt;5),K93,)</f>
        <v>#REF!</v>
      </c>
      <c r="K93" s="354" t="str">
        <f>IF(D93="","ZZZ9",IF(AND(#REF!&gt;0,#REF!&lt;5),D93&amp;#REF!,D93&amp;"9"))</f>
        <v>ZZZ9</v>
      </c>
      <c r="L93" s="358">
        <f t="shared" si="0"/>
        <v>999</v>
      </c>
      <c r="M93" s="394">
        <f t="shared" si="1"/>
        <v>999</v>
      </c>
      <c r="N93" s="389"/>
      <c r="O93" s="352"/>
      <c r="P93" s="127">
        <f t="shared" si="2"/>
        <v>999</v>
      </c>
      <c r="Q93" s="104"/>
    </row>
    <row r="94" spans="1:17" s="11" customFormat="1" ht="18.75" customHeight="1">
      <c r="A94" s="359">
        <v>88</v>
      </c>
      <c r="B94" s="102"/>
      <c r="C94" s="102"/>
      <c r="D94" s="103"/>
      <c r="E94" s="374"/>
      <c r="F94" s="126"/>
      <c r="G94" s="126"/>
      <c r="H94" s="466"/>
      <c r="I94" s="397"/>
      <c r="J94" s="356" t="e">
        <f>IF(AND(Q94="",#REF!&gt;0,#REF!&lt;5),K94,)</f>
        <v>#REF!</v>
      </c>
      <c r="K94" s="354" t="str">
        <f>IF(D94="","ZZZ9",IF(AND(#REF!&gt;0,#REF!&lt;5),D94&amp;#REF!,D94&amp;"9"))</f>
        <v>ZZZ9</v>
      </c>
      <c r="L94" s="358">
        <f t="shared" si="0"/>
        <v>999</v>
      </c>
      <c r="M94" s="394">
        <f t="shared" si="1"/>
        <v>999</v>
      </c>
      <c r="N94" s="389"/>
      <c r="O94" s="352"/>
      <c r="P94" s="127">
        <f t="shared" si="2"/>
        <v>999</v>
      </c>
      <c r="Q94" s="104"/>
    </row>
    <row r="95" spans="1:17" s="11" customFormat="1" ht="18.75" customHeight="1">
      <c r="A95" s="359">
        <v>89</v>
      </c>
      <c r="B95" s="102"/>
      <c r="C95" s="102"/>
      <c r="D95" s="103"/>
      <c r="E95" s="374"/>
      <c r="F95" s="126"/>
      <c r="G95" s="126"/>
      <c r="H95" s="466"/>
      <c r="I95" s="397"/>
      <c r="J95" s="356" t="e">
        <f>IF(AND(Q95="",#REF!&gt;0,#REF!&lt;5),K95,)</f>
        <v>#REF!</v>
      </c>
      <c r="K95" s="354" t="str">
        <f>IF(D95="","ZZZ9",IF(AND(#REF!&gt;0,#REF!&lt;5),D95&amp;#REF!,D95&amp;"9"))</f>
        <v>ZZZ9</v>
      </c>
      <c r="L95" s="358">
        <f t="shared" si="0"/>
        <v>999</v>
      </c>
      <c r="M95" s="394">
        <f t="shared" si="1"/>
        <v>999</v>
      </c>
      <c r="N95" s="389"/>
      <c r="O95" s="352"/>
      <c r="P95" s="127">
        <f t="shared" si="2"/>
        <v>999</v>
      </c>
      <c r="Q95" s="104"/>
    </row>
    <row r="96" spans="1:17" s="11" customFormat="1" ht="18.75" customHeight="1">
      <c r="A96" s="359">
        <v>90</v>
      </c>
      <c r="B96" s="102"/>
      <c r="C96" s="102"/>
      <c r="D96" s="103"/>
      <c r="E96" s="374"/>
      <c r="F96" s="126"/>
      <c r="G96" s="126"/>
      <c r="H96" s="466"/>
      <c r="I96" s="397"/>
      <c r="J96" s="356" t="e">
        <f>IF(AND(Q96="",#REF!&gt;0,#REF!&lt;5),K96,)</f>
        <v>#REF!</v>
      </c>
      <c r="K96" s="354" t="str">
        <f>IF(D96="","ZZZ9",IF(AND(#REF!&gt;0,#REF!&lt;5),D96&amp;#REF!,D96&amp;"9"))</f>
        <v>ZZZ9</v>
      </c>
      <c r="L96" s="358">
        <f t="shared" si="0"/>
        <v>999</v>
      </c>
      <c r="M96" s="394">
        <f t="shared" si="1"/>
        <v>999</v>
      </c>
      <c r="N96" s="389"/>
      <c r="O96" s="352"/>
      <c r="P96" s="127">
        <f t="shared" si="2"/>
        <v>999</v>
      </c>
      <c r="Q96" s="104"/>
    </row>
    <row r="97" spans="1:17" s="11" customFormat="1" ht="18.75" customHeight="1">
      <c r="A97" s="359">
        <v>91</v>
      </c>
      <c r="B97" s="102"/>
      <c r="C97" s="102"/>
      <c r="D97" s="103"/>
      <c r="E97" s="374"/>
      <c r="F97" s="126"/>
      <c r="G97" s="126"/>
      <c r="H97" s="466"/>
      <c r="I97" s="397"/>
      <c r="J97" s="356" t="e">
        <f>IF(AND(Q97="",#REF!&gt;0,#REF!&lt;5),K97,)</f>
        <v>#REF!</v>
      </c>
      <c r="K97" s="354" t="str">
        <f>IF(D97="","ZZZ9",IF(AND(#REF!&gt;0,#REF!&lt;5),D97&amp;#REF!,D97&amp;"9"))</f>
        <v>ZZZ9</v>
      </c>
      <c r="L97" s="358">
        <f t="shared" si="0"/>
        <v>999</v>
      </c>
      <c r="M97" s="394">
        <f t="shared" si="1"/>
        <v>999</v>
      </c>
      <c r="N97" s="389"/>
      <c r="O97" s="352"/>
      <c r="P97" s="127">
        <f t="shared" si="2"/>
        <v>999</v>
      </c>
      <c r="Q97" s="104"/>
    </row>
    <row r="98" spans="1:17" s="11" customFormat="1" ht="18.75" customHeight="1">
      <c r="A98" s="359">
        <v>92</v>
      </c>
      <c r="B98" s="102"/>
      <c r="C98" s="102"/>
      <c r="D98" s="103"/>
      <c r="E98" s="374"/>
      <c r="F98" s="126"/>
      <c r="G98" s="126"/>
      <c r="H98" s="466"/>
      <c r="I98" s="397"/>
      <c r="J98" s="356" t="e">
        <f>IF(AND(Q98="",#REF!&gt;0,#REF!&lt;5),K98,)</f>
        <v>#REF!</v>
      </c>
      <c r="K98" s="354" t="str">
        <f>IF(D98="","ZZZ9",IF(AND(#REF!&gt;0,#REF!&lt;5),D98&amp;#REF!,D98&amp;"9"))</f>
        <v>ZZZ9</v>
      </c>
      <c r="L98" s="358">
        <f t="shared" si="0"/>
        <v>999</v>
      </c>
      <c r="M98" s="394">
        <f t="shared" si="1"/>
        <v>999</v>
      </c>
      <c r="N98" s="389"/>
      <c r="O98" s="352"/>
      <c r="P98" s="127">
        <f t="shared" si="2"/>
        <v>999</v>
      </c>
      <c r="Q98" s="104"/>
    </row>
    <row r="99" spans="1:17" s="11" customFormat="1" ht="18.75" customHeight="1">
      <c r="A99" s="359">
        <v>93</v>
      </c>
      <c r="B99" s="102"/>
      <c r="C99" s="102"/>
      <c r="D99" s="103"/>
      <c r="E99" s="374"/>
      <c r="F99" s="126"/>
      <c r="G99" s="126"/>
      <c r="H99" s="466"/>
      <c r="I99" s="397"/>
      <c r="J99" s="356" t="e">
        <f>IF(AND(Q99="",#REF!&gt;0,#REF!&lt;5),K99,)</f>
        <v>#REF!</v>
      </c>
      <c r="K99" s="354" t="str">
        <f>IF(D99="","ZZZ9",IF(AND(#REF!&gt;0,#REF!&lt;5),D99&amp;#REF!,D99&amp;"9"))</f>
        <v>ZZZ9</v>
      </c>
      <c r="L99" s="358">
        <f t="shared" si="0"/>
        <v>999</v>
      </c>
      <c r="M99" s="394">
        <f t="shared" si="1"/>
        <v>999</v>
      </c>
      <c r="N99" s="389"/>
      <c r="O99" s="352"/>
      <c r="P99" s="127">
        <f t="shared" si="2"/>
        <v>999</v>
      </c>
      <c r="Q99" s="104"/>
    </row>
    <row r="100" spans="1:17" s="11" customFormat="1" ht="18.75" customHeight="1">
      <c r="A100" s="359">
        <v>94</v>
      </c>
      <c r="B100" s="102"/>
      <c r="C100" s="102"/>
      <c r="D100" s="103"/>
      <c r="E100" s="374"/>
      <c r="F100" s="126"/>
      <c r="G100" s="126"/>
      <c r="H100" s="466"/>
      <c r="I100" s="397"/>
      <c r="J100" s="356" t="e">
        <f>IF(AND(Q100="",#REF!&gt;0,#REF!&lt;5),K100,)</f>
        <v>#REF!</v>
      </c>
      <c r="K100" s="354" t="str">
        <f>IF(D100="","ZZZ9",IF(AND(#REF!&gt;0,#REF!&lt;5),D100&amp;#REF!,D100&amp;"9"))</f>
        <v>ZZZ9</v>
      </c>
      <c r="L100" s="358">
        <f t="shared" si="0"/>
        <v>999</v>
      </c>
      <c r="M100" s="394">
        <f t="shared" si="1"/>
        <v>999</v>
      </c>
      <c r="N100" s="389"/>
      <c r="O100" s="352"/>
      <c r="P100" s="127">
        <f t="shared" si="2"/>
        <v>999</v>
      </c>
      <c r="Q100" s="104"/>
    </row>
    <row r="101" spans="1:17" s="11" customFormat="1" ht="18.75" customHeight="1">
      <c r="A101" s="359">
        <v>95</v>
      </c>
      <c r="B101" s="102"/>
      <c r="C101" s="102"/>
      <c r="D101" s="103"/>
      <c r="E101" s="374"/>
      <c r="F101" s="126"/>
      <c r="G101" s="126"/>
      <c r="H101" s="466"/>
      <c r="I101" s="397"/>
      <c r="J101" s="356" t="e">
        <f>IF(AND(Q101="",#REF!&gt;0,#REF!&lt;5),K101,)</f>
        <v>#REF!</v>
      </c>
      <c r="K101" s="354" t="str">
        <f>IF(D101="","ZZZ9",IF(AND(#REF!&gt;0,#REF!&lt;5),D101&amp;#REF!,D101&amp;"9"))</f>
        <v>ZZZ9</v>
      </c>
      <c r="L101" s="358">
        <f t="shared" si="0"/>
        <v>999</v>
      </c>
      <c r="M101" s="394">
        <f t="shared" si="1"/>
        <v>999</v>
      </c>
      <c r="N101" s="389"/>
      <c r="O101" s="352"/>
      <c r="P101" s="127">
        <f t="shared" si="2"/>
        <v>999</v>
      </c>
      <c r="Q101" s="104"/>
    </row>
    <row r="102" spans="1:17" s="11" customFormat="1" ht="18.75" customHeight="1">
      <c r="A102" s="359">
        <v>96</v>
      </c>
      <c r="B102" s="102"/>
      <c r="C102" s="102"/>
      <c r="D102" s="103"/>
      <c r="E102" s="374"/>
      <c r="F102" s="126"/>
      <c r="G102" s="126"/>
      <c r="H102" s="466"/>
      <c r="I102" s="397"/>
      <c r="J102" s="356" t="e">
        <f>IF(AND(Q102="",#REF!&gt;0,#REF!&lt;5),K102,)</f>
        <v>#REF!</v>
      </c>
      <c r="K102" s="354" t="str">
        <f>IF(D102="","ZZZ9",IF(AND(#REF!&gt;0,#REF!&lt;5),D102&amp;#REF!,D102&amp;"9"))</f>
        <v>ZZZ9</v>
      </c>
      <c r="L102" s="358">
        <f t="shared" si="0"/>
        <v>999</v>
      </c>
      <c r="M102" s="394">
        <f t="shared" si="1"/>
        <v>999</v>
      </c>
      <c r="N102" s="389"/>
      <c r="O102" s="352"/>
      <c r="P102" s="127">
        <f t="shared" si="2"/>
        <v>999</v>
      </c>
      <c r="Q102" s="104"/>
    </row>
    <row r="103" spans="1:17" s="11" customFormat="1" ht="18.75" customHeight="1">
      <c r="A103" s="359">
        <v>97</v>
      </c>
      <c r="B103" s="102"/>
      <c r="C103" s="102"/>
      <c r="D103" s="103"/>
      <c r="E103" s="374"/>
      <c r="F103" s="126"/>
      <c r="G103" s="126"/>
      <c r="H103" s="466"/>
      <c r="I103" s="397"/>
      <c r="J103" s="356" t="e">
        <f>IF(AND(Q103="",#REF!&gt;0,#REF!&lt;5),K103,)</f>
        <v>#REF!</v>
      </c>
      <c r="K103" s="354" t="str">
        <f>IF(D103="","ZZZ9",IF(AND(#REF!&gt;0,#REF!&lt;5),D103&amp;#REF!,D103&amp;"9"))</f>
        <v>ZZZ9</v>
      </c>
      <c r="L103" s="358">
        <f t="shared" si="0"/>
        <v>999</v>
      </c>
      <c r="M103" s="394">
        <f t="shared" si="1"/>
        <v>999</v>
      </c>
      <c r="N103" s="389"/>
      <c r="O103" s="352"/>
      <c r="P103" s="127">
        <f t="shared" si="2"/>
        <v>999</v>
      </c>
      <c r="Q103" s="104"/>
    </row>
    <row r="104" spans="1:17" s="11" customFormat="1" ht="18.75" customHeight="1">
      <c r="A104" s="359">
        <v>98</v>
      </c>
      <c r="B104" s="102"/>
      <c r="C104" s="102"/>
      <c r="D104" s="103"/>
      <c r="E104" s="374"/>
      <c r="F104" s="126"/>
      <c r="G104" s="126"/>
      <c r="H104" s="466"/>
      <c r="I104" s="397"/>
      <c r="J104" s="356" t="e">
        <f>IF(AND(Q104="",#REF!&gt;0,#REF!&lt;5),K104,)</f>
        <v>#REF!</v>
      </c>
      <c r="K104" s="354" t="str">
        <f>IF(D104="","ZZZ9",IF(AND(#REF!&gt;0,#REF!&lt;5),D104&amp;#REF!,D104&amp;"9"))</f>
        <v>ZZZ9</v>
      </c>
      <c r="L104" s="358">
        <f aca="true" t="shared" si="3" ref="L104:L156">IF(Q104="",999,Q104)</f>
        <v>999</v>
      </c>
      <c r="M104" s="394">
        <f aca="true" t="shared" si="4" ref="M104:M156">IF(P104=999,999,1)</f>
        <v>999</v>
      </c>
      <c r="N104" s="389"/>
      <c r="O104" s="352"/>
      <c r="P104" s="127">
        <f aca="true" t="shared" si="5" ref="P104:P156">IF(N104="DA",1,IF(N104="WC",2,IF(N104="SE",3,IF(N104="Q",4,IF(N104="LL",5,999)))))</f>
        <v>999</v>
      </c>
      <c r="Q104" s="104"/>
    </row>
    <row r="105" spans="1:17" s="11" customFormat="1" ht="18.75" customHeight="1">
      <c r="A105" s="359">
        <v>99</v>
      </c>
      <c r="B105" s="102"/>
      <c r="C105" s="102"/>
      <c r="D105" s="103"/>
      <c r="E105" s="374"/>
      <c r="F105" s="126"/>
      <c r="G105" s="126"/>
      <c r="H105" s="466"/>
      <c r="I105" s="397"/>
      <c r="J105" s="356" t="e">
        <f>IF(AND(Q105="",#REF!&gt;0,#REF!&lt;5),K105,)</f>
        <v>#REF!</v>
      </c>
      <c r="K105" s="354" t="str">
        <f>IF(D105="","ZZZ9",IF(AND(#REF!&gt;0,#REF!&lt;5),D105&amp;#REF!,D105&amp;"9"))</f>
        <v>ZZZ9</v>
      </c>
      <c r="L105" s="358">
        <f t="shared" si="3"/>
        <v>999</v>
      </c>
      <c r="M105" s="394">
        <f t="shared" si="4"/>
        <v>999</v>
      </c>
      <c r="N105" s="389"/>
      <c r="O105" s="352"/>
      <c r="P105" s="127">
        <f t="shared" si="5"/>
        <v>999</v>
      </c>
      <c r="Q105" s="104"/>
    </row>
    <row r="106" spans="1:17" s="11" customFormat="1" ht="18.75" customHeight="1">
      <c r="A106" s="359">
        <v>100</v>
      </c>
      <c r="B106" s="102"/>
      <c r="C106" s="102"/>
      <c r="D106" s="103"/>
      <c r="E106" s="374"/>
      <c r="F106" s="126"/>
      <c r="G106" s="126"/>
      <c r="H106" s="466"/>
      <c r="I106" s="397"/>
      <c r="J106" s="356" t="e">
        <f>IF(AND(Q106="",#REF!&gt;0,#REF!&lt;5),K106,)</f>
        <v>#REF!</v>
      </c>
      <c r="K106" s="354" t="str">
        <f>IF(D106="","ZZZ9",IF(AND(#REF!&gt;0,#REF!&lt;5),D106&amp;#REF!,D106&amp;"9"))</f>
        <v>ZZZ9</v>
      </c>
      <c r="L106" s="358">
        <f t="shared" si="3"/>
        <v>999</v>
      </c>
      <c r="M106" s="394">
        <f t="shared" si="4"/>
        <v>999</v>
      </c>
      <c r="N106" s="389"/>
      <c r="O106" s="352"/>
      <c r="P106" s="127">
        <f t="shared" si="5"/>
        <v>999</v>
      </c>
      <c r="Q106" s="104"/>
    </row>
    <row r="107" spans="1:17" s="11" customFormat="1" ht="18.75" customHeight="1">
      <c r="A107" s="359">
        <v>101</v>
      </c>
      <c r="B107" s="102"/>
      <c r="C107" s="102"/>
      <c r="D107" s="103"/>
      <c r="E107" s="374"/>
      <c r="F107" s="126"/>
      <c r="G107" s="126"/>
      <c r="H107" s="466"/>
      <c r="I107" s="397"/>
      <c r="J107" s="356" t="e">
        <f>IF(AND(Q107="",#REF!&gt;0,#REF!&lt;5),K107,)</f>
        <v>#REF!</v>
      </c>
      <c r="K107" s="354" t="str">
        <f>IF(D107="","ZZZ9",IF(AND(#REF!&gt;0,#REF!&lt;5),D107&amp;#REF!,D107&amp;"9"))</f>
        <v>ZZZ9</v>
      </c>
      <c r="L107" s="358">
        <f t="shared" si="3"/>
        <v>999</v>
      </c>
      <c r="M107" s="394">
        <f t="shared" si="4"/>
        <v>999</v>
      </c>
      <c r="N107" s="389"/>
      <c r="O107" s="352"/>
      <c r="P107" s="127">
        <f t="shared" si="5"/>
        <v>999</v>
      </c>
      <c r="Q107" s="104"/>
    </row>
    <row r="108" spans="1:17" s="11" customFormat="1" ht="18.75" customHeight="1">
      <c r="A108" s="359">
        <v>102</v>
      </c>
      <c r="B108" s="102"/>
      <c r="C108" s="102"/>
      <c r="D108" s="103"/>
      <c r="E108" s="374"/>
      <c r="F108" s="126"/>
      <c r="G108" s="126"/>
      <c r="H108" s="466"/>
      <c r="I108" s="397"/>
      <c r="J108" s="356" t="e">
        <f>IF(AND(Q108="",#REF!&gt;0,#REF!&lt;5),K108,)</f>
        <v>#REF!</v>
      </c>
      <c r="K108" s="354" t="str">
        <f>IF(D108="","ZZZ9",IF(AND(#REF!&gt;0,#REF!&lt;5),D108&amp;#REF!,D108&amp;"9"))</f>
        <v>ZZZ9</v>
      </c>
      <c r="L108" s="358">
        <f t="shared" si="3"/>
        <v>999</v>
      </c>
      <c r="M108" s="394">
        <f t="shared" si="4"/>
        <v>999</v>
      </c>
      <c r="N108" s="389"/>
      <c r="O108" s="352"/>
      <c r="P108" s="127">
        <f t="shared" si="5"/>
        <v>999</v>
      </c>
      <c r="Q108" s="104"/>
    </row>
    <row r="109" spans="1:17" s="11" customFormat="1" ht="18.75" customHeight="1">
      <c r="A109" s="359">
        <v>103</v>
      </c>
      <c r="B109" s="102"/>
      <c r="C109" s="102"/>
      <c r="D109" s="103"/>
      <c r="E109" s="374"/>
      <c r="F109" s="126"/>
      <c r="G109" s="126"/>
      <c r="H109" s="466"/>
      <c r="I109" s="397"/>
      <c r="J109" s="356" t="e">
        <f>IF(AND(Q109="",#REF!&gt;0,#REF!&lt;5),K109,)</f>
        <v>#REF!</v>
      </c>
      <c r="K109" s="354" t="str">
        <f>IF(D109="","ZZZ9",IF(AND(#REF!&gt;0,#REF!&lt;5),D109&amp;#REF!,D109&amp;"9"))</f>
        <v>ZZZ9</v>
      </c>
      <c r="L109" s="358">
        <f t="shared" si="3"/>
        <v>999</v>
      </c>
      <c r="M109" s="394">
        <f t="shared" si="4"/>
        <v>999</v>
      </c>
      <c r="N109" s="389"/>
      <c r="O109" s="352"/>
      <c r="P109" s="127">
        <f t="shared" si="5"/>
        <v>999</v>
      </c>
      <c r="Q109" s="104"/>
    </row>
    <row r="110" spans="1:17" s="11" customFormat="1" ht="18.75" customHeight="1">
      <c r="A110" s="359">
        <v>104</v>
      </c>
      <c r="B110" s="102"/>
      <c r="C110" s="102"/>
      <c r="D110" s="103"/>
      <c r="E110" s="374"/>
      <c r="F110" s="126"/>
      <c r="G110" s="126"/>
      <c r="H110" s="466"/>
      <c r="I110" s="397"/>
      <c r="J110" s="356" t="e">
        <f>IF(AND(Q110="",#REF!&gt;0,#REF!&lt;5),K110,)</f>
        <v>#REF!</v>
      </c>
      <c r="K110" s="354" t="str">
        <f>IF(D110="","ZZZ9",IF(AND(#REF!&gt;0,#REF!&lt;5),D110&amp;#REF!,D110&amp;"9"))</f>
        <v>ZZZ9</v>
      </c>
      <c r="L110" s="358">
        <f t="shared" si="3"/>
        <v>999</v>
      </c>
      <c r="M110" s="394">
        <f t="shared" si="4"/>
        <v>999</v>
      </c>
      <c r="N110" s="389"/>
      <c r="O110" s="352"/>
      <c r="P110" s="127">
        <f t="shared" si="5"/>
        <v>999</v>
      </c>
      <c r="Q110" s="104"/>
    </row>
    <row r="111" spans="1:17" s="11" customFormat="1" ht="18.75" customHeight="1">
      <c r="A111" s="359">
        <v>105</v>
      </c>
      <c r="B111" s="102"/>
      <c r="C111" s="102"/>
      <c r="D111" s="103"/>
      <c r="E111" s="374"/>
      <c r="F111" s="126"/>
      <c r="G111" s="126"/>
      <c r="H111" s="466"/>
      <c r="I111" s="397"/>
      <c r="J111" s="356" t="e">
        <f>IF(AND(Q111="",#REF!&gt;0,#REF!&lt;5),K111,)</f>
        <v>#REF!</v>
      </c>
      <c r="K111" s="354" t="str">
        <f>IF(D111="","ZZZ9",IF(AND(#REF!&gt;0,#REF!&lt;5),D111&amp;#REF!,D111&amp;"9"))</f>
        <v>ZZZ9</v>
      </c>
      <c r="L111" s="358">
        <f t="shared" si="3"/>
        <v>999</v>
      </c>
      <c r="M111" s="394">
        <f t="shared" si="4"/>
        <v>999</v>
      </c>
      <c r="N111" s="389"/>
      <c r="O111" s="352"/>
      <c r="P111" s="127">
        <f t="shared" si="5"/>
        <v>999</v>
      </c>
      <c r="Q111" s="104"/>
    </row>
    <row r="112" spans="1:17" s="11" customFormat="1" ht="18.75" customHeight="1">
      <c r="A112" s="359">
        <v>106</v>
      </c>
      <c r="B112" s="102"/>
      <c r="C112" s="102"/>
      <c r="D112" s="103"/>
      <c r="E112" s="374"/>
      <c r="F112" s="126"/>
      <c r="G112" s="126"/>
      <c r="H112" s="466"/>
      <c r="I112" s="397"/>
      <c r="J112" s="356" t="e">
        <f>IF(AND(Q112="",#REF!&gt;0,#REF!&lt;5),K112,)</f>
        <v>#REF!</v>
      </c>
      <c r="K112" s="354" t="str">
        <f>IF(D112="","ZZZ9",IF(AND(#REF!&gt;0,#REF!&lt;5),D112&amp;#REF!,D112&amp;"9"))</f>
        <v>ZZZ9</v>
      </c>
      <c r="L112" s="358">
        <f t="shared" si="3"/>
        <v>999</v>
      </c>
      <c r="M112" s="394">
        <f t="shared" si="4"/>
        <v>999</v>
      </c>
      <c r="N112" s="389"/>
      <c r="O112" s="352"/>
      <c r="P112" s="127">
        <f t="shared" si="5"/>
        <v>999</v>
      </c>
      <c r="Q112" s="104"/>
    </row>
    <row r="113" spans="1:17" s="11" customFormat="1" ht="18.75" customHeight="1">
      <c r="A113" s="359">
        <v>107</v>
      </c>
      <c r="B113" s="102"/>
      <c r="C113" s="102"/>
      <c r="D113" s="103"/>
      <c r="E113" s="374"/>
      <c r="F113" s="126"/>
      <c r="G113" s="126"/>
      <c r="H113" s="466"/>
      <c r="I113" s="397"/>
      <c r="J113" s="356" t="e">
        <f>IF(AND(Q113="",#REF!&gt;0,#REF!&lt;5),K113,)</f>
        <v>#REF!</v>
      </c>
      <c r="K113" s="354" t="str">
        <f>IF(D113="","ZZZ9",IF(AND(#REF!&gt;0,#REF!&lt;5),D113&amp;#REF!,D113&amp;"9"))</f>
        <v>ZZZ9</v>
      </c>
      <c r="L113" s="358">
        <f t="shared" si="3"/>
        <v>999</v>
      </c>
      <c r="M113" s="394">
        <f t="shared" si="4"/>
        <v>999</v>
      </c>
      <c r="N113" s="389"/>
      <c r="O113" s="352"/>
      <c r="P113" s="127">
        <f t="shared" si="5"/>
        <v>999</v>
      </c>
      <c r="Q113" s="104"/>
    </row>
    <row r="114" spans="1:17" s="11" customFormat="1" ht="18.75" customHeight="1">
      <c r="A114" s="359">
        <v>108</v>
      </c>
      <c r="B114" s="102"/>
      <c r="C114" s="102"/>
      <c r="D114" s="103"/>
      <c r="E114" s="374"/>
      <c r="F114" s="126"/>
      <c r="G114" s="126"/>
      <c r="H114" s="466"/>
      <c r="I114" s="397"/>
      <c r="J114" s="356" t="e">
        <f>IF(AND(Q114="",#REF!&gt;0,#REF!&lt;5),K114,)</f>
        <v>#REF!</v>
      </c>
      <c r="K114" s="354" t="str">
        <f>IF(D114="","ZZZ9",IF(AND(#REF!&gt;0,#REF!&lt;5),D114&amp;#REF!,D114&amp;"9"))</f>
        <v>ZZZ9</v>
      </c>
      <c r="L114" s="358">
        <f t="shared" si="3"/>
        <v>999</v>
      </c>
      <c r="M114" s="394">
        <f t="shared" si="4"/>
        <v>999</v>
      </c>
      <c r="N114" s="389"/>
      <c r="O114" s="352"/>
      <c r="P114" s="127">
        <f t="shared" si="5"/>
        <v>999</v>
      </c>
      <c r="Q114" s="104"/>
    </row>
    <row r="115" spans="1:17" s="11" customFormat="1" ht="18.75" customHeight="1">
      <c r="A115" s="359">
        <v>109</v>
      </c>
      <c r="B115" s="102"/>
      <c r="C115" s="102"/>
      <c r="D115" s="103"/>
      <c r="E115" s="374"/>
      <c r="F115" s="126"/>
      <c r="G115" s="126"/>
      <c r="H115" s="466"/>
      <c r="I115" s="397"/>
      <c r="J115" s="356" t="e">
        <f>IF(AND(Q115="",#REF!&gt;0,#REF!&lt;5),K115,)</f>
        <v>#REF!</v>
      </c>
      <c r="K115" s="354" t="str">
        <f>IF(D115="","ZZZ9",IF(AND(#REF!&gt;0,#REF!&lt;5),D115&amp;#REF!,D115&amp;"9"))</f>
        <v>ZZZ9</v>
      </c>
      <c r="L115" s="358">
        <f t="shared" si="3"/>
        <v>999</v>
      </c>
      <c r="M115" s="394">
        <f t="shared" si="4"/>
        <v>999</v>
      </c>
      <c r="N115" s="389"/>
      <c r="O115" s="352"/>
      <c r="P115" s="127">
        <f t="shared" si="5"/>
        <v>999</v>
      </c>
      <c r="Q115" s="104"/>
    </row>
    <row r="116" spans="1:17" s="11" customFormat="1" ht="18.75" customHeight="1">
      <c r="A116" s="359">
        <v>110</v>
      </c>
      <c r="B116" s="102"/>
      <c r="C116" s="102"/>
      <c r="D116" s="103"/>
      <c r="E116" s="374"/>
      <c r="F116" s="126"/>
      <c r="G116" s="126"/>
      <c r="H116" s="466"/>
      <c r="I116" s="397"/>
      <c r="J116" s="356" t="e">
        <f>IF(AND(Q116="",#REF!&gt;0,#REF!&lt;5),K116,)</f>
        <v>#REF!</v>
      </c>
      <c r="K116" s="354" t="str">
        <f>IF(D116="","ZZZ9",IF(AND(#REF!&gt;0,#REF!&lt;5),D116&amp;#REF!,D116&amp;"9"))</f>
        <v>ZZZ9</v>
      </c>
      <c r="L116" s="358">
        <f t="shared" si="3"/>
        <v>999</v>
      </c>
      <c r="M116" s="394">
        <f t="shared" si="4"/>
        <v>999</v>
      </c>
      <c r="N116" s="389"/>
      <c r="O116" s="352"/>
      <c r="P116" s="127">
        <f t="shared" si="5"/>
        <v>999</v>
      </c>
      <c r="Q116" s="104"/>
    </row>
    <row r="117" spans="1:17" s="11" customFormat="1" ht="18.75" customHeight="1">
      <c r="A117" s="359">
        <v>111</v>
      </c>
      <c r="B117" s="102"/>
      <c r="C117" s="102"/>
      <c r="D117" s="103"/>
      <c r="E117" s="374"/>
      <c r="F117" s="126"/>
      <c r="G117" s="126"/>
      <c r="H117" s="466"/>
      <c r="I117" s="397"/>
      <c r="J117" s="356" t="e">
        <f>IF(AND(Q117="",#REF!&gt;0,#REF!&lt;5),K117,)</f>
        <v>#REF!</v>
      </c>
      <c r="K117" s="354" t="str">
        <f>IF(D117="","ZZZ9",IF(AND(#REF!&gt;0,#REF!&lt;5),D117&amp;#REF!,D117&amp;"9"))</f>
        <v>ZZZ9</v>
      </c>
      <c r="L117" s="358">
        <f t="shared" si="3"/>
        <v>999</v>
      </c>
      <c r="M117" s="394">
        <f t="shared" si="4"/>
        <v>999</v>
      </c>
      <c r="N117" s="389"/>
      <c r="O117" s="352"/>
      <c r="P117" s="127">
        <f t="shared" si="5"/>
        <v>999</v>
      </c>
      <c r="Q117" s="104"/>
    </row>
    <row r="118" spans="1:17" s="11" customFormat="1" ht="18.75" customHeight="1">
      <c r="A118" s="359">
        <v>112</v>
      </c>
      <c r="B118" s="102"/>
      <c r="C118" s="102"/>
      <c r="D118" s="103"/>
      <c r="E118" s="374"/>
      <c r="F118" s="126"/>
      <c r="G118" s="126"/>
      <c r="H118" s="466"/>
      <c r="I118" s="397"/>
      <c r="J118" s="356" t="e">
        <f>IF(AND(Q118="",#REF!&gt;0,#REF!&lt;5),K118,)</f>
        <v>#REF!</v>
      </c>
      <c r="K118" s="354" t="str">
        <f>IF(D118="","ZZZ9",IF(AND(#REF!&gt;0,#REF!&lt;5),D118&amp;#REF!,D118&amp;"9"))</f>
        <v>ZZZ9</v>
      </c>
      <c r="L118" s="358">
        <f t="shared" si="3"/>
        <v>999</v>
      </c>
      <c r="M118" s="394">
        <f t="shared" si="4"/>
        <v>999</v>
      </c>
      <c r="N118" s="389"/>
      <c r="O118" s="352"/>
      <c r="P118" s="127">
        <f t="shared" si="5"/>
        <v>999</v>
      </c>
      <c r="Q118" s="104"/>
    </row>
    <row r="119" spans="1:17" s="11" customFormat="1" ht="18.75" customHeight="1">
      <c r="A119" s="359">
        <v>113</v>
      </c>
      <c r="B119" s="102"/>
      <c r="C119" s="102"/>
      <c r="D119" s="103"/>
      <c r="E119" s="374"/>
      <c r="F119" s="126"/>
      <c r="G119" s="126"/>
      <c r="H119" s="466"/>
      <c r="I119" s="397"/>
      <c r="J119" s="356" t="e">
        <f>IF(AND(Q119="",#REF!&gt;0,#REF!&lt;5),K119,)</f>
        <v>#REF!</v>
      </c>
      <c r="K119" s="354" t="str">
        <f>IF(D119="","ZZZ9",IF(AND(#REF!&gt;0,#REF!&lt;5),D119&amp;#REF!,D119&amp;"9"))</f>
        <v>ZZZ9</v>
      </c>
      <c r="L119" s="358">
        <f t="shared" si="3"/>
        <v>999</v>
      </c>
      <c r="M119" s="394">
        <f t="shared" si="4"/>
        <v>999</v>
      </c>
      <c r="N119" s="389"/>
      <c r="O119" s="352"/>
      <c r="P119" s="127">
        <f t="shared" si="5"/>
        <v>999</v>
      </c>
      <c r="Q119" s="104"/>
    </row>
    <row r="120" spans="1:17" s="11" customFormat="1" ht="18.75" customHeight="1">
      <c r="A120" s="359">
        <v>114</v>
      </c>
      <c r="B120" s="102"/>
      <c r="C120" s="102"/>
      <c r="D120" s="103"/>
      <c r="E120" s="374"/>
      <c r="F120" s="126"/>
      <c r="G120" s="126"/>
      <c r="H120" s="466"/>
      <c r="I120" s="397"/>
      <c r="J120" s="356" t="e">
        <f>IF(AND(Q120="",#REF!&gt;0,#REF!&lt;5),K120,)</f>
        <v>#REF!</v>
      </c>
      <c r="K120" s="354" t="str">
        <f>IF(D120="","ZZZ9",IF(AND(#REF!&gt;0,#REF!&lt;5),D120&amp;#REF!,D120&amp;"9"))</f>
        <v>ZZZ9</v>
      </c>
      <c r="L120" s="358">
        <f t="shared" si="3"/>
        <v>999</v>
      </c>
      <c r="M120" s="394">
        <f t="shared" si="4"/>
        <v>999</v>
      </c>
      <c r="N120" s="389"/>
      <c r="O120" s="352"/>
      <c r="P120" s="127">
        <f t="shared" si="5"/>
        <v>999</v>
      </c>
      <c r="Q120" s="104"/>
    </row>
    <row r="121" spans="1:17" s="11" customFormat="1" ht="18.75" customHeight="1">
      <c r="A121" s="359">
        <v>115</v>
      </c>
      <c r="B121" s="102"/>
      <c r="C121" s="102"/>
      <c r="D121" s="103"/>
      <c r="E121" s="374"/>
      <c r="F121" s="126"/>
      <c r="G121" s="126"/>
      <c r="H121" s="466"/>
      <c r="I121" s="397"/>
      <c r="J121" s="356" t="e">
        <f>IF(AND(Q121="",#REF!&gt;0,#REF!&lt;5),K121,)</f>
        <v>#REF!</v>
      </c>
      <c r="K121" s="354" t="str">
        <f>IF(D121="","ZZZ9",IF(AND(#REF!&gt;0,#REF!&lt;5),D121&amp;#REF!,D121&amp;"9"))</f>
        <v>ZZZ9</v>
      </c>
      <c r="L121" s="358">
        <f t="shared" si="3"/>
        <v>999</v>
      </c>
      <c r="M121" s="394">
        <f t="shared" si="4"/>
        <v>999</v>
      </c>
      <c r="N121" s="389"/>
      <c r="O121" s="352"/>
      <c r="P121" s="127">
        <f t="shared" si="5"/>
        <v>999</v>
      </c>
      <c r="Q121" s="104"/>
    </row>
    <row r="122" spans="1:17" s="11" customFormat="1" ht="18.75" customHeight="1">
      <c r="A122" s="359">
        <v>116</v>
      </c>
      <c r="B122" s="102"/>
      <c r="C122" s="102"/>
      <c r="D122" s="103"/>
      <c r="E122" s="374"/>
      <c r="F122" s="126"/>
      <c r="G122" s="126"/>
      <c r="H122" s="466"/>
      <c r="I122" s="397"/>
      <c r="J122" s="356" t="e">
        <f>IF(AND(Q122="",#REF!&gt;0,#REF!&lt;5),K122,)</f>
        <v>#REF!</v>
      </c>
      <c r="K122" s="354" t="str">
        <f>IF(D122="","ZZZ9",IF(AND(#REF!&gt;0,#REF!&lt;5),D122&amp;#REF!,D122&amp;"9"))</f>
        <v>ZZZ9</v>
      </c>
      <c r="L122" s="358">
        <f t="shared" si="3"/>
        <v>999</v>
      </c>
      <c r="M122" s="394">
        <f t="shared" si="4"/>
        <v>999</v>
      </c>
      <c r="N122" s="389"/>
      <c r="O122" s="352"/>
      <c r="P122" s="127">
        <f t="shared" si="5"/>
        <v>999</v>
      </c>
      <c r="Q122" s="104"/>
    </row>
    <row r="123" spans="1:17" s="11" customFormat="1" ht="18.75" customHeight="1">
      <c r="A123" s="359">
        <v>117</v>
      </c>
      <c r="B123" s="102"/>
      <c r="C123" s="102"/>
      <c r="D123" s="103"/>
      <c r="E123" s="374"/>
      <c r="F123" s="126"/>
      <c r="G123" s="126"/>
      <c r="H123" s="466"/>
      <c r="I123" s="397"/>
      <c r="J123" s="356" t="e">
        <f>IF(AND(Q123="",#REF!&gt;0,#REF!&lt;5),K123,)</f>
        <v>#REF!</v>
      </c>
      <c r="K123" s="354" t="str">
        <f>IF(D123="","ZZZ9",IF(AND(#REF!&gt;0,#REF!&lt;5),D123&amp;#REF!,D123&amp;"9"))</f>
        <v>ZZZ9</v>
      </c>
      <c r="L123" s="358">
        <f t="shared" si="3"/>
        <v>999</v>
      </c>
      <c r="M123" s="394">
        <f t="shared" si="4"/>
        <v>999</v>
      </c>
      <c r="N123" s="389"/>
      <c r="O123" s="352"/>
      <c r="P123" s="127">
        <f t="shared" si="5"/>
        <v>999</v>
      </c>
      <c r="Q123" s="104"/>
    </row>
    <row r="124" spans="1:17" s="11" customFormat="1" ht="18.75" customHeight="1">
      <c r="A124" s="359">
        <v>118</v>
      </c>
      <c r="B124" s="102"/>
      <c r="C124" s="102"/>
      <c r="D124" s="103"/>
      <c r="E124" s="374"/>
      <c r="F124" s="126"/>
      <c r="G124" s="126"/>
      <c r="H124" s="466"/>
      <c r="I124" s="397"/>
      <c r="J124" s="356" t="e">
        <f>IF(AND(Q124="",#REF!&gt;0,#REF!&lt;5),K124,)</f>
        <v>#REF!</v>
      </c>
      <c r="K124" s="354" t="str">
        <f>IF(D124="","ZZZ9",IF(AND(#REF!&gt;0,#REF!&lt;5),D124&amp;#REF!,D124&amp;"9"))</f>
        <v>ZZZ9</v>
      </c>
      <c r="L124" s="358">
        <f t="shared" si="3"/>
        <v>999</v>
      </c>
      <c r="M124" s="394">
        <f t="shared" si="4"/>
        <v>999</v>
      </c>
      <c r="N124" s="389"/>
      <c r="O124" s="352"/>
      <c r="P124" s="127">
        <f t="shared" si="5"/>
        <v>999</v>
      </c>
      <c r="Q124" s="104"/>
    </row>
    <row r="125" spans="1:17" s="11" customFormat="1" ht="18.75" customHeight="1">
      <c r="A125" s="359">
        <v>119</v>
      </c>
      <c r="B125" s="102"/>
      <c r="C125" s="102"/>
      <c r="D125" s="103"/>
      <c r="E125" s="374"/>
      <c r="F125" s="126"/>
      <c r="G125" s="126"/>
      <c r="H125" s="466"/>
      <c r="I125" s="397"/>
      <c r="J125" s="356" t="e">
        <f>IF(AND(Q125="",#REF!&gt;0,#REF!&lt;5),K125,)</f>
        <v>#REF!</v>
      </c>
      <c r="K125" s="354" t="str">
        <f>IF(D125="","ZZZ9",IF(AND(#REF!&gt;0,#REF!&lt;5),D125&amp;#REF!,D125&amp;"9"))</f>
        <v>ZZZ9</v>
      </c>
      <c r="L125" s="358">
        <f t="shared" si="3"/>
        <v>999</v>
      </c>
      <c r="M125" s="394">
        <f t="shared" si="4"/>
        <v>999</v>
      </c>
      <c r="N125" s="389"/>
      <c r="O125" s="352"/>
      <c r="P125" s="127">
        <f t="shared" si="5"/>
        <v>999</v>
      </c>
      <c r="Q125" s="104"/>
    </row>
    <row r="126" spans="1:17" s="11" customFormat="1" ht="18.75" customHeight="1">
      <c r="A126" s="359">
        <v>120</v>
      </c>
      <c r="B126" s="102"/>
      <c r="C126" s="102"/>
      <c r="D126" s="103"/>
      <c r="E126" s="374"/>
      <c r="F126" s="126"/>
      <c r="G126" s="126"/>
      <c r="H126" s="466"/>
      <c r="I126" s="397"/>
      <c r="J126" s="356" t="e">
        <f>IF(AND(Q126="",#REF!&gt;0,#REF!&lt;5),K126,)</f>
        <v>#REF!</v>
      </c>
      <c r="K126" s="354" t="str">
        <f>IF(D126="","ZZZ9",IF(AND(#REF!&gt;0,#REF!&lt;5),D126&amp;#REF!,D126&amp;"9"))</f>
        <v>ZZZ9</v>
      </c>
      <c r="L126" s="358">
        <f t="shared" si="3"/>
        <v>999</v>
      </c>
      <c r="M126" s="394">
        <f t="shared" si="4"/>
        <v>999</v>
      </c>
      <c r="N126" s="389"/>
      <c r="O126" s="352"/>
      <c r="P126" s="127">
        <f t="shared" si="5"/>
        <v>999</v>
      </c>
      <c r="Q126" s="104"/>
    </row>
    <row r="127" spans="1:17" s="11" customFormat="1" ht="18.75" customHeight="1">
      <c r="A127" s="359">
        <v>121</v>
      </c>
      <c r="B127" s="102"/>
      <c r="C127" s="102"/>
      <c r="D127" s="103"/>
      <c r="E127" s="374"/>
      <c r="F127" s="126"/>
      <c r="G127" s="126"/>
      <c r="H127" s="466"/>
      <c r="I127" s="397"/>
      <c r="J127" s="356" t="e">
        <f>IF(AND(Q127="",#REF!&gt;0,#REF!&lt;5),K127,)</f>
        <v>#REF!</v>
      </c>
      <c r="K127" s="354" t="str">
        <f>IF(D127="","ZZZ9",IF(AND(#REF!&gt;0,#REF!&lt;5),D127&amp;#REF!,D127&amp;"9"))</f>
        <v>ZZZ9</v>
      </c>
      <c r="L127" s="358">
        <f t="shared" si="3"/>
        <v>999</v>
      </c>
      <c r="M127" s="394">
        <f t="shared" si="4"/>
        <v>999</v>
      </c>
      <c r="N127" s="389"/>
      <c r="O127" s="352"/>
      <c r="P127" s="127">
        <f t="shared" si="5"/>
        <v>999</v>
      </c>
      <c r="Q127" s="104"/>
    </row>
    <row r="128" spans="1:17" s="11" customFormat="1" ht="18.75" customHeight="1">
      <c r="A128" s="359">
        <v>122</v>
      </c>
      <c r="B128" s="102"/>
      <c r="C128" s="102"/>
      <c r="D128" s="103"/>
      <c r="E128" s="374"/>
      <c r="F128" s="126"/>
      <c r="G128" s="126"/>
      <c r="H128" s="466"/>
      <c r="I128" s="397"/>
      <c r="J128" s="356" t="e">
        <f>IF(AND(Q128="",#REF!&gt;0,#REF!&lt;5),K128,)</f>
        <v>#REF!</v>
      </c>
      <c r="K128" s="354" t="str">
        <f>IF(D128="","ZZZ9",IF(AND(#REF!&gt;0,#REF!&lt;5),D128&amp;#REF!,D128&amp;"9"))</f>
        <v>ZZZ9</v>
      </c>
      <c r="L128" s="358">
        <f t="shared" si="3"/>
        <v>999</v>
      </c>
      <c r="M128" s="394">
        <f t="shared" si="4"/>
        <v>999</v>
      </c>
      <c r="N128" s="389"/>
      <c r="O128" s="352"/>
      <c r="P128" s="127">
        <f t="shared" si="5"/>
        <v>999</v>
      </c>
      <c r="Q128" s="104"/>
    </row>
    <row r="129" spans="1:17" s="11" customFormat="1" ht="18.75" customHeight="1">
      <c r="A129" s="359">
        <v>123</v>
      </c>
      <c r="B129" s="102"/>
      <c r="C129" s="102"/>
      <c r="D129" s="103"/>
      <c r="E129" s="374"/>
      <c r="F129" s="126"/>
      <c r="G129" s="126"/>
      <c r="H129" s="466"/>
      <c r="I129" s="397"/>
      <c r="J129" s="356" t="e">
        <f>IF(AND(Q129="",#REF!&gt;0,#REF!&lt;5),K129,)</f>
        <v>#REF!</v>
      </c>
      <c r="K129" s="354" t="str">
        <f>IF(D129="","ZZZ9",IF(AND(#REF!&gt;0,#REF!&lt;5),D129&amp;#REF!,D129&amp;"9"))</f>
        <v>ZZZ9</v>
      </c>
      <c r="L129" s="358">
        <f t="shared" si="3"/>
        <v>999</v>
      </c>
      <c r="M129" s="394">
        <f t="shared" si="4"/>
        <v>999</v>
      </c>
      <c r="N129" s="389"/>
      <c r="O129" s="352"/>
      <c r="P129" s="127">
        <f t="shared" si="5"/>
        <v>999</v>
      </c>
      <c r="Q129" s="104"/>
    </row>
    <row r="130" spans="1:17" s="11" customFormat="1" ht="18.75" customHeight="1">
      <c r="A130" s="359">
        <v>124</v>
      </c>
      <c r="B130" s="102"/>
      <c r="C130" s="102"/>
      <c r="D130" s="103"/>
      <c r="E130" s="374"/>
      <c r="F130" s="126"/>
      <c r="G130" s="126"/>
      <c r="H130" s="466"/>
      <c r="I130" s="397"/>
      <c r="J130" s="356" t="e">
        <f>IF(AND(Q130="",#REF!&gt;0,#REF!&lt;5),K130,)</f>
        <v>#REF!</v>
      </c>
      <c r="K130" s="354" t="str">
        <f>IF(D130="","ZZZ9",IF(AND(#REF!&gt;0,#REF!&lt;5),D130&amp;#REF!,D130&amp;"9"))</f>
        <v>ZZZ9</v>
      </c>
      <c r="L130" s="358">
        <f t="shared" si="3"/>
        <v>999</v>
      </c>
      <c r="M130" s="394">
        <f t="shared" si="4"/>
        <v>999</v>
      </c>
      <c r="N130" s="389"/>
      <c r="O130" s="352"/>
      <c r="P130" s="127">
        <f t="shared" si="5"/>
        <v>999</v>
      </c>
      <c r="Q130" s="104"/>
    </row>
    <row r="131" spans="1:17" s="11" customFormat="1" ht="18.75" customHeight="1">
      <c r="A131" s="359">
        <v>125</v>
      </c>
      <c r="B131" s="102"/>
      <c r="C131" s="102"/>
      <c r="D131" s="103"/>
      <c r="E131" s="374"/>
      <c r="F131" s="126"/>
      <c r="G131" s="126"/>
      <c r="H131" s="466"/>
      <c r="I131" s="397"/>
      <c r="J131" s="356" t="e">
        <f>IF(AND(Q131="",#REF!&gt;0,#REF!&lt;5),K131,)</f>
        <v>#REF!</v>
      </c>
      <c r="K131" s="354" t="str">
        <f>IF(D131="","ZZZ9",IF(AND(#REF!&gt;0,#REF!&lt;5),D131&amp;#REF!,D131&amp;"9"))</f>
        <v>ZZZ9</v>
      </c>
      <c r="L131" s="358">
        <f t="shared" si="3"/>
        <v>999</v>
      </c>
      <c r="M131" s="394">
        <f t="shared" si="4"/>
        <v>999</v>
      </c>
      <c r="N131" s="389"/>
      <c r="O131" s="352"/>
      <c r="P131" s="127">
        <f t="shared" si="5"/>
        <v>999</v>
      </c>
      <c r="Q131" s="104"/>
    </row>
    <row r="132" spans="1:17" s="11" customFormat="1" ht="18.75" customHeight="1">
      <c r="A132" s="359">
        <v>126</v>
      </c>
      <c r="B132" s="102"/>
      <c r="C132" s="102"/>
      <c r="D132" s="103"/>
      <c r="E132" s="374"/>
      <c r="F132" s="126"/>
      <c r="G132" s="126"/>
      <c r="H132" s="466"/>
      <c r="I132" s="397"/>
      <c r="J132" s="356" t="e">
        <f>IF(AND(Q132="",#REF!&gt;0,#REF!&lt;5),K132,)</f>
        <v>#REF!</v>
      </c>
      <c r="K132" s="354" t="str">
        <f>IF(D132="","ZZZ9",IF(AND(#REF!&gt;0,#REF!&lt;5),D132&amp;#REF!,D132&amp;"9"))</f>
        <v>ZZZ9</v>
      </c>
      <c r="L132" s="358">
        <f t="shared" si="3"/>
        <v>999</v>
      </c>
      <c r="M132" s="394">
        <f t="shared" si="4"/>
        <v>999</v>
      </c>
      <c r="N132" s="389"/>
      <c r="O132" s="352"/>
      <c r="P132" s="127">
        <f t="shared" si="5"/>
        <v>999</v>
      </c>
      <c r="Q132" s="104"/>
    </row>
    <row r="133" spans="1:17" s="11" customFormat="1" ht="18.75" customHeight="1">
      <c r="A133" s="359">
        <v>127</v>
      </c>
      <c r="B133" s="102"/>
      <c r="C133" s="102"/>
      <c r="D133" s="103"/>
      <c r="E133" s="374"/>
      <c r="F133" s="126"/>
      <c r="G133" s="126"/>
      <c r="H133" s="466"/>
      <c r="I133" s="397"/>
      <c r="J133" s="356" t="e">
        <f>IF(AND(Q133="",#REF!&gt;0,#REF!&lt;5),K133,)</f>
        <v>#REF!</v>
      </c>
      <c r="K133" s="354" t="str">
        <f>IF(D133="","ZZZ9",IF(AND(#REF!&gt;0,#REF!&lt;5),D133&amp;#REF!,D133&amp;"9"))</f>
        <v>ZZZ9</v>
      </c>
      <c r="L133" s="358">
        <f t="shared" si="3"/>
        <v>999</v>
      </c>
      <c r="M133" s="394">
        <f t="shared" si="4"/>
        <v>999</v>
      </c>
      <c r="N133" s="389"/>
      <c r="O133" s="352"/>
      <c r="P133" s="127">
        <f t="shared" si="5"/>
        <v>999</v>
      </c>
      <c r="Q133" s="104"/>
    </row>
    <row r="134" spans="1:17" s="11" customFormat="1" ht="18.75" customHeight="1">
      <c r="A134" s="359">
        <v>128</v>
      </c>
      <c r="B134" s="102"/>
      <c r="C134" s="102"/>
      <c r="D134" s="103"/>
      <c r="E134" s="374"/>
      <c r="F134" s="126"/>
      <c r="G134" s="126"/>
      <c r="H134" s="466"/>
      <c r="I134" s="397"/>
      <c r="J134" s="356" t="e">
        <f>IF(AND(Q134="",#REF!&gt;0,#REF!&lt;5),K134,)</f>
        <v>#REF!</v>
      </c>
      <c r="K134" s="354" t="str">
        <f>IF(D134="","ZZZ9",IF(AND(#REF!&gt;0,#REF!&lt;5),D134&amp;#REF!,D134&amp;"9"))</f>
        <v>ZZZ9</v>
      </c>
      <c r="L134" s="358">
        <f t="shared" si="3"/>
        <v>999</v>
      </c>
      <c r="M134" s="394">
        <f t="shared" si="4"/>
        <v>999</v>
      </c>
      <c r="N134" s="389"/>
      <c r="O134" s="395"/>
      <c r="P134" s="396">
        <f t="shared" si="5"/>
        <v>999</v>
      </c>
      <c r="Q134" s="397"/>
    </row>
    <row r="135" spans="1:17" ht="12.75">
      <c r="A135" s="359">
        <v>129</v>
      </c>
      <c r="B135" s="102"/>
      <c r="C135" s="102"/>
      <c r="D135" s="103"/>
      <c r="E135" s="374"/>
      <c r="F135" s="126"/>
      <c r="G135" s="126"/>
      <c r="H135" s="466"/>
      <c r="I135" s="397"/>
      <c r="J135" s="356" t="e">
        <f>IF(AND(Q135="",#REF!&gt;0,#REF!&lt;5),K135,)</f>
        <v>#REF!</v>
      </c>
      <c r="K135" s="354" t="str">
        <f>IF(D135="","ZZZ9",IF(AND(#REF!&gt;0,#REF!&lt;5),D135&amp;#REF!,D135&amp;"9"))</f>
        <v>ZZZ9</v>
      </c>
      <c r="L135" s="358">
        <f t="shared" si="3"/>
        <v>999</v>
      </c>
      <c r="M135" s="394">
        <f t="shared" si="4"/>
        <v>999</v>
      </c>
      <c r="N135" s="389"/>
      <c r="O135" s="352"/>
      <c r="P135" s="127">
        <f t="shared" si="5"/>
        <v>999</v>
      </c>
      <c r="Q135" s="104"/>
    </row>
    <row r="136" spans="1:17" ht="12.75">
      <c r="A136" s="359">
        <v>130</v>
      </c>
      <c r="B136" s="102"/>
      <c r="C136" s="102"/>
      <c r="D136" s="103"/>
      <c r="E136" s="374"/>
      <c r="F136" s="126"/>
      <c r="G136" s="126"/>
      <c r="H136" s="466"/>
      <c r="I136" s="397"/>
      <c r="J136" s="356" t="e">
        <f>IF(AND(Q136="",#REF!&gt;0,#REF!&lt;5),K136,)</f>
        <v>#REF!</v>
      </c>
      <c r="K136" s="354" t="str">
        <f>IF(D136="","ZZZ9",IF(AND(#REF!&gt;0,#REF!&lt;5),D136&amp;#REF!,D136&amp;"9"))</f>
        <v>ZZZ9</v>
      </c>
      <c r="L136" s="358">
        <f t="shared" si="3"/>
        <v>999</v>
      </c>
      <c r="M136" s="394">
        <f t="shared" si="4"/>
        <v>999</v>
      </c>
      <c r="N136" s="389"/>
      <c r="O136" s="352"/>
      <c r="P136" s="127">
        <f t="shared" si="5"/>
        <v>999</v>
      </c>
      <c r="Q136" s="104"/>
    </row>
    <row r="137" spans="1:17" ht="12.75">
      <c r="A137" s="359">
        <v>131</v>
      </c>
      <c r="B137" s="102"/>
      <c r="C137" s="102"/>
      <c r="D137" s="103"/>
      <c r="E137" s="374"/>
      <c r="F137" s="126"/>
      <c r="G137" s="126"/>
      <c r="H137" s="466"/>
      <c r="I137" s="397"/>
      <c r="J137" s="356" t="e">
        <f>IF(AND(Q137="",#REF!&gt;0,#REF!&lt;5),K137,)</f>
        <v>#REF!</v>
      </c>
      <c r="K137" s="354" t="str">
        <f>IF(D137="","ZZZ9",IF(AND(#REF!&gt;0,#REF!&lt;5),D137&amp;#REF!,D137&amp;"9"))</f>
        <v>ZZZ9</v>
      </c>
      <c r="L137" s="358">
        <f t="shared" si="3"/>
        <v>999</v>
      </c>
      <c r="M137" s="394">
        <f t="shared" si="4"/>
        <v>999</v>
      </c>
      <c r="N137" s="389"/>
      <c r="O137" s="352"/>
      <c r="P137" s="127">
        <f t="shared" si="5"/>
        <v>999</v>
      </c>
      <c r="Q137" s="104"/>
    </row>
    <row r="138" spans="1:17" ht="12.75">
      <c r="A138" s="359">
        <v>132</v>
      </c>
      <c r="B138" s="102"/>
      <c r="C138" s="102"/>
      <c r="D138" s="103"/>
      <c r="E138" s="374"/>
      <c r="F138" s="126"/>
      <c r="G138" s="126"/>
      <c r="H138" s="466"/>
      <c r="I138" s="397"/>
      <c r="J138" s="356" t="e">
        <f>IF(AND(Q138="",#REF!&gt;0,#REF!&lt;5),K138,)</f>
        <v>#REF!</v>
      </c>
      <c r="K138" s="354" t="str">
        <f>IF(D138="","ZZZ9",IF(AND(#REF!&gt;0,#REF!&lt;5),D138&amp;#REF!,D138&amp;"9"))</f>
        <v>ZZZ9</v>
      </c>
      <c r="L138" s="358">
        <f t="shared" si="3"/>
        <v>999</v>
      </c>
      <c r="M138" s="394">
        <f t="shared" si="4"/>
        <v>999</v>
      </c>
      <c r="N138" s="389"/>
      <c r="O138" s="352"/>
      <c r="P138" s="127">
        <f t="shared" si="5"/>
        <v>999</v>
      </c>
      <c r="Q138" s="104"/>
    </row>
    <row r="139" spans="1:17" ht="12.75">
      <c r="A139" s="359">
        <v>133</v>
      </c>
      <c r="B139" s="102"/>
      <c r="C139" s="102"/>
      <c r="D139" s="103"/>
      <c r="E139" s="374"/>
      <c r="F139" s="126"/>
      <c r="G139" s="126"/>
      <c r="H139" s="466"/>
      <c r="I139" s="397"/>
      <c r="J139" s="356" t="e">
        <f>IF(AND(Q139="",#REF!&gt;0,#REF!&lt;5),K139,)</f>
        <v>#REF!</v>
      </c>
      <c r="K139" s="354" t="str">
        <f>IF(D139="","ZZZ9",IF(AND(#REF!&gt;0,#REF!&lt;5),D139&amp;#REF!,D139&amp;"9"))</f>
        <v>ZZZ9</v>
      </c>
      <c r="L139" s="358">
        <f t="shared" si="3"/>
        <v>999</v>
      </c>
      <c r="M139" s="394">
        <f t="shared" si="4"/>
        <v>999</v>
      </c>
      <c r="N139" s="389"/>
      <c r="O139" s="352"/>
      <c r="P139" s="127">
        <f t="shared" si="5"/>
        <v>999</v>
      </c>
      <c r="Q139" s="104"/>
    </row>
    <row r="140" spans="1:17" ht="12.75">
      <c r="A140" s="359">
        <v>134</v>
      </c>
      <c r="B140" s="102"/>
      <c r="C140" s="102"/>
      <c r="D140" s="103"/>
      <c r="E140" s="374"/>
      <c r="F140" s="126"/>
      <c r="G140" s="126"/>
      <c r="H140" s="466"/>
      <c r="I140" s="397"/>
      <c r="J140" s="356" t="e">
        <f>IF(AND(Q140="",#REF!&gt;0,#REF!&lt;5),K140,)</f>
        <v>#REF!</v>
      </c>
      <c r="K140" s="354" t="str">
        <f>IF(D140="","ZZZ9",IF(AND(#REF!&gt;0,#REF!&lt;5),D140&amp;#REF!,D140&amp;"9"))</f>
        <v>ZZZ9</v>
      </c>
      <c r="L140" s="358">
        <f t="shared" si="3"/>
        <v>999</v>
      </c>
      <c r="M140" s="394">
        <f t="shared" si="4"/>
        <v>999</v>
      </c>
      <c r="N140" s="389"/>
      <c r="O140" s="352"/>
      <c r="P140" s="127">
        <f t="shared" si="5"/>
        <v>999</v>
      </c>
      <c r="Q140" s="104"/>
    </row>
    <row r="141" spans="1:17" ht="12.75">
      <c r="A141" s="359">
        <v>135</v>
      </c>
      <c r="B141" s="102"/>
      <c r="C141" s="102"/>
      <c r="D141" s="103"/>
      <c r="E141" s="374"/>
      <c r="F141" s="126"/>
      <c r="G141" s="126"/>
      <c r="H141" s="466"/>
      <c r="I141" s="397"/>
      <c r="J141" s="356" t="e">
        <f>IF(AND(Q141="",#REF!&gt;0,#REF!&lt;5),K141,)</f>
        <v>#REF!</v>
      </c>
      <c r="K141" s="354" t="str">
        <f>IF(D141="","ZZZ9",IF(AND(#REF!&gt;0,#REF!&lt;5),D141&amp;#REF!,D141&amp;"9"))</f>
        <v>ZZZ9</v>
      </c>
      <c r="L141" s="358">
        <f t="shared" si="3"/>
        <v>999</v>
      </c>
      <c r="M141" s="394">
        <f t="shared" si="4"/>
        <v>999</v>
      </c>
      <c r="N141" s="389"/>
      <c r="O141" s="395"/>
      <c r="P141" s="396">
        <f t="shared" si="5"/>
        <v>999</v>
      </c>
      <c r="Q141" s="397"/>
    </row>
    <row r="142" spans="1:17" ht="12.75">
      <c r="A142" s="359">
        <v>136</v>
      </c>
      <c r="B142" s="102"/>
      <c r="C142" s="102"/>
      <c r="D142" s="103"/>
      <c r="E142" s="374"/>
      <c r="F142" s="126"/>
      <c r="G142" s="126"/>
      <c r="H142" s="466"/>
      <c r="I142" s="397"/>
      <c r="J142" s="356" t="e">
        <f>IF(AND(Q142="",#REF!&gt;0,#REF!&lt;5),K142,)</f>
        <v>#REF!</v>
      </c>
      <c r="K142" s="354" t="str">
        <f>IF(D142="","ZZZ9",IF(AND(#REF!&gt;0,#REF!&lt;5),D142&amp;#REF!,D142&amp;"9"))</f>
        <v>ZZZ9</v>
      </c>
      <c r="L142" s="358">
        <f t="shared" si="3"/>
        <v>999</v>
      </c>
      <c r="M142" s="394">
        <f t="shared" si="4"/>
        <v>999</v>
      </c>
      <c r="N142" s="389"/>
      <c r="O142" s="352"/>
      <c r="P142" s="127">
        <f t="shared" si="5"/>
        <v>999</v>
      </c>
      <c r="Q142" s="104"/>
    </row>
    <row r="143" spans="1:17" ht="12.75">
      <c r="A143" s="359">
        <v>137</v>
      </c>
      <c r="B143" s="102"/>
      <c r="C143" s="102"/>
      <c r="D143" s="103"/>
      <c r="E143" s="374"/>
      <c r="F143" s="126"/>
      <c r="G143" s="126"/>
      <c r="H143" s="466"/>
      <c r="I143" s="397"/>
      <c r="J143" s="356" t="e">
        <f>IF(AND(Q143="",#REF!&gt;0,#REF!&lt;5),K143,)</f>
        <v>#REF!</v>
      </c>
      <c r="K143" s="354" t="str">
        <f>IF(D143="","ZZZ9",IF(AND(#REF!&gt;0,#REF!&lt;5),D143&amp;#REF!,D143&amp;"9"))</f>
        <v>ZZZ9</v>
      </c>
      <c r="L143" s="358">
        <f t="shared" si="3"/>
        <v>999</v>
      </c>
      <c r="M143" s="394">
        <f t="shared" si="4"/>
        <v>999</v>
      </c>
      <c r="N143" s="389"/>
      <c r="O143" s="352"/>
      <c r="P143" s="127">
        <f t="shared" si="5"/>
        <v>999</v>
      </c>
      <c r="Q143" s="104"/>
    </row>
    <row r="144" spans="1:17" ht="12.75">
      <c r="A144" s="359">
        <v>138</v>
      </c>
      <c r="B144" s="102"/>
      <c r="C144" s="102"/>
      <c r="D144" s="103"/>
      <c r="E144" s="374"/>
      <c r="F144" s="126"/>
      <c r="G144" s="126"/>
      <c r="H144" s="466"/>
      <c r="I144" s="397"/>
      <c r="J144" s="356" t="e">
        <f>IF(AND(Q144="",#REF!&gt;0,#REF!&lt;5),K144,)</f>
        <v>#REF!</v>
      </c>
      <c r="K144" s="354" t="str">
        <f>IF(D144="","ZZZ9",IF(AND(#REF!&gt;0,#REF!&lt;5),D144&amp;#REF!,D144&amp;"9"))</f>
        <v>ZZZ9</v>
      </c>
      <c r="L144" s="358">
        <f t="shared" si="3"/>
        <v>999</v>
      </c>
      <c r="M144" s="394">
        <f t="shared" si="4"/>
        <v>999</v>
      </c>
      <c r="N144" s="389"/>
      <c r="O144" s="352"/>
      <c r="P144" s="127">
        <f t="shared" si="5"/>
        <v>999</v>
      </c>
      <c r="Q144" s="104"/>
    </row>
    <row r="145" spans="1:17" ht="12.75">
      <c r="A145" s="359">
        <v>139</v>
      </c>
      <c r="B145" s="102"/>
      <c r="C145" s="102"/>
      <c r="D145" s="103"/>
      <c r="E145" s="374"/>
      <c r="F145" s="126"/>
      <c r="G145" s="126"/>
      <c r="H145" s="466"/>
      <c r="I145" s="397"/>
      <c r="J145" s="356" t="e">
        <f>IF(AND(Q145="",#REF!&gt;0,#REF!&lt;5),K145,)</f>
        <v>#REF!</v>
      </c>
      <c r="K145" s="354" t="str">
        <f>IF(D145="","ZZZ9",IF(AND(#REF!&gt;0,#REF!&lt;5),D145&amp;#REF!,D145&amp;"9"))</f>
        <v>ZZZ9</v>
      </c>
      <c r="L145" s="358">
        <f t="shared" si="3"/>
        <v>999</v>
      </c>
      <c r="M145" s="394">
        <f t="shared" si="4"/>
        <v>999</v>
      </c>
      <c r="N145" s="389"/>
      <c r="O145" s="352"/>
      <c r="P145" s="127">
        <f t="shared" si="5"/>
        <v>999</v>
      </c>
      <c r="Q145" s="104"/>
    </row>
    <row r="146" spans="1:17" ht="12.75">
      <c r="A146" s="359">
        <v>140</v>
      </c>
      <c r="B146" s="102"/>
      <c r="C146" s="102"/>
      <c r="D146" s="103"/>
      <c r="E146" s="374"/>
      <c r="F146" s="126"/>
      <c r="G146" s="126"/>
      <c r="H146" s="466"/>
      <c r="I146" s="397"/>
      <c r="J146" s="356" t="e">
        <f>IF(AND(Q146="",#REF!&gt;0,#REF!&lt;5),K146,)</f>
        <v>#REF!</v>
      </c>
      <c r="K146" s="354" t="str">
        <f>IF(D146="","ZZZ9",IF(AND(#REF!&gt;0,#REF!&lt;5),D146&amp;#REF!,D146&amp;"9"))</f>
        <v>ZZZ9</v>
      </c>
      <c r="L146" s="358">
        <f t="shared" si="3"/>
        <v>999</v>
      </c>
      <c r="M146" s="394">
        <f t="shared" si="4"/>
        <v>999</v>
      </c>
      <c r="N146" s="389"/>
      <c r="O146" s="352"/>
      <c r="P146" s="127">
        <f t="shared" si="5"/>
        <v>999</v>
      </c>
      <c r="Q146" s="104"/>
    </row>
    <row r="147" spans="1:17" ht="12.75">
      <c r="A147" s="359">
        <v>141</v>
      </c>
      <c r="B147" s="102"/>
      <c r="C147" s="102"/>
      <c r="D147" s="103"/>
      <c r="E147" s="374"/>
      <c r="F147" s="126"/>
      <c r="G147" s="126"/>
      <c r="H147" s="466"/>
      <c r="I147" s="397"/>
      <c r="J147" s="356" t="e">
        <f>IF(AND(Q147="",#REF!&gt;0,#REF!&lt;5),K147,)</f>
        <v>#REF!</v>
      </c>
      <c r="K147" s="354" t="str">
        <f>IF(D147="","ZZZ9",IF(AND(#REF!&gt;0,#REF!&lt;5),D147&amp;#REF!,D147&amp;"9"))</f>
        <v>ZZZ9</v>
      </c>
      <c r="L147" s="358">
        <f t="shared" si="3"/>
        <v>999</v>
      </c>
      <c r="M147" s="394">
        <f t="shared" si="4"/>
        <v>999</v>
      </c>
      <c r="N147" s="389"/>
      <c r="O147" s="352"/>
      <c r="P147" s="127">
        <f t="shared" si="5"/>
        <v>999</v>
      </c>
      <c r="Q147" s="104"/>
    </row>
    <row r="148" spans="1:17" ht="12.75">
      <c r="A148" s="359">
        <v>142</v>
      </c>
      <c r="B148" s="102"/>
      <c r="C148" s="102"/>
      <c r="D148" s="103"/>
      <c r="E148" s="374"/>
      <c r="F148" s="126"/>
      <c r="G148" s="126"/>
      <c r="H148" s="466"/>
      <c r="I148" s="397"/>
      <c r="J148" s="356" t="e">
        <f>IF(AND(Q148="",#REF!&gt;0,#REF!&lt;5),K148,)</f>
        <v>#REF!</v>
      </c>
      <c r="K148" s="354" t="str">
        <f>IF(D148="","ZZZ9",IF(AND(#REF!&gt;0,#REF!&lt;5),D148&amp;#REF!,D148&amp;"9"))</f>
        <v>ZZZ9</v>
      </c>
      <c r="L148" s="358">
        <f t="shared" si="3"/>
        <v>999</v>
      </c>
      <c r="M148" s="394">
        <f t="shared" si="4"/>
        <v>999</v>
      </c>
      <c r="N148" s="389"/>
      <c r="O148" s="395"/>
      <c r="P148" s="396">
        <f t="shared" si="5"/>
        <v>999</v>
      </c>
      <c r="Q148" s="397"/>
    </row>
    <row r="149" spans="1:17" ht="12.75">
      <c r="A149" s="359">
        <v>143</v>
      </c>
      <c r="B149" s="102"/>
      <c r="C149" s="102"/>
      <c r="D149" s="103"/>
      <c r="E149" s="374"/>
      <c r="F149" s="126"/>
      <c r="G149" s="126"/>
      <c r="H149" s="466"/>
      <c r="I149" s="397"/>
      <c r="J149" s="356" t="e">
        <f>IF(AND(Q149="",#REF!&gt;0,#REF!&lt;5),K149,)</f>
        <v>#REF!</v>
      </c>
      <c r="K149" s="354" t="str">
        <f>IF(D149="","ZZZ9",IF(AND(#REF!&gt;0,#REF!&lt;5),D149&amp;#REF!,D149&amp;"9"))</f>
        <v>ZZZ9</v>
      </c>
      <c r="L149" s="358">
        <f t="shared" si="3"/>
        <v>999</v>
      </c>
      <c r="M149" s="394">
        <f t="shared" si="4"/>
        <v>999</v>
      </c>
      <c r="N149" s="389"/>
      <c r="O149" s="352"/>
      <c r="P149" s="127">
        <f t="shared" si="5"/>
        <v>999</v>
      </c>
      <c r="Q149" s="104"/>
    </row>
    <row r="150" spans="1:17" ht="12.75">
      <c r="A150" s="359">
        <v>144</v>
      </c>
      <c r="B150" s="102"/>
      <c r="C150" s="102"/>
      <c r="D150" s="103"/>
      <c r="E150" s="374"/>
      <c r="F150" s="126"/>
      <c r="G150" s="126"/>
      <c r="H150" s="466"/>
      <c r="I150" s="397"/>
      <c r="J150" s="356" t="e">
        <f>IF(AND(Q150="",#REF!&gt;0,#REF!&lt;5),K150,)</f>
        <v>#REF!</v>
      </c>
      <c r="K150" s="354" t="str">
        <f>IF(D150="","ZZZ9",IF(AND(#REF!&gt;0,#REF!&lt;5),D150&amp;#REF!,D150&amp;"9"))</f>
        <v>ZZZ9</v>
      </c>
      <c r="L150" s="358">
        <f t="shared" si="3"/>
        <v>999</v>
      </c>
      <c r="M150" s="394">
        <f t="shared" si="4"/>
        <v>999</v>
      </c>
      <c r="N150" s="389"/>
      <c r="O150" s="352"/>
      <c r="P150" s="127">
        <f t="shared" si="5"/>
        <v>999</v>
      </c>
      <c r="Q150" s="104"/>
    </row>
    <row r="151" spans="1:17" ht="12.75">
      <c r="A151" s="359">
        <v>145</v>
      </c>
      <c r="B151" s="102"/>
      <c r="C151" s="102"/>
      <c r="D151" s="103"/>
      <c r="E151" s="374"/>
      <c r="F151" s="126"/>
      <c r="G151" s="126"/>
      <c r="H151" s="466"/>
      <c r="I151" s="397"/>
      <c r="J151" s="356" t="e">
        <f>IF(AND(Q151="",#REF!&gt;0,#REF!&lt;5),K151,)</f>
        <v>#REF!</v>
      </c>
      <c r="K151" s="354" t="str">
        <f>IF(D151="","ZZZ9",IF(AND(#REF!&gt;0,#REF!&lt;5),D151&amp;#REF!,D151&amp;"9"))</f>
        <v>ZZZ9</v>
      </c>
      <c r="L151" s="358">
        <f t="shared" si="3"/>
        <v>999</v>
      </c>
      <c r="M151" s="394">
        <f t="shared" si="4"/>
        <v>999</v>
      </c>
      <c r="N151" s="389"/>
      <c r="O151" s="352"/>
      <c r="P151" s="127">
        <f t="shared" si="5"/>
        <v>999</v>
      </c>
      <c r="Q151" s="104"/>
    </row>
    <row r="152" spans="1:17" ht="12.75">
      <c r="A152" s="359">
        <v>146</v>
      </c>
      <c r="B152" s="102"/>
      <c r="C152" s="102"/>
      <c r="D152" s="103"/>
      <c r="E152" s="374"/>
      <c r="F152" s="126"/>
      <c r="G152" s="126"/>
      <c r="H152" s="466"/>
      <c r="I152" s="397"/>
      <c r="J152" s="356" t="e">
        <f>IF(AND(Q152="",#REF!&gt;0,#REF!&lt;5),K152,)</f>
        <v>#REF!</v>
      </c>
      <c r="K152" s="354" t="str">
        <f>IF(D152="","ZZZ9",IF(AND(#REF!&gt;0,#REF!&lt;5),D152&amp;#REF!,D152&amp;"9"))</f>
        <v>ZZZ9</v>
      </c>
      <c r="L152" s="358">
        <f t="shared" si="3"/>
        <v>999</v>
      </c>
      <c r="M152" s="394">
        <f t="shared" si="4"/>
        <v>999</v>
      </c>
      <c r="N152" s="389"/>
      <c r="O152" s="352"/>
      <c r="P152" s="127">
        <f t="shared" si="5"/>
        <v>999</v>
      </c>
      <c r="Q152" s="104"/>
    </row>
    <row r="153" spans="1:17" ht="12.75">
      <c r="A153" s="359">
        <v>147</v>
      </c>
      <c r="B153" s="102"/>
      <c r="C153" s="102"/>
      <c r="D153" s="103"/>
      <c r="E153" s="374"/>
      <c r="F153" s="126"/>
      <c r="G153" s="126"/>
      <c r="H153" s="466"/>
      <c r="I153" s="397"/>
      <c r="J153" s="356" t="e">
        <f>IF(AND(Q153="",#REF!&gt;0,#REF!&lt;5),K153,)</f>
        <v>#REF!</v>
      </c>
      <c r="K153" s="354" t="str">
        <f>IF(D153="","ZZZ9",IF(AND(#REF!&gt;0,#REF!&lt;5),D153&amp;#REF!,D153&amp;"9"))</f>
        <v>ZZZ9</v>
      </c>
      <c r="L153" s="358">
        <f t="shared" si="3"/>
        <v>999</v>
      </c>
      <c r="M153" s="394">
        <f t="shared" si="4"/>
        <v>999</v>
      </c>
      <c r="N153" s="389"/>
      <c r="O153" s="352"/>
      <c r="P153" s="127">
        <f t="shared" si="5"/>
        <v>999</v>
      </c>
      <c r="Q153" s="104"/>
    </row>
    <row r="154" spans="1:17" ht="12.75">
      <c r="A154" s="359">
        <v>148</v>
      </c>
      <c r="B154" s="102"/>
      <c r="C154" s="102"/>
      <c r="D154" s="103"/>
      <c r="E154" s="374"/>
      <c r="F154" s="126"/>
      <c r="G154" s="126"/>
      <c r="H154" s="466"/>
      <c r="I154" s="397"/>
      <c r="J154" s="356" t="e">
        <f>IF(AND(Q154="",#REF!&gt;0,#REF!&lt;5),K154,)</f>
        <v>#REF!</v>
      </c>
      <c r="K154" s="354" t="str">
        <f>IF(D154="","ZZZ9",IF(AND(#REF!&gt;0,#REF!&lt;5),D154&amp;#REF!,D154&amp;"9"))</f>
        <v>ZZZ9</v>
      </c>
      <c r="L154" s="358">
        <f t="shared" si="3"/>
        <v>999</v>
      </c>
      <c r="M154" s="394">
        <f t="shared" si="4"/>
        <v>999</v>
      </c>
      <c r="N154" s="389"/>
      <c r="O154" s="352"/>
      <c r="P154" s="127">
        <f t="shared" si="5"/>
        <v>999</v>
      </c>
      <c r="Q154" s="104"/>
    </row>
    <row r="155" spans="1:17" ht="12.75">
      <c r="A155" s="359">
        <v>149</v>
      </c>
      <c r="B155" s="102"/>
      <c r="C155" s="102"/>
      <c r="D155" s="103"/>
      <c r="E155" s="374"/>
      <c r="F155" s="126"/>
      <c r="G155" s="126"/>
      <c r="H155" s="466"/>
      <c r="I155" s="397"/>
      <c r="J155" s="356" t="e">
        <f>IF(AND(Q155="",#REF!&gt;0,#REF!&lt;5),K155,)</f>
        <v>#REF!</v>
      </c>
      <c r="K155" s="354" t="str">
        <f>IF(D155="","ZZZ9",IF(AND(#REF!&gt;0,#REF!&lt;5),D155&amp;#REF!,D155&amp;"9"))</f>
        <v>ZZZ9</v>
      </c>
      <c r="L155" s="358">
        <f t="shared" si="3"/>
        <v>999</v>
      </c>
      <c r="M155" s="394">
        <f t="shared" si="4"/>
        <v>999</v>
      </c>
      <c r="N155" s="389"/>
      <c r="O155" s="352"/>
      <c r="P155" s="127">
        <f t="shared" si="5"/>
        <v>999</v>
      </c>
      <c r="Q155" s="104"/>
    </row>
    <row r="156" spans="1:17" ht="12.75">
      <c r="A156" s="359">
        <v>150</v>
      </c>
      <c r="B156" s="102"/>
      <c r="C156" s="102"/>
      <c r="D156" s="103"/>
      <c r="E156" s="374"/>
      <c r="F156" s="126"/>
      <c r="G156" s="126"/>
      <c r="H156" s="466"/>
      <c r="I156" s="397"/>
      <c r="J156" s="356" t="e">
        <f>IF(AND(Q156="",#REF!&gt;0,#REF!&lt;5),K156,)</f>
        <v>#REF!</v>
      </c>
      <c r="K156" s="354" t="str">
        <f>IF(D156="","ZZZ9",IF(AND(#REF!&gt;0,#REF!&lt;5),D156&amp;#REF!,D156&amp;"9"))</f>
        <v>ZZZ9</v>
      </c>
      <c r="L156" s="358">
        <f t="shared" si="3"/>
        <v>999</v>
      </c>
      <c r="M156" s="394">
        <f t="shared" si="4"/>
        <v>999</v>
      </c>
      <c r="N156" s="389"/>
      <c r="O156" s="352"/>
      <c r="P156" s="127">
        <f t="shared" si="5"/>
        <v>999</v>
      </c>
      <c r="Q156" s="104"/>
    </row>
  </sheetData>
  <sheetProtection/>
  <conditionalFormatting sqref="E7:E156">
    <cfRule type="expression" priority="16" dxfId="17" stopIfTrue="1">
      <formula>AND(ROUNDDOWN(($A$4-E7)/365.25,0)&lt;=13,G7&lt;&gt;"OK")</formula>
    </cfRule>
    <cfRule type="expression" priority="17" dxfId="16" stopIfTrue="1">
      <formula>AND(ROUNDDOWN(($A$4-E7)/365.25,0)&lt;=14,G7&lt;&gt;"OK")</formula>
    </cfRule>
    <cfRule type="expression" priority="18" dxfId="15" stopIfTrue="1">
      <formula>AND(ROUNDDOWN(($A$4-E7)/365.25,0)&lt;=17,G7&lt;&gt;"OK")</formula>
    </cfRule>
  </conditionalFormatting>
  <conditionalFormatting sqref="J7:J156">
    <cfRule type="cellIs" priority="15" dxfId="23" operator="equal" stopIfTrue="1">
      <formula>"Z"</formula>
    </cfRule>
  </conditionalFormatting>
  <conditionalFormatting sqref="A7:D156">
    <cfRule type="expression" priority="14" dxfId="5" stopIfTrue="1">
      <formula>$Q7&gt;=1</formula>
    </cfRule>
  </conditionalFormatting>
  <conditionalFormatting sqref="E7:E14">
    <cfRule type="expression" priority="11" dxfId="17" stopIfTrue="1">
      <formula>AND(ROUNDDOWN(($A$4-E7)/365.25,0)&lt;=13,G7&lt;&gt;"OK")</formula>
    </cfRule>
    <cfRule type="expression" priority="12" dxfId="16" stopIfTrue="1">
      <formula>AND(ROUNDDOWN(($A$4-E7)/365.25,0)&lt;=14,G7&lt;&gt;"OK")</formula>
    </cfRule>
    <cfRule type="expression" priority="13" dxfId="15" stopIfTrue="1">
      <formula>AND(ROUNDDOWN(($A$4-E7)/365.25,0)&lt;=17,G7&lt;&gt;"OK")</formula>
    </cfRule>
  </conditionalFormatting>
  <conditionalFormatting sqref="J7:J14">
    <cfRule type="cellIs" priority="10" dxfId="23" operator="equal" stopIfTrue="1">
      <formula>"Z"</formula>
    </cfRule>
  </conditionalFormatting>
  <conditionalFormatting sqref="B7:D14">
    <cfRule type="expression" priority="9" dxfId="5" stopIfTrue="1">
      <formula>$Q7&gt;=1</formula>
    </cfRule>
  </conditionalFormatting>
  <conditionalFormatting sqref="E7:E14">
    <cfRule type="expression" priority="6" dxfId="17" stopIfTrue="1">
      <formula>AND(ROUNDDOWN(($A$4-E7)/365.25,0)&lt;=13,G7&lt;&gt;"OK")</formula>
    </cfRule>
    <cfRule type="expression" priority="7" dxfId="16" stopIfTrue="1">
      <formula>AND(ROUNDDOWN(($A$4-E7)/365.25,0)&lt;=14,G7&lt;&gt;"OK")</formula>
    </cfRule>
    <cfRule type="expression" priority="8" dxfId="15" stopIfTrue="1">
      <formula>AND(ROUNDDOWN(($A$4-E7)/365.25,0)&lt;=17,G7&lt;&gt;"OK")</formula>
    </cfRule>
  </conditionalFormatting>
  <conditionalFormatting sqref="B7:D14">
    <cfRule type="expression" priority="5" dxfId="5" stopIfTrue="1">
      <formula>$Q7&gt;=1</formula>
    </cfRule>
  </conditionalFormatting>
  <conditionalFormatting sqref="E7:E27 E29:E37">
    <cfRule type="expression" priority="2" dxfId="17" stopIfTrue="1">
      <formula>AND(ROUNDDOWN(($A$4-E7)/365.25,0)&lt;=13,G7&lt;&gt;"OK")</formula>
    </cfRule>
    <cfRule type="expression" priority="3" dxfId="16" stopIfTrue="1">
      <formula>AND(ROUNDDOWN(($A$4-E7)/365.25,0)&lt;=14,G7&lt;&gt;"OK")</formula>
    </cfRule>
    <cfRule type="expression" priority="4" dxfId="15" stopIfTrue="1">
      <formula>AND(ROUNDDOWN(($A$4-E7)/365.25,0)&lt;=17,G7&lt;&gt;"OK")</formula>
    </cfRule>
  </conditionalFormatting>
  <conditionalFormatting sqref="B7:D37">
    <cfRule type="expression" priority="1" dxfId="5"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12.xml><?xml version="1.0" encoding="utf-8"?>
<worksheet xmlns="http://schemas.openxmlformats.org/spreadsheetml/2006/main" xmlns:r="http://schemas.openxmlformats.org/officeDocument/2006/relationships">
  <sheetPr codeName="Sheet144">
    <tabColor indexed="11"/>
    <pageSetUpPr fitToPage="1"/>
  </sheetPr>
  <dimension ref="A1:AO57"/>
  <sheetViews>
    <sheetView showGridLines="0" showZeros="0" zoomScalePageLayoutView="0" workbookViewId="0" topLeftCell="A3">
      <selection activeCell="R23" sqref="R23"/>
    </sheetView>
  </sheetViews>
  <sheetFormatPr defaultColWidth="9.140625" defaultRowHeight="12.75"/>
  <cols>
    <col min="1" max="2" width="3.28125" style="0" customWidth="1"/>
    <col min="3" max="3" width="4.7109375" style="0" customWidth="1"/>
    <col min="4" max="4" width="7.0039062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28" customWidth="1"/>
    <col min="11" max="11" width="10.7109375" style="0" customWidth="1"/>
    <col min="12" max="12" width="1.7109375" style="128" customWidth="1"/>
    <col min="13" max="13" width="10.7109375" style="0" customWidth="1"/>
    <col min="14" max="14" width="1.7109375" style="129" customWidth="1"/>
    <col min="15" max="15" width="10.7109375" style="0" customWidth="1"/>
    <col min="16" max="16" width="1.7109375" style="128" customWidth="1"/>
    <col min="17" max="17" width="10.7109375" style="0" customWidth="1"/>
    <col min="18" max="18" width="1.7109375" style="129" customWidth="1"/>
    <col min="19" max="19" width="9.140625" style="0" hidden="1" customWidth="1"/>
    <col min="20" max="20" width="8.7109375" style="0" customWidth="1"/>
    <col min="21" max="21" width="9.140625" style="0" hidden="1" customWidth="1"/>
    <col min="25" max="34" width="9.140625" style="0" hidden="1" customWidth="1"/>
    <col min="35" max="37" width="9.140625" style="437" customWidth="1"/>
  </cols>
  <sheetData>
    <row r="1" spans="1:37" s="130" customFormat="1" ht="21.75" customHeight="1">
      <c r="A1" s="91" t="str">
        <f>Altalanos!$A$6</f>
        <v>TM Kupa</v>
      </c>
      <c r="B1" s="91"/>
      <c r="C1" s="133"/>
      <c r="D1" s="133"/>
      <c r="E1" s="133"/>
      <c r="F1" s="133"/>
      <c r="G1" s="133"/>
      <c r="H1" s="91"/>
      <c r="I1" s="338"/>
      <c r="J1" s="134"/>
      <c r="K1" s="371" t="s">
        <v>444</v>
      </c>
      <c r="L1" s="116"/>
      <c r="M1" s="92"/>
      <c r="N1" s="134"/>
      <c r="O1" s="134" t="s">
        <v>70</v>
      </c>
      <c r="P1" s="134"/>
      <c r="Q1" s="133"/>
      <c r="R1" s="134"/>
      <c r="Y1" s="434"/>
      <c r="Z1" s="434"/>
      <c r="AA1" s="434"/>
      <c r="AB1" s="442" t="e">
        <f>IF($Y$5=1,CONCATENATE(VLOOKUP($Y$3,$AA$2:$AH$14,2)),CONCATENATE(VLOOKUP($Y$3,$AA$16:$AH$25,2)))</f>
        <v>#N/A</v>
      </c>
      <c r="AC1" s="442" t="e">
        <f>IF($Y$5=1,CONCATENATE(VLOOKUP($Y$3,$AA$2:$AH$14,3)),CONCATENATE(VLOOKUP($Y$3,$AA$16:$AH$25,3)))</f>
        <v>#N/A</v>
      </c>
      <c r="AD1" s="442" t="e">
        <f>IF($Y$5=1,CONCATENATE(VLOOKUP($Y$3,$AA$2:$AH$14,4)),CONCATENATE(VLOOKUP($Y$3,$AA$16:$AH$25,4)))</f>
        <v>#N/A</v>
      </c>
      <c r="AE1" s="442" t="e">
        <f>IF($Y$5=1,CONCATENATE(VLOOKUP($Y$3,$AA$2:$AH$14,5)),CONCATENATE(VLOOKUP($Y$3,$AA$16:$AH$25,5)))</f>
        <v>#N/A</v>
      </c>
      <c r="AF1" s="442" t="e">
        <f>IF($Y$5=1,CONCATENATE(VLOOKUP($Y$3,$AA$2:$AH$14,6)),CONCATENATE(VLOOKUP($Y$3,$AA$16:$AH$25,6)))</f>
        <v>#N/A</v>
      </c>
      <c r="AG1" s="442" t="e">
        <f>IF($Y$5=1,CONCATENATE(VLOOKUP($Y$3,$AA$2:$AH$14,7)),CONCATENATE(VLOOKUP($Y$3,$AA$16:$AH$25,7)))</f>
        <v>#N/A</v>
      </c>
      <c r="AH1" s="442" t="e">
        <f>IF($Y$5=1,CONCATENATE(VLOOKUP($Y$3,$AA$2:$AH$14,8)),CONCATENATE(VLOOKUP($Y$3,$AA$16:$AH$25,8)))</f>
        <v>#N/A</v>
      </c>
      <c r="AI1" s="446"/>
      <c r="AJ1" s="446"/>
      <c r="AK1" s="446"/>
    </row>
    <row r="2" spans="1:37" s="105" customFormat="1" ht="12.75">
      <c r="A2" s="401" t="s">
        <v>111</v>
      </c>
      <c r="B2" s="94"/>
      <c r="C2" s="94"/>
      <c r="D2" s="94"/>
      <c r="E2" s="393" t="str">
        <f>Altalanos!$C$8</f>
        <v>F12V</v>
      </c>
      <c r="F2" s="94"/>
      <c r="G2" s="135"/>
      <c r="H2" s="107"/>
      <c r="I2" s="107"/>
      <c r="J2" s="136"/>
      <c r="K2" s="116"/>
      <c r="L2" s="116"/>
      <c r="M2" s="116"/>
      <c r="N2" s="136"/>
      <c r="O2" s="107"/>
      <c r="P2" s="136"/>
      <c r="Q2" s="107"/>
      <c r="R2" s="136"/>
      <c r="Y2" s="439"/>
      <c r="Z2" s="438"/>
      <c r="AA2" s="447" t="s">
        <v>143</v>
      </c>
      <c r="AB2" s="448">
        <v>300</v>
      </c>
      <c r="AC2" s="448">
        <v>250</v>
      </c>
      <c r="AD2" s="448">
        <v>200</v>
      </c>
      <c r="AE2" s="448">
        <v>150</v>
      </c>
      <c r="AF2" s="448">
        <v>120</v>
      </c>
      <c r="AG2" s="448">
        <v>90</v>
      </c>
      <c r="AH2" s="448">
        <v>40</v>
      </c>
      <c r="AI2" s="437"/>
      <c r="AJ2" s="437"/>
      <c r="AK2" s="437"/>
    </row>
    <row r="3" spans="1:37" s="19" customFormat="1" ht="11.25" customHeight="1">
      <c r="A3" s="54" t="s">
        <v>81</v>
      </c>
      <c r="B3" s="54"/>
      <c r="C3" s="54"/>
      <c r="D3" s="54"/>
      <c r="E3" s="54"/>
      <c r="F3" s="54"/>
      <c r="G3" s="54" t="s">
        <v>78</v>
      </c>
      <c r="H3" s="54"/>
      <c r="I3" s="54"/>
      <c r="J3" s="137"/>
      <c r="K3" s="54" t="s">
        <v>86</v>
      </c>
      <c r="L3" s="137"/>
      <c r="M3" s="54"/>
      <c r="N3" s="137"/>
      <c r="O3" s="54"/>
      <c r="P3" s="137"/>
      <c r="Q3" s="54"/>
      <c r="R3" s="55" t="s">
        <v>87</v>
      </c>
      <c r="Y3" s="438">
        <f>IF(K4="OB","A",IF(K4="IX","W",IF(K4="","",K4)))</f>
      </c>
      <c r="Z3" s="438"/>
      <c r="AA3" s="447" t="s">
        <v>144</v>
      </c>
      <c r="AB3" s="448">
        <v>280</v>
      </c>
      <c r="AC3" s="448">
        <v>230</v>
      </c>
      <c r="AD3" s="448">
        <v>180</v>
      </c>
      <c r="AE3" s="448">
        <v>140</v>
      </c>
      <c r="AF3" s="448">
        <v>80</v>
      </c>
      <c r="AG3" s="448">
        <v>0</v>
      </c>
      <c r="AH3" s="448">
        <v>0</v>
      </c>
      <c r="AI3" s="437"/>
      <c r="AJ3" s="437"/>
      <c r="AK3" s="437"/>
    </row>
    <row r="4" spans="1:37" s="30" customFormat="1" ht="11.25" customHeight="1" thickBot="1">
      <c r="A4" s="535" t="str">
        <f>Altalanos!$A$10</f>
        <v>2022.01.15-17</v>
      </c>
      <c r="B4" s="535"/>
      <c r="C4" s="535"/>
      <c r="D4" s="365"/>
      <c r="E4" s="139"/>
      <c r="F4" s="139"/>
      <c r="G4" s="139" t="str">
        <f>Altalanos!$C$10</f>
        <v>Budapest</v>
      </c>
      <c r="H4" s="97"/>
      <c r="I4" s="139"/>
      <c r="J4" s="140"/>
      <c r="K4" s="141"/>
      <c r="L4" s="140"/>
      <c r="M4" s="142"/>
      <c r="N4" s="140"/>
      <c r="O4" s="139"/>
      <c r="P4" s="140"/>
      <c r="Q4" s="139"/>
      <c r="R4" s="87" t="str">
        <f>Altalanos!$E$10</f>
        <v>Peterdi Tamás</v>
      </c>
      <c r="Y4" s="438"/>
      <c r="Z4" s="438"/>
      <c r="AA4" s="447" t="s">
        <v>145</v>
      </c>
      <c r="AB4" s="448">
        <v>250</v>
      </c>
      <c r="AC4" s="448">
        <v>200</v>
      </c>
      <c r="AD4" s="448">
        <v>150</v>
      </c>
      <c r="AE4" s="448">
        <v>120</v>
      </c>
      <c r="AF4" s="448">
        <v>90</v>
      </c>
      <c r="AG4" s="448">
        <v>60</v>
      </c>
      <c r="AH4" s="448">
        <v>25</v>
      </c>
      <c r="AI4" s="437"/>
      <c r="AJ4" s="437"/>
      <c r="AK4" s="437"/>
    </row>
    <row r="5" spans="1:37" s="19" customFormat="1" ht="12.75">
      <c r="A5" s="143"/>
      <c r="B5" s="144" t="s">
        <v>4</v>
      </c>
      <c r="C5" s="390" t="s">
        <v>101</v>
      </c>
      <c r="D5" s="144" t="s">
        <v>100</v>
      </c>
      <c r="E5" s="144" t="s">
        <v>98</v>
      </c>
      <c r="F5" s="145" t="s">
        <v>84</v>
      </c>
      <c r="G5" s="145" t="s">
        <v>85</v>
      </c>
      <c r="H5" s="145"/>
      <c r="I5" s="145" t="s">
        <v>89</v>
      </c>
      <c r="J5" s="145"/>
      <c r="K5" s="144" t="s">
        <v>99</v>
      </c>
      <c r="L5" s="146"/>
      <c r="M5" s="144" t="s">
        <v>119</v>
      </c>
      <c r="N5" s="146"/>
      <c r="O5" s="144" t="s">
        <v>118</v>
      </c>
      <c r="P5" s="146"/>
      <c r="Q5" s="144" t="s">
        <v>117</v>
      </c>
      <c r="R5" s="147"/>
      <c r="Y5" s="438">
        <f>IF(OR(Altalanos!$A$8="F1",Altalanos!$A$8="F2",Altalanos!$A$8="N1",Altalanos!$A$8="N2"),1,2)</f>
        <v>2</v>
      </c>
      <c r="Z5" s="438"/>
      <c r="AA5" s="447" t="s">
        <v>146</v>
      </c>
      <c r="AB5" s="448">
        <v>200</v>
      </c>
      <c r="AC5" s="448">
        <v>150</v>
      </c>
      <c r="AD5" s="448">
        <v>120</v>
      </c>
      <c r="AE5" s="448">
        <v>90</v>
      </c>
      <c r="AF5" s="448">
        <v>60</v>
      </c>
      <c r="AG5" s="448">
        <v>40</v>
      </c>
      <c r="AH5" s="448">
        <v>15</v>
      </c>
      <c r="AI5" s="437"/>
      <c r="AJ5" s="437"/>
      <c r="AK5" s="437"/>
    </row>
    <row r="6" spans="1:37" s="499" customFormat="1" ht="10.5" customHeight="1" thickBot="1">
      <c r="A6" s="497"/>
      <c r="B6" s="501"/>
      <c r="C6" s="501"/>
      <c r="D6" s="501"/>
      <c r="E6" s="501"/>
      <c r="F6" s="500">
        <f>IF(Y3="","",CONCATENATE(AH1," / ",VLOOKUP(Y3,AB1:AH1,5)," pont"))</f>
      </c>
      <c r="G6" s="502"/>
      <c r="H6" s="503"/>
      <c r="I6" s="502"/>
      <c r="J6" s="504"/>
      <c r="K6" s="501">
        <f>IF(Y3="","",CONCATENATE(VLOOKUP(Y3,AB1:AH1,4)," pont"))</f>
      </c>
      <c r="L6" s="504"/>
      <c r="M6" s="501">
        <v>15</v>
      </c>
      <c r="N6" s="504"/>
      <c r="O6" s="501">
        <v>25</v>
      </c>
      <c r="P6" s="504"/>
      <c r="Q6" s="501">
        <v>40</v>
      </c>
      <c r="R6" s="505"/>
      <c r="Y6" s="506"/>
      <c r="Z6" s="506"/>
      <c r="AA6" s="506" t="s">
        <v>147</v>
      </c>
      <c r="AB6" s="507">
        <v>150</v>
      </c>
      <c r="AC6" s="507">
        <v>120</v>
      </c>
      <c r="AD6" s="507">
        <v>90</v>
      </c>
      <c r="AE6" s="507">
        <v>60</v>
      </c>
      <c r="AF6" s="507">
        <v>40</v>
      </c>
      <c r="AG6" s="507">
        <v>25</v>
      </c>
      <c r="AH6" s="507">
        <v>10</v>
      </c>
      <c r="AI6" s="508"/>
      <c r="AJ6" s="508"/>
      <c r="AK6" s="508"/>
    </row>
    <row r="7" spans="1:37" s="37" customFormat="1" ht="12.75" customHeight="1">
      <c r="A7" s="150">
        <v>1</v>
      </c>
      <c r="B7" s="350">
        <f>IF($E7="","",VLOOKUP($E7,'F12 CD ELO'!$A$7:$O$22,14))</f>
      </c>
      <c r="C7" s="378">
        <v>18</v>
      </c>
      <c r="D7" s="378">
        <f>IF($E7="","",VLOOKUP($E7,'F12 CD ELO'!$A$7:$O$22,5))</f>
      </c>
      <c r="E7" s="152"/>
      <c r="F7" s="519" t="s">
        <v>251</v>
      </c>
      <c r="G7" s="519" t="s">
        <v>282</v>
      </c>
      <c r="H7" s="153"/>
      <c r="I7" s="153">
        <f>IF($E7="","",VLOOKUP($E7,'F12 CD ELO'!$A$7:$O$22,4))</f>
      </c>
      <c r="J7" s="155"/>
      <c r="K7" s="154"/>
      <c r="L7" s="154"/>
      <c r="M7" s="154"/>
      <c r="N7" s="154"/>
      <c r="O7" s="157"/>
      <c r="P7" s="159"/>
      <c r="Q7" s="160"/>
      <c r="R7" s="161"/>
      <c r="S7" s="162"/>
      <c r="U7" s="163" t="str">
        <f>Birók!P21</f>
        <v>Bíró</v>
      </c>
      <c r="Y7" s="438"/>
      <c r="Z7" s="438"/>
      <c r="AA7" s="447" t="s">
        <v>148</v>
      </c>
      <c r="AB7" s="448">
        <v>120</v>
      </c>
      <c r="AC7" s="448">
        <v>90</v>
      </c>
      <c r="AD7" s="448">
        <v>60</v>
      </c>
      <c r="AE7" s="448">
        <v>40</v>
      </c>
      <c r="AF7" s="448">
        <v>25</v>
      </c>
      <c r="AG7" s="448">
        <v>10</v>
      </c>
      <c r="AH7" s="448">
        <v>5</v>
      </c>
      <c r="AI7" s="437"/>
      <c r="AJ7" s="437"/>
      <c r="AK7" s="437"/>
    </row>
    <row r="8" spans="1:37" s="37" customFormat="1" ht="12.75" customHeight="1">
      <c r="A8" s="164"/>
      <c r="B8" s="391"/>
      <c r="C8" s="387"/>
      <c r="D8" s="387"/>
      <c r="E8" s="165"/>
      <c r="F8" s="166"/>
      <c r="G8" s="166"/>
      <c r="H8" s="167"/>
      <c r="I8" s="470" t="s">
        <v>0</v>
      </c>
      <c r="J8" s="169" t="s">
        <v>407</v>
      </c>
      <c r="K8" s="170" t="str">
        <f>UPPER(IF(OR(J8="a",J8="as"),F7,IF(OR(J8="b",J8="bs"),F9,)))</f>
        <v>SZABADOS</v>
      </c>
      <c r="L8" s="170"/>
      <c r="M8" s="154"/>
      <c r="N8" s="154"/>
      <c r="O8" s="157"/>
      <c r="P8" s="159"/>
      <c r="Q8" s="160"/>
      <c r="R8" s="161"/>
      <c r="S8" s="162"/>
      <c r="U8" s="171" t="str">
        <f>Birók!P22</f>
        <v>B Fehér</v>
      </c>
      <c r="Y8" s="438"/>
      <c r="Z8" s="438"/>
      <c r="AA8" s="447" t="s">
        <v>149</v>
      </c>
      <c r="AB8" s="448">
        <v>90</v>
      </c>
      <c r="AC8" s="448">
        <v>60</v>
      </c>
      <c r="AD8" s="448">
        <v>40</v>
      </c>
      <c r="AE8" s="448">
        <v>25</v>
      </c>
      <c r="AF8" s="448">
        <v>10</v>
      </c>
      <c r="AG8" s="448">
        <v>5</v>
      </c>
      <c r="AH8" s="448">
        <v>2</v>
      </c>
      <c r="AI8" s="437"/>
      <c r="AJ8" s="437"/>
      <c r="AK8" s="437"/>
    </row>
    <row r="9" spans="1:37" s="37" customFormat="1" ht="12.75" customHeight="1">
      <c r="A9" s="164">
        <v>2</v>
      </c>
      <c r="B9" s="350">
        <f>IF($E9="","",VLOOKUP($E9,'F12 CD ELO'!$A$7:$O$22,14))</f>
      </c>
      <c r="C9" s="378">
        <v>34</v>
      </c>
      <c r="D9" s="378">
        <f>IF($E9="","",VLOOKUP($E9,'F12 CD ELO'!$A$7:$O$22,5))</f>
      </c>
      <c r="E9" s="152"/>
      <c r="F9" s="172" t="s">
        <v>260</v>
      </c>
      <c r="G9" s="172" t="s">
        <v>289</v>
      </c>
      <c r="H9" s="172"/>
      <c r="I9" s="153">
        <f>IF($E9="","",VLOOKUP($E9,'F12 CD ELO'!$A$7:$O$22,4))</f>
      </c>
      <c r="J9" s="173"/>
      <c r="K9" s="154" t="s">
        <v>453</v>
      </c>
      <c r="L9" s="174"/>
      <c r="M9" s="154"/>
      <c r="N9" s="154"/>
      <c r="O9" s="157"/>
      <c r="P9" s="159"/>
      <c r="Q9" s="160"/>
      <c r="R9" s="161"/>
      <c r="S9" s="162"/>
      <c r="U9" s="171" t="str">
        <f>Birók!P23</f>
        <v>K Kovács</v>
      </c>
      <c r="Y9" s="438"/>
      <c r="Z9" s="438"/>
      <c r="AA9" s="447" t="s">
        <v>150</v>
      </c>
      <c r="AB9" s="448">
        <v>60</v>
      </c>
      <c r="AC9" s="448">
        <v>40</v>
      </c>
      <c r="AD9" s="448">
        <v>25</v>
      </c>
      <c r="AE9" s="448">
        <v>10</v>
      </c>
      <c r="AF9" s="448">
        <v>5</v>
      </c>
      <c r="AG9" s="448">
        <v>2</v>
      </c>
      <c r="AH9" s="448">
        <v>1</v>
      </c>
      <c r="AI9" s="437"/>
      <c r="AJ9" s="437"/>
      <c r="AK9" s="437"/>
    </row>
    <row r="10" spans="1:37" s="37" customFormat="1" ht="12.75" customHeight="1">
      <c r="A10" s="164"/>
      <c r="B10" s="391"/>
      <c r="C10" s="387"/>
      <c r="D10" s="387"/>
      <c r="E10" s="175"/>
      <c r="F10" s="166"/>
      <c r="G10" s="166"/>
      <c r="H10" s="167"/>
      <c r="I10" s="154"/>
      <c r="J10" s="176"/>
      <c r="K10" s="168" t="s">
        <v>0</v>
      </c>
      <c r="L10" s="177" t="s">
        <v>407</v>
      </c>
      <c r="M10" s="170" t="str">
        <f>UPPER(IF(OR(L10="a",L10="as"),K8,IF(OR(L10="b",L10="bs"),K12,)))</f>
        <v>SZABADOS</v>
      </c>
      <c r="N10" s="178" t="s">
        <v>8</v>
      </c>
      <c r="O10" s="179"/>
      <c r="P10" s="179"/>
      <c r="Q10" s="160"/>
      <c r="R10" s="161"/>
      <c r="S10" s="162"/>
      <c r="U10" s="171" t="str">
        <f>Birók!P24</f>
        <v>B Barta</v>
      </c>
      <c r="Y10" s="438"/>
      <c r="Z10" s="438"/>
      <c r="AA10" s="447" t="s">
        <v>151</v>
      </c>
      <c r="AB10" s="448">
        <v>40</v>
      </c>
      <c r="AC10" s="448">
        <v>25</v>
      </c>
      <c r="AD10" s="448">
        <v>15</v>
      </c>
      <c r="AE10" s="448">
        <v>7</v>
      </c>
      <c r="AF10" s="448">
        <v>4</v>
      </c>
      <c r="AG10" s="448">
        <v>1</v>
      </c>
      <c r="AH10" s="448">
        <v>0</v>
      </c>
      <c r="AI10" s="437"/>
      <c r="AJ10" s="437"/>
      <c r="AK10" s="437"/>
    </row>
    <row r="11" spans="1:37" s="37" customFormat="1" ht="12.75" customHeight="1">
      <c r="A11" s="164">
        <v>3</v>
      </c>
      <c r="B11" s="350">
        <f>IF($E11="","",VLOOKUP($E11,'F12 CD ELO'!$A$7:$O$22,14))</f>
      </c>
      <c r="C11" s="378">
        <v>19</v>
      </c>
      <c r="D11" s="378">
        <f>IF($E11="","",VLOOKUP($E11,'F12 CD ELO'!$A$7:$O$22,5))</f>
      </c>
      <c r="E11" s="152"/>
      <c r="F11" s="172" t="s">
        <v>252</v>
      </c>
      <c r="G11" s="172" t="s">
        <v>283</v>
      </c>
      <c r="H11" s="172"/>
      <c r="I11" s="172">
        <f>IF($E11="","",VLOOKUP($E11,'F12 CD ELO'!$A$7:$O$22,4))</f>
      </c>
      <c r="J11" s="155"/>
      <c r="K11" s="154"/>
      <c r="L11" s="180"/>
      <c r="M11" s="154" t="s">
        <v>462</v>
      </c>
      <c r="N11" s="181"/>
      <c r="O11" s="179"/>
      <c r="P11" s="179"/>
      <c r="Q11" s="160"/>
      <c r="R11" s="161"/>
      <c r="S11" s="162"/>
      <c r="U11" s="171" t="str">
        <f>Birók!P25</f>
        <v> </v>
      </c>
      <c r="Y11" s="438"/>
      <c r="Z11" s="438"/>
      <c r="AA11" s="447" t="s">
        <v>152</v>
      </c>
      <c r="AB11" s="448">
        <v>25</v>
      </c>
      <c r="AC11" s="448">
        <v>15</v>
      </c>
      <c r="AD11" s="448">
        <v>10</v>
      </c>
      <c r="AE11" s="448">
        <v>6</v>
      </c>
      <c r="AF11" s="448">
        <v>3</v>
      </c>
      <c r="AG11" s="448">
        <v>1</v>
      </c>
      <c r="AH11" s="448">
        <v>0</v>
      </c>
      <c r="AI11" s="437"/>
      <c r="AJ11" s="437"/>
      <c r="AK11" s="437"/>
    </row>
    <row r="12" spans="1:37" s="37" customFormat="1" ht="12.75" customHeight="1">
      <c r="A12" s="164"/>
      <c r="B12" s="391"/>
      <c r="C12" s="387"/>
      <c r="D12" s="387"/>
      <c r="E12" s="175"/>
      <c r="F12" s="166"/>
      <c r="G12" s="166"/>
      <c r="H12" s="167"/>
      <c r="I12" s="470" t="s">
        <v>0</v>
      </c>
      <c r="J12" s="169" t="s">
        <v>407</v>
      </c>
      <c r="K12" s="170" t="str">
        <f>UPPER(IF(OR(J12="a",J12="as"),F11,IF(OR(J12="b",J12="bs"),F13,)))</f>
        <v>VAVRIK</v>
      </c>
      <c r="L12" s="182"/>
      <c r="M12" s="154"/>
      <c r="N12" s="181"/>
      <c r="O12" s="179"/>
      <c r="P12" s="179"/>
      <c r="Q12" s="160"/>
      <c r="R12" s="161"/>
      <c r="S12" s="162"/>
      <c r="U12" s="171" t="str">
        <f>Birók!P26</f>
        <v> </v>
      </c>
      <c r="Y12" s="438"/>
      <c r="Z12" s="438"/>
      <c r="AA12" s="447" t="s">
        <v>157</v>
      </c>
      <c r="AB12" s="448">
        <v>15</v>
      </c>
      <c r="AC12" s="448">
        <v>10</v>
      </c>
      <c r="AD12" s="448">
        <v>6</v>
      </c>
      <c r="AE12" s="448">
        <v>3</v>
      </c>
      <c r="AF12" s="448">
        <v>1</v>
      </c>
      <c r="AG12" s="448">
        <v>0</v>
      </c>
      <c r="AH12" s="448">
        <v>0</v>
      </c>
      <c r="AI12" s="437"/>
      <c r="AJ12" s="437"/>
      <c r="AK12" s="437"/>
    </row>
    <row r="13" spans="1:37" s="37" customFormat="1" ht="12.75" customHeight="1">
      <c r="A13" s="164">
        <v>4</v>
      </c>
      <c r="B13" s="350">
        <f>IF($E13="","",VLOOKUP($E13,'F12 CD ELO'!$A$7:$O$22,14))</f>
      </c>
      <c r="C13" s="378">
        <v>62</v>
      </c>
      <c r="D13" s="378">
        <f>IF($E13="","",VLOOKUP($E13,'F12 CD ELO'!$A$7:$O$22,5))</f>
      </c>
      <c r="E13" s="152"/>
      <c r="F13" s="172" t="s">
        <v>267</v>
      </c>
      <c r="G13" s="172" t="s">
        <v>281</v>
      </c>
      <c r="H13" s="172"/>
      <c r="I13" s="172">
        <f>IF($E13="","",VLOOKUP($E13,'F12 CD ELO'!$A$7:$O$22,4))</f>
      </c>
      <c r="J13" s="183"/>
      <c r="K13" s="154" t="s">
        <v>455</v>
      </c>
      <c r="L13" s="154"/>
      <c r="M13" s="154"/>
      <c r="N13" s="181"/>
      <c r="O13" s="179"/>
      <c r="P13" s="179"/>
      <c r="Q13" s="160"/>
      <c r="R13" s="161"/>
      <c r="S13" s="162"/>
      <c r="U13" s="171" t="str">
        <f>Birók!P27</f>
        <v> </v>
      </c>
      <c r="Y13" s="438"/>
      <c r="Z13" s="438"/>
      <c r="AA13" s="447" t="s">
        <v>153</v>
      </c>
      <c r="AB13" s="448">
        <v>10</v>
      </c>
      <c r="AC13" s="448">
        <v>6</v>
      </c>
      <c r="AD13" s="448">
        <v>3</v>
      </c>
      <c r="AE13" s="448">
        <v>1</v>
      </c>
      <c r="AF13" s="448">
        <v>0</v>
      </c>
      <c r="AG13" s="448">
        <v>0</v>
      </c>
      <c r="AH13" s="448">
        <v>0</v>
      </c>
      <c r="AI13" s="437"/>
      <c r="AJ13" s="437"/>
      <c r="AK13" s="437"/>
    </row>
    <row r="14" spans="1:37" s="37" customFormat="1" ht="12.75" customHeight="1">
      <c r="A14" s="164"/>
      <c r="B14" s="391"/>
      <c r="C14" s="387"/>
      <c r="D14" s="387"/>
      <c r="E14" s="175"/>
      <c r="F14" s="154"/>
      <c r="G14" s="154"/>
      <c r="H14" s="69"/>
      <c r="I14" s="184"/>
      <c r="J14" s="176"/>
      <c r="K14" s="154"/>
      <c r="L14" s="154"/>
      <c r="M14" s="168" t="s">
        <v>0</v>
      </c>
      <c r="N14" s="177" t="s">
        <v>407</v>
      </c>
      <c r="O14" s="170" t="str">
        <f>UPPER(IF(OR(N14="a",N14="as"),M10,IF(OR(N14="b",N14="bs"),M18,)))</f>
        <v>SZABADOS</v>
      </c>
      <c r="P14" s="178" t="s">
        <v>12</v>
      </c>
      <c r="Q14" s="160"/>
      <c r="R14" s="161"/>
      <c r="S14" s="162"/>
      <c r="U14" s="171" t="str">
        <f>Birók!P28</f>
        <v> </v>
      </c>
      <c r="Y14" s="438"/>
      <c r="Z14" s="438"/>
      <c r="AA14" s="447" t="s">
        <v>154</v>
      </c>
      <c r="AB14" s="448">
        <v>3</v>
      </c>
      <c r="AC14" s="448">
        <v>2</v>
      </c>
      <c r="AD14" s="448">
        <v>1</v>
      </c>
      <c r="AE14" s="448">
        <v>0</v>
      </c>
      <c r="AF14" s="448">
        <v>0</v>
      </c>
      <c r="AG14" s="448">
        <v>0</v>
      </c>
      <c r="AH14" s="448">
        <v>0</v>
      </c>
      <c r="AI14" s="437"/>
      <c r="AJ14" s="437"/>
      <c r="AK14" s="437"/>
    </row>
    <row r="15" spans="1:37" s="37" customFormat="1" ht="12.75" customHeight="1">
      <c r="A15" s="150">
        <v>5</v>
      </c>
      <c r="B15" s="350">
        <f>IF($E15="","",VLOOKUP($E15,'F12 CD ELO'!$A$7:$O$22,14))</f>
      </c>
      <c r="C15" s="378">
        <v>45</v>
      </c>
      <c r="D15" s="378">
        <f>IF($E15="","",VLOOKUP($E15,'F12 CD ELO'!$A$7:$O$22,5))</f>
      </c>
      <c r="E15" s="152"/>
      <c r="F15" s="519" t="s">
        <v>404</v>
      </c>
      <c r="G15" s="519" t="s">
        <v>297</v>
      </c>
      <c r="H15" s="519"/>
      <c r="I15" s="153">
        <f>IF($E15="","",VLOOKUP($E15,'F12 CD ELO'!$A$7:$O$22,4))</f>
      </c>
      <c r="J15" s="185"/>
      <c r="K15" s="154"/>
      <c r="L15" s="154"/>
      <c r="M15" s="154"/>
      <c r="N15" s="181"/>
      <c r="O15" s="154" t="s">
        <v>467</v>
      </c>
      <c r="P15" s="181"/>
      <c r="Q15" s="160"/>
      <c r="R15" s="161"/>
      <c r="S15" s="162"/>
      <c r="U15" s="171" t="str">
        <f>Birók!P29</f>
        <v> </v>
      </c>
      <c r="Y15" s="438"/>
      <c r="Z15" s="438"/>
      <c r="AA15" s="447"/>
      <c r="AB15" s="447"/>
      <c r="AC15" s="447"/>
      <c r="AD15" s="447"/>
      <c r="AE15" s="447"/>
      <c r="AF15" s="447"/>
      <c r="AG15" s="447"/>
      <c r="AH15" s="447"/>
      <c r="AI15" s="437"/>
      <c r="AJ15" s="437"/>
      <c r="AK15" s="437"/>
    </row>
    <row r="16" spans="1:37" s="37" customFormat="1" ht="12.75" customHeight="1" thickBot="1">
      <c r="A16" s="164"/>
      <c r="B16" s="391"/>
      <c r="C16" s="387"/>
      <c r="D16" s="387"/>
      <c r="E16" s="175"/>
      <c r="F16" s="166"/>
      <c r="G16" s="166"/>
      <c r="H16" s="167"/>
      <c r="I16" s="470" t="s">
        <v>0</v>
      </c>
      <c r="J16" s="169" t="s">
        <v>408</v>
      </c>
      <c r="K16" s="170" t="str">
        <f>UPPER(IF(OR(J16="a",J16="as"),F15,IF(OR(J16="b",J16="bs"),F17,)))</f>
        <v>FERENCZI</v>
      </c>
      <c r="L16" s="170"/>
      <c r="M16" s="154"/>
      <c r="N16" s="181"/>
      <c r="O16" s="179"/>
      <c r="P16" s="181"/>
      <c r="Q16" s="160"/>
      <c r="R16" s="161"/>
      <c r="S16" s="162"/>
      <c r="U16" s="186" t="str">
        <f>Birók!P30</f>
        <v>Egyik sem</v>
      </c>
      <c r="Y16" s="438"/>
      <c r="Z16" s="438"/>
      <c r="AA16" s="447" t="s">
        <v>143</v>
      </c>
      <c r="AB16" s="448">
        <v>150</v>
      </c>
      <c r="AC16" s="448">
        <v>120</v>
      </c>
      <c r="AD16" s="448">
        <v>90</v>
      </c>
      <c r="AE16" s="448">
        <v>60</v>
      </c>
      <c r="AF16" s="448">
        <v>40</v>
      </c>
      <c r="AG16" s="448">
        <v>25</v>
      </c>
      <c r="AH16" s="448">
        <v>15</v>
      </c>
      <c r="AI16" s="437"/>
      <c r="AJ16" s="437"/>
      <c r="AK16" s="437"/>
    </row>
    <row r="17" spans="1:37" s="37" customFormat="1" ht="12.75" customHeight="1">
      <c r="A17" s="164">
        <v>6</v>
      </c>
      <c r="B17" s="350">
        <f>IF($E17="","",VLOOKUP($E17,'F12 CD ELO'!$A$7:$O$22,14))</f>
      </c>
      <c r="C17" s="378">
        <v>53</v>
      </c>
      <c r="D17" s="378">
        <f>IF($E17="","",VLOOKUP($E17,'F12 CD ELO'!$A$7:$O$22,5))</f>
      </c>
      <c r="E17" s="152"/>
      <c r="F17" s="172" t="s">
        <v>265</v>
      </c>
      <c r="G17" s="172" t="s">
        <v>293</v>
      </c>
      <c r="H17" s="172"/>
      <c r="I17" s="172">
        <f>IF($E17="","",VLOOKUP($E17,'F12 CD ELO'!$A$7:$O$22,4))</f>
      </c>
      <c r="J17" s="173"/>
      <c r="K17" s="154" t="s">
        <v>454</v>
      </c>
      <c r="L17" s="174"/>
      <c r="M17" s="154"/>
      <c r="N17" s="181"/>
      <c r="O17" s="179"/>
      <c r="P17" s="181"/>
      <c r="Q17" s="160"/>
      <c r="R17" s="161"/>
      <c r="S17" s="162"/>
      <c r="Y17" s="438"/>
      <c r="Z17" s="438"/>
      <c r="AA17" s="447" t="s">
        <v>145</v>
      </c>
      <c r="AB17" s="448">
        <v>120</v>
      </c>
      <c r="AC17" s="448">
        <v>90</v>
      </c>
      <c r="AD17" s="448">
        <v>60</v>
      </c>
      <c r="AE17" s="448">
        <v>40</v>
      </c>
      <c r="AF17" s="448">
        <v>25</v>
      </c>
      <c r="AG17" s="448">
        <v>15</v>
      </c>
      <c r="AH17" s="448">
        <v>8</v>
      </c>
      <c r="AI17" s="437"/>
      <c r="AJ17" s="437"/>
      <c r="AK17" s="437"/>
    </row>
    <row r="18" spans="1:37" s="37" customFormat="1" ht="12.75" customHeight="1">
      <c r="A18" s="164"/>
      <c r="B18" s="391"/>
      <c r="C18" s="387"/>
      <c r="D18" s="387"/>
      <c r="E18" s="175"/>
      <c r="F18" s="166"/>
      <c r="G18" s="166"/>
      <c r="H18" s="167"/>
      <c r="I18" s="154"/>
      <c r="J18" s="176"/>
      <c r="K18" s="168" t="s">
        <v>0</v>
      </c>
      <c r="L18" s="177" t="s">
        <v>408</v>
      </c>
      <c r="M18" s="170" t="str">
        <f>UPPER(IF(OR(L18="a",L18="as"),K16,IF(OR(L18="b",L18="bs"),K20,)))</f>
        <v>MÁTYÁS</v>
      </c>
      <c r="N18" s="187"/>
      <c r="O18" s="179"/>
      <c r="P18" s="181"/>
      <c r="Q18" s="160"/>
      <c r="R18" s="161"/>
      <c r="S18" s="162"/>
      <c r="Y18" s="438"/>
      <c r="Z18" s="438"/>
      <c r="AA18" s="447" t="s">
        <v>146</v>
      </c>
      <c r="AB18" s="448">
        <v>90</v>
      </c>
      <c r="AC18" s="448">
        <v>60</v>
      </c>
      <c r="AD18" s="448">
        <v>40</v>
      </c>
      <c r="AE18" s="448">
        <v>25</v>
      </c>
      <c r="AF18" s="448">
        <v>15</v>
      </c>
      <c r="AG18" s="448">
        <v>8</v>
      </c>
      <c r="AH18" s="448">
        <v>4</v>
      </c>
      <c r="AI18" s="437"/>
      <c r="AJ18" s="437"/>
      <c r="AK18" s="437"/>
    </row>
    <row r="19" spans="1:37" s="37" customFormat="1" ht="12.75" customHeight="1">
      <c r="A19" s="164">
        <v>7</v>
      </c>
      <c r="B19" s="350">
        <f>IF($E19="","",VLOOKUP($E19,'F12 CD ELO'!$A$7:$O$22,14))</f>
      </c>
      <c r="C19" s="378">
        <v>9</v>
      </c>
      <c r="D19" s="378">
        <f>IF($E19="","",VLOOKUP($E19,'F12 CD ELO'!$A$7:$O$22,5))</f>
      </c>
      <c r="E19" s="152"/>
      <c r="F19" s="172" t="s">
        <v>243</v>
      </c>
      <c r="G19" s="172" t="s">
        <v>276</v>
      </c>
      <c r="H19" s="172"/>
      <c r="I19" s="172">
        <f>IF($E19="","",VLOOKUP($E19,'F12 CD ELO'!$A$7:$O$22,4))</f>
      </c>
      <c r="J19" s="155"/>
      <c r="K19" s="154"/>
      <c r="L19" s="180"/>
      <c r="M19" s="154" t="s">
        <v>453</v>
      </c>
      <c r="N19" s="179"/>
      <c r="O19" s="179"/>
      <c r="P19" s="181"/>
      <c r="Q19" s="160"/>
      <c r="R19" s="161"/>
      <c r="S19" s="162"/>
      <c r="Y19" s="438"/>
      <c r="Z19" s="438"/>
      <c r="AA19" s="447" t="s">
        <v>147</v>
      </c>
      <c r="AB19" s="448">
        <v>60</v>
      </c>
      <c r="AC19" s="448">
        <v>40</v>
      </c>
      <c r="AD19" s="448">
        <v>25</v>
      </c>
      <c r="AE19" s="448">
        <v>15</v>
      </c>
      <c r="AF19" s="448">
        <v>8</v>
      </c>
      <c r="AG19" s="448">
        <v>4</v>
      </c>
      <c r="AH19" s="448">
        <v>2</v>
      </c>
      <c r="AI19" s="437"/>
      <c r="AJ19" s="437"/>
      <c r="AK19" s="437"/>
    </row>
    <row r="20" spans="1:37" s="37" customFormat="1" ht="12.75" customHeight="1">
      <c r="A20" s="164"/>
      <c r="B20" s="391"/>
      <c r="C20" s="387"/>
      <c r="D20" s="387"/>
      <c r="E20" s="165"/>
      <c r="F20" s="166"/>
      <c r="G20" s="166"/>
      <c r="H20" s="167"/>
      <c r="I20" s="470" t="s">
        <v>0</v>
      </c>
      <c r="J20" s="169" t="s">
        <v>407</v>
      </c>
      <c r="K20" s="170" t="str">
        <f>UPPER(IF(OR(J20="a",J20="as"),F19,IF(OR(J20="b",J20="bs"),F21,)))</f>
        <v>MÁTYÁS</v>
      </c>
      <c r="L20" s="182"/>
      <c r="M20" s="154"/>
      <c r="N20" s="179"/>
      <c r="O20" s="179"/>
      <c r="P20" s="181"/>
      <c r="Q20" s="160"/>
      <c r="R20" s="161"/>
      <c r="S20" s="162"/>
      <c r="Y20" s="438"/>
      <c r="Z20" s="438"/>
      <c r="AA20" s="447" t="s">
        <v>148</v>
      </c>
      <c r="AB20" s="448">
        <v>40</v>
      </c>
      <c r="AC20" s="448">
        <v>25</v>
      </c>
      <c r="AD20" s="448">
        <v>15</v>
      </c>
      <c r="AE20" s="448">
        <v>8</v>
      </c>
      <c r="AF20" s="448">
        <v>4</v>
      </c>
      <c r="AG20" s="448">
        <v>2</v>
      </c>
      <c r="AH20" s="448">
        <v>1</v>
      </c>
      <c r="AI20" s="437"/>
      <c r="AJ20" s="437"/>
      <c r="AK20" s="437"/>
    </row>
    <row r="21" spans="1:37" s="37" customFormat="1" ht="12.75" customHeight="1">
      <c r="A21" s="164">
        <v>8</v>
      </c>
      <c r="B21" s="350">
        <f>IF($E21="","",VLOOKUP($E21,'F12 CD ELO'!$A$7:$O$22,14))</f>
      </c>
      <c r="C21" s="378">
        <v>33</v>
      </c>
      <c r="D21" s="378">
        <f>IF($E21="","",VLOOKUP($E21,'F12 CD ELO'!$A$7:$O$22,5))</f>
      </c>
      <c r="E21" s="152"/>
      <c r="F21" s="172" t="s">
        <v>259</v>
      </c>
      <c r="G21" s="172" t="s">
        <v>178</v>
      </c>
      <c r="H21" s="172"/>
      <c r="I21" s="172">
        <f>IF($E21="","",VLOOKUP($E21,'F12 CD ELO'!$A$7:$O$22,4))</f>
      </c>
      <c r="J21" s="183"/>
      <c r="K21" s="154" t="s">
        <v>453</v>
      </c>
      <c r="L21" s="154"/>
      <c r="M21" s="154"/>
      <c r="N21" s="179"/>
      <c r="O21" s="179"/>
      <c r="P21" s="181"/>
      <c r="Q21" s="160"/>
      <c r="R21" s="161"/>
      <c r="S21" s="162"/>
      <c r="Y21" s="438"/>
      <c r="Z21" s="438"/>
      <c r="AA21" s="447" t="s">
        <v>149</v>
      </c>
      <c r="AB21" s="448">
        <v>25</v>
      </c>
      <c r="AC21" s="448">
        <v>15</v>
      </c>
      <c r="AD21" s="448">
        <v>10</v>
      </c>
      <c r="AE21" s="448">
        <v>6</v>
      </c>
      <c r="AF21" s="448">
        <v>3</v>
      </c>
      <c r="AG21" s="448">
        <v>1</v>
      </c>
      <c r="AH21" s="448">
        <v>0</v>
      </c>
      <c r="AI21" s="437"/>
      <c r="AJ21" s="437"/>
      <c r="AK21" s="437"/>
    </row>
    <row r="22" spans="1:37" s="37" customFormat="1" ht="12.75" customHeight="1">
      <c r="A22" s="164"/>
      <c r="B22" s="391"/>
      <c r="C22" s="387"/>
      <c r="D22" s="387"/>
      <c r="E22" s="165"/>
      <c r="F22" s="184"/>
      <c r="G22" s="184"/>
      <c r="H22" s="188"/>
      <c r="I22" s="184"/>
      <c r="J22" s="176"/>
      <c r="K22" s="154"/>
      <c r="L22" s="154"/>
      <c r="M22" s="154"/>
      <c r="N22" s="179"/>
      <c r="O22" s="168" t="s">
        <v>0</v>
      </c>
      <c r="P22" s="177" t="s">
        <v>408</v>
      </c>
      <c r="Q22" s="170" t="str">
        <f>UPPER(IF(OR(P22="a",P22="as"),O14,IF(OR(P22="b",P22="bs"),O30,)))</f>
        <v>UJHÁZI</v>
      </c>
      <c r="R22" s="178" t="s">
        <v>8</v>
      </c>
      <c r="S22" s="162"/>
      <c r="Y22" s="438"/>
      <c r="Z22" s="438"/>
      <c r="AA22" s="447" t="s">
        <v>150</v>
      </c>
      <c r="AB22" s="448">
        <v>15</v>
      </c>
      <c r="AC22" s="448">
        <v>10</v>
      </c>
      <c r="AD22" s="448">
        <v>6</v>
      </c>
      <c r="AE22" s="448">
        <v>3</v>
      </c>
      <c r="AF22" s="448">
        <v>1</v>
      </c>
      <c r="AG22" s="448">
        <v>0</v>
      </c>
      <c r="AH22" s="448">
        <v>0</v>
      </c>
      <c r="AI22" s="437"/>
      <c r="AJ22" s="437"/>
      <c r="AK22" s="437"/>
    </row>
    <row r="23" spans="1:37" s="37" customFormat="1" ht="12.75" customHeight="1">
      <c r="A23" s="164">
        <v>9</v>
      </c>
      <c r="B23" s="350">
        <f>IF($E23="","",VLOOKUP($E23,'F12 CD ELO'!$A$7:$O$22,14))</f>
      </c>
      <c r="C23" s="378">
        <v>11</v>
      </c>
      <c r="D23" s="378">
        <f>IF($E23="","",VLOOKUP($E23,'F12 CD ELO'!$A$7:$O$22,5))</f>
      </c>
      <c r="E23" s="152"/>
      <c r="F23" s="172" t="s">
        <v>370</v>
      </c>
      <c r="G23" s="172" t="s">
        <v>245</v>
      </c>
      <c r="H23" s="172"/>
      <c r="I23" s="172">
        <f>IF($E23="","",VLOOKUP($E23,'F12 CD ELO'!$A$7:$O$22,4))</f>
      </c>
      <c r="J23" s="155"/>
      <c r="K23" s="154"/>
      <c r="L23" s="154"/>
      <c r="M23" s="154"/>
      <c r="N23" s="179"/>
      <c r="O23" s="154"/>
      <c r="P23" s="181"/>
      <c r="Q23" s="154" t="s">
        <v>453</v>
      </c>
      <c r="R23" s="179"/>
      <c r="S23" s="162"/>
      <c r="Y23" s="438"/>
      <c r="Z23" s="438"/>
      <c r="AA23" s="447" t="s">
        <v>151</v>
      </c>
      <c r="AB23" s="448">
        <v>10</v>
      </c>
      <c r="AC23" s="448">
        <v>6</v>
      </c>
      <c r="AD23" s="448">
        <v>3</v>
      </c>
      <c r="AE23" s="448">
        <v>1</v>
      </c>
      <c r="AF23" s="448">
        <v>0</v>
      </c>
      <c r="AG23" s="448">
        <v>0</v>
      </c>
      <c r="AH23" s="448">
        <v>0</v>
      </c>
      <c r="AI23" s="437"/>
      <c r="AJ23" s="437"/>
      <c r="AK23" s="437"/>
    </row>
    <row r="24" spans="1:37" s="37" customFormat="1" ht="12.75" customHeight="1">
      <c r="A24" s="164"/>
      <c r="B24" s="391"/>
      <c r="C24" s="387"/>
      <c r="D24" s="387"/>
      <c r="E24" s="165"/>
      <c r="F24" s="166"/>
      <c r="G24" s="166"/>
      <c r="H24" s="167"/>
      <c r="I24" s="470" t="s">
        <v>0</v>
      </c>
      <c r="J24" s="169" t="s">
        <v>407</v>
      </c>
      <c r="K24" s="170" t="str">
        <f>UPPER(IF(OR(J24="a",J24="as"),F23,IF(OR(J24="b",J24="bs"),F25,)))</f>
        <v>OLÁH-LE</v>
      </c>
      <c r="L24" s="170"/>
      <c r="M24" s="154"/>
      <c r="N24" s="179"/>
      <c r="O24" s="179"/>
      <c r="P24" s="181"/>
      <c r="Q24" s="160"/>
      <c r="R24" s="161"/>
      <c r="S24" s="162"/>
      <c r="Y24" s="438"/>
      <c r="Z24" s="438"/>
      <c r="AA24" s="447" t="s">
        <v>152</v>
      </c>
      <c r="AB24" s="448">
        <v>6</v>
      </c>
      <c r="AC24" s="448">
        <v>3</v>
      </c>
      <c r="AD24" s="448">
        <v>1</v>
      </c>
      <c r="AE24" s="448">
        <v>0</v>
      </c>
      <c r="AF24" s="448">
        <v>0</v>
      </c>
      <c r="AG24" s="448">
        <v>0</v>
      </c>
      <c r="AH24" s="448">
        <v>0</v>
      </c>
      <c r="AI24" s="437"/>
      <c r="AJ24" s="437"/>
      <c r="AK24" s="437"/>
    </row>
    <row r="25" spans="1:37" s="37" customFormat="1" ht="12.75" customHeight="1">
      <c r="A25" s="164">
        <v>10</v>
      </c>
      <c r="B25" s="350">
        <f>IF($E25="","",VLOOKUP($E25,'F12 CD ELO'!$A$7:$O$22,14))</f>
      </c>
      <c r="C25" s="378">
        <v>63</v>
      </c>
      <c r="D25" s="378">
        <f>IF($E25="","",VLOOKUP($E25,'F12 CD ELO'!$A$7:$O$22,5))</f>
      </c>
      <c r="E25" s="152"/>
      <c r="F25" s="172" t="s">
        <v>259</v>
      </c>
      <c r="G25" s="172" t="s">
        <v>243</v>
      </c>
      <c r="H25" s="172"/>
      <c r="I25" s="172">
        <f>IF($E25="","",VLOOKUP($E25,'F12 CD ELO'!$A$7:$O$22,4))</f>
      </c>
      <c r="J25" s="173"/>
      <c r="K25" s="154" t="s">
        <v>456</v>
      </c>
      <c r="L25" s="174"/>
      <c r="M25" s="154"/>
      <c r="N25" s="179"/>
      <c r="O25" s="179"/>
      <c r="P25" s="181"/>
      <c r="Q25" s="160"/>
      <c r="R25" s="161"/>
      <c r="S25" s="162"/>
      <c r="Y25" s="438"/>
      <c r="Z25" s="438"/>
      <c r="AA25" s="447" t="s">
        <v>157</v>
      </c>
      <c r="AB25" s="448">
        <v>3</v>
      </c>
      <c r="AC25" s="448">
        <v>2</v>
      </c>
      <c r="AD25" s="448">
        <v>1</v>
      </c>
      <c r="AE25" s="448">
        <v>0</v>
      </c>
      <c r="AF25" s="448">
        <v>0</v>
      </c>
      <c r="AG25" s="448">
        <v>0</v>
      </c>
      <c r="AH25" s="448">
        <v>0</v>
      </c>
      <c r="AI25" s="437"/>
      <c r="AJ25" s="437"/>
      <c r="AK25" s="437"/>
    </row>
    <row r="26" spans="1:41" s="37" customFormat="1" ht="12.75" customHeight="1">
      <c r="A26" s="164"/>
      <c r="B26" s="391"/>
      <c r="C26" s="387"/>
      <c r="D26" s="387"/>
      <c r="E26" s="175"/>
      <c r="F26" s="166"/>
      <c r="G26" s="166"/>
      <c r="H26" s="167"/>
      <c r="I26" s="154"/>
      <c r="J26" s="176"/>
      <c r="K26" s="168" t="s">
        <v>0</v>
      </c>
      <c r="L26" s="177" t="s">
        <v>407</v>
      </c>
      <c r="M26" s="170" t="str">
        <f>UPPER(IF(OR(L26="a",L26="as"),K24,IF(OR(L26="b",L26="bs"),K28,)))</f>
        <v>OLÁH-LE</v>
      </c>
      <c r="N26" s="178" t="s">
        <v>6</v>
      </c>
      <c r="O26" s="179"/>
      <c r="P26" s="181"/>
      <c r="Q26" s="160"/>
      <c r="R26" s="161"/>
      <c r="S26" s="162"/>
      <c r="Y26" s="437"/>
      <c r="Z26" s="437"/>
      <c r="AA26" s="437"/>
      <c r="AB26" s="437"/>
      <c r="AC26" s="437"/>
      <c r="AD26" s="437"/>
      <c r="AE26" s="437"/>
      <c r="AF26" s="437"/>
      <c r="AG26" s="437"/>
      <c r="AH26" s="437"/>
      <c r="AI26" s="437"/>
      <c r="AJ26" s="437"/>
      <c r="AK26" s="437"/>
      <c r="AL26" s="443"/>
      <c r="AM26" s="443"/>
      <c r="AN26" s="443"/>
      <c r="AO26" s="443"/>
    </row>
    <row r="27" spans="1:41" s="37" customFormat="1" ht="12.75" customHeight="1">
      <c r="A27" s="164">
        <v>11</v>
      </c>
      <c r="B27" s="350">
        <f>IF($E27="","",VLOOKUP($E27,'F12 CD ELO'!$A$7:$O$22,14))</f>
      </c>
      <c r="C27" s="378">
        <v>30</v>
      </c>
      <c r="D27" s="378">
        <f>IF($E27="","",VLOOKUP($E27,'F12 CD ELO'!$A$7:$O$22,5))</f>
      </c>
      <c r="E27" s="152"/>
      <c r="F27" s="172" t="s">
        <v>257</v>
      </c>
      <c r="G27" s="172" t="s">
        <v>286</v>
      </c>
      <c r="H27" s="172"/>
      <c r="I27" s="172">
        <f>IF($E27="","",VLOOKUP($E27,'F12 CD ELO'!$A$7:$O$22,4))</f>
      </c>
      <c r="J27" s="155"/>
      <c r="K27" s="154"/>
      <c r="L27" s="180"/>
      <c r="M27" s="154" t="s">
        <v>464</v>
      </c>
      <c r="N27" s="181"/>
      <c r="O27" s="179"/>
      <c r="P27" s="181"/>
      <c r="Q27" s="160"/>
      <c r="R27" s="161"/>
      <c r="S27" s="162"/>
      <c r="Y27" s="437"/>
      <c r="Z27" s="437"/>
      <c r="AA27" s="437"/>
      <c r="AB27" s="437"/>
      <c r="AC27" s="437"/>
      <c r="AD27" s="437"/>
      <c r="AE27" s="437"/>
      <c r="AF27" s="437"/>
      <c r="AG27" s="437"/>
      <c r="AH27" s="437"/>
      <c r="AI27" s="437"/>
      <c r="AJ27" s="437"/>
      <c r="AK27" s="437"/>
      <c r="AL27" s="443"/>
      <c r="AM27" s="443"/>
      <c r="AN27" s="443"/>
      <c r="AO27" s="443"/>
    </row>
    <row r="28" spans="1:41" s="37" customFormat="1" ht="12.75" customHeight="1">
      <c r="A28" s="189"/>
      <c r="B28" s="391"/>
      <c r="C28" s="387"/>
      <c r="D28" s="387"/>
      <c r="E28" s="175"/>
      <c r="F28" s="166"/>
      <c r="G28" s="166"/>
      <c r="H28" s="167"/>
      <c r="I28" s="470" t="s">
        <v>0</v>
      </c>
      <c r="J28" s="169" t="s">
        <v>407</v>
      </c>
      <c r="K28" s="170" t="str">
        <f>UPPER(IF(OR(J28="a",J28="as"),F27,IF(OR(J28="b",J28="bs"),F29,)))</f>
        <v>PAKSI</v>
      </c>
      <c r="L28" s="182"/>
      <c r="M28" s="154"/>
      <c r="N28" s="181"/>
      <c r="O28" s="179"/>
      <c r="P28" s="181"/>
      <c r="Q28" s="160"/>
      <c r="R28" s="161"/>
      <c r="S28" s="162"/>
      <c r="Y28" s="443"/>
      <c r="Z28" s="443"/>
      <c r="AA28" s="443"/>
      <c r="AB28" s="443"/>
      <c r="AC28" s="443"/>
      <c r="AD28" s="443"/>
      <c r="AE28" s="443"/>
      <c r="AF28" s="443"/>
      <c r="AG28" s="443"/>
      <c r="AH28" s="443"/>
      <c r="AI28" s="443"/>
      <c r="AJ28" s="443"/>
      <c r="AK28" s="443"/>
      <c r="AL28" s="443"/>
      <c r="AM28" s="443"/>
      <c r="AN28" s="443"/>
      <c r="AO28" s="443"/>
    </row>
    <row r="29" spans="1:41" s="37" customFormat="1" ht="12.75" customHeight="1">
      <c r="A29" s="150">
        <v>12</v>
      </c>
      <c r="B29" s="350">
        <f>IF($E29="","",VLOOKUP($E29,'F12 CD ELO'!$A$7:$O$22,14))</f>
      </c>
      <c r="C29" s="378">
        <f>IF($E29="","",VLOOKUP($E29,'F12 CD ELO'!$A$7:$O$22,15))</f>
      </c>
      <c r="D29" s="378">
        <f>IF($E29="","",VLOOKUP($E29,'F12 CD ELO'!$A$7:$O$22,5))</f>
      </c>
      <c r="E29" s="152"/>
      <c r="F29" s="519" t="s">
        <v>153</v>
      </c>
      <c r="G29" s="153">
        <f>IF($E29="","",VLOOKUP($E29,'F12 CD ELO'!$A$7:$O$22,3))</f>
      </c>
      <c r="H29" s="153"/>
      <c r="I29" s="153">
        <f>IF($E29="","",VLOOKUP($E29,'F12 CD ELO'!$A$7:$O$22,4))</f>
      </c>
      <c r="J29" s="183"/>
      <c r="K29" s="154"/>
      <c r="L29" s="154"/>
      <c r="M29" s="154"/>
      <c r="N29" s="181"/>
      <c r="O29" s="179"/>
      <c r="P29" s="181"/>
      <c r="Q29" s="160"/>
      <c r="R29" s="161"/>
      <c r="S29" s="162"/>
      <c r="Y29" s="443"/>
      <c r="Z29" s="443"/>
      <c r="AA29" s="443"/>
      <c r="AB29" s="443"/>
      <c r="AC29" s="443"/>
      <c r="AD29" s="443"/>
      <c r="AE29" s="443"/>
      <c r="AF29" s="443"/>
      <c r="AG29" s="443"/>
      <c r="AH29" s="443"/>
      <c r="AI29" s="443"/>
      <c r="AJ29" s="443"/>
      <c r="AK29" s="443"/>
      <c r="AL29" s="443"/>
      <c r="AM29" s="443"/>
      <c r="AN29" s="443"/>
      <c r="AO29" s="443"/>
    </row>
    <row r="30" spans="1:37" s="37" customFormat="1" ht="12.75" customHeight="1">
      <c r="A30" s="164"/>
      <c r="B30" s="391"/>
      <c r="C30" s="387"/>
      <c r="D30" s="387"/>
      <c r="E30" s="175"/>
      <c r="F30" s="154"/>
      <c r="G30" s="154"/>
      <c r="H30" s="69"/>
      <c r="I30" s="184"/>
      <c r="J30" s="176"/>
      <c r="K30" s="154"/>
      <c r="L30" s="154"/>
      <c r="M30" s="168" t="s">
        <v>0</v>
      </c>
      <c r="N30" s="177" t="s">
        <v>408</v>
      </c>
      <c r="O30" s="170" t="str">
        <f>UPPER(IF(OR(N30="a",N30="as"),M26,IF(OR(N30="b",N30="bs"),M34,)))</f>
        <v>UJHÁZI</v>
      </c>
      <c r="P30" s="187" t="s">
        <v>10</v>
      </c>
      <c r="Q30" s="160"/>
      <c r="R30" s="161"/>
      <c r="S30" s="162"/>
      <c r="AI30" s="443"/>
      <c r="AJ30" s="443"/>
      <c r="AK30" s="443"/>
    </row>
    <row r="31" spans="1:37" s="37" customFormat="1" ht="12.75" customHeight="1">
      <c r="A31" s="164">
        <v>13</v>
      </c>
      <c r="B31" s="350">
        <f>IF($E31="","",VLOOKUP($E31,'F12 CD ELO'!$A$7:$O$22,14))</f>
      </c>
      <c r="C31" s="378">
        <v>40</v>
      </c>
      <c r="D31" s="378">
        <f>IF($E31="","",VLOOKUP($E31,'F12 CD ELO'!$A$7:$O$22,5))</f>
      </c>
      <c r="E31" s="152"/>
      <c r="F31" s="172" t="s">
        <v>292</v>
      </c>
      <c r="G31" s="172" t="s">
        <v>263</v>
      </c>
      <c r="H31" s="172"/>
      <c r="I31" s="172">
        <f>IF($E31="","",VLOOKUP($E31,'F12 CD ELO'!$A$7:$O$22,4))</f>
      </c>
      <c r="J31" s="185"/>
      <c r="K31" s="154"/>
      <c r="L31" s="154"/>
      <c r="M31" s="154"/>
      <c r="N31" s="181"/>
      <c r="O31" s="533">
        <v>42542</v>
      </c>
      <c r="P31" s="179"/>
      <c r="Q31" s="160"/>
      <c r="R31" s="161"/>
      <c r="S31" s="162"/>
      <c r="AI31" s="443"/>
      <c r="AJ31" s="443"/>
      <c r="AK31" s="443"/>
    </row>
    <row r="32" spans="1:37" s="37" customFormat="1" ht="12.75" customHeight="1">
      <c r="A32" s="164"/>
      <c r="B32" s="391"/>
      <c r="C32" s="387"/>
      <c r="D32" s="387"/>
      <c r="E32" s="175"/>
      <c r="F32" s="166"/>
      <c r="G32" s="166"/>
      <c r="H32" s="167"/>
      <c r="I32" s="168" t="s">
        <v>0</v>
      </c>
      <c r="J32" s="169" t="s">
        <v>408</v>
      </c>
      <c r="K32" s="170" t="str">
        <f>UPPER(IF(OR(J32="a",J32="as"),F31,IF(OR(J32="b",J32="bs"),F33,)))</f>
        <v>UJHÁZI</v>
      </c>
      <c r="L32" s="170"/>
      <c r="M32" s="154"/>
      <c r="N32" s="181"/>
      <c r="O32" s="179"/>
      <c r="P32" s="179"/>
      <c r="Q32" s="160"/>
      <c r="R32" s="161"/>
      <c r="S32" s="162"/>
      <c r="AI32" s="443"/>
      <c r="AJ32" s="443"/>
      <c r="AK32" s="443"/>
    </row>
    <row r="33" spans="1:37" s="37" customFormat="1" ht="12.75" customHeight="1">
      <c r="A33" s="164">
        <v>14</v>
      </c>
      <c r="B33" s="350">
        <f>IF($E33="","",VLOOKUP($E33,'F12 CD ELO'!$A$7:$O$22,14))</f>
      </c>
      <c r="C33" s="378">
        <v>25</v>
      </c>
      <c r="D33" s="378">
        <f>IF($E33="","",VLOOKUP($E33,'F12 CD ELO'!$A$7:$O$22,5))</f>
      </c>
      <c r="E33" s="152"/>
      <c r="F33" s="172" t="s">
        <v>255</v>
      </c>
      <c r="G33" s="172" t="s">
        <v>285</v>
      </c>
      <c r="H33" s="172"/>
      <c r="I33" s="172">
        <f>IF($E33="","",VLOOKUP($E33,'F12 CD ELO'!$A$7:$O$22,4))</f>
      </c>
      <c r="J33" s="173"/>
      <c r="K33" s="154" t="s">
        <v>457</v>
      </c>
      <c r="L33" s="174"/>
      <c r="M33" s="154"/>
      <c r="N33" s="181"/>
      <c r="O33" s="179"/>
      <c r="P33" s="179"/>
      <c r="Q33" s="160"/>
      <c r="R33" s="161"/>
      <c r="S33" s="162"/>
      <c r="AI33" s="443"/>
      <c r="AJ33" s="443"/>
      <c r="AK33" s="443"/>
    </row>
    <row r="34" spans="1:37" s="37" customFormat="1" ht="12.75" customHeight="1">
      <c r="A34" s="164"/>
      <c r="B34" s="391"/>
      <c r="C34" s="387"/>
      <c r="D34" s="387"/>
      <c r="E34" s="175"/>
      <c r="F34" s="166"/>
      <c r="G34" s="166"/>
      <c r="H34" s="167"/>
      <c r="I34" s="154"/>
      <c r="J34" s="176"/>
      <c r="K34" s="168" t="s">
        <v>0</v>
      </c>
      <c r="L34" s="177" t="s">
        <v>407</v>
      </c>
      <c r="M34" s="170" t="str">
        <f>UPPER(IF(OR(L34="a",L34="as"),K32,IF(OR(L34="b",L34="bs"),K36,)))</f>
        <v>UJHÁZI</v>
      </c>
      <c r="N34" s="187"/>
      <c r="O34" s="179"/>
      <c r="P34" s="179"/>
      <c r="Q34" s="160"/>
      <c r="R34" s="161"/>
      <c r="S34" s="162"/>
      <c r="AI34" s="443"/>
      <c r="AJ34" s="443"/>
      <c r="AK34" s="443"/>
    </row>
    <row r="35" spans="1:37" s="37" customFormat="1" ht="12.75" customHeight="1">
      <c r="A35" s="164">
        <v>15</v>
      </c>
      <c r="B35" s="350">
        <f>IF($E35="","",VLOOKUP($E35,'F12 CD ELO'!$A$7:$O$22,14))</f>
      </c>
      <c r="C35" s="378">
        <f>IF($E35="","",VLOOKUP($E35,'F12 CD ELO'!$A$7:$O$22,15))</f>
      </c>
      <c r="D35" s="378">
        <f>IF($E35="","",VLOOKUP($E35,'F12 CD ELO'!$A$7:$O$22,5))</f>
      </c>
      <c r="E35" s="152"/>
      <c r="F35" s="172" t="s">
        <v>373</v>
      </c>
      <c r="G35" s="172" t="s">
        <v>374</v>
      </c>
      <c r="H35" s="172"/>
      <c r="I35" s="172">
        <f>IF($E35="","",VLOOKUP($E35,'F12 CD ELO'!$A$7:$O$22,4))</f>
      </c>
      <c r="J35" s="155"/>
      <c r="K35" s="154"/>
      <c r="L35" s="180"/>
      <c r="M35" s="154" t="s">
        <v>458</v>
      </c>
      <c r="N35" s="179"/>
      <c r="O35" s="179"/>
      <c r="P35" s="179"/>
      <c r="Q35" s="160"/>
      <c r="R35" s="161"/>
      <c r="S35" s="162"/>
      <c r="AI35" s="443"/>
      <c r="AJ35" s="443"/>
      <c r="AK35" s="443"/>
    </row>
    <row r="36" spans="1:37" s="37" customFormat="1" ht="12.75" customHeight="1">
      <c r="A36" s="164"/>
      <c r="B36" s="391"/>
      <c r="C36" s="387"/>
      <c r="D36" s="387"/>
      <c r="E36" s="165"/>
      <c r="F36" s="166"/>
      <c r="G36" s="166"/>
      <c r="H36" s="167"/>
      <c r="I36" s="168" t="s">
        <v>0</v>
      </c>
      <c r="J36" s="169" t="s">
        <v>407</v>
      </c>
      <c r="K36" s="170" t="str">
        <f>UPPER(IF(OR(J36="a",J36="as"),F35,IF(OR(J36="b",J36="bs"),F37,)))</f>
        <v>KOSZTOVÁNYI</v>
      </c>
      <c r="L36" s="182"/>
      <c r="M36" s="154"/>
      <c r="N36" s="179"/>
      <c r="O36" s="179"/>
      <c r="P36" s="179"/>
      <c r="Q36" s="160"/>
      <c r="R36" s="161"/>
      <c r="S36" s="162"/>
      <c r="AI36" s="443"/>
      <c r="AJ36" s="443"/>
      <c r="AK36" s="443"/>
    </row>
    <row r="37" spans="1:37" s="37" customFormat="1" ht="12.75" customHeight="1">
      <c r="A37" s="150">
        <v>16</v>
      </c>
      <c r="B37" s="350">
        <f>IF($E37="","",VLOOKUP($E37,'F12 CD ELO'!$A$7:$O$22,14))</f>
      </c>
      <c r="C37" s="378">
        <f>IF($E37="","",VLOOKUP($E37,'F12 CD ELO'!$A$7:$O$22,15))</f>
      </c>
      <c r="D37" s="378">
        <f>IF($E37="","",VLOOKUP($E37,'F12 CD ELO'!$A$7:$O$22,5))</f>
      </c>
      <c r="E37" s="152"/>
      <c r="F37" s="519" t="s">
        <v>153</v>
      </c>
      <c r="G37" s="153">
        <f>IF($E37="","",VLOOKUP($E37,'F12 CD ELO'!$A$7:$O$22,3))</f>
      </c>
      <c r="H37" s="172"/>
      <c r="I37" s="153">
        <f>IF($E37="","",VLOOKUP($E37,'F12 CD ELO'!$A$7:$O$22,4))</f>
      </c>
      <c r="J37" s="183"/>
      <c r="K37" s="154"/>
      <c r="L37" s="154"/>
      <c r="M37" s="154"/>
      <c r="N37" s="179"/>
      <c r="O37" s="179"/>
      <c r="P37" s="179"/>
      <c r="Q37" s="160"/>
      <c r="R37" s="161"/>
      <c r="S37" s="162"/>
      <c r="AI37" s="443"/>
      <c r="AJ37" s="443"/>
      <c r="AK37" s="443"/>
    </row>
    <row r="38" spans="1:37" s="37" customFormat="1" ht="9" customHeight="1">
      <c r="A38" s="190"/>
      <c r="B38" s="165"/>
      <c r="C38" s="165"/>
      <c r="D38" s="165"/>
      <c r="E38" s="165"/>
      <c r="F38" s="184"/>
      <c r="G38" s="184"/>
      <c r="H38" s="188"/>
      <c r="I38" s="154"/>
      <c r="J38" s="176"/>
      <c r="K38" s="154"/>
      <c r="L38" s="154"/>
      <c r="M38" s="154"/>
      <c r="N38" s="179"/>
      <c r="O38" s="179"/>
      <c r="P38" s="179"/>
      <c r="Q38" s="160"/>
      <c r="R38" s="161"/>
      <c r="S38" s="162"/>
      <c r="AI38" s="443"/>
      <c r="AJ38" s="443"/>
      <c r="AK38" s="443"/>
    </row>
    <row r="39" spans="1:37" s="37" customFormat="1" ht="9" customHeight="1">
      <c r="A39" s="191"/>
      <c r="B39" s="156"/>
      <c r="C39" s="156"/>
      <c r="D39" s="156"/>
      <c r="E39" s="165"/>
      <c r="F39" s="156"/>
      <c r="G39" s="156"/>
      <c r="H39" s="156"/>
      <c r="I39" s="156"/>
      <c r="J39" s="165"/>
      <c r="K39" s="156"/>
      <c r="L39" s="156"/>
      <c r="M39" s="156"/>
      <c r="N39" s="192"/>
      <c r="O39" s="192"/>
      <c r="P39" s="192"/>
      <c r="Q39" s="160"/>
      <c r="R39" s="161"/>
      <c r="S39" s="162"/>
      <c r="AI39" s="443"/>
      <c r="AJ39" s="443"/>
      <c r="AK39" s="443"/>
    </row>
    <row r="40" spans="1:37" s="37" customFormat="1" ht="9" customHeight="1">
      <c r="A40" s="190"/>
      <c r="B40" s="165"/>
      <c r="C40" s="165"/>
      <c r="D40" s="165"/>
      <c r="E40" s="165"/>
      <c r="F40" s="156"/>
      <c r="G40" s="156"/>
      <c r="I40" s="156"/>
      <c r="J40" s="165"/>
      <c r="K40" s="156"/>
      <c r="L40" s="156"/>
      <c r="M40" s="193"/>
      <c r="N40" s="165"/>
      <c r="O40" s="156"/>
      <c r="P40" s="192"/>
      <c r="Q40" s="160"/>
      <c r="R40" s="161"/>
      <c r="S40" s="162"/>
      <c r="AI40" s="443"/>
      <c r="AJ40" s="443"/>
      <c r="AK40" s="443"/>
    </row>
    <row r="41" spans="1:37" s="37" customFormat="1" ht="9" customHeight="1">
      <c r="A41" s="190"/>
      <c r="B41" s="156"/>
      <c r="C41" s="156"/>
      <c r="D41" s="156"/>
      <c r="E41" s="165"/>
      <c r="F41" s="156"/>
      <c r="G41" s="156"/>
      <c r="H41" s="156"/>
      <c r="I41" s="156"/>
      <c r="J41" s="165"/>
      <c r="K41" s="156"/>
      <c r="L41" s="156"/>
      <c r="M41" s="156"/>
      <c r="N41" s="192"/>
      <c r="O41" s="156"/>
      <c r="P41" s="192"/>
      <c r="Q41" s="160"/>
      <c r="R41" s="161"/>
      <c r="S41" s="162"/>
      <c r="AI41" s="443"/>
      <c r="AJ41" s="443"/>
      <c r="AK41" s="443"/>
    </row>
    <row r="42" spans="1:37" s="37" customFormat="1" ht="9" customHeight="1">
      <c r="A42" s="190"/>
      <c r="B42" s="165"/>
      <c r="C42" s="165"/>
      <c r="D42" s="165"/>
      <c r="E42" s="165"/>
      <c r="F42" s="156"/>
      <c r="G42" s="156"/>
      <c r="I42" s="193"/>
      <c r="J42" s="165"/>
      <c r="K42" s="156"/>
      <c r="L42" s="156"/>
      <c r="M42" s="156"/>
      <c r="N42" s="192"/>
      <c r="O42" s="192"/>
      <c r="P42" s="192"/>
      <c r="Q42" s="160"/>
      <c r="R42" s="161"/>
      <c r="S42" s="162"/>
      <c r="AI42" s="443"/>
      <c r="AJ42" s="443"/>
      <c r="AK42" s="443"/>
    </row>
    <row r="43" spans="1:37" s="37" customFormat="1" ht="9" customHeight="1">
      <c r="A43" s="190"/>
      <c r="B43" s="156"/>
      <c r="C43" s="156"/>
      <c r="D43" s="156"/>
      <c r="E43" s="165"/>
      <c r="F43" s="156"/>
      <c r="G43" s="156"/>
      <c r="H43" s="156"/>
      <c r="I43" s="156"/>
      <c r="J43" s="165"/>
      <c r="K43" s="156"/>
      <c r="L43" s="194"/>
      <c r="M43" s="156"/>
      <c r="N43" s="192"/>
      <c r="O43" s="192"/>
      <c r="P43" s="192"/>
      <c r="Q43" s="160"/>
      <c r="R43" s="161"/>
      <c r="S43" s="162"/>
      <c r="AI43" s="443"/>
      <c r="AJ43" s="443"/>
      <c r="AK43" s="443"/>
    </row>
    <row r="44" spans="1:37" s="37" customFormat="1" ht="9" customHeight="1">
      <c r="A44" s="190"/>
      <c r="B44" s="165"/>
      <c r="C44" s="165"/>
      <c r="D44" s="165"/>
      <c r="E44" s="165"/>
      <c r="F44" s="156"/>
      <c r="G44" s="156"/>
      <c r="I44" s="156"/>
      <c r="J44" s="165"/>
      <c r="K44" s="193"/>
      <c r="L44" s="165"/>
      <c r="M44" s="156"/>
      <c r="N44" s="192"/>
      <c r="O44" s="192"/>
      <c r="P44" s="192"/>
      <c r="Q44" s="160"/>
      <c r="R44" s="161"/>
      <c r="S44" s="162"/>
      <c r="AI44" s="443"/>
      <c r="AJ44" s="443"/>
      <c r="AK44" s="443"/>
    </row>
    <row r="45" spans="1:37" s="37" customFormat="1" ht="9" customHeight="1">
      <c r="A45" s="190"/>
      <c r="B45" s="156"/>
      <c r="C45" s="156"/>
      <c r="D45" s="156"/>
      <c r="E45" s="165"/>
      <c r="F45" s="156"/>
      <c r="G45" s="156"/>
      <c r="H45" s="156"/>
      <c r="I45" s="156"/>
      <c r="J45" s="165"/>
      <c r="K45" s="156"/>
      <c r="L45" s="156"/>
      <c r="M45" s="156"/>
      <c r="N45" s="192"/>
      <c r="O45" s="192"/>
      <c r="P45" s="192"/>
      <c r="Q45" s="160"/>
      <c r="R45" s="161"/>
      <c r="S45" s="162"/>
      <c r="AI45" s="443"/>
      <c r="AJ45" s="443"/>
      <c r="AK45" s="443"/>
    </row>
    <row r="46" spans="1:37" s="37" customFormat="1" ht="9" customHeight="1">
      <c r="A46" s="190"/>
      <c r="B46" s="165"/>
      <c r="C46" s="165"/>
      <c r="D46" s="165"/>
      <c r="E46" s="165"/>
      <c r="F46" s="156"/>
      <c r="G46" s="156"/>
      <c r="I46" s="193"/>
      <c r="J46" s="165"/>
      <c r="K46" s="156"/>
      <c r="L46" s="156"/>
      <c r="M46" s="156"/>
      <c r="N46" s="192"/>
      <c r="O46" s="192"/>
      <c r="P46" s="192"/>
      <c r="Q46" s="160"/>
      <c r="R46" s="161"/>
      <c r="S46" s="162"/>
      <c r="AI46" s="443"/>
      <c r="AJ46" s="443"/>
      <c r="AK46" s="443"/>
    </row>
    <row r="47" spans="1:37" s="37" customFormat="1" ht="9" customHeight="1">
      <c r="A47" s="191"/>
      <c r="B47" s="156"/>
      <c r="C47" s="156"/>
      <c r="D47" s="156"/>
      <c r="E47" s="165"/>
      <c r="F47" s="156"/>
      <c r="G47" s="156"/>
      <c r="H47" s="156"/>
      <c r="I47" s="156"/>
      <c r="J47" s="165"/>
      <c r="K47" s="156"/>
      <c r="L47" s="156"/>
      <c r="M47" s="156"/>
      <c r="N47" s="156"/>
      <c r="O47" s="157"/>
      <c r="P47" s="157"/>
      <c r="Q47" s="160"/>
      <c r="R47" s="161"/>
      <c r="S47" s="162"/>
      <c r="AI47" s="443"/>
      <c r="AJ47" s="443"/>
      <c r="AK47" s="443"/>
    </row>
    <row r="48" spans="1:37" s="2" customFormat="1" ht="6.75" customHeight="1">
      <c r="A48" s="196"/>
      <c r="B48" s="196"/>
      <c r="C48" s="196"/>
      <c r="D48" s="196"/>
      <c r="E48" s="196"/>
      <c r="F48" s="197"/>
      <c r="G48" s="197"/>
      <c r="H48" s="197"/>
      <c r="I48" s="197"/>
      <c r="J48" s="198"/>
      <c r="K48" s="199"/>
      <c r="L48" s="200"/>
      <c r="M48" s="199"/>
      <c r="N48" s="200"/>
      <c r="O48" s="199"/>
      <c r="P48" s="200"/>
      <c r="Q48" s="199"/>
      <c r="R48" s="200"/>
      <c r="S48" s="201"/>
      <c r="AI48" s="444"/>
      <c r="AJ48" s="444"/>
      <c r="AK48" s="444"/>
    </row>
    <row r="49" spans="1:37" s="18" customFormat="1" ht="10.5" customHeight="1">
      <c r="A49" s="202" t="s">
        <v>101</v>
      </c>
      <c r="B49" s="203"/>
      <c r="C49" s="203"/>
      <c r="D49" s="382"/>
      <c r="E49" s="205" t="s">
        <v>5</v>
      </c>
      <c r="F49" s="206" t="s">
        <v>103</v>
      </c>
      <c r="G49" s="205"/>
      <c r="H49" s="207"/>
      <c r="I49" s="208"/>
      <c r="J49" s="205" t="s">
        <v>5</v>
      </c>
      <c r="K49" s="206" t="s">
        <v>114</v>
      </c>
      <c r="L49" s="209"/>
      <c r="M49" s="206" t="s">
        <v>115</v>
      </c>
      <c r="N49" s="210"/>
      <c r="O49" s="211" t="s">
        <v>116</v>
      </c>
      <c r="P49" s="211"/>
      <c r="Q49" s="212"/>
      <c r="R49" s="213"/>
      <c r="AI49" s="445"/>
      <c r="AJ49" s="445"/>
      <c r="AK49" s="445"/>
    </row>
    <row r="50" spans="1:37" s="18" customFormat="1" ht="9" customHeight="1">
      <c r="A50" s="383" t="s">
        <v>102</v>
      </c>
      <c r="B50" s="384"/>
      <c r="C50" s="385"/>
      <c r="D50" s="386"/>
      <c r="E50" s="217">
        <v>1</v>
      </c>
      <c r="F50" s="90" t="str">
        <f>IF(E50&gt;$R$57,,UPPER(VLOOKUP(E50,'F12 CD ELO'!$A$7:$Q$134,2)))</f>
        <v>FERENCZI</v>
      </c>
      <c r="G50" s="218"/>
      <c r="H50" s="90"/>
      <c r="I50" s="89"/>
      <c r="J50" s="219" t="s">
        <v>6</v>
      </c>
      <c r="K50" s="214"/>
      <c r="L50" s="220"/>
      <c r="M50" s="214"/>
      <c r="N50" s="221"/>
      <c r="O50" s="222" t="s">
        <v>106</v>
      </c>
      <c r="P50" s="223"/>
      <c r="Q50" s="223"/>
      <c r="R50" s="224"/>
      <c r="AI50" s="445"/>
      <c r="AJ50" s="445"/>
      <c r="AK50" s="445"/>
    </row>
    <row r="51" spans="1:37" s="18" customFormat="1" ht="9" customHeight="1">
      <c r="A51" s="229" t="s">
        <v>113</v>
      </c>
      <c r="B51" s="227"/>
      <c r="C51" s="379"/>
      <c r="D51" s="230"/>
      <c r="E51" s="217">
        <v>2</v>
      </c>
      <c r="F51" s="90" t="str">
        <f>IF(E51&gt;$R$57,,UPPER(VLOOKUP(E51,'F12 CD ELO'!$A$7:$Q$134,2)))</f>
        <v>SZABÓ</v>
      </c>
      <c r="G51" s="218"/>
      <c r="H51" s="90"/>
      <c r="I51" s="89"/>
      <c r="J51" s="219" t="s">
        <v>7</v>
      </c>
      <c r="K51" s="214"/>
      <c r="L51" s="220"/>
      <c r="M51" s="214"/>
      <c r="N51" s="221"/>
      <c r="O51" s="225"/>
      <c r="P51" s="226"/>
      <c r="Q51" s="227"/>
      <c r="R51" s="228"/>
      <c r="AI51" s="445"/>
      <c r="AJ51" s="445"/>
      <c r="AK51" s="445"/>
    </row>
    <row r="52" spans="1:37" s="18" customFormat="1" ht="9" customHeight="1">
      <c r="A52" s="341"/>
      <c r="B52" s="342"/>
      <c r="C52" s="380"/>
      <c r="D52" s="343"/>
      <c r="E52" s="217">
        <v>3</v>
      </c>
      <c r="F52" s="90" t="str">
        <f>IF(E52&gt;$R$57,,UPPER(VLOOKUP(E52,'F12 CD ELO'!$A$7:$Q$134,2)))</f>
        <v>NYIKOS</v>
      </c>
      <c r="G52" s="218"/>
      <c r="H52" s="90"/>
      <c r="I52" s="89"/>
      <c r="J52" s="219" t="s">
        <v>8</v>
      </c>
      <c r="K52" s="214"/>
      <c r="L52" s="220"/>
      <c r="M52" s="214"/>
      <c r="N52" s="221"/>
      <c r="O52" s="222" t="s">
        <v>107</v>
      </c>
      <c r="P52" s="223"/>
      <c r="Q52" s="223"/>
      <c r="R52" s="224"/>
      <c r="AI52" s="445"/>
      <c r="AJ52" s="445"/>
      <c r="AK52" s="445"/>
    </row>
    <row r="53" spans="1:37" s="18" customFormat="1" ht="9" customHeight="1">
      <c r="A53" s="231"/>
      <c r="B53" s="375"/>
      <c r="C53" s="375"/>
      <c r="D53" s="232"/>
      <c r="E53" s="217">
        <v>4</v>
      </c>
      <c r="F53" s="90" t="str">
        <f>IF(E53&gt;$R$57,,UPPER(VLOOKUP(E53,'F12 CD ELO'!$A$7:$Q$134,2)))</f>
        <v>FELHŐFALVI</v>
      </c>
      <c r="G53" s="218"/>
      <c r="H53" s="90"/>
      <c r="I53" s="89"/>
      <c r="J53" s="219" t="s">
        <v>9</v>
      </c>
      <c r="K53" s="214"/>
      <c r="L53" s="220"/>
      <c r="M53" s="214"/>
      <c r="N53" s="221"/>
      <c r="O53" s="214"/>
      <c r="P53" s="220"/>
      <c r="Q53" s="214"/>
      <c r="R53" s="221"/>
      <c r="AI53" s="445"/>
      <c r="AJ53" s="445"/>
      <c r="AK53" s="445"/>
    </row>
    <row r="54" spans="1:37" s="18" customFormat="1" ht="9" customHeight="1">
      <c r="A54" s="328"/>
      <c r="B54" s="344"/>
      <c r="C54" s="344"/>
      <c r="D54" s="381"/>
      <c r="E54" s="217"/>
      <c r="F54" s="90"/>
      <c r="G54" s="218"/>
      <c r="H54" s="90"/>
      <c r="I54" s="89"/>
      <c r="J54" s="219" t="s">
        <v>10</v>
      </c>
      <c r="K54" s="214"/>
      <c r="L54" s="220"/>
      <c r="M54" s="214"/>
      <c r="N54" s="221"/>
      <c r="O54" s="227"/>
      <c r="P54" s="226"/>
      <c r="Q54" s="227"/>
      <c r="R54" s="228"/>
      <c r="AI54" s="445"/>
      <c r="AJ54" s="445"/>
      <c r="AK54" s="445"/>
    </row>
    <row r="55" spans="1:37" s="18" customFormat="1" ht="9" customHeight="1">
      <c r="A55" s="329"/>
      <c r="B55" s="349"/>
      <c r="C55" s="375"/>
      <c r="D55" s="232"/>
      <c r="E55" s="217"/>
      <c r="F55" s="90"/>
      <c r="G55" s="218"/>
      <c r="H55" s="90"/>
      <c r="I55" s="89"/>
      <c r="J55" s="219" t="s">
        <v>11</v>
      </c>
      <c r="K55" s="214"/>
      <c r="L55" s="220"/>
      <c r="M55" s="214"/>
      <c r="N55" s="221"/>
      <c r="O55" s="222" t="s">
        <v>91</v>
      </c>
      <c r="P55" s="223"/>
      <c r="Q55" s="223"/>
      <c r="R55" s="224"/>
      <c r="AI55" s="445"/>
      <c r="AJ55" s="445"/>
      <c r="AK55" s="445"/>
    </row>
    <row r="56" spans="1:37" s="18" customFormat="1" ht="9" customHeight="1">
      <c r="A56" s="329"/>
      <c r="B56" s="349"/>
      <c r="C56" s="376"/>
      <c r="D56" s="339"/>
      <c r="E56" s="217"/>
      <c r="F56" s="90"/>
      <c r="G56" s="218"/>
      <c r="H56" s="90"/>
      <c r="I56" s="89"/>
      <c r="J56" s="219" t="s">
        <v>12</v>
      </c>
      <c r="K56" s="214"/>
      <c r="L56" s="220"/>
      <c r="M56" s="214"/>
      <c r="N56" s="221"/>
      <c r="O56" s="214"/>
      <c r="P56" s="220"/>
      <c r="Q56" s="214"/>
      <c r="R56" s="221"/>
      <c r="AI56" s="445"/>
      <c r="AJ56" s="445"/>
      <c r="AK56" s="445"/>
    </row>
    <row r="57" spans="1:37" s="18" customFormat="1" ht="9" customHeight="1">
      <c r="A57" s="330"/>
      <c r="B57" s="327"/>
      <c r="C57" s="377"/>
      <c r="D57" s="340"/>
      <c r="E57" s="233"/>
      <c r="F57" s="234"/>
      <c r="G57" s="235"/>
      <c r="H57" s="234"/>
      <c r="I57" s="236"/>
      <c r="J57" s="237" t="s">
        <v>13</v>
      </c>
      <c r="K57" s="227"/>
      <c r="L57" s="226"/>
      <c r="M57" s="227"/>
      <c r="N57" s="228"/>
      <c r="O57" s="227" t="str">
        <f>R4</f>
        <v>Peterdi Tamás</v>
      </c>
      <c r="P57" s="226"/>
      <c r="Q57" s="227"/>
      <c r="R57" s="238">
        <f>MIN(4,'F12 CD ELO'!Q5)</f>
        <v>4</v>
      </c>
      <c r="AI57" s="445"/>
      <c r="AJ57" s="445"/>
      <c r="AK57" s="445"/>
    </row>
  </sheetData>
  <sheetProtection/>
  <mergeCells count="1">
    <mergeCell ref="A4:C4"/>
  </mergeCells>
  <conditionalFormatting sqref="G45:I45 G39:I39 H23 H25 H27 H29 H31 H33 H35 H37 G47:I47 G41:I41 G43:I43 H7 H9 H11 H13 H15 H17 H19 H21">
    <cfRule type="expression" priority="14" dxfId="5" stopIfTrue="1">
      <formula>AND($E7&lt;9,$C7&gt;0)</formula>
    </cfRule>
  </conditionalFormatting>
  <conditionalFormatting sqref="I32 I46 I36 K44 I42 K10 M14 K18 K26 K34 M30 M40 O22 I8 I12 I16 I20 I24 I28">
    <cfRule type="expression" priority="11" dxfId="12" stopIfTrue="1">
      <formula>AND($O$1="CU",I8="Umpire")</formula>
    </cfRule>
    <cfRule type="expression" priority="12" dxfId="11" stopIfTrue="1">
      <formula>AND($O$1="CU",I8&lt;&gt;"Umpire",J8&lt;&gt;"")</formula>
    </cfRule>
    <cfRule type="expression" priority="13" dxfId="10" stopIfTrue="1">
      <formula>AND($O$1="CU",I8&lt;&gt;"Umpire")</formula>
    </cfRule>
  </conditionalFormatting>
  <conditionalFormatting sqref="E39 E47 E45 E43 E41">
    <cfRule type="expression" priority="10" dxfId="1" stopIfTrue="1">
      <formula>AND($E39&lt;9,$C39&gt;0)</formula>
    </cfRule>
  </conditionalFormatting>
  <conditionalFormatting sqref="F41 F43 F45 F47 F39">
    <cfRule type="cellIs" priority="8" dxfId="0" operator="equal" stopIfTrue="1">
      <formula>"Bye"</formula>
    </cfRule>
    <cfRule type="expression" priority="9" dxfId="5" stopIfTrue="1">
      <formula>AND($E39&lt;9,$C39&gt;0)</formula>
    </cfRule>
  </conditionalFormatting>
  <conditionalFormatting sqref="M10 M18 M26 M34 O30 O40 M44 O14 Q22 K8 K12 K16 K20 K24 K28 K32 K36 K42 K46">
    <cfRule type="expression" priority="6" dxfId="5" stopIfTrue="1">
      <formula>J8="as"</formula>
    </cfRule>
    <cfRule type="expression" priority="7" dxfId="5" stopIfTrue="1">
      <formula>J8="bs"</formula>
    </cfRule>
  </conditionalFormatting>
  <conditionalFormatting sqref="B41 B43 B45 B47 B39">
    <cfRule type="cellIs" priority="4" dxfId="3" operator="equal" stopIfTrue="1">
      <formula>"QA"</formula>
    </cfRule>
    <cfRule type="cellIs" priority="5" dxfId="3" operator="equal" stopIfTrue="1">
      <formula>"DA"</formula>
    </cfRule>
  </conditionalFormatting>
  <conditionalFormatting sqref="R57 J8 J12 J16 J20 J24 J28 J32 J36 N30 N14 L10 L34 L18 L26 P22">
    <cfRule type="expression" priority="3" dxfId="2" stopIfTrue="1">
      <formula>$O$1="CU"</formula>
    </cfRule>
  </conditionalFormatting>
  <conditionalFormatting sqref="E9 E7 E11 E13 E15 E17 E19 E21 E23 E25 E27 E29 E31 E33 E35 E37">
    <cfRule type="expression" priority="2" dxfId="1" stopIfTrue="1">
      <formula>$E7&lt;5</formula>
    </cfRule>
  </conditionalFormatting>
  <conditionalFormatting sqref="F35 F37 F25 F33 F31 F29 F27 F23 F19 F21 F9 F17 F15 F13 F11 F7">
    <cfRule type="cellIs" priority="1" dxfId="0" operator="equal" stopIfTrue="1">
      <formula>"Bye"</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fitToHeight="1" fitToWidth="1" horizontalDpi="600" verticalDpi="600" orientation="portrait" paperSize="9" scale="96" r:id="rId4"/>
  <drawing r:id="rId3"/>
  <legacyDrawing r:id="rId2"/>
</worksheet>
</file>

<file path=xl/worksheets/sheet13.xml><?xml version="1.0" encoding="utf-8"?>
<worksheet xmlns="http://schemas.openxmlformats.org/spreadsheetml/2006/main" xmlns:r="http://schemas.openxmlformats.org/officeDocument/2006/relationships">
  <sheetPr codeName="Sheet18">
    <tabColor indexed="42"/>
  </sheetPr>
  <dimension ref="A1:Q156"/>
  <sheetViews>
    <sheetView showGridLines="0" showZeros="0" zoomScalePageLayoutView="0" workbookViewId="0" topLeftCell="A1">
      <pane ySplit="6" topLeftCell="A7" activePane="bottomLeft" state="frozen"/>
      <selection pane="topLeft" activeCell="F2" sqref="F2"/>
      <selection pane="bottomLeft" activeCell="C10" sqref="C10"/>
    </sheetView>
  </sheetViews>
  <sheetFormatPr defaultColWidth="9.140625" defaultRowHeight="12.75"/>
  <cols>
    <col min="1" max="1" width="3.8515625" style="0" customWidth="1"/>
    <col min="2" max="2" width="14.00390625" style="0" customWidth="1"/>
    <col min="3" max="3" width="12.421875" style="0" customWidth="1"/>
    <col min="4" max="4" width="10.140625" style="44" customWidth="1"/>
    <col min="5" max="5" width="12.140625" style="471" customWidth="1"/>
    <col min="6" max="6" width="6.140625" style="99" hidden="1" customWidth="1"/>
    <col min="7" max="7" width="31.421875" style="99" customWidth="1"/>
    <col min="8" max="8" width="7.7109375" style="44" customWidth="1"/>
    <col min="9" max="13" width="7.421875" style="44" hidden="1" customWidth="1"/>
    <col min="14" max="15" width="7.421875" style="44" customWidth="1"/>
    <col min="16" max="16" width="7.421875" style="44" hidden="1" customWidth="1"/>
    <col min="17" max="17" width="7.421875" style="44" customWidth="1"/>
  </cols>
  <sheetData>
    <row r="1" spans="1:17" ht="26.25">
      <c r="A1" s="353" t="str">
        <f>Altalanos!$A$6</f>
        <v>TM Kupa</v>
      </c>
      <c r="B1" s="91"/>
      <c r="C1" s="91"/>
      <c r="D1" s="346"/>
      <c r="E1" s="371" t="s">
        <v>112</v>
      </c>
      <c r="F1" s="360"/>
      <c r="G1" s="361"/>
      <c r="H1" s="362"/>
      <c r="I1" s="362"/>
      <c r="J1" s="363"/>
      <c r="K1" s="363"/>
      <c r="L1" s="363"/>
      <c r="M1" s="363"/>
      <c r="N1" s="363"/>
      <c r="O1" s="363"/>
      <c r="P1" s="363"/>
      <c r="Q1" s="364"/>
    </row>
    <row r="2" spans="2:17" ht="13.5" thickBot="1">
      <c r="B2" s="94" t="s">
        <v>111</v>
      </c>
      <c r="C2" s="492" t="str">
        <f>Altalanos!$D$8</f>
        <v>L12V</v>
      </c>
      <c r="D2" s="116"/>
      <c r="E2" s="371" t="s">
        <v>92</v>
      </c>
      <c r="F2" s="100"/>
      <c r="G2" s="100"/>
      <c r="H2" s="462"/>
      <c r="I2" s="462"/>
      <c r="J2" s="92"/>
      <c r="K2" s="92"/>
      <c r="L2" s="92"/>
      <c r="M2" s="92"/>
      <c r="N2" s="108"/>
      <c r="O2" s="85"/>
      <c r="P2" s="85"/>
      <c r="Q2" s="108"/>
    </row>
    <row r="3" spans="1:17" s="2" customFormat="1" ht="13.5" thickBot="1">
      <c r="A3" s="454" t="s">
        <v>110</v>
      </c>
      <c r="B3" s="460"/>
      <c r="C3" s="460"/>
      <c r="D3" s="460"/>
      <c r="E3" s="460"/>
      <c r="F3" s="460"/>
      <c r="G3" s="460"/>
      <c r="H3" s="460"/>
      <c r="I3" s="461"/>
      <c r="J3" s="109"/>
      <c r="K3" s="118"/>
      <c r="L3" s="118"/>
      <c r="M3" s="118"/>
      <c r="N3" s="413" t="s">
        <v>91</v>
      </c>
      <c r="O3" s="110"/>
      <c r="P3" s="119"/>
      <c r="Q3" s="372"/>
    </row>
    <row r="4" spans="1:17" s="2" customFormat="1" ht="12.75">
      <c r="A4" s="54" t="s">
        <v>81</v>
      </c>
      <c r="B4" s="54"/>
      <c r="C4" s="52" t="s">
        <v>78</v>
      </c>
      <c r="D4" s="54" t="s">
        <v>86</v>
      </c>
      <c r="E4" s="86"/>
      <c r="G4" s="120"/>
      <c r="H4" s="473" t="s">
        <v>87</v>
      </c>
      <c r="I4" s="467"/>
      <c r="J4" s="121"/>
      <c r="K4" s="122"/>
      <c r="L4" s="122"/>
      <c r="M4" s="122"/>
      <c r="N4" s="121"/>
      <c r="O4" s="373"/>
      <c r="P4" s="373"/>
      <c r="Q4" s="123"/>
    </row>
    <row r="5" spans="1:17" s="2" customFormat="1" ht="13.5" thickBot="1">
      <c r="A5" s="365" t="str">
        <f>Altalanos!$A$10</f>
        <v>2022.01.15-17</v>
      </c>
      <c r="B5" s="365"/>
      <c r="C5" s="95" t="str">
        <f>Altalanos!$C$10</f>
        <v>Budapest</v>
      </c>
      <c r="D5" s="96" t="str">
        <f>Altalanos!$D$10</f>
        <v>  </v>
      </c>
      <c r="E5" s="96"/>
      <c r="F5" s="96"/>
      <c r="G5" s="96"/>
      <c r="H5" s="398" t="str">
        <f>Altalanos!$E$10</f>
        <v>Peterdi Tamás</v>
      </c>
      <c r="I5" s="474"/>
      <c r="J5" s="124"/>
      <c r="K5" s="87"/>
      <c r="L5" s="87"/>
      <c r="M5" s="87"/>
      <c r="N5" s="124"/>
      <c r="O5" s="96"/>
      <c r="P5" s="96"/>
      <c r="Q5" s="482"/>
    </row>
    <row r="6" spans="1:17" ht="30" customHeight="1" thickBot="1">
      <c r="A6" s="351" t="s">
        <v>93</v>
      </c>
      <c r="B6" s="112" t="s">
        <v>84</v>
      </c>
      <c r="C6" s="112" t="s">
        <v>85</v>
      </c>
      <c r="D6" s="112" t="s">
        <v>89</v>
      </c>
      <c r="E6" s="113" t="s">
        <v>90</v>
      </c>
      <c r="F6" s="113" t="s">
        <v>94</v>
      </c>
      <c r="G6" s="113" t="s">
        <v>164</v>
      </c>
      <c r="H6" s="463" t="s">
        <v>95</v>
      </c>
      <c r="I6" s="464"/>
      <c r="J6" s="355" t="s">
        <v>73</v>
      </c>
      <c r="K6" s="114" t="s">
        <v>71</v>
      </c>
      <c r="L6" s="357" t="s">
        <v>1</v>
      </c>
      <c r="M6" s="283" t="s">
        <v>72</v>
      </c>
      <c r="N6" s="388" t="s">
        <v>109</v>
      </c>
      <c r="O6" s="369" t="s">
        <v>96</v>
      </c>
      <c r="P6" s="370" t="s">
        <v>2</v>
      </c>
      <c r="Q6" s="113" t="s">
        <v>97</v>
      </c>
    </row>
    <row r="7" spans="1:17" s="11" customFormat="1" ht="18.75" customHeight="1">
      <c r="A7" s="359">
        <v>1</v>
      </c>
      <c r="B7" s="102" t="s">
        <v>259</v>
      </c>
      <c r="C7" s="102" t="s">
        <v>336</v>
      </c>
      <c r="D7" s="103"/>
      <c r="E7" s="374"/>
      <c r="F7" s="456"/>
      <c r="G7" s="457"/>
      <c r="H7" s="103"/>
      <c r="I7" s="103"/>
      <c r="J7" s="356"/>
      <c r="K7" s="354"/>
      <c r="L7" s="358"/>
      <c r="M7" s="354"/>
      <c r="N7" s="348"/>
      <c r="O7" s="484"/>
      <c r="P7" s="127"/>
      <c r="Q7" s="104"/>
    </row>
    <row r="8" spans="1:17" s="11" customFormat="1" ht="18.75" customHeight="1">
      <c r="A8" s="359">
        <v>2</v>
      </c>
      <c r="B8" s="102" t="s">
        <v>179</v>
      </c>
      <c r="C8" s="102" t="s">
        <v>435</v>
      </c>
      <c r="D8" s="103"/>
      <c r="E8" s="374"/>
      <c r="F8" s="458"/>
      <c r="G8" s="459"/>
      <c r="H8" s="103"/>
      <c r="I8" s="103"/>
      <c r="J8" s="356"/>
      <c r="K8" s="354"/>
      <c r="L8" s="358"/>
      <c r="M8" s="354"/>
      <c r="N8" s="348"/>
      <c r="O8" s="103"/>
      <c r="P8" s="127"/>
      <c r="Q8" s="104"/>
    </row>
    <row r="9" spans="1:17" s="11" customFormat="1" ht="18.75" customHeight="1">
      <c r="A9" s="359">
        <v>3</v>
      </c>
      <c r="B9" s="102" t="s">
        <v>387</v>
      </c>
      <c r="C9" s="102" t="s">
        <v>327</v>
      </c>
      <c r="D9" s="103"/>
      <c r="E9" s="374"/>
      <c r="F9" s="458"/>
      <c r="G9" s="459"/>
      <c r="H9" s="103"/>
      <c r="I9" s="103"/>
      <c r="J9" s="356"/>
      <c r="K9" s="354"/>
      <c r="L9" s="358"/>
      <c r="M9" s="354"/>
      <c r="N9" s="348"/>
      <c r="O9" s="103"/>
      <c r="P9" s="469"/>
      <c r="Q9" s="389"/>
    </row>
    <row r="10" spans="1:17" s="11" customFormat="1" ht="18.75" customHeight="1">
      <c r="A10" s="359">
        <v>4</v>
      </c>
      <c r="B10" s="102"/>
      <c r="C10" s="102"/>
      <c r="D10" s="103"/>
      <c r="E10" s="374"/>
      <c r="F10" s="458"/>
      <c r="G10" s="459"/>
      <c r="H10" s="103"/>
      <c r="I10" s="103"/>
      <c r="J10" s="356"/>
      <c r="K10" s="354"/>
      <c r="L10" s="358"/>
      <c r="M10" s="354"/>
      <c r="N10" s="348"/>
      <c r="O10" s="103"/>
      <c r="P10" s="468"/>
      <c r="Q10" s="465"/>
    </row>
    <row r="11" spans="1:17" s="11" customFormat="1" ht="18.75" customHeight="1">
      <c r="A11" s="359">
        <v>5</v>
      </c>
      <c r="B11" s="102"/>
      <c r="C11" s="102"/>
      <c r="D11" s="103"/>
      <c r="E11" s="374"/>
      <c r="F11" s="458"/>
      <c r="G11" s="459"/>
      <c r="H11" s="103"/>
      <c r="I11" s="103"/>
      <c r="J11" s="356"/>
      <c r="K11" s="354"/>
      <c r="L11" s="358"/>
      <c r="M11" s="354"/>
      <c r="N11" s="348"/>
      <c r="O11" s="103"/>
      <c r="P11" s="468"/>
      <c r="Q11" s="465"/>
    </row>
    <row r="12" spans="1:17" s="11" customFormat="1" ht="18.75" customHeight="1">
      <c r="A12" s="359">
        <v>6</v>
      </c>
      <c r="B12" s="102"/>
      <c r="C12" s="102"/>
      <c r="D12" s="103"/>
      <c r="E12" s="374"/>
      <c r="F12" s="458"/>
      <c r="G12" s="459"/>
      <c r="H12" s="103"/>
      <c r="I12" s="103"/>
      <c r="J12" s="356"/>
      <c r="K12" s="354"/>
      <c r="L12" s="358"/>
      <c r="M12" s="354"/>
      <c r="N12" s="348"/>
      <c r="O12" s="103"/>
      <c r="P12" s="468"/>
      <c r="Q12" s="465"/>
    </row>
    <row r="13" spans="1:17" s="11" customFormat="1" ht="18.75" customHeight="1">
      <c r="A13" s="359">
        <v>7</v>
      </c>
      <c r="B13" s="102"/>
      <c r="C13" s="102"/>
      <c r="D13" s="103"/>
      <c r="E13" s="374"/>
      <c r="F13" s="458"/>
      <c r="G13" s="459"/>
      <c r="H13" s="103"/>
      <c r="I13" s="103"/>
      <c r="J13" s="356"/>
      <c r="K13" s="354"/>
      <c r="L13" s="358"/>
      <c r="M13" s="354"/>
      <c r="N13" s="348"/>
      <c r="O13" s="103"/>
      <c r="P13" s="468"/>
      <c r="Q13" s="465"/>
    </row>
    <row r="14" spans="1:17" s="11" customFormat="1" ht="18.75" customHeight="1">
      <c r="A14" s="359">
        <v>8</v>
      </c>
      <c r="B14" s="102"/>
      <c r="C14" s="102"/>
      <c r="D14" s="103"/>
      <c r="E14" s="374"/>
      <c r="F14" s="458"/>
      <c r="G14" s="459"/>
      <c r="H14" s="103"/>
      <c r="I14" s="103"/>
      <c r="J14" s="356"/>
      <c r="K14" s="354"/>
      <c r="L14" s="358"/>
      <c r="M14" s="354"/>
      <c r="N14" s="348"/>
      <c r="O14" s="103"/>
      <c r="P14" s="468"/>
      <c r="Q14" s="465"/>
    </row>
    <row r="15" spans="1:17" s="11" customFormat="1" ht="18.75" customHeight="1">
      <c r="A15" s="359">
        <v>9</v>
      </c>
      <c r="B15" s="102"/>
      <c r="C15" s="102"/>
      <c r="D15" s="103"/>
      <c r="E15" s="374"/>
      <c r="F15" s="126"/>
      <c r="G15" s="126"/>
      <c r="H15" s="103"/>
      <c r="I15" s="103"/>
      <c r="J15" s="356"/>
      <c r="K15" s="354"/>
      <c r="L15" s="358"/>
      <c r="M15" s="394"/>
      <c r="N15" s="348"/>
      <c r="O15" s="103"/>
      <c r="P15" s="104"/>
      <c r="Q15" s="104"/>
    </row>
    <row r="16" spans="1:17" s="11" customFormat="1" ht="18.75" customHeight="1">
      <c r="A16" s="359">
        <v>10</v>
      </c>
      <c r="B16" s="483"/>
      <c r="C16" s="102"/>
      <c r="D16" s="103"/>
      <c r="E16" s="374"/>
      <c r="F16" s="126"/>
      <c r="G16" s="126"/>
      <c r="H16" s="103"/>
      <c r="I16" s="103"/>
      <c r="J16" s="356"/>
      <c r="K16" s="354"/>
      <c r="L16" s="358"/>
      <c r="M16" s="394"/>
      <c r="N16" s="348"/>
      <c r="O16" s="103"/>
      <c r="P16" s="127"/>
      <c r="Q16" s="104"/>
    </row>
    <row r="17" spans="1:17" s="11" customFormat="1" ht="18.75" customHeight="1">
      <c r="A17" s="359">
        <v>11</v>
      </c>
      <c r="B17" s="102"/>
      <c r="C17" s="102"/>
      <c r="D17" s="103"/>
      <c r="E17" s="374"/>
      <c r="F17" s="126"/>
      <c r="G17" s="126"/>
      <c r="H17" s="103"/>
      <c r="I17" s="103"/>
      <c r="J17" s="356"/>
      <c r="K17" s="354"/>
      <c r="L17" s="358"/>
      <c r="M17" s="394"/>
      <c r="N17" s="348"/>
      <c r="O17" s="103"/>
      <c r="P17" s="127"/>
      <c r="Q17" s="104"/>
    </row>
    <row r="18" spans="1:17" s="11" customFormat="1" ht="18.75" customHeight="1">
      <c r="A18" s="359">
        <v>12</v>
      </c>
      <c r="B18" s="102"/>
      <c r="C18" s="102"/>
      <c r="D18" s="103"/>
      <c r="E18" s="374"/>
      <c r="F18" s="126"/>
      <c r="G18" s="126"/>
      <c r="H18" s="103"/>
      <c r="I18" s="103"/>
      <c r="J18" s="356"/>
      <c r="K18" s="354"/>
      <c r="L18" s="358"/>
      <c r="M18" s="394"/>
      <c r="N18" s="348"/>
      <c r="O18" s="103"/>
      <c r="P18" s="127"/>
      <c r="Q18" s="104"/>
    </row>
    <row r="19" spans="1:17" s="11" customFormat="1" ht="18.75" customHeight="1">
      <c r="A19" s="359">
        <v>13</v>
      </c>
      <c r="B19" s="102"/>
      <c r="C19" s="102"/>
      <c r="D19" s="103"/>
      <c r="E19" s="374"/>
      <c r="F19" s="126"/>
      <c r="G19" s="126"/>
      <c r="H19" s="103"/>
      <c r="I19" s="103"/>
      <c r="J19" s="356"/>
      <c r="K19" s="354"/>
      <c r="L19" s="358"/>
      <c r="M19" s="394"/>
      <c r="N19" s="348"/>
      <c r="O19" s="103"/>
      <c r="P19" s="127"/>
      <c r="Q19" s="104"/>
    </row>
    <row r="20" spans="1:17" s="11" customFormat="1" ht="18.75" customHeight="1">
      <c r="A20" s="359">
        <v>14</v>
      </c>
      <c r="B20" s="102"/>
      <c r="C20" s="102"/>
      <c r="D20" s="103"/>
      <c r="E20" s="374"/>
      <c r="F20" s="126"/>
      <c r="G20" s="126"/>
      <c r="H20" s="103"/>
      <c r="I20" s="103"/>
      <c r="J20" s="356"/>
      <c r="K20" s="354"/>
      <c r="L20" s="358"/>
      <c r="M20" s="394"/>
      <c r="N20" s="348"/>
      <c r="O20" s="103"/>
      <c r="P20" s="127"/>
      <c r="Q20" s="104"/>
    </row>
    <row r="21" spans="1:17" s="11" customFormat="1" ht="18.75" customHeight="1">
      <c r="A21" s="359">
        <v>15</v>
      </c>
      <c r="B21" s="102"/>
      <c r="C21" s="102"/>
      <c r="D21" s="103"/>
      <c r="E21" s="374"/>
      <c r="F21" s="126"/>
      <c r="G21" s="126"/>
      <c r="H21" s="103"/>
      <c r="I21" s="103"/>
      <c r="J21" s="356"/>
      <c r="K21" s="354"/>
      <c r="L21" s="358"/>
      <c r="M21" s="394"/>
      <c r="N21" s="348"/>
      <c r="O21" s="103"/>
      <c r="P21" s="127"/>
      <c r="Q21" s="104"/>
    </row>
    <row r="22" spans="1:17" s="11" customFormat="1" ht="18.75" customHeight="1">
      <c r="A22" s="359">
        <v>16</v>
      </c>
      <c r="B22" s="102"/>
      <c r="C22" s="102"/>
      <c r="D22" s="103"/>
      <c r="E22" s="374"/>
      <c r="F22" s="126"/>
      <c r="G22" s="126"/>
      <c r="H22" s="103"/>
      <c r="I22" s="103"/>
      <c r="J22" s="356"/>
      <c r="K22" s="354"/>
      <c r="L22" s="358"/>
      <c r="M22" s="394"/>
      <c r="N22" s="348"/>
      <c r="O22" s="103"/>
      <c r="P22" s="127"/>
      <c r="Q22" s="104"/>
    </row>
    <row r="23" spans="1:17" s="11" customFormat="1" ht="18.75" customHeight="1">
      <c r="A23" s="359">
        <v>17</v>
      </c>
      <c r="B23" s="102"/>
      <c r="C23" s="102"/>
      <c r="D23" s="103"/>
      <c r="E23" s="374"/>
      <c r="F23" s="126"/>
      <c r="G23" s="126"/>
      <c r="H23" s="103"/>
      <c r="I23" s="103"/>
      <c r="J23" s="356"/>
      <c r="K23" s="354"/>
      <c r="L23" s="358"/>
      <c r="M23" s="394"/>
      <c r="N23" s="348"/>
      <c r="O23" s="103"/>
      <c r="P23" s="127"/>
      <c r="Q23" s="104"/>
    </row>
    <row r="24" spans="1:17" s="11" customFormat="1" ht="18.75" customHeight="1">
      <c r="A24" s="359">
        <v>18</v>
      </c>
      <c r="B24" s="102"/>
      <c r="C24" s="102"/>
      <c r="D24" s="103"/>
      <c r="E24" s="374"/>
      <c r="F24" s="126"/>
      <c r="G24" s="126"/>
      <c r="H24" s="103"/>
      <c r="I24" s="103"/>
      <c r="J24" s="356"/>
      <c r="K24" s="354"/>
      <c r="L24" s="358"/>
      <c r="M24" s="394"/>
      <c r="N24" s="348"/>
      <c r="O24" s="103"/>
      <c r="P24" s="127"/>
      <c r="Q24" s="104"/>
    </row>
    <row r="25" spans="1:17" s="11" customFormat="1" ht="18.75" customHeight="1">
      <c r="A25" s="359">
        <v>19</v>
      </c>
      <c r="B25" s="102"/>
      <c r="C25" s="102"/>
      <c r="D25" s="103"/>
      <c r="E25" s="374"/>
      <c r="F25" s="126"/>
      <c r="G25" s="126"/>
      <c r="H25" s="103"/>
      <c r="I25" s="103"/>
      <c r="J25" s="356"/>
      <c r="K25" s="354"/>
      <c r="L25" s="358"/>
      <c r="M25" s="394"/>
      <c r="N25" s="348"/>
      <c r="O25" s="103"/>
      <c r="P25" s="127"/>
      <c r="Q25" s="104"/>
    </row>
    <row r="26" spans="1:17" s="11" customFormat="1" ht="18.75" customHeight="1">
      <c r="A26" s="359">
        <v>20</v>
      </c>
      <c r="B26" s="102"/>
      <c r="C26" s="102"/>
      <c r="D26" s="103"/>
      <c r="E26" s="374"/>
      <c r="F26" s="126"/>
      <c r="G26" s="126"/>
      <c r="H26" s="103"/>
      <c r="I26" s="103"/>
      <c r="J26" s="356"/>
      <c r="K26" s="354"/>
      <c r="L26" s="358"/>
      <c r="M26" s="394"/>
      <c r="N26" s="348"/>
      <c r="O26" s="103"/>
      <c r="P26" s="127"/>
      <c r="Q26" s="104"/>
    </row>
    <row r="27" spans="1:17" s="11" customFormat="1" ht="18.75" customHeight="1">
      <c r="A27" s="359">
        <v>21</v>
      </c>
      <c r="B27" s="102"/>
      <c r="C27" s="102"/>
      <c r="D27" s="103"/>
      <c r="E27" s="374"/>
      <c r="F27" s="126"/>
      <c r="G27" s="126"/>
      <c r="H27" s="103"/>
      <c r="I27" s="103"/>
      <c r="J27" s="356"/>
      <c r="K27" s="354"/>
      <c r="L27" s="358"/>
      <c r="M27" s="394"/>
      <c r="N27" s="348"/>
      <c r="O27" s="103"/>
      <c r="P27" s="127"/>
      <c r="Q27" s="104"/>
    </row>
    <row r="28" spans="1:17" s="11" customFormat="1" ht="18.75" customHeight="1">
      <c r="A28" s="359">
        <v>22</v>
      </c>
      <c r="B28" s="102"/>
      <c r="C28" s="102"/>
      <c r="D28" s="103"/>
      <c r="E28" s="490"/>
      <c r="F28" s="475"/>
      <c r="G28" s="476"/>
      <c r="H28" s="103"/>
      <c r="I28" s="103"/>
      <c r="J28" s="356"/>
      <c r="K28" s="354"/>
      <c r="L28" s="358"/>
      <c r="M28" s="394"/>
      <c r="N28" s="348"/>
      <c r="O28" s="103"/>
      <c r="P28" s="127"/>
      <c r="Q28" s="104"/>
    </row>
    <row r="29" spans="1:17" s="11" customFormat="1" ht="18.75" customHeight="1">
      <c r="A29" s="359">
        <v>23</v>
      </c>
      <c r="B29" s="102"/>
      <c r="C29" s="102"/>
      <c r="D29" s="103"/>
      <c r="E29" s="491"/>
      <c r="F29" s="126"/>
      <c r="G29" s="126"/>
      <c r="H29" s="103"/>
      <c r="I29" s="103"/>
      <c r="J29" s="356"/>
      <c r="K29" s="354"/>
      <c r="L29" s="358"/>
      <c r="M29" s="394"/>
      <c r="N29" s="348"/>
      <c r="O29" s="103"/>
      <c r="P29" s="127"/>
      <c r="Q29" s="104"/>
    </row>
    <row r="30" spans="1:17" s="11" customFormat="1" ht="18.75" customHeight="1">
      <c r="A30" s="359">
        <v>24</v>
      </c>
      <c r="B30" s="102"/>
      <c r="C30" s="102"/>
      <c r="D30" s="103"/>
      <c r="E30" s="374"/>
      <c r="F30" s="126"/>
      <c r="G30" s="126"/>
      <c r="H30" s="103"/>
      <c r="I30" s="103"/>
      <c r="J30" s="356"/>
      <c r="K30" s="354"/>
      <c r="L30" s="358"/>
      <c r="M30" s="394"/>
      <c r="N30" s="348"/>
      <c r="O30" s="103"/>
      <c r="P30" s="127"/>
      <c r="Q30" s="104"/>
    </row>
    <row r="31" spans="1:17" s="11" customFormat="1" ht="18.75" customHeight="1">
      <c r="A31" s="359">
        <v>25</v>
      </c>
      <c r="B31" s="102"/>
      <c r="C31" s="102"/>
      <c r="D31" s="103"/>
      <c r="E31" s="374"/>
      <c r="F31" s="126"/>
      <c r="G31" s="126"/>
      <c r="H31" s="103"/>
      <c r="I31" s="103"/>
      <c r="J31" s="356"/>
      <c r="K31" s="354"/>
      <c r="L31" s="358"/>
      <c r="M31" s="394"/>
      <c r="N31" s="348"/>
      <c r="O31" s="103"/>
      <c r="P31" s="127"/>
      <c r="Q31" s="104"/>
    </row>
    <row r="32" spans="1:17" s="11" customFormat="1" ht="18.75" customHeight="1">
      <c r="A32" s="359">
        <v>26</v>
      </c>
      <c r="B32" s="102"/>
      <c r="C32" s="102"/>
      <c r="D32" s="103"/>
      <c r="E32" s="472"/>
      <c r="F32" s="126"/>
      <c r="G32" s="126"/>
      <c r="H32" s="103"/>
      <c r="I32" s="103"/>
      <c r="J32" s="356"/>
      <c r="K32" s="354"/>
      <c r="L32" s="358"/>
      <c r="M32" s="394"/>
      <c r="N32" s="348"/>
      <c r="O32" s="103"/>
      <c r="P32" s="127"/>
      <c r="Q32" s="104"/>
    </row>
    <row r="33" spans="1:17" s="11" customFormat="1" ht="18.75" customHeight="1">
      <c r="A33" s="359">
        <v>27</v>
      </c>
      <c r="B33" s="102"/>
      <c r="C33" s="102"/>
      <c r="D33" s="103"/>
      <c r="E33" s="374"/>
      <c r="F33" s="126"/>
      <c r="G33" s="126"/>
      <c r="H33" s="103"/>
      <c r="I33" s="103"/>
      <c r="J33" s="356"/>
      <c r="K33" s="354"/>
      <c r="L33" s="358"/>
      <c r="M33" s="394"/>
      <c r="N33" s="348"/>
      <c r="O33" s="103"/>
      <c r="P33" s="127"/>
      <c r="Q33" s="104"/>
    </row>
    <row r="34" spans="1:17" s="11" customFormat="1" ht="18.75" customHeight="1">
      <c r="A34" s="359">
        <v>28</v>
      </c>
      <c r="B34" s="102"/>
      <c r="C34" s="102"/>
      <c r="D34" s="103"/>
      <c r="E34" s="374"/>
      <c r="F34" s="126"/>
      <c r="G34" s="126"/>
      <c r="H34" s="103"/>
      <c r="I34" s="103"/>
      <c r="J34" s="356"/>
      <c r="K34" s="354"/>
      <c r="L34" s="358"/>
      <c r="M34" s="394"/>
      <c r="N34" s="348"/>
      <c r="O34" s="103"/>
      <c r="P34" s="127"/>
      <c r="Q34" s="104"/>
    </row>
    <row r="35" spans="1:17" s="11" customFormat="1" ht="18.75" customHeight="1">
      <c r="A35" s="359">
        <v>29</v>
      </c>
      <c r="B35" s="102"/>
      <c r="C35" s="102"/>
      <c r="D35" s="103"/>
      <c r="E35" s="374"/>
      <c r="F35" s="126"/>
      <c r="G35" s="126"/>
      <c r="H35" s="103"/>
      <c r="I35" s="103"/>
      <c r="J35" s="356"/>
      <c r="K35" s="354"/>
      <c r="L35" s="358"/>
      <c r="M35" s="394"/>
      <c r="N35" s="348"/>
      <c r="O35" s="103"/>
      <c r="P35" s="127"/>
      <c r="Q35" s="104"/>
    </row>
    <row r="36" spans="1:17" s="11" customFormat="1" ht="18.75" customHeight="1">
      <c r="A36" s="359">
        <v>30</v>
      </c>
      <c r="B36" s="102"/>
      <c r="C36" s="102"/>
      <c r="D36" s="103"/>
      <c r="E36" s="374"/>
      <c r="F36" s="126"/>
      <c r="G36" s="126"/>
      <c r="H36" s="103"/>
      <c r="I36" s="103"/>
      <c r="J36" s="356"/>
      <c r="K36" s="354"/>
      <c r="L36" s="358"/>
      <c r="M36" s="394"/>
      <c r="N36" s="348"/>
      <c r="O36" s="103"/>
      <c r="P36" s="127"/>
      <c r="Q36" s="104"/>
    </row>
    <row r="37" spans="1:17" s="11" customFormat="1" ht="18.75" customHeight="1">
      <c r="A37" s="359">
        <v>31</v>
      </c>
      <c r="B37" s="102"/>
      <c r="C37" s="102"/>
      <c r="D37" s="103"/>
      <c r="E37" s="374"/>
      <c r="F37" s="126"/>
      <c r="G37" s="126"/>
      <c r="H37" s="103"/>
      <c r="I37" s="103"/>
      <c r="J37" s="356"/>
      <c r="K37" s="354"/>
      <c r="L37" s="358"/>
      <c r="M37" s="394"/>
      <c r="N37" s="348"/>
      <c r="O37" s="103"/>
      <c r="P37" s="127"/>
      <c r="Q37" s="104"/>
    </row>
    <row r="38" spans="1:17" s="11" customFormat="1" ht="18.75" customHeight="1">
      <c r="A38" s="359">
        <v>32</v>
      </c>
      <c r="B38" s="102"/>
      <c r="C38" s="102"/>
      <c r="D38" s="103"/>
      <c r="E38" s="374"/>
      <c r="F38" s="126"/>
      <c r="G38" s="126"/>
      <c r="H38" s="466"/>
      <c r="I38" s="397"/>
      <c r="J38" s="356"/>
      <c r="K38" s="354"/>
      <c r="L38" s="358"/>
      <c r="M38" s="394"/>
      <c r="N38" s="348"/>
      <c r="O38" s="104"/>
      <c r="P38" s="127"/>
      <c r="Q38" s="104"/>
    </row>
    <row r="39" spans="1:17" s="11" customFormat="1" ht="18.75" customHeight="1">
      <c r="A39" s="359">
        <v>33</v>
      </c>
      <c r="B39" s="102"/>
      <c r="C39" s="102"/>
      <c r="D39" s="103"/>
      <c r="E39" s="374"/>
      <c r="F39" s="126"/>
      <c r="G39" s="126"/>
      <c r="H39" s="466"/>
      <c r="I39" s="397"/>
      <c r="J39" s="356"/>
      <c r="K39" s="354"/>
      <c r="L39" s="358"/>
      <c r="M39" s="394"/>
      <c r="N39" s="389"/>
      <c r="O39" s="352"/>
      <c r="P39" s="127"/>
      <c r="Q39" s="104"/>
    </row>
    <row r="40" spans="1:17" s="11" customFormat="1" ht="18.75" customHeight="1">
      <c r="A40" s="359">
        <v>34</v>
      </c>
      <c r="B40" s="102"/>
      <c r="C40" s="102"/>
      <c r="D40" s="103"/>
      <c r="E40" s="374"/>
      <c r="F40" s="126"/>
      <c r="G40" s="126"/>
      <c r="H40" s="466"/>
      <c r="I40" s="397"/>
      <c r="J40" s="356" t="e">
        <f>IF(AND(Q40="",#REF!&gt;0,#REF!&lt;5),K40,)</f>
        <v>#REF!</v>
      </c>
      <c r="K40" s="354" t="str">
        <f>IF(D40="","ZZZ9",IF(AND(#REF!&gt;0,#REF!&lt;5),D40&amp;#REF!,D40&amp;"9"))</f>
        <v>ZZZ9</v>
      </c>
      <c r="L40" s="358">
        <f aca="true" t="shared" si="0" ref="L40:L103">IF(Q40="",999,Q40)</f>
        <v>999</v>
      </c>
      <c r="M40" s="394">
        <f aca="true" t="shared" si="1" ref="M40:M103">IF(P40=999,999,1)</f>
        <v>999</v>
      </c>
      <c r="N40" s="389"/>
      <c r="O40" s="352"/>
      <c r="P40" s="127">
        <f aca="true" t="shared" si="2" ref="P40:P103">IF(N40="DA",1,IF(N40="WC",2,IF(N40="SE",3,IF(N40="Q",4,IF(N40="LL",5,999)))))</f>
        <v>999</v>
      </c>
      <c r="Q40" s="104"/>
    </row>
    <row r="41" spans="1:17" s="11" customFormat="1" ht="18.75" customHeight="1">
      <c r="A41" s="359">
        <v>35</v>
      </c>
      <c r="B41" s="102"/>
      <c r="C41" s="102"/>
      <c r="D41" s="103"/>
      <c r="E41" s="374"/>
      <c r="F41" s="126"/>
      <c r="G41" s="126"/>
      <c r="H41" s="466"/>
      <c r="I41" s="397"/>
      <c r="J41" s="356" t="e">
        <f>IF(AND(Q41="",#REF!&gt;0,#REF!&lt;5),K41,)</f>
        <v>#REF!</v>
      </c>
      <c r="K41" s="354" t="str">
        <f>IF(D41="","ZZZ9",IF(AND(#REF!&gt;0,#REF!&lt;5),D41&amp;#REF!,D41&amp;"9"))</f>
        <v>ZZZ9</v>
      </c>
      <c r="L41" s="358">
        <f t="shared" si="0"/>
        <v>999</v>
      </c>
      <c r="M41" s="394">
        <f t="shared" si="1"/>
        <v>999</v>
      </c>
      <c r="N41" s="389"/>
      <c r="O41" s="352"/>
      <c r="P41" s="127">
        <f t="shared" si="2"/>
        <v>999</v>
      </c>
      <c r="Q41" s="104"/>
    </row>
    <row r="42" spans="1:17" s="11" customFormat="1" ht="18.75" customHeight="1">
      <c r="A42" s="359">
        <v>36</v>
      </c>
      <c r="B42" s="102"/>
      <c r="C42" s="102"/>
      <c r="D42" s="103"/>
      <c r="E42" s="374"/>
      <c r="F42" s="126"/>
      <c r="G42" s="126"/>
      <c r="H42" s="466"/>
      <c r="I42" s="397"/>
      <c r="J42" s="356" t="e">
        <f>IF(AND(Q42="",#REF!&gt;0,#REF!&lt;5),K42,)</f>
        <v>#REF!</v>
      </c>
      <c r="K42" s="354" t="str">
        <f>IF(D42="","ZZZ9",IF(AND(#REF!&gt;0,#REF!&lt;5),D42&amp;#REF!,D42&amp;"9"))</f>
        <v>ZZZ9</v>
      </c>
      <c r="L42" s="358">
        <f t="shared" si="0"/>
        <v>999</v>
      </c>
      <c r="M42" s="394">
        <f t="shared" si="1"/>
        <v>999</v>
      </c>
      <c r="N42" s="389"/>
      <c r="O42" s="352"/>
      <c r="P42" s="127">
        <f t="shared" si="2"/>
        <v>999</v>
      </c>
      <c r="Q42" s="104"/>
    </row>
    <row r="43" spans="1:17" s="11" customFormat="1" ht="18.75" customHeight="1">
      <c r="A43" s="359">
        <v>37</v>
      </c>
      <c r="B43" s="102"/>
      <c r="C43" s="102"/>
      <c r="D43" s="103"/>
      <c r="E43" s="374"/>
      <c r="F43" s="126"/>
      <c r="G43" s="126"/>
      <c r="H43" s="466"/>
      <c r="I43" s="397"/>
      <c r="J43" s="356" t="e">
        <f>IF(AND(Q43="",#REF!&gt;0,#REF!&lt;5),K43,)</f>
        <v>#REF!</v>
      </c>
      <c r="K43" s="354" t="str">
        <f>IF(D43="","ZZZ9",IF(AND(#REF!&gt;0,#REF!&lt;5),D43&amp;#REF!,D43&amp;"9"))</f>
        <v>ZZZ9</v>
      </c>
      <c r="L43" s="358">
        <f t="shared" si="0"/>
        <v>999</v>
      </c>
      <c r="M43" s="394">
        <f t="shared" si="1"/>
        <v>999</v>
      </c>
      <c r="N43" s="389"/>
      <c r="O43" s="352"/>
      <c r="P43" s="127">
        <f t="shared" si="2"/>
        <v>999</v>
      </c>
      <c r="Q43" s="104"/>
    </row>
    <row r="44" spans="1:17" s="11" customFormat="1" ht="18.75" customHeight="1">
      <c r="A44" s="359">
        <v>38</v>
      </c>
      <c r="B44" s="102"/>
      <c r="C44" s="102"/>
      <c r="D44" s="103"/>
      <c r="E44" s="374"/>
      <c r="F44" s="126"/>
      <c r="G44" s="126"/>
      <c r="H44" s="466"/>
      <c r="I44" s="397"/>
      <c r="J44" s="356" t="e">
        <f>IF(AND(Q44="",#REF!&gt;0,#REF!&lt;5),K44,)</f>
        <v>#REF!</v>
      </c>
      <c r="K44" s="354" t="str">
        <f>IF(D44="","ZZZ9",IF(AND(#REF!&gt;0,#REF!&lt;5),D44&amp;#REF!,D44&amp;"9"))</f>
        <v>ZZZ9</v>
      </c>
      <c r="L44" s="358">
        <f t="shared" si="0"/>
        <v>999</v>
      </c>
      <c r="M44" s="394">
        <f t="shared" si="1"/>
        <v>999</v>
      </c>
      <c r="N44" s="389"/>
      <c r="O44" s="352"/>
      <c r="P44" s="127">
        <f t="shared" si="2"/>
        <v>999</v>
      </c>
      <c r="Q44" s="104"/>
    </row>
    <row r="45" spans="1:17" s="11" customFormat="1" ht="18.75" customHeight="1">
      <c r="A45" s="359">
        <v>39</v>
      </c>
      <c r="B45" s="102"/>
      <c r="C45" s="102"/>
      <c r="D45" s="103"/>
      <c r="E45" s="374"/>
      <c r="F45" s="126"/>
      <c r="G45" s="126"/>
      <c r="H45" s="466"/>
      <c r="I45" s="397"/>
      <c r="J45" s="356" t="e">
        <f>IF(AND(Q45="",#REF!&gt;0,#REF!&lt;5),K45,)</f>
        <v>#REF!</v>
      </c>
      <c r="K45" s="354" t="str">
        <f>IF(D45="","ZZZ9",IF(AND(#REF!&gt;0,#REF!&lt;5),D45&amp;#REF!,D45&amp;"9"))</f>
        <v>ZZZ9</v>
      </c>
      <c r="L45" s="358">
        <f t="shared" si="0"/>
        <v>999</v>
      </c>
      <c r="M45" s="394">
        <f t="shared" si="1"/>
        <v>999</v>
      </c>
      <c r="N45" s="389"/>
      <c r="O45" s="352"/>
      <c r="P45" s="127">
        <f t="shared" si="2"/>
        <v>999</v>
      </c>
      <c r="Q45" s="104"/>
    </row>
    <row r="46" spans="1:17" s="11" customFormat="1" ht="18.75" customHeight="1">
      <c r="A46" s="359">
        <v>40</v>
      </c>
      <c r="B46" s="102"/>
      <c r="C46" s="102"/>
      <c r="D46" s="103"/>
      <c r="E46" s="374"/>
      <c r="F46" s="126"/>
      <c r="G46" s="126"/>
      <c r="H46" s="466"/>
      <c r="I46" s="397"/>
      <c r="J46" s="356" t="e">
        <f>IF(AND(Q46="",#REF!&gt;0,#REF!&lt;5),K46,)</f>
        <v>#REF!</v>
      </c>
      <c r="K46" s="354" t="str">
        <f>IF(D46="","ZZZ9",IF(AND(#REF!&gt;0,#REF!&lt;5),D46&amp;#REF!,D46&amp;"9"))</f>
        <v>ZZZ9</v>
      </c>
      <c r="L46" s="358">
        <f t="shared" si="0"/>
        <v>999</v>
      </c>
      <c r="M46" s="394">
        <f t="shared" si="1"/>
        <v>999</v>
      </c>
      <c r="N46" s="389"/>
      <c r="O46" s="352"/>
      <c r="P46" s="127">
        <f t="shared" si="2"/>
        <v>999</v>
      </c>
      <c r="Q46" s="104"/>
    </row>
    <row r="47" spans="1:17" s="11" customFormat="1" ht="18.75" customHeight="1">
      <c r="A47" s="359">
        <v>41</v>
      </c>
      <c r="B47" s="102"/>
      <c r="C47" s="102"/>
      <c r="D47" s="103"/>
      <c r="E47" s="374"/>
      <c r="F47" s="126"/>
      <c r="G47" s="126"/>
      <c r="H47" s="466"/>
      <c r="I47" s="397"/>
      <c r="J47" s="356" t="e">
        <f>IF(AND(Q47="",#REF!&gt;0,#REF!&lt;5),K47,)</f>
        <v>#REF!</v>
      </c>
      <c r="K47" s="354" t="str">
        <f>IF(D47="","ZZZ9",IF(AND(#REF!&gt;0,#REF!&lt;5),D47&amp;#REF!,D47&amp;"9"))</f>
        <v>ZZZ9</v>
      </c>
      <c r="L47" s="358">
        <f t="shared" si="0"/>
        <v>999</v>
      </c>
      <c r="M47" s="394">
        <f t="shared" si="1"/>
        <v>999</v>
      </c>
      <c r="N47" s="389"/>
      <c r="O47" s="352"/>
      <c r="P47" s="127">
        <f t="shared" si="2"/>
        <v>999</v>
      </c>
      <c r="Q47" s="104"/>
    </row>
    <row r="48" spans="1:17" s="11" customFormat="1" ht="18.75" customHeight="1">
      <c r="A48" s="359">
        <v>42</v>
      </c>
      <c r="B48" s="102"/>
      <c r="C48" s="102"/>
      <c r="D48" s="103"/>
      <c r="E48" s="374"/>
      <c r="F48" s="126"/>
      <c r="G48" s="126"/>
      <c r="H48" s="466"/>
      <c r="I48" s="397"/>
      <c r="J48" s="356" t="e">
        <f>IF(AND(Q48="",#REF!&gt;0,#REF!&lt;5),K48,)</f>
        <v>#REF!</v>
      </c>
      <c r="K48" s="354" t="str">
        <f>IF(D48="","ZZZ9",IF(AND(#REF!&gt;0,#REF!&lt;5),D48&amp;#REF!,D48&amp;"9"))</f>
        <v>ZZZ9</v>
      </c>
      <c r="L48" s="358">
        <f t="shared" si="0"/>
        <v>999</v>
      </c>
      <c r="M48" s="394">
        <f t="shared" si="1"/>
        <v>999</v>
      </c>
      <c r="N48" s="389"/>
      <c r="O48" s="352"/>
      <c r="P48" s="127">
        <f t="shared" si="2"/>
        <v>999</v>
      </c>
      <c r="Q48" s="104"/>
    </row>
    <row r="49" spans="1:17" s="11" customFormat="1" ht="18.75" customHeight="1">
      <c r="A49" s="359">
        <v>43</v>
      </c>
      <c r="B49" s="102"/>
      <c r="C49" s="102"/>
      <c r="D49" s="103"/>
      <c r="E49" s="374"/>
      <c r="F49" s="126"/>
      <c r="G49" s="126"/>
      <c r="H49" s="466"/>
      <c r="I49" s="397"/>
      <c r="J49" s="356" t="e">
        <f>IF(AND(Q49="",#REF!&gt;0,#REF!&lt;5),K49,)</f>
        <v>#REF!</v>
      </c>
      <c r="K49" s="354" t="str">
        <f>IF(D49="","ZZZ9",IF(AND(#REF!&gt;0,#REF!&lt;5),D49&amp;#REF!,D49&amp;"9"))</f>
        <v>ZZZ9</v>
      </c>
      <c r="L49" s="358">
        <f t="shared" si="0"/>
        <v>999</v>
      </c>
      <c r="M49" s="394">
        <f t="shared" si="1"/>
        <v>999</v>
      </c>
      <c r="N49" s="389"/>
      <c r="O49" s="352"/>
      <c r="P49" s="127">
        <f t="shared" si="2"/>
        <v>999</v>
      </c>
      <c r="Q49" s="104"/>
    </row>
    <row r="50" spans="1:17" s="11" customFormat="1" ht="18.75" customHeight="1">
      <c r="A50" s="359">
        <v>44</v>
      </c>
      <c r="B50" s="102"/>
      <c r="C50" s="102"/>
      <c r="D50" s="103"/>
      <c r="E50" s="374"/>
      <c r="F50" s="126"/>
      <c r="G50" s="126"/>
      <c r="H50" s="466"/>
      <c r="I50" s="397"/>
      <c r="J50" s="356" t="e">
        <f>IF(AND(Q50="",#REF!&gt;0,#REF!&lt;5),K50,)</f>
        <v>#REF!</v>
      </c>
      <c r="K50" s="354" t="str">
        <f>IF(D50="","ZZZ9",IF(AND(#REF!&gt;0,#REF!&lt;5),D50&amp;#REF!,D50&amp;"9"))</f>
        <v>ZZZ9</v>
      </c>
      <c r="L50" s="358">
        <f t="shared" si="0"/>
        <v>999</v>
      </c>
      <c r="M50" s="394">
        <f t="shared" si="1"/>
        <v>999</v>
      </c>
      <c r="N50" s="389"/>
      <c r="O50" s="352"/>
      <c r="P50" s="127">
        <f t="shared" si="2"/>
        <v>999</v>
      </c>
      <c r="Q50" s="104"/>
    </row>
    <row r="51" spans="1:17" s="11" customFormat="1" ht="18.75" customHeight="1">
      <c r="A51" s="359">
        <v>45</v>
      </c>
      <c r="B51" s="102"/>
      <c r="C51" s="102"/>
      <c r="D51" s="103"/>
      <c r="E51" s="374"/>
      <c r="F51" s="126"/>
      <c r="G51" s="126"/>
      <c r="H51" s="466"/>
      <c r="I51" s="397"/>
      <c r="J51" s="356" t="e">
        <f>IF(AND(Q51="",#REF!&gt;0,#REF!&lt;5),K51,)</f>
        <v>#REF!</v>
      </c>
      <c r="K51" s="354" t="str">
        <f>IF(D51="","ZZZ9",IF(AND(#REF!&gt;0,#REF!&lt;5),D51&amp;#REF!,D51&amp;"9"))</f>
        <v>ZZZ9</v>
      </c>
      <c r="L51" s="358">
        <f t="shared" si="0"/>
        <v>999</v>
      </c>
      <c r="M51" s="394">
        <f t="shared" si="1"/>
        <v>999</v>
      </c>
      <c r="N51" s="389"/>
      <c r="O51" s="352"/>
      <c r="P51" s="127">
        <f t="shared" si="2"/>
        <v>999</v>
      </c>
      <c r="Q51" s="104"/>
    </row>
    <row r="52" spans="1:17" s="11" customFormat="1" ht="18.75" customHeight="1">
      <c r="A52" s="359">
        <v>46</v>
      </c>
      <c r="B52" s="102"/>
      <c r="C52" s="102"/>
      <c r="D52" s="103"/>
      <c r="E52" s="374"/>
      <c r="F52" s="126"/>
      <c r="G52" s="126"/>
      <c r="H52" s="466"/>
      <c r="I52" s="397"/>
      <c r="J52" s="356" t="e">
        <f>IF(AND(Q52="",#REF!&gt;0,#REF!&lt;5),K52,)</f>
        <v>#REF!</v>
      </c>
      <c r="K52" s="354" t="str">
        <f>IF(D52="","ZZZ9",IF(AND(#REF!&gt;0,#REF!&lt;5),D52&amp;#REF!,D52&amp;"9"))</f>
        <v>ZZZ9</v>
      </c>
      <c r="L52" s="358">
        <f t="shared" si="0"/>
        <v>999</v>
      </c>
      <c r="M52" s="394">
        <f t="shared" si="1"/>
        <v>999</v>
      </c>
      <c r="N52" s="389"/>
      <c r="O52" s="352"/>
      <c r="P52" s="127">
        <f t="shared" si="2"/>
        <v>999</v>
      </c>
      <c r="Q52" s="104"/>
    </row>
    <row r="53" spans="1:17" s="11" customFormat="1" ht="18.75" customHeight="1">
      <c r="A53" s="359">
        <v>47</v>
      </c>
      <c r="B53" s="102"/>
      <c r="C53" s="102"/>
      <c r="D53" s="103"/>
      <c r="E53" s="374"/>
      <c r="F53" s="126"/>
      <c r="G53" s="126"/>
      <c r="H53" s="466"/>
      <c r="I53" s="397"/>
      <c r="J53" s="356" t="e">
        <f>IF(AND(Q53="",#REF!&gt;0,#REF!&lt;5),K53,)</f>
        <v>#REF!</v>
      </c>
      <c r="K53" s="354" t="str">
        <f>IF(D53="","ZZZ9",IF(AND(#REF!&gt;0,#REF!&lt;5),D53&amp;#REF!,D53&amp;"9"))</f>
        <v>ZZZ9</v>
      </c>
      <c r="L53" s="358">
        <f t="shared" si="0"/>
        <v>999</v>
      </c>
      <c r="M53" s="394">
        <f t="shared" si="1"/>
        <v>999</v>
      </c>
      <c r="N53" s="389"/>
      <c r="O53" s="352"/>
      <c r="P53" s="127">
        <f t="shared" si="2"/>
        <v>999</v>
      </c>
      <c r="Q53" s="104"/>
    </row>
    <row r="54" spans="1:17" s="11" customFormat="1" ht="18.75" customHeight="1">
      <c r="A54" s="359">
        <v>48</v>
      </c>
      <c r="B54" s="102"/>
      <c r="C54" s="102"/>
      <c r="D54" s="103"/>
      <c r="E54" s="374"/>
      <c r="F54" s="126"/>
      <c r="G54" s="126"/>
      <c r="H54" s="466"/>
      <c r="I54" s="397"/>
      <c r="J54" s="356" t="e">
        <f>IF(AND(Q54="",#REF!&gt;0,#REF!&lt;5),K54,)</f>
        <v>#REF!</v>
      </c>
      <c r="K54" s="354" t="str">
        <f>IF(D54="","ZZZ9",IF(AND(#REF!&gt;0,#REF!&lt;5),D54&amp;#REF!,D54&amp;"9"))</f>
        <v>ZZZ9</v>
      </c>
      <c r="L54" s="358">
        <f t="shared" si="0"/>
        <v>999</v>
      </c>
      <c r="M54" s="394">
        <f t="shared" si="1"/>
        <v>999</v>
      </c>
      <c r="N54" s="389"/>
      <c r="O54" s="352"/>
      <c r="P54" s="127">
        <f t="shared" si="2"/>
        <v>999</v>
      </c>
      <c r="Q54" s="104"/>
    </row>
    <row r="55" spans="1:17" s="11" customFormat="1" ht="18.75" customHeight="1">
      <c r="A55" s="359">
        <v>49</v>
      </c>
      <c r="B55" s="102"/>
      <c r="C55" s="102"/>
      <c r="D55" s="103"/>
      <c r="E55" s="374"/>
      <c r="F55" s="126"/>
      <c r="G55" s="126"/>
      <c r="H55" s="466"/>
      <c r="I55" s="397"/>
      <c r="J55" s="356" t="e">
        <f>IF(AND(Q55="",#REF!&gt;0,#REF!&lt;5),K55,)</f>
        <v>#REF!</v>
      </c>
      <c r="K55" s="354" t="str">
        <f>IF(D55="","ZZZ9",IF(AND(#REF!&gt;0,#REF!&lt;5),D55&amp;#REF!,D55&amp;"9"))</f>
        <v>ZZZ9</v>
      </c>
      <c r="L55" s="358">
        <f t="shared" si="0"/>
        <v>999</v>
      </c>
      <c r="M55" s="394">
        <f t="shared" si="1"/>
        <v>999</v>
      </c>
      <c r="N55" s="389"/>
      <c r="O55" s="352"/>
      <c r="P55" s="127">
        <f t="shared" si="2"/>
        <v>999</v>
      </c>
      <c r="Q55" s="104"/>
    </row>
    <row r="56" spans="1:17" s="11" customFormat="1" ht="18.75" customHeight="1">
      <c r="A56" s="359">
        <v>50</v>
      </c>
      <c r="B56" s="102"/>
      <c r="C56" s="102"/>
      <c r="D56" s="103"/>
      <c r="E56" s="374"/>
      <c r="F56" s="126"/>
      <c r="G56" s="126"/>
      <c r="H56" s="466"/>
      <c r="I56" s="397"/>
      <c r="J56" s="356" t="e">
        <f>IF(AND(Q56="",#REF!&gt;0,#REF!&lt;5),K56,)</f>
        <v>#REF!</v>
      </c>
      <c r="K56" s="354" t="str">
        <f>IF(D56="","ZZZ9",IF(AND(#REF!&gt;0,#REF!&lt;5),D56&amp;#REF!,D56&amp;"9"))</f>
        <v>ZZZ9</v>
      </c>
      <c r="L56" s="358">
        <f t="shared" si="0"/>
        <v>999</v>
      </c>
      <c r="M56" s="394">
        <f t="shared" si="1"/>
        <v>999</v>
      </c>
      <c r="N56" s="389"/>
      <c r="O56" s="352"/>
      <c r="P56" s="127">
        <f t="shared" si="2"/>
        <v>999</v>
      </c>
      <c r="Q56" s="104"/>
    </row>
    <row r="57" spans="1:17" s="11" customFormat="1" ht="18.75" customHeight="1">
      <c r="A57" s="359">
        <v>51</v>
      </c>
      <c r="B57" s="102"/>
      <c r="C57" s="102"/>
      <c r="D57" s="103"/>
      <c r="E57" s="374"/>
      <c r="F57" s="126"/>
      <c r="G57" s="126"/>
      <c r="H57" s="466"/>
      <c r="I57" s="397"/>
      <c r="J57" s="356" t="e">
        <f>IF(AND(Q57="",#REF!&gt;0,#REF!&lt;5),K57,)</f>
        <v>#REF!</v>
      </c>
      <c r="K57" s="354" t="str">
        <f>IF(D57="","ZZZ9",IF(AND(#REF!&gt;0,#REF!&lt;5),D57&amp;#REF!,D57&amp;"9"))</f>
        <v>ZZZ9</v>
      </c>
      <c r="L57" s="358">
        <f t="shared" si="0"/>
        <v>999</v>
      </c>
      <c r="M57" s="394">
        <f t="shared" si="1"/>
        <v>999</v>
      </c>
      <c r="N57" s="389"/>
      <c r="O57" s="352"/>
      <c r="P57" s="127">
        <f t="shared" si="2"/>
        <v>999</v>
      </c>
      <c r="Q57" s="104"/>
    </row>
    <row r="58" spans="1:17" s="11" customFormat="1" ht="18.75" customHeight="1">
      <c r="A58" s="359">
        <v>52</v>
      </c>
      <c r="B58" s="102"/>
      <c r="C58" s="102"/>
      <c r="D58" s="103"/>
      <c r="E58" s="374"/>
      <c r="F58" s="126"/>
      <c r="G58" s="126"/>
      <c r="H58" s="466"/>
      <c r="I58" s="397"/>
      <c r="J58" s="356" t="e">
        <f>IF(AND(Q58="",#REF!&gt;0,#REF!&lt;5),K58,)</f>
        <v>#REF!</v>
      </c>
      <c r="K58" s="354" t="str">
        <f>IF(D58="","ZZZ9",IF(AND(#REF!&gt;0,#REF!&lt;5),D58&amp;#REF!,D58&amp;"9"))</f>
        <v>ZZZ9</v>
      </c>
      <c r="L58" s="358">
        <f t="shared" si="0"/>
        <v>999</v>
      </c>
      <c r="M58" s="394">
        <f t="shared" si="1"/>
        <v>999</v>
      </c>
      <c r="N58" s="389"/>
      <c r="O58" s="352"/>
      <c r="P58" s="127">
        <f t="shared" si="2"/>
        <v>999</v>
      </c>
      <c r="Q58" s="104"/>
    </row>
    <row r="59" spans="1:17" s="11" customFormat="1" ht="18.75" customHeight="1">
      <c r="A59" s="359">
        <v>53</v>
      </c>
      <c r="B59" s="102"/>
      <c r="C59" s="102"/>
      <c r="D59" s="103"/>
      <c r="E59" s="374"/>
      <c r="F59" s="126"/>
      <c r="G59" s="126"/>
      <c r="H59" s="466"/>
      <c r="I59" s="397"/>
      <c r="J59" s="356" t="e">
        <f>IF(AND(Q59="",#REF!&gt;0,#REF!&lt;5),K59,)</f>
        <v>#REF!</v>
      </c>
      <c r="K59" s="354" t="str">
        <f>IF(D59="","ZZZ9",IF(AND(#REF!&gt;0,#REF!&lt;5),D59&amp;#REF!,D59&amp;"9"))</f>
        <v>ZZZ9</v>
      </c>
      <c r="L59" s="358">
        <f t="shared" si="0"/>
        <v>999</v>
      </c>
      <c r="M59" s="394">
        <f t="shared" si="1"/>
        <v>999</v>
      </c>
      <c r="N59" s="389"/>
      <c r="O59" s="352"/>
      <c r="P59" s="127">
        <f t="shared" si="2"/>
        <v>999</v>
      </c>
      <c r="Q59" s="104"/>
    </row>
    <row r="60" spans="1:17" s="11" customFormat="1" ht="18.75" customHeight="1">
      <c r="A60" s="359">
        <v>54</v>
      </c>
      <c r="B60" s="102"/>
      <c r="C60" s="102"/>
      <c r="D60" s="103"/>
      <c r="E60" s="374"/>
      <c r="F60" s="126"/>
      <c r="G60" s="126"/>
      <c r="H60" s="466"/>
      <c r="I60" s="397"/>
      <c r="J60" s="356" t="e">
        <f>IF(AND(Q60="",#REF!&gt;0,#REF!&lt;5),K60,)</f>
        <v>#REF!</v>
      </c>
      <c r="K60" s="354" t="str">
        <f>IF(D60="","ZZZ9",IF(AND(#REF!&gt;0,#REF!&lt;5),D60&amp;#REF!,D60&amp;"9"))</f>
        <v>ZZZ9</v>
      </c>
      <c r="L60" s="358">
        <f t="shared" si="0"/>
        <v>999</v>
      </c>
      <c r="M60" s="394">
        <f t="shared" si="1"/>
        <v>999</v>
      </c>
      <c r="N60" s="389"/>
      <c r="O60" s="352"/>
      <c r="P60" s="127">
        <f t="shared" si="2"/>
        <v>999</v>
      </c>
      <c r="Q60" s="104"/>
    </row>
    <row r="61" spans="1:17" s="11" customFormat="1" ht="18.75" customHeight="1">
      <c r="A61" s="359">
        <v>55</v>
      </c>
      <c r="B61" s="102"/>
      <c r="C61" s="102"/>
      <c r="D61" s="103"/>
      <c r="E61" s="374"/>
      <c r="F61" s="126"/>
      <c r="G61" s="126"/>
      <c r="H61" s="466"/>
      <c r="I61" s="397"/>
      <c r="J61" s="356" t="e">
        <f>IF(AND(Q61="",#REF!&gt;0,#REF!&lt;5),K61,)</f>
        <v>#REF!</v>
      </c>
      <c r="K61" s="354" t="str">
        <f>IF(D61="","ZZZ9",IF(AND(#REF!&gt;0,#REF!&lt;5),D61&amp;#REF!,D61&amp;"9"))</f>
        <v>ZZZ9</v>
      </c>
      <c r="L61" s="358">
        <f t="shared" si="0"/>
        <v>999</v>
      </c>
      <c r="M61" s="394">
        <f t="shared" si="1"/>
        <v>999</v>
      </c>
      <c r="N61" s="389"/>
      <c r="O61" s="352"/>
      <c r="P61" s="127">
        <f t="shared" si="2"/>
        <v>999</v>
      </c>
      <c r="Q61" s="104"/>
    </row>
    <row r="62" spans="1:17" s="11" customFormat="1" ht="18.75" customHeight="1">
      <c r="A62" s="359">
        <v>56</v>
      </c>
      <c r="B62" s="102"/>
      <c r="C62" s="102"/>
      <c r="D62" s="103"/>
      <c r="E62" s="374"/>
      <c r="F62" s="126"/>
      <c r="G62" s="126"/>
      <c r="H62" s="466"/>
      <c r="I62" s="397"/>
      <c r="J62" s="356" t="e">
        <f>IF(AND(Q62="",#REF!&gt;0,#REF!&lt;5),K62,)</f>
        <v>#REF!</v>
      </c>
      <c r="K62" s="354" t="str">
        <f>IF(D62="","ZZZ9",IF(AND(#REF!&gt;0,#REF!&lt;5),D62&amp;#REF!,D62&amp;"9"))</f>
        <v>ZZZ9</v>
      </c>
      <c r="L62" s="358">
        <f t="shared" si="0"/>
        <v>999</v>
      </c>
      <c r="M62" s="394">
        <f t="shared" si="1"/>
        <v>999</v>
      </c>
      <c r="N62" s="389"/>
      <c r="O62" s="352"/>
      <c r="P62" s="127">
        <f t="shared" si="2"/>
        <v>999</v>
      </c>
      <c r="Q62" s="104"/>
    </row>
    <row r="63" spans="1:17" s="11" customFormat="1" ht="18.75" customHeight="1">
      <c r="A63" s="359">
        <v>57</v>
      </c>
      <c r="B63" s="102"/>
      <c r="C63" s="102"/>
      <c r="D63" s="103"/>
      <c r="E63" s="374"/>
      <c r="F63" s="126"/>
      <c r="G63" s="126"/>
      <c r="H63" s="466"/>
      <c r="I63" s="397"/>
      <c r="J63" s="356" t="e">
        <f>IF(AND(Q63="",#REF!&gt;0,#REF!&lt;5),K63,)</f>
        <v>#REF!</v>
      </c>
      <c r="K63" s="354" t="str">
        <f>IF(D63="","ZZZ9",IF(AND(#REF!&gt;0,#REF!&lt;5),D63&amp;#REF!,D63&amp;"9"))</f>
        <v>ZZZ9</v>
      </c>
      <c r="L63" s="358">
        <f t="shared" si="0"/>
        <v>999</v>
      </c>
      <c r="M63" s="394">
        <f t="shared" si="1"/>
        <v>999</v>
      </c>
      <c r="N63" s="389"/>
      <c r="O63" s="352"/>
      <c r="P63" s="127">
        <f t="shared" si="2"/>
        <v>999</v>
      </c>
      <c r="Q63" s="104"/>
    </row>
    <row r="64" spans="1:17" s="11" customFormat="1" ht="18.75" customHeight="1">
      <c r="A64" s="359">
        <v>58</v>
      </c>
      <c r="B64" s="102"/>
      <c r="C64" s="102"/>
      <c r="D64" s="103"/>
      <c r="E64" s="374"/>
      <c r="F64" s="126"/>
      <c r="G64" s="126"/>
      <c r="H64" s="466"/>
      <c r="I64" s="397"/>
      <c r="J64" s="356" t="e">
        <f>IF(AND(Q64="",#REF!&gt;0,#REF!&lt;5),K64,)</f>
        <v>#REF!</v>
      </c>
      <c r="K64" s="354" t="str">
        <f>IF(D64="","ZZZ9",IF(AND(#REF!&gt;0,#REF!&lt;5),D64&amp;#REF!,D64&amp;"9"))</f>
        <v>ZZZ9</v>
      </c>
      <c r="L64" s="358">
        <f t="shared" si="0"/>
        <v>999</v>
      </c>
      <c r="M64" s="394">
        <f t="shared" si="1"/>
        <v>999</v>
      </c>
      <c r="N64" s="389"/>
      <c r="O64" s="352"/>
      <c r="P64" s="127">
        <f t="shared" si="2"/>
        <v>999</v>
      </c>
      <c r="Q64" s="104"/>
    </row>
    <row r="65" spans="1:17" s="11" customFormat="1" ht="18.75" customHeight="1">
      <c r="A65" s="359">
        <v>59</v>
      </c>
      <c r="B65" s="102"/>
      <c r="C65" s="102"/>
      <c r="D65" s="103"/>
      <c r="E65" s="374"/>
      <c r="F65" s="126"/>
      <c r="G65" s="126"/>
      <c r="H65" s="466"/>
      <c r="I65" s="397"/>
      <c r="J65" s="356" t="e">
        <f>IF(AND(Q65="",#REF!&gt;0,#REF!&lt;5),K65,)</f>
        <v>#REF!</v>
      </c>
      <c r="K65" s="354" t="str">
        <f>IF(D65="","ZZZ9",IF(AND(#REF!&gt;0,#REF!&lt;5),D65&amp;#REF!,D65&amp;"9"))</f>
        <v>ZZZ9</v>
      </c>
      <c r="L65" s="358">
        <f t="shared" si="0"/>
        <v>999</v>
      </c>
      <c r="M65" s="394">
        <f t="shared" si="1"/>
        <v>999</v>
      </c>
      <c r="N65" s="389"/>
      <c r="O65" s="352"/>
      <c r="P65" s="127">
        <f t="shared" si="2"/>
        <v>999</v>
      </c>
      <c r="Q65" s="104"/>
    </row>
    <row r="66" spans="1:17" s="11" customFormat="1" ht="18.75" customHeight="1">
      <c r="A66" s="359">
        <v>60</v>
      </c>
      <c r="B66" s="102"/>
      <c r="C66" s="102"/>
      <c r="D66" s="103"/>
      <c r="E66" s="374"/>
      <c r="F66" s="126"/>
      <c r="G66" s="126"/>
      <c r="H66" s="466"/>
      <c r="I66" s="397"/>
      <c r="J66" s="356" t="e">
        <f>IF(AND(Q66="",#REF!&gt;0,#REF!&lt;5),K66,)</f>
        <v>#REF!</v>
      </c>
      <c r="K66" s="354" t="str">
        <f>IF(D66="","ZZZ9",IF(AND(#REF!&gt;0,#REF!&lt;5),D66&amp;#REF!,D66&amp;"9"))</f>
        <v>ZZZ9</v>
      </c>
      <c r="L66" s="358">
        <f t="shared" si="0"/>
        <v>999</v>
      </c>
      <c r="M66" s="394">
        <f t="shared" si="1"/>
        <v>999</v>
      </c>
      <c r="N66" s="389"/>
      <c r="O66" s="352"/>
      <c r="P66" s="127">
        <f t="shared" si="2"/>
        <v>999</v>
      </c>
      <c r="Q66" s="104"/>
    </row>
    <row r="67" spans="1:17" s="11" customFormat="1" ht="18.75" customHeight="1">
      <c r="A67" s="359">
        <v>61</v>
      </c>
      <c r="B67" s="102"/>
      <c r="C67" s="102"/>
      <c r="D67" s="103"/>
      <c r="E67" s="374"/>
      <c r="F67" s="126"/>
      <c r="G67" s="126"/>
      <c r="H67" s="466"/>
      <c r="I67" s="397"/>
      <c r="J67" s="356" t="e">
        <f>IF(AND(Q67="",#REF!&gt;0,#REF!&lt;5),K67,)</f>
        <v>#REF!</v>
      </c>
      <c r="K67" s="354" t="str">
        <f>IF(D67="","ZZZ9",IF(AND(#REF!&gt;0,#REF!&lt;5),D67&amp;#REF!,D67&amp;"9"))</f>
        <v>ZZZ9</v>
      </c>
      <c r="L67" s="358">
        <f t="shared" si="0"/>
        <v>999</v>
      </c>
      <c r="M67" s="394">
        <f t="shared" si="1"/>
        <v>999</v>
      </c>
      <c r="N67" s="389"/>
      <c r="O67" s="352"/>
      <c r="P67" s="127">
        <f t="shared" si="2"/>
        <v>999</v>
      </c>
      <c r="Q67" s="104"/>
    </row>
    <row r="68" spans="1:17" s="11" customFormat="1" ht="18.75" customHeight="1">
      <c r="A68" s="359">
        <v>62</v>
      </c>
      <c r="B68" s="102"/>
      <c r="C68" s="102"/>
      <c r="D68" s="103"/>
      <c r="E68" s="374"/>
      <c r="F68" s="126"/>
      <c r="G68" s="126"/>
      <c r="H68" s="466"/>
      <c r="I68" s="397"/>
      <c r="J68" s="356" t="e">
        <f>IF(AND(Q68="",#REF!&gt;0,#REF!&lt;5),K68,)</f>
        <v>#REF!</v>
      </c>
      <c r="K68" s="354" t="str">
        <f>IF(D68="","ZZZ9",IF(AND(#REF!&gt;0,#REF!&lt;5),D68&amp;#REF!,D68&amp;"9"))</f>
        <v>ZZZ9</v>
      </c>
      <c r="L68" s="358">
        <f t="shared" si="0"/>
        <v>999</v>
      </c>
      <c r="M68" s="394">
        <f t="shared" si="1"/>
        <v>999</v>
      </c>
      <c r="N68" s="389"/>
      <c r="O68" s="352"/>
      <c r="P68" s="127">
        <f t="shared" si="2"/>
        <v>999</v>
      </c>
      <c r="Q68" s="104"/>
    </row>
    <row r="69" spans="1:17" s="11" customFormat="1" ht="18.75" customHeight="1">
      <c r="A69" s="359">
        <v>63</v>
      </c>
      <c r="B69" s="102"/>
      <c r="C69" s="102"/>
      <c r="D69" s="103"/>
      <c r="E69" s="374"/>
      <c r="F69" s="126"/>
      <c r="G69" s="126"/>
      <c r="H69" s="466"/>
      <c r="I69" s="397"/>
      <c r="J69" s="356" t="e">
        <f>IF(AND(Q69="",#REF!&gt;0,#REF!&lt;5),K69,)</f>
        <v>#REF!</v>
      </c>
      <c r="K69" s="354" t="str">
        <f>IF(D69="","ZZZ9",IF(AND(#REF!&gt;0,#REF!&lt;5),D69&amp;#REF!,D69&amp;"9"))</f>
        <v>ZZZ9</v>
      </c>
      <c r="L69" s="358">
        <f t="shared" si="0"/>
        <v>999</v>
      </c>
      <c r="M69" s="394">
        <f t="shared" si="1"/>
        <v>999</v>
      </c>
      <c r="N69" s="389"/>
      <c r="O69" s="352"/>
      <c r="P69" s="127">
        <f t="shared" si="2"/>
        <v>999</v>
      </c>
      <c r="Q69" s="104"/>
    </row>
    <row r="70" spans="1:17" s="11" customFormat="1" ht="18.75" customHeight="1">
      <c r="A70" s="359">
        <v>64</v>
      </c>
      <c r="B70" s="102"/>
      <c r="C70" s="102"/>
      <c r="D70" s="103"/>
      <c r="E70" s="374"/>
      <c r="F70" s="126"/>
      <c r="G70" s="126"/>
      <c r="H70" s="466"/>
      <c r="I70" s="397"/>
      <c r="J70" s="356" t="e">
        <f>IF(AND(Q70="",#REF!&gt;0,#REF!&lt;5),K70,)</f>
        <v>#REF!</v>
      </c>
      <c r="K70" s="354" t="str">
        <f>IF(D70="","ZZZ9",IF(AND(#REF!&gt;0,#REF!&lt;5),D70&amp;#REF!,D70&amp;"9"))</f>
        <v>ZZZ9</v>
      </c>
      <c r="L70" s="358">
        <f t="shared" si="0"/>
        <v>999</v>
      </c>
      <c r="M70" s="394">
        <f t="shared" si="1"/>
        <v>999</v>
      </c>
      <c r="N70" s="389"/>
      <c r="O70" s="352"/>
      <c r="P70" s="127">
        <f t="shared" si="2"/>
        <v>999</v>
      </c>
      <c r="Q70" s="104"/>
    </row>
    <row r="71" spans="1:17" s="11" customFormat="1" ht="18.75" customHeight="1">
      <c r="A71" s="359">
        <v>65</v>
      </c>
      <c r="B71" s="102"/>
      <c r="C71" s="102"/>
      <c r="D71" s="103"/>
      <c r="E71" s="374"/>
      <c r="F71" s="126"/>
      <c r="G71" s="126"/>
      <c r="H71" s="466"/>
      <c r="I71" s="397"/>
      <c r="J71" s="356" t="e">
        <f>IF(AND(Q71="",#REF!&gt;0,#REF!&lt;5),K71,)</f>
        <v>#REF!</v>
      </c>
      <c r="K71" s="354" t="str">
        <f>IF(D71="","ZZZ9",IF(AND(#REF!&gt;0,#REF!&lt;5),D71&amp;#REF!,D71&amp;"9"))</f>
        <v>ZZZ9</v>
      </c>
      <c r="L71" s="358">
        <f t="shared" si="0"/>
        <v>999</v>
      </c>
      <c r="M71" s="394">
        <f t="shared" si="1"/>
        <v>999</v>
      </c>
      <c r="N71" s="389"/>
      <c r="O71" s="352"/>
      <c r="P71" s="127">
        <f t="shared" si="2"/>
        <v>999</v>
      </c>
      <c r="Q71" s="104"/>
    </row>
    <row r="72" spans="1:17" s="11" customFormat="1" ht="18.75" customHeight="1">
      <c r="A72" s="359">
        <v>66</v>
      </c>
      <c r="B72" s="102"/>
      <c r="C72" s="102"/>
      <c r="D72" s="103"/>
      <c r="E72" s="374"/>
      <c r="F72" s="126"/>
      <c r="G72" s="126"/>
      <c r="H72" s="466"/>
      <c r="I72" s="397"/>
      <c r="J72" s="356" t="e">
        <f>IF(AND(Q72="",#REF!&gt;0,#REF!&lt;5),K72,)</f>
        <v>#REF!</v>
      </c>
      <c r="K72" s="354" t="str">
        <f>IF(D72="","ZZZ9",IF(AND(#REF!&gt;0,#REF!&lt;5),D72&amp;#REF!,D72&amp;"9"))</f>
        <v>ZZZ9</v>
      </c>
      <c r="L72" s="358">
        <f t="shared" si="0"/>
        <v>999</v>
      </c>
      <c r="M72" s="394">
        <f t="shared" si="1"/>
        <v>999</v>
      </c>
      <c r="N72" s="389"/>
      <c r="O72" s="352"/>
      <c r="P72" s="127">
        <f t="shared" si="2"/>
        <v>999</v>
      </c>
      <c r="Q72" s="104"/>
    </row>
    <row r="73" spans="1:17" s="11" customFormat="1" ht="18.75" customHeight="1">
      <c r="A73" s="359">
        <v>67</v>
      </c>
      <c r="B73" s="102"/>
      <c r="C73" s="102"/>
      <c r="D73" s="103"/>
      <c r="E73" s="374"/>
      <c r="F73" s="126"/>
      <c r="G73" s="126"/>
      <c r="H73" s="466"/>
      <c r="I73" s="397"/>
      <c r="J73" s="356" t="e">
        <f>IF(AND(Q73="",#REF!&gt;0,#REF!&lt;5),K73,)</f>
        <v>#REF!</v>
      </c>
      <c r="K73" s="354" t="str">
        <f>IF(D73="","ZZZ9",IF(AND(#REF!&gt;0,#REF!&lt;5),D73&amp;#REF!,D73&amp;"9"))</f>
        <v>ZZZ9</v>
      </c>
      <c r="L73" s="358">
        <f t="shared" si="0"/>
        <v>999</v>
      </c>
      <c r="M73" s="394">
        <f t="shared" si="1"/>
        <v>999</v>
      </c>
      <c r="N73" s="389"/>
      <c r="O73" s="352"/>
      <c r="P73" s="127">
        <f t="shared" si="2"/>
        <v>999</v>
      </c>
      <c r="Q73" s="104"/>
    </row>
    <row r="74" spans="1:17" s="11" customFormat="1" ht="18.75" customHeight="1">
      <c r="A74" s="359">
        <v>68</v>
      </c>
      <c r="B74" s="102"/>
      <c r="C74" s="102"/>
      <c r="D74" s="103"/>
      <c r="E74" s="374"/>
      <c r="F74" s="126"/>
      <c r="G74" s="126"/>
      <c r="H74" s="466"/>
      <c r="I74" s="397"/>
      <c r="J74" s="356" t="e">
        <f>IF(AND(Q74="",#REF!&gt;0,#REF!&lt;5),K74,)</f>
        <v>#REF!</v>
      </c>
      <c r="K74" s="354" t="str">
        <f>IF(D74="","ZZZ9",IF(AND(#REF!&gt;0,#REF!&lt;5),D74&amp;#REF!,D74&amp;"9"))</f>
        <v>ZZZ9</v>
      </c>
      <c r="L74" s="358">
        <f t="shared" si="0"/>
        <v>999</v>
      </c>
      <c r="M74" s="394">
        <f t="shared" si="1"/>
        <v>999</v>
      </c>
      <c r="N74" s="389"/>
      <c r="O74" s="352"/>
      <c r="P74" s="127">
        <f t="shared" si="2"/>
        <v>999</v>
      </c>
      <c r="Q74" s="104"/>
    </row>
    <row r="75" spans="1:17" s="11" customFormat="1" ht="18.75" customHeight="1">
      <c r="A75" s="359">
        <v>69</v>
      </c>
      <c r="B75" s="102"/>
      <c r="C75" s="102"/>
      <c r="D75" s="103"/>
      <c r="E75" s="374"/>
      <c r="F75" s="126"/>
      <c r="G75" s="126"/>
      <c r="H75" s="466"/>
      <c r="I75" s="397"/>
      <c r="J75" s="356" t="e">
        <f>IF(AND(Q75="",#REF!&gt;0,#REF!&lt;5),K75,)</f>
        <v>#REF!</v>
      </c>
      <c r="K75" s="354" t="str">
        <f>IF(D75="","ZZZ9",IF(AND(#REF!&gt;0,#REF!&lt;5),D75&amp;#REF!,D75&amp;"9"))</f>
        <v>ZZZ9</v>
      </c>
      <c r="L75" s="358">
        <f t="shared" si="0"/>
        <v>999</v>
      </c>
      <c r="M75" s="394">
        <f t="shared" si="1"/>
        <v>999</v>
      </c>
      <c r="N75" s="389"/>
      <c r="O75" s="352"/>
      <c r="P75" s="127">
        <f t="shared" si="2"/>
        <v>999</v>
      </c>
      <c r="Q75" s="104"/>
    </row>
    <row r="76" spans="1:17" s="11" customFormat="1" ht="18.75" customHeight="1">
      <c r="A76" s="359">
        <v>70</v>
      </c>
      <c r="B76" s="102"/>
      <c r="C76" s="102"/>
      <c r="D76" s="103"/>
      <c r="E76" s="374"/>
      <c r="F76" s="126"/>
      <c r="G76" s="126"/>
      <c r="H76" s="466"/>
      <c r="I76" s="397"/>
      <c r="J76" s="356" t="e">
        <f>IF(AND(Q76="",#REF!&gt;0,#REF!&lt;5),K76,)</f>
        <v>#REF!</v>
      </c>
      <c r="K76" s="354" t="str">
        <f>IF(D76="","ZZZ9",IF(AND(#REF!&gt;0,#REF!&lt;5),D76&amp;#REF!,D76&amp;"9"))</f>
        <v>ZZZ9</v>
      </c>
      <c r="L76" s="358">
        <f t="shared" si="0"/>
        <v>999</v>
      </c>
      <c r="M76" s="394">
        <f t="shared" si="1"/>
        <v>999</v>
      </c>
      <c r="N76" s="389"/>
      <c r="O76" s="352"/>
      <c r="P76" s="127">
        <f t="shared" si="2"/>
        <v>999</v>
      </c>
      <c r="Q76" s="104"/>
    </row>
    <row r="77" spans="1:17" s="11" customFormat="1" ht="18.75" customHeight="1">
      <c r="A77" s="359">
        <v>71</v>
      </c>
      <c r="B77" s="102"/>
      <c r="C77" s="102"/>
      <c r="D77" s="103"/>
      <c r="E77" s="374"/>
      <c r="F77" s="126"/>
      <c r="G77" s="126"/>
      <c r="H77" s="466"/>
      <c r="I77" s="397"/>
      <c r="J77" s="356" t="e">
        <f>IF(AND(Q77="",#REF!&gt;0,#REF!&lt;5),K77,)</f>
        <v>#REF!</v>
      </c>
      <c r="K77" s="354" t="str">
        <f>IF(D77="","ZZZ9",IF(AND(#REF!&gt;0,#REF!&lt;5),D77&amp;#REF!,D77&amp;"9"))</f>
        <v>ZZZ9</v>
      </c>
      <c r="L77" s="358">
        <f t="shared" si="0"/>
        <v>999</v>
      </c>
      <c r="M77" s="394">
        <f t="shared" si="1"/>
        <v>999</v>
      </c>
      <c r="N77" s="389"/>
      <c r="O77" s="352"/>
      <c r="P77" s="127">
        <f t="shared" si="2"/>
        <v>999</v>
      </c>
      <c r="Q77" s="104"/>
    </row>
    <row r="78" spans="1:17" s="11" customFormat="1" ht="18.75" customHeight="1">
      <c r="A78" s="359">
        <v>72</v>
      </c>
      <c r="B78" s="102"/>
      <c r="C78" s="102"/>
      <c r="D78" s="103"/>
      <c r="E78" s="374"/>
      <c r="F78" s="126"/>
      <c r="G78" s="126"/>
      <c r="H78" s="466"/>
      <c r="I78" s="397"/>
      <c r="J78" s="356" t="e">
        <f>IF(AND(Q78="",#REF!&gt;0,#REF!&lt;5),K78,)</f>
        <v>#REF!</v>
      </c>
      <c r="K78" s="354" t="str">
        <f>IF(D78="","ZZZ9",IF(AND(#REF!&gt;0,#REF!&lt;5),D78&amp;#REF!,D78&amp;"9"))</f>
        <v>ZZZ9</v>
      </c>
      <c r="L78" s="358">
        <f t="shared" si="0"/>
        <v>999</v>
      </c>
      <c r="M78" s="394">
        <f t="shared" si="1"/>
        <v>999</v>
      </c>
      <c r="N78" s="389"/>
      <c r="O78" s="352"/>
      <c r="P78" s="127">
        <f t="shared" si="2"/>
        <v>999</v>
      </c>
      <c r="Q78" s="104"/>
    </row>
    <row r="79" spans="1:17" s="11" customFormat="1" ht="18.75" customHeight="1">
      <c r="A79" s="359">
        <v>73</v>
      </c>
      <c r="B79" s="102"/>
      <c r="C79" s="102"/>
      <c r="D79" s="103"/>
      <c r="E79" s="374"/>
      <c r="F79" s="126"/>
      <c r="G79" s="126"/>
      <c r="H79" s="466"/>
      <c r="I79" s="397"/>
      <c r="J79" s="356" t="e">
        <f>IF(AND(Q79="",#REF!&gt;0,#REF!&lt;5),K79,)</f>
        <v>#REF!</v>
      </c>
      <c r="K79" s="354" t="str">
        <f>IF(D79="","ZZZ9",IF(AND(#REF!&gt;0,#REF!&lt;5),D79&amp;#REF!,D79&amp;"9"))</f>
        <v>ZZZ9</v>
      </c>
      <c r="L79" s="358">
        <f t="shared" si="0"/>
        <v>999</v>
      </c>
      <c r="M79" s="394">
        <f t="shared" si="1"/>
        <v>999</v>
      </c>
      <c r="N79" s="389"/>
      <c r="O79" s="352"/>
      <c r="P79" s="127">
        <f t="shared" si="2"/>
        <v>999</v>
      </c>
      <c r="Q79" s="104"/>
    </row>
    <row r="80" spans="1:17" s="11" customFormat="1" ht="18.75" customHeight="1">
      <c r="A80" s="359">
        <v>74</v>
      </c>
      <c r="B80" s="102"/>
      <c r="C80" s="102"/>
      <c r="D80" s="103"/>
      <c r="E80" s="374"/>
      <c r="F80" s="126"/>
      <c r="G80" s="126"/>
      <c r="H80" s="466"/>
      <c r="I80" s="397"/>
      <c r="J80" s="356" t="e">
        <f>IF(AND(Q80="",#REF!&gt;0,#REF!&lt;5),K80,)</f>
        <v>#REF!</v>
      </c>
      <c r="K80" s="354" t="str">
        <f>IF(D80="","ZZZ9",IF(AND(#REF!&gt;0,#REF!&lt;5),D80&amp;#REF!,D80&amp;"9"))</f>
        <v>ZZZ9</v>
      </c>
      <c r="L80" s="358">
        <f t="shared" si="0"/>
        <v>999</v>
      </c>
      <c r="M80" s="394">
        <f t="shared" si="1"/>
        <v>999</v>
      </c>
      <c r="N80" s="389"/>
      <c r="O80" s="352"/>
      <c r="P80" s="127">
        <f t="shared" si="2"/>
        <v>999</v>
      </c>
      <c r="Q80" s="104"/>
    </row>
    <row r="81" spans="1:17" s="11" customFormat="1" ht="18.75" customHeight="1">
      <c r="A81" s="359">
        <v>75</v>
      </c>
      <c r="B81" s="102"/>
      <c r="C81" s="102"/>
      <c r="D81" s="103"/>
      <c r="E81" s="374"/>
      <c r="F81" s="126"/>
      <c r="G81" s="126"/>
      <c r="H81" s="466"/>
      <c r="I81" s="397"/>
      <c r="J81" s="356" t="e">
        <f>IF(AND(Q81="",#REF!&gt;0,#REF!&lt;5),K81,)</f>
        <v>#REF!</v>
      </c>
      <c r="K81" s="354" t="str">
        <f>IF(D81="","ZZZ9",IF(AND(#REF!&gt;0,#REF!&lt;5),D81&amp;#REF!,D81&amp;"9"))</f>
        <v>ZZZ9</v>
      </c>
      <c r="L81" s="358">
        <f t="shared" si="0"/>
        <v>999</v>
      </c>
      <c r="M81" s="394">
        <f t="shared" si="1"/>
        <v>999</v>
      </c>
      <c r="N81" s="389"/>
      <c r="O81" s="352"/>
      <c r="P81" s="127">
        <f t="shared" si="2"/>
        <v>999</v>
      </c>
      <c r="Q81" s="104"/>
    </row>
    <row r="82" spans="1:17" s="11" customFormat="1" ht="18.75" customHeight="1">
      <c r="A82" s="359">
        <v>76</v>
      </c>
      <c r="B82" s="102"/>
      <c r="C82" s="102"/>
      <c r="D82" s="103"/>
      <c r="E82" s="374"/>
      <c r="F82" s="126"/>
      <c r="G82" s="126"/>
      <c r="H82" s="466"/>
      <c r="I82" s="397"/>
      <c r="J82" s="356" t="e">
        <f>IF(AND(Q82="",#REF!&gt;0,#REF!&lt;5),K82,)</f>
        <v>#REF!</v>
      </c>
      <c r="K82" s="354" t="str">
        <f>IF(D82="","ZZZ9",IF(AND(#REF!&gt;0,#REF!&lt;5),D82&amp;#REF!,D82&amp;"9"))</f>
        <v>ZZZ9</v>
      </c>
      <c r="L82" s="358">
        <f t="shared" si="0"/>
        <v>999</v>
      </c>
      <c r="M82" s="394">
        <f t="shared" si="1"/>
        <v>999</v>
      </c>
      <c r="N82" s="389"/>
      <c r="O82" s="352"/>
      <c r="P82" s="127">
        <f t="shared" si="2"/>
        <v>999</v>
      </c>
      <c r="Q82" s="104"/>
    </row>
    <row r="83" spans="1:17" s="11" customFormat="1" ht="18.75" customHeight="1">
      <c r="A83" s="359">
        <v>77</v>
      </c>
      <c r="B83" s="102"/>
      <c r="C83" s="102"/>
      <c r="D83" s="103"/>
      <c r="E83" s="374"/>
      <c r="F83" s="126"/>
      <c r="G83" s="126"/>
      <c r="H83" s="466"/>
      <c r="I83" s="397"/>
      <c r="J83" s="356" t="e">
        <f>IF(AND(Q83="",#REF!&gt;0,#REF!&lt;5),K83,)</f>
        <v>#REF!</v>
      </c>
      <c r="K83" s="354" t="str">
        <f>IF(D83="","ZZZ9",IF(AND(#REF!&gt;0,#REF!&lt;5),D83&amp;#REF!,D83&amp;"9"))</f>
        <v>ZZZ9</v>
      </c>
      <c r="L83" s="358">
        <f t="shared" si="0"/>
        <v>999</v>
      </c>
      <c r="M83" s="394">
        <f t="shared" si="1"/>
        <v>999</v>
      </c>
      <c r="N83" s="389"/>
      <c r="O83" s="352"/>
      <c r="P83" s="127">
        <f t="shared" si="2"/>
        <v>999</v>
      </c>
      <c r="Q83" s="104"/>
    </row>
    <row r="84" spans="1:17" s="11" customFormat="1" ht="18.75" customHeight="1">
      <c r="A84" s="359">
        <v>78</v>
      </c>
      <c r="B84" s="102"/>
      <c r="C84" s="102"/>
      <c r="D84" s="103"/>
      <c r="E84" s="374"/>
      <c r="F84" s="126"/>
      <c r="G84" s="126"/>
      <c r="H84" s="466"/>
      <c r="I84" s="397"/>
      <c r="J84" s="356" t="e">
        <f>IF(AND(Q84="",#REF!&gt;0,#REF!&lt;5),K84,)</f>
        <v>#REF!</v>
      </c>
      <c r="K84" s="354" t="str">
        <f>IF(D84="","ZZZ9",IF(AND(#REF!&gt;0,#REF!&lt;5),D84&amp;#REF!,D84&amp;"9"))</f>
        <v>ZZZ9</v>
      </c>
      <c r="L84" s="358">
        <f t="shared" si="0"/>
        <v>999</v>
      </c>
      <c r="M84" s="394">
        <f t="shared" si="1"/>
        <v>999</v>
      </c>
      <c r="N84" s="389"/>
      <c r="O84" s="352"/>
      <c r="P84" s="127">
        <f t="shared" si="2"/>
        <v>999</v>
      </c>
      <c r="Q84" s="104"/>
    </row>
    <row r="85" spans="1:17" s="11" customFormat="1" ht="18.75" customHeight="1">
      <c r="A85" s="359">
        <v>79</v>
      </c>
      <c r="B85" s="102"/>
      <c r="C85" s="102"/>
      <c r="D85" s="103"/>
      <c r="E85" s="374"/>
      <c r="F85" s="126"/>
      <c r="G85" s="126"/>
      <c r="H85" s="466"/>
      <c r="I85" s="397"/>
      <c r="J85" s="356" t="e">
        <f>IF(AND(Q85="",#REF!&gt;0,#REF!&lt;5),K85,)</f>
        <v>#REF!</v>
      </c>
      <c r="K85" s="354" t="str">
        <f>IF(D85="","ZZZ9",IF(AND(#REF!&gt;0,#REF!&lt;5),D85&amp;#REF!,D85&amp;"9"))</f>
        <v>ZZZ9</v>
      </c>
      <c r="L85" s="358">
        <f t="shared" si="0"/>
        <v>999</v>
      </c>
      <c r="M85" s="394">
        <f t="shared" si="1"/>
        <v>999</v>
      </c>
      <c r="N85" s="389"/>
      <c r="O85" s="352"/>
      <c r="P85" s="127">
        <f t="shared" si="2"/>
        <v>999</v>
      </c>
      <c r="Q85" s="104"/>
    </row>
    <row r="86" spans="1:17" s="11" customFormat="1" ht="18.75" customHeight="1">
      <c r="A86" s="359">
        <v>80</v>
      </c>
      <c r="B86" s="102"/>
      <c r="C86" s="102"/>
      <c r="D86" s="103"/>
      <c r="E86" s="374"/>
      <c r="F86" s="126"/>
      <c r="G86" s="126"/>
      <c r="H86" s="466"/>
      <c r="I86" s="397"/>
      <c r="J86" s="356" t="e">
        <f>IF(AND(Q86="",#REF!&gt;0,#REF!&lt;5),K86,)</f>
        <v>#REF!</v>
      </c>
      <c r="K86" s="354" t="str">
        <f>IF(D86="","ZZZ9",IF(AND(#REF!&gt;0,#REF!&lt;5),D86&amp;#REF!,D86&amp;"9"))</f>
        <v>ZZZ9</v>
      </c>
      <c r="L86" s="358">
        <f t="shared" si="0"/>
        <v>999</v>
      </c>
      <c r="M86" s="394">
        <f t="shared" si="1"/>
        <v>999</v>
      </c>
      <c r="N86" s="389"/>
      <c r="O86" s="352"/>
      <c r="P86" s="127">
        <f t="shared" si="2"/>
        <v>999</v>
      </c>
      <c r="Q86" s="104"/>
    </row>
    <row r="87" spans="1:17" s="11" customFormat="1" ht="18.75" customHeight="1">
      <c r="A87" s="359">
        <v>81</v>
      </c>
      <c r="B87" s="102"/>
      <c r="C87" s="102"/>
      <c r="D87" s="103"/>
      <c r="E87" s="374"/>
      <c r="F87" s="126"/>
      <c r="G87" s="126"/>
      <c r="H87" s="466"/>
      <c r="I87" s="397"/>
      <c r="J87" s="356" t="e">
        <f>IF(AND(Q87="",#REF!&gt;0,#REF!&lt;5),K87,)</f>
        <v>#REF!</v>
      </c>
      <c r="K87" s="354" t="str">
        <f>IF(D87="","ZZZ9",IF(AND(#REF!&gt;0,#REF!&lt;5),D87&amp;#REF!,D87&amp;"9"))</f>
        <v>ZZZ9</v>
      </c>
      <c r="L87" s="358">
        <f t="shared" si="0"/>
        <v>999</v>
      </c>
      <c r="M87" s="394">
        <f t="shared" si="1"/>
        <v>999</v>
      </c>
      <c r="N87" s="389"/>
      <c r="O87" s="352"/>
      <c r="P87" s="127">
        <f t="shared" si="2"/>
        <v>999</v>
      </c>
      <c r="Q87" s="104"/>
    </row>
    <row r="88" spans="1:17" s="11" customFormat="1" ht="18.75" customHeight="1">
      <c r="A88" s="359">
        <v>82</v>
      </c>
      <c r="B88" s="102"/>
      <c r="C88" s="102"/>
      <c r="D88" s="103"/>
      <c r="E88" s="374"/>
      <c r="F88" s="126"/>
      <c r="G88" s="126"/>
      <c r="H88" s="466"/>
      <c r="I88" s="397"/>
      <c r="J88" s="356" t="e">
        <f>IF(AND(Q88="",#REF!&gt;0,#REF!&lt;5),K88,)</f>
        <v>#REF!</v>
      </c>
      <c r="K88" s="354" t="str">
        <f>IF(D88="","ZZZ9",IF(AND(#REF!&gt;0,#REF!&lt;5),D88&amp;#REF!,D88&amp;"9"))</f>
        <v>ZZZ9</v>
      </c>
      <c r="L88" s="358">
        <f t="shared" si="0"/>
        <v>999</v>
      </c>
      <c r="M88" s="394">
        <f t="shared" si="1"/>
        <v>999</v>
      </c>
      <c r="N88" s="389"/>
      <c r="O88" s="352"/>
      <c r="P88" s="127">
        <f t="shared" si="2"/>
        <v>999</v>
      </c>
      <c r="Q88" s="104"/>
    </row>
    <row r="89" spans="1:17" s="11" customFormat="1" ht="18.75" customHeight="1">
      <c r="A89" s="359">
        <v>83</v>
      </c>
      <c r="B89" s="102"/>
      <c r="C89" s="102"/>
      <c r="D89" s="103"/>
      <c r="E89" s="374"/>
      <c r="F89" s="126"/>
      <c r="G89" s="126"/>
      <c r="H89" s="466"/>
      <c r="I89" s="397"/>
      <c r="J89" s="356" t="e">
        <f>IF(AND(Q89="",#REF!&gt;0,#REF!&lt;5),K89,)</f>
        <v>#REF!</v>
      </c>
      <c r="K89" s="354" t="str">
        <f>IF(D89="","ZZZ9",IF(AND(#REF!&gt;0,#REF!&lt;5),D89&amp;#REF!,D89&amp;"9"))</f>
        <v>ZZZ9</v>
      </c>
      <c r="L89" s="358">
        <f t="shared" si="0"/>
        <v>999</v>
      </c>
      <c r="M89" s="394">
        <f t="shared" si="1"/>
        <v>999</v>
      </c>
      <c r="N89" s="389"/>
      <c r="O89" s="352"/>
      <c r="P89" s="127">
        <f t="shared" si="2"/>
        <v>999</v>
      </c>
      <c r="Q89" s="104"/>
    </row>
    <row r="90" spans="1:17" s="11" customFormat="1" ht="18.75" customHeight="1">
      <c r="A90" s="359">
        <v>84</v>
      </c>
      <c r="B90" s="102"/>
      <c r="C90" s="102"/>
      <c r="D90" s="103"/>
      <c r="E90" s="374"/>
      <c r="F90" s="126"/>
      <c r="G90" s="126"/>
      <c r="H90" s="466"/>
      <c r="I90" s="397"/>
      <c r="J90" s="356" t="e">
        <f>IF(AND(Q90="",#REF!&gt;0,#REF!&lt;5),K90,)</f>
        <v>#REF!</v>
      </c>
      <c r="K90" s="354" t="str">
        <f>IF(D90="","ZZZ9",IF(AND(#REF!&gt;0,#REF!&lt;5),D90&amp;#REF!,D90&amp;"9"))</f>
        <v>ZZZ9</v>
      </c>
      <c r="L90" s="358">
        <f t="shared" si="0"/>
        <v>999</v>
      </c>
      <c r="M90" s="394">
        <f t="shared" si="1"/>
        <v>999</v>
      </c>
      <c r="N90" s="389"/>
      <c r="O90" s="352"/>
      <c r="P90" s="127">
        <f t="shared" si="2"/>
        <v>999</v>
      </c>
      <c r="Q90" s="104"/>
    </row>
    <row r="91" spans="1:17" s="11" customFormat="1" ht="18.75" customHeight="1">
      <c r="A91" s="359">
        <v>85</v>
      </c>
      <c r="B91" s="102"/>
      <c r="C91" s="102"/>
      <c r="D91" s="103"/>
      <c r="E91" s="374"/>
      <c r="F91" s="126"/>
      <c r="G91" s="126"/>
      <c r="H91" s="466"/>
      <c r="I91" s="397"/>
      <c r="J91" s="356" t="e">
        <f>IF(AND(Q91="",#REF!&gt;0,#REF!&lt;5),K91,)</f>
        <v>#REF!</v>
      </c>
      <c r="K91" s="354" t="str">
        <f>IF(D91="","ZZZ9",IF(AND(#REF!&gt;0,#REF!&lt;5),D91&amp;#REF!,D91&amp;"9"))</f>
        <v>ZZZ9</v>
      </c>
      <c r="L91" s="358">
        <f t="shared" si="0"/>
        <v>999</v>
      </c>
      <c r="M91" s="394">
        <f t="shared" si="1"/>
        <v>999</v>
      </c>
      <c r="N91" s="389"/>
      <c r="O91" s="352"/>
      <c r="P91" s="127">
        <f t="shared" si="2"/>
        <v>999</v>
      </c>
      <c r="Q91" s="104"/>
    </row>
    <row r="92" spans="1:17" s="11" customFormat="1" ht="18.75" customHeight="1">
      <c r="A92" s="359">
        <v>86</v>
      </c>
      <c r="B92" s="102"/>
      <c r="C92" s="102"/>
      <c r="D92" s="103"/>
      <c r="E92" s="374"/>
      <c r="F92" s="126"/>
      <c r="G92" s="126"/>
      <c r="H92" s="466"/>
      <c r="I92" s="397"/>
      <c r="J92" s="356" t="e">
        <f>IF(AND(Q92="",#REF!&gt;0,#REF!&lt;5),K92,)</f>
        <v>#REF!</v>
      </c>
      <c r="K92" s="354" t="str">
        <f>IF(D92="","ZZZ9",IF(AND(#REF!&gt;0,#REF!&lt;5),D92&amp;#REF!,D92&amp;"9"))</f>
        <v>ZZZ9</v>
      </c>
      <c r="L92" s="358">
        <f t="shared" si="0"/>
        <v>999</v>
      </c>
      <c r="M92" s="394">
        <f t="shared" si="1"/>
        <v>999</v>
      </c>
      <c r="N92" s="389"/>
      <c r="O92" s="352"/>
      <c r="P92" s="127">
        <f t="shared" si="2"/>
        <v>999</v>
      </c>
      <c r="Q92" s="104"/>
    </row>
    <row r="93" spans="1:17" s="11" customFormat="1" ht="18.75" customHeight="1">
      <c r="A93" s="359">
        <v>87</v>
      </c>
      <c r="B93" s="102"/>
      <c r="C93" s="102"/>
      <c r="D93" s="103"/>
      <c r="E93" s="374"/>
      <c r="F93" s="126"/>
      <c r="G93" s="126"/>
      <c r="H93" s="466"/>
      <c r="I93" s="397"/>
      <c r="J93" s="356" t="e">
        <f>IF(AND(Q93="",#REF!&gt;0,#REF!&lt;5),K93,)</f>
        <v>#REF!</v>
      </c>
      <c r="K93" s="354" t="str">
        <f>IF(D93="","ZZZ9",IF(AND(#REF!&gt;0,#REF!&lt;5),D93&amp;#REF!,D93&amp;"9"))</f>
        <v>ZZZ9</v>
      </c>
      <c r="L93" s="358">
        <f t="shared" si="0"/>
        <v>999</v>
      </c>
      <c r="M93" s="394">
        <f t="shared" si="1"/>
        <v>999</v>
      </c>
      <c r="N93" s="389"/>
      <c r="O93" s="352"/>
      <c r="P93" s="127">
        <f t="shared" si="2"/>
        <v>999</v>
      </c>
      <c r="Q93" s="104"/>
    </row>
    <row r="94" spans="1:17" s="11" customFormat="1" ht="18.75" customHeight="1">
      <c r="A94" s="359">
        <v>88</v>
      </c>
      <c r="B94" s="102"/>
      <c r="C94" s="102"/>
      <c r="D94" s="103"/>
      <c r="E94" s="374"/>
      <c r="F94" s="126"/>
      <c r="G94" s="126"/>
      <c r="H94" s="466"/>
      <c r="I94" s="397"/>
      <c r="J94" s="356" t="e">
        <f>IF(AND(Q94="",#REF!&gt;0,#REF!&lt;5),K94,)</f>
        <v>#REF!</v>
      </c>
      <c r="K94" s="354" t="str">
        <f>IF(D94="","ZZZ9",IF(AND(#REF!&gt;0,#REF!&lt;5),D94&amp;#REF!,D94&amp;"9"))</f>
        <v>ZZZ9</v>
      </c>
      <c r="L94" s="358">
        <f t="shared" si="0"/>
        <v>999</v>
      </c>
      <c r="M94" s="394">
        <f t="shared" si="1"/>
        <v>999</v>
      </c>
      <c r="N94" s="389"/>
      <c r="O94" s="352"/>
      <c r="P94" s="127">
        <f t="shared" si="2"/>
        <v>999</v>
      </c>
      <c r="Q94" s="104"/>
    </row>
    <row r="95" spans="1:17" s="11" customFormat="1" ht="18.75" customHeight="1">
      <c r="A95" s="359">
        <v>89</v>
      </c>
      <c r="B95" s="102"/>
      <c r="C95" s="102"/>
      <c r="D95" s="103"/>
      <c r="E95" s="374"/>
      <c r="F95" s="126"/>
      <c r="G95" s="126"/>
      <c r="H95" s="466"/>
      <c r="I95" s="397"/>
      <c r="J95" s="356" t="e">
        <f>IF(AND(Q95="",#REF!&gt;0,#REF!&lt;5),K95,)</f>
        <v>#REF!</v>
      </c>
      <c r="K95" s="354" t="str">
        <f>IF(D95="","ZZZ9",IF(AND(#REF!&gt;0,#REF!&lt;5),D95&amp;#REF!,D95&amp;"9"))</f>
        <v>ZZZ9</v>
      </c>
      <c r="L95" s="358">
        <f t="shared" si="0"/>
        <v>999</v>
      </c>
      <c r="M95" s="394">
        <f t="shared" si="1"/>
        <v>999</v>
      </c>
      <c r="N95" s="389"/>
      <c r="O95" s="352"/>
      <c r="P95" s="127">
        <f t="shared" si="2"/>
        <v>999</v>
      </c>
      <c r="Q95" s="104"/>
    </row>
    <row r="96" spans="1:17" s="11" customFormat="1" ht="18.75" customHeight="1">
      <c r="A96" s="359">
        <v>90</v>
      </c>
      <c r="B96" s="102"/>
      <c r="C96" s="102"/>
      <c r="D96" s="103"/>
      <c r="E96" s="374"/>
      <c r="F96" s="126"/>
      <c r="G96" s="126"/>
      <c r="H96" s="466"/>
      <c r="I96" s="397"/>
      <c r="J96" s="356" t="e">
        <f>IF(AND(Q96="",#REF!&gt;0,#REF!&lt;5),K96,)</f>
        <v>#REF!</v>
      </c>
      <c r="K96" s="354" t="str">
        <f>IF(D96="","ZZZ9",IF(AND(#REF!&gt;0,#REF!&lt;5),D96&amp;#REF!,D96&amp;"9"))</f>
        <v>ZZZ9</v>
      </c>
      <c r="L96" s="358">
        <f t="shared" si="0"/>
        <v>999</v>
      </c>
      <c r="M96" s="394">
        <f t="shared" si="1"/>
        <v>999</v>
      </c>
      <c r="N96" s="389"/>
      <c r="O96" s="352"/>
      <c r="P96" s="127">
        <f t="shared" si="2"/>
        <v>999</v>
      </c>
      <c r="Q96" s="104"/>
    </row>
    <row r="97" spans="1:17" s="11" customFormat="1" ht="18.75" customHeight="1">
      <c r="A97" s="359">
        <v>91</v>
      </c>
      <c r="B97" s="102"/>
      <c r="C97" s="102"/>
      <c r="D97" s="103"/>
      <c r="E97" s="374"/>
      <c r="F97" s="126"/>
      <c r="G97" s="126"/>
      <c r="H97" s="466"/>
      <c r="I97" s="397"/>
      <c r="J97" s="356" t="e">
        <f>IF(AND(Q97="",#REF!&gt;0,#REF!&lt;5),K97,)</f>
        <v>#REF!</v>
      </c>
      <c r="K97" s="354" t="str">
        <f>IF(D97="","ZZZ9",IF(AND(#REF!&gt;0,#REF!&lt;5),D97&amp;#REF!,D97&amp;"9"))</f>
        <v>ZZZ9</v>
      </c>
      <c r="L97" s="358">
        <f t="shared" si="0"/>
        <v>999</v>
      </c>
      <c r="M97" s="394">
        <f t="shared" si="1"/>
        <v>999</v>
      </c>
      <c r="N97" s="389"/>
      <c r="O97" s="352"/>
      <c r="P97" s="127">
        <f t="shared" si="2"/>
        <v>999</v>
      </c>
      <c r="Q97" s="104"/>
    </row>
    <row r="98" spans="1:17" s="11" customFormat="1" ht="18.75" customHeight="1">
      <c r="A98" s="359">
        <v>92</v>
      </c>
      <c r="B98" s="102"/>
      <c r="C98" s="102"/>
      <c r="D98" s="103"/>
      <c r="E98" s="374"/>
      <c r="F98" s="126"/>
      <c r="G98" s="126"/>
      <c r="H98" s="466"/>
      <c r="I98" s="397"/>
      <c r="J98" s="356" t="e">
        <f>IF(AND(Q98="",#REF!&gt;0,#REF!&lt;5),K98,)</f>
        <v>#REF!</v>
      </c>
      <c r="K98" s="354" t="str">
        <f>IF(D98="","ZZZ9",IF(AND(#REF!&gt;0,#REF!&lt;5),D98&amp;#REF!,D98&amp;"9"))</f>
        <v>ZZZ9</v>
      </c>
      <c r="L98" s="358">
        <f t="shared" si="0"/>
        <v>999</v>
      </c>
      <c r="M98" s="394">
        <f t="shared" si="1"/>
        <v>999</v>
      </c>
      <c r="N98" s="389"/>
      <c r="O98" s="352"/>
      <c r="P98" s="127">
        <f t="shared" si="2"/>
        <v>999</v>
      </c>
      <c r="Q98" s="104"/>
    </row>
    <row r="99" spans="1:17" s="11" customFormat="1" ht="18.75" customHeight="1">
      <c r="A99" s="359">
        <v>93</v>
      </c>
      <c r="B99" s="102"/>
      <c r="C99" s="102"/>
      <c r="D99" s="103"/>
      <c r="E99" s="374"/>
      <c r="F99" s="126"/>
      <c r="G99" s="126"/>
      <c r="H99" s="466"/>
      <c r="I99" s="397"/>
      <c r="J99" s="356" t="e">
        <f>IF(AND(Q99="",#REF!&gt;0,#REF!&lt;5),K99,)</f>
        <v>#REF!</v>
      </c>
      <c r="K99" s="354" t="str">
        <f>IF(D99="","ZZZ9",IF(AND(#REF!&gt;0,#REF!&lt;5),D99&amp;#REF!,D99&amp;"9"))</f>
        <v>ZZZ9</v>
      </c>
      <c r="L99" s="358">
        <f t="shared" si="0"/>
        <v>999</v>
      </c>
      <c r="M99" s="394">
        <f t="shared" si="1"/>
        <v>999</v>
      </c>
      <c r="N99" s="389"/>
      <c r="O99" s="352"/>
      <c r="P99" s="127">
        <f t="shared" si="2"/>
        <v>999</v>
      </c>
      <c r="Q99" s="104"/>
    </row>
    <row r="100" spans="1:17" s="11" customFormat="1" ht="18.75" customHeight="1">
      <c r="A100" s="359">
        <v>94</v>
      </c>
      <c r="B100" s="102"/>
      <c r="C100" s="102"/>
      <c r="D100" s="103"/>
      <c r="E100" s="374"/>
      <c r="F100" s="126"/>
      <c r="G100" s="126"/>
      <c r="H100" s="466"/>
      <c r="I100" s="397"/>
      <c r="J100" s="356" t="e">
        <f>IF(AND(Q100="",#REF!&gt;0,#REF!&lt;5),K100,)</f>
        <v>#REF!</v>
      </c>
      <c r="K100" s="354" t="str">
        <f>IF(D100="","ZZZ9",IF(AND(#REF!&gt;0,#REF!&lt;5),D100&amp;#REF!,D100&amp;"9"))</f>
        <v>ZZZ9</v>
      </c>
      <c r="L100" s="358">
        <f t="shared" si="0"/>
        <v>999</v>
      </c>
      <c r="M100" s="394">
        <f t="shared" si="1"/>
        <v>999</v>
      </c>
      <c r="N100" s="389"/>
      <c r="O100" s="352"/>
      <c r="P100" s="127">
        <f t="shared" si="2"/>
        <v>999</v>
      </c>
      <c r="Q100" s="104"/>
    </row>
    <row r="101" spans="1:17" s="11" customFormat="1" ht="18.75" customHeight="1">
      <c r="A101" s="359">
        <v>95</v>
      </c>
      <c r="B101" s="102"/>
      <c r="C101" s="102"/>
      <c r="D101" s="103"/>
      <c r="E101" s="374"/>
      <c r="F101" s="126"/>
      <c r="G101" s="126"/>
      <c r="H101" s="466"/>
      <c r="I101" s="397"/>
      <c r="J101" s="356" t="e">
        <f>IF(AND(Q101="",#REF!&gt;0,#REF!&lt;5),K101,)</f>
        <v>#REF!</v>
      </c>
      <c r="K101" s="354" t="str">
        <f>IF(D101="","ZZZ9",IF(AND(#REF!&gt;0,#REF!&lt;5),D101&amp;#REF!,D101&amp;"9"))</f>
        <v>ZZZ9</v>
      </c>
      <c r="L101" s="358">
        <f t="shared" si="0"/>
        <v>999</v>
      </c>
      <c r="M101" s="394">
        <f t="shared" si="1"/>
        <v>999</v>
      </c>
      <c r="N101" s="389"/>
      <c r="O101" s="352"/>
      <c r="P101" s="127">
        <f t="shared" si="2"/>
        <v>999</v>
      </c>
      <c r="Q101" s="104"/>
    </row>
    <row r="102" spans="1:17" s="11" customFormat="1" ht="18.75" customHeight="1">
      <c r="A102" s="359">
        <v>96</v>
      </c>
      <c r="B102" s="102"/>
      <c r="C102" s="102"/>
      <c r="D102" s="103"/>
      <c r="E102" s="374"/>
      <c r="F102" s="126"/>
      <c r="G102" s="126"/>
      <c r="H102" s="466"/>
      <c r="I102" s="397"/>
      <c r="J102" s="356" t="e">
        <f>IF(AND(Q102="",#REF!&gt;0,#REF!&lt;5),K102,)</f>
        <v>#REF!</v>
      </c>
      <c r="K102" s="354" t="str">
        <f>IF(D102="","ZZZ9",IF(AND(#REF!&gt;0,#REF!&lt;5),D102&amp;#REF!,D102&amp;"9"))</f>
        <v>ZZZ9</v>
      </c>
      <c r="L102" s="358">
        <f t="shared" si="0"/>
        <v>999</v>
      </c>
      <c r="M102" s="394">
        <f t="shared" si="1"/>
        <v>999</v>
      </c>
      <c r="N102" s="389"/>
      <c r="O102" s="352"/>
      <c r="P102" s="127">
        <f t="shared" si="2"/>
        <v>999</v>
      </c>
      <c r="Q102" s="104"/>
    </row>
    <row r="103" spans="1:17" s="11" customFormat="1" ht="18.75" customHeight="1">
      <c r="A103" s="359">
        <v>97</v>
      </c>
      <c r="B103" s="102"/>
      <c r="C103" s="102"/>
      <c r="D103" s="103"/>
      <c r="E103" s="374"/>
      <c r="F103" s="126"/>
      <c r="G103" s="126"/>
      <c r="H103" s="466"/>
      <c r="I103" s="397"/>
      <c r="J103" s="356" t="e">
        <f>IF(AND(Q103="",#REF!&gt;0,#REF!&lt;5),K103,)</f>
        <v>#REF!</v>
      </c>
      <c r="K103" s="354" t="str">
        <f>IF(D103="","ZZZ9",IF(AND(#REF!&gt;0,#REF!&lt;5),D103&amp;#REF!,D103&amp;"9"))</f>
        <v>ZZZ9</v>
      </c>
      <c r="L103" s="358">
        <f t="shared" si="0"/>
        <v>999</v>
      </c>
      <c r="M103" s="394">
        <f t="shared" si="1"/>
        <v>999</v>
      </c>
      <c r="N103" s="389"/>
      <c r="O103" s="352"/>
      <c r="P103" s="127">
        <f t="shared" si="2"/>
        <v>999</v>
      </c>
      <c r="Q103" s="104"/>
    </row>
    <row r="104" spans="1:17" s="11" customFormat="1" ht="18.75" customHeight="1">
      <c r="A104" s="359">
        <v>98</v>
      </c>
      <c r="B104" s="102"/>
      <c r="C104" s="102"/>
      <c r="D104" s="103"/>
      <c r="E104" s="374"/>
      <c r="F104" s="126"/>
      <c r="G104" s="126"/>
      <c r="H104" s="466"/>
      <c r="I104" s="397"/>
      <c r="J104" s="356" t="e">
        <f>IF(AND(Q104="",#REF!&gt;0,#REF!&lt;5),K104,)</f>
        <v>#REF!</v>
      </c>
      <c r="K104" s="354" t="str">
        <f>IF(D104="","ZZZ9",IF(AND(#REF!&gt;0,#REF!&lt;5),D104&amp;#REF!,D104&amp;"9"))</f>
        <v>ZZZ9</v>
      </c>
      <c r="L104" s="358">
        <f aca="true" t="shared" si="3" ref="L104:L156">IF(Q104="",999,Q104)</f>
        <v>999</v>
      </c>
      <c r="M104" s="394">
        <f aca="true" t="shared" si="4" ref="M104:M156">IF(P104=999,999,1)</f>
        <v>999</v>
      </c>
      <c r="N104" s="389"/>
      <c r="O104" s="352"/>
      <c r="P104" s="127">
        <f aca="true" t="shared" si="5" ref="P104:P156">IF(N104="DA",1,IF(N104="WC",2,IF(N104="SE",3,IF(N104="Q",4,IF(N104="LL",5,999)))))</f>
        <v>999</v>
      </c>
      <c r="Q104" s="104"/>
    </row>
    <row r="105" spans="1:17" s="11" customFormat="1" ht="18.75" customHeight="1">
      <c r="A105" s="359">
        <v>99</v>
      </c>
      <c r="B105" s="102"/>
      <c r="C105" s="102"/>
      <c r="D105" s="103"/>
      <c r="E105" s="374"/>
      <c r="F105" s="126"/>
      <c r="G105" s="126"/>
      <c r="H105" s="466"/>
      <c r="I105" s="397"/>
      <c r="J105" s="356" t="e">
        <f>IF(AND(Q105="",#REF!&gt;0,#REF!&lt;5),K105,)</f>
        <v>#REF!</v>
      </c>
      <c r="K105" s="354" t="str">
        <f>IF(D105="","ZZZ9",IF(AND(#REF!&gt;0,#REF!&lt;5),D105&amp;#REF!,D105&amp;"9"))</f>
        <v>ZZZ9</v>
      </c>
      <c r="L105" s="358">
        <f t="shared" si="3"/>
        <v>999</v>
      </c>
      <c r="M105" s="394">
        <f t="shared" si="4"/>
        <v>999</v>
      </c>
      <c r="N105" s="389"/>
      <c r="O105" s="352"/>
      <c r="P105" s="127">
        <f t="shared" si="5"/>
        <v>999</v>
      </c>
      <c r="Q105" s="104"/>
    </row>
    <row r="106" spans="1:17" s="11" customFormat="1" ht="18.75" customHeight="1">
      <c r="A106" s="359">
        <v>100</v>
      </c>
      <c r="B106" s="102"/>
      <c r="C106" s="102"/>
      <c r="D106" s="103"/>
      <c r="E106" s="374"/>
      <c r="F106" s="126"/>
      <c r="G106" s="126"/>
      <c r="H106" s="466"/>
      <c r="I106" s="397"/>
      <c r="J106" s="356" t="e">
        <f>IF(AND(Q106="",#REF!&gt;0,#REF!&lt;5),K106,)</f>
        <v>#REF!</v>
      </c>
      <c r="K106" s="354" t="str">
        <f>IF(D106="","ZZZ9",IF(AND(#REF!&gt;0,#REF!&lt;5),D106&amp;#REF!,D106&amp;"9"))</f>
        <v>ZZZ9</v>
      </c>
      <c r="L106" s="358">
        <f t="shared" si="3"/>
        <v>999</v>
      </c>
      <c r="M106" s="394">
        <f t="shared" si="4"/>
        <v>999</v>
      </c>
      <c r="N106" s="389"/>
      <c r="O106" s="352"/>
      <c r="P106" s="127">
        <f t="shared" si="5"/>
        <v>999</v>
      </c>
      <c r="Q106" s="104"/>
    </row>
    <row r="107" spans="1:17" s="11" customFormat="1" ht="18.75" customHeight="1">
      <c r="A107" s="359">
        <v>101</v>
      </c>
      <c r="B107" s="102"/>
      <c r="C107" s="102"/>
      <c r="D107" s="103"/>
      <c r="E107" s="374"/>
      <c r="F107" s="126"/>
      <c r="G107" s="126"/>
      <c r="H107" s="466"/>
      <c r="I107" s="397"/>
      <c r="J107" s="356" t="e">
        <f>IF(AND(Q107="",#REF!&gt;0,#REF!&lt;5),K107,)</f>
        <v>#REF!</v>
      </c>
      <c r="K107" s="354" t="str">
        <f>IF(D107="","ZZZ9",IF(AND(#REF!&gt;0,#REF!&lt;5),D107&amp;#REF!,D107&amp;"9"))</f>
        <v>ZZZ9</v>
      </c>
      <c r="L107" s="358">
        <f t="shared" si="3"/>
        <v>999</v>
      </c>
      <c r="M107" s="394">
        <f t="shared" si="4"/>
        <v>999</v>
      </c>
      <c r="N107" s="389"/>
      <c r="O107" s="352"/>
      <c r="P107" s="127">
        <f t="shared" si="5"/>
        <v>999</v>
      </c>
      <c r="Q107" s="104"/>
    </row>
    <row r="108" spans="1:17" s="11" customFormat="1" ht="18.75" customHeight="1">
      <c r="A108" s="359">
        <v>102</v>
      </c>
      <c r="B108" s="102"/>
      <c r="C108" s="102"/>
      <c r="D108" s="103"/>
      <c r="E108" s="374"/>
      <c r="F108" s="126"/>
      <c r="G108" s="126"/>
      <c r="H108" s="466"/>
      <c r="I108" s="397"/>
      <c r="J108" s="356" t="e">
        <f>IF(AND(Q108="",#REF!&gt;0,#REF!&lt;5),K108,)</f>
        <v>#REF!</v>
      </c>
      <c r="K108" s="354" t="str">
        <f>IF(D108="","ZZZ9",IF(AND(#REF!&gt;0,#REF!&lt;5),D108&amp;#REF!,D108&amp;"9"))</f>
        <v>ZZZ9</v>
      </c>
      <c r="L108" s="358">
        <f t="shared" si="3"/>
        <v>999</v>
      </c>
      <c r="M108" s="394">
        <f t="shared" si="4"/>
        <v>999</v>
      </c>
      <c r="N108" s="389"/>
      <c r="O108" s="352"/>
      <c r="P108" s="127">
        <f t="shared" si="5"/>
        <v>999</v>
      </c>
      <c r="Q108" s="104"/>
    </row>
    <row r="109" spans="1:17" s="11" customFormat="1" ht="18.75" customHeight="1">
      <c r="A109" s="359">
        <v>103</v>
      </c>
      <c r="B109" s="102"/>
      <c r="C109" s="102"/>
      <c r="D109" s="103"/>
      <c r="E109" s="374"/>
      <c r="F109" s="126"/>
      <c r="G109" s="126"/>
      <c r="H109" s="466"/>
      <c r="I109" s="397"/>
      <c r="J109" s="356" t="e">
        <f>IF(AND(Q109="",#REF!&gt;0,#REF!&lt;5),K109,)</f>
        <v>#REF!</v>
      </c>
      <c r="K109" s="354" t="str">
        <f>IF(D109="","ZZZ9",IF(AND(#REF!&gt;0,#REF!&lt;5),D109&amp;#REF!,D109&amp;"9"))</f>
        <v>ZZZ9</v>
      </c>
      <c r="L109" s="358">
        <f t="shared" si="3"/>
        <v>999</v>
      </c>
      <c r="M109" s="394">
        <f t="shared" si="4"/>
        <v>999</v>
      </c>
      <c r="N109" s="389"/>
      <c r="O109" s="352"/>
      <c r="P109" s="127">
        <f t="shared" si="5"/>
        <v>999</v>
      </c>
      <c r="Q109" s="104"/>
    </row>
    <row r="110" spans="1:17" s="11" customFormat="1" ht="18.75" customHeight="1">
      <c r="A110" s="359">
        <v>104</v>
      </c>
      <c r="B110" s="102"/>
      <c r="C110" s="102"/>
      <c r="D110" s="103"/>
      <c r="E110" s="374"/>
      <c r="F110" s="126"/>
      <c r="G110" s="126"/>
      <c r="H110" s="466"/>
      <c r="I110" s="397"/>
      <c r="J110" s="356" t="e">
        <f>IF(AND(Q110="",#REF!&gt;0,#REF!&lt;5),K110,)</f>
        <v>#REF!</v>
      </c>
      <c r="K110" s="354" t="str">
        <f>IF(D110="","ZZZ9",IF(AND(#REF!&gt;0,#REF!&lt;5),D110&amp;#REF!,D110&amp;"9"))</f>
        <v>ZZZ9</v>
      </c>
      <c r="L110" s="358">
        <f t="shared" si="3"/>
        <v>999</v>
      </c>
      <c r="M110" s="394">
        <f t="shared" si="4"/>
        <v>999</v>
      </c>
      <c r="N110" s="389"/>
      <c r="O110" s="352"/>
      <c r="P110" s="127">
        <f t="shared" si="5"/>
        <v>999</v>
      </c>
      <c r="Q110" s="104"/>
    </row>
    <row r="111" spans="1:17" s="11" customFormat="1" ht="18.75" customHeight="1">
      <c r="A111" s="359">
        <v>105</v>
      </c>
      <c r="B111" s="102"/>
      <c r="C111" s="102"/>
      <c r="D111" s="103"/>
      <c r="E111" s="374"/>
      <c r="F111" s="126"/>
      <c r="G111" s="126"/>
      <c r="H111" s="466"/>
      <c r="I111" s="397"/>
      <c r="J111" s="356" t="e">
        <f>IF(AND(Q111="",#REF!&gt;0,#REF!&lt;5),K111,)</f>
        <v>#REF!</v>
      </c>
      <c r="K111" s="354" t="str">
        <f>IF(D111="","ZZZ9",IF(AND(#REF!&gt;0,#REF!&lt;5),D111&amp;#REF!,D111&amp;"9"))</f>
        <v>ZZZ9</v>
      </c>
      <c r="L111" s="358">
        <f t="shared" si="3"/>
        <v>999</v>
      </c>
      <c r="M111" s="394">
        <f t="shared" si="4"/>
        <v>999</v>
      </c>
      <c r="N111" s="389"/>
      <c r="O111" s="352"/>
      <c r="P111" s="127">
        <f t="shared" si="5"/>
        <v>999</v>
      </c>
      <c r="Q111" s="104"/>
    </row>
    <row r="112" spans="1:17" s="11" customFormat="1" ht="18.75" customHeight="1">
      <c r="A112" s="359">
        <v>106</v>
      </c>
      <c r="B112" s="102"/>
      <c r="C112" s="102"/>
      <c r="D112" s="103"/>
      <c r="E112" s="374"/>
      <c r="F112" s="126"/>
      <c r="G112" s="126"/>
      <c r="H112" s="466"/>
      <c r="I112" s="397"/>
      <c r="J112" s="356" t="e">
        <f>IF(AND(Q112="",#REF!&gt;0,#REF!&lt;5),K112,)</f>
        <v>#REF!</v>
      </c>
      <c r="K112" s="354" t="str">
        <f>IF(D112="","ZZZ9",IF(AND(#REF!&gt;0,#REF!&lt;5),D112&amp;#REF!,D112&amp;"9"))</f>
        <v>ZZZ9</v>
      </c>
      <c r="L112" s="358">
        <f t="shared" si="3"/>
        <v>999</v>
      </c>
      <c r="M112" s="394">
        <f t="shared" si="4"/>
        <v>999</v>
      </c>
      <c r="N112" s="389"/>
      <c r="O112" s="352"/>
      <c r="P112" s="127">
        <f t="shared" si="5"/>
        <v>999</v>
      </c>
      <c r="Q112" s="104"/>
    </row>
    <row r="113" spans="1:17" s="11" customFormat="1" ht="18.75" customHeight="1">
      <c r="A113" s="359">
        <v>107</v>
      </c>
      <c r="B113" s="102"/>
      <c r="C113" s="102"/>
      <c r="D113" s="103"/>
      <c r="E113" s="374"/>
      <c r="F113" s="126"/>
      <c r="G113" s="126"/>
      <c r="H113" s="466"/>
      <c r="I113" s="397"/>
      <c r="J113" s="356" t="e">
        <f>IF(AND(Q113="",#REF!&gt;0,#REF!&lt;5),K113,)</f>
        <v>#REF!</v>
      </c>
      <c r="K113" s="354" t="str">
        <f>IF(D113="","ZZZ9",IF(AND(#REF!&gt;0,#REF!&lt;5),D113&amp;#REF!,D113&amp;"9"))</f>
        <v>ZZZ9</v>
      </c>
      <c r="L113" s="358">
        <f t="shared" si="3"/>
        <v>999</v>
      </c>
      <c r="M113" s="394">
        <f t="shared" si="4"/>
        <v>999</v>
      </c>
      <c r="N113" s="389"/>
      <c r="O113" s="352"/>
      <c r="P113" s="127">
        <f t="shared" si="5"/>
        <v>999</v>
      </c>
      <c r="Q113" s="104"/>
    </row>
    <row r="114" spans="1:17" s="11" customFormat="1" ht="18.75" customHeight="1">
      <c r="A114" s="359">
        <v>108</v>
      </c>
      <c r="B114" s="102"/>
      <c r="C114" s="102"/>
      <c r="D114" s="103"/>
      <c r="E114" s="374"/>
      <c r="F114" s="126"/>
      <c r="G114" s="126"/>
      <c r="H114" s="466"/>
      <c r="I114" s="397"/>
      <c r="J114" s="356" t="e">
        <f>IF(AND(Q114="",#REF!&gt;0,#REF!&lt;5),K114,)</f>
        <v>#REF!</v>
      </c>
      <c r="K114" s="354" t="str">
        <f>IF(D114="","ZZZ9",IF(AND(#REF!&gt;0,#REF!&lt;5),D114&amp;#REF!,D114&amp;"9"))</f>
        <v>ZZZ9</v>
      </c>
      <c r="L114" s="358">
        <f t="shared" si="3"/>
        <v>999</v>
      </c>
      <c r="M114" s="394">
        <f t="shared" si="4"/>
        <v>999</v>
      </c>
      <c r="N114" s="389"/>
      <c r="O114" s="352"/>
      <c r="P114" s="127">
        <f t="shared" si="5"/>
        <v>999</v>
      </c>
      <c r="Q114" s="104"/>
    </row>
    <row r="115" spans="1:17" s="11" customFormat="1" ht="18.75" customHeight="1">
      <c r="A115" s="359">
        <v>109</v>
      </c>
      <c r="B115" s="102"/>
      <c r="C115" s="102"/>
      <c r="D115" s="103"/>
      <c r="E115" s="374"/>
      <c r="F115" s="126"/>
      <c r="G115" s="126"/>
      <c r="H115" s="466"/>
      <c r="I115" s="397"/>
      <c r="J115" s="356" t="e">
        <f>IF(AND(Q115="",#REF!&gt;0,#REF!&lt;5),K115,)</f>
        <v>#REF!</v>
      </c>
      <c r="K115" s="354" t="str">
        <f>IF(D115="","ZZZ9",IF(AND(#REF!&gt;0,#REF!&lt;5),D115&amp;#REF!,D115&amp;"9"))</f>
        <v>ZZZ9</v>
      </c>
      <c r="L115" s="358">
        <f t="shared" si="3"/>
        <v>999</v>
      </c>
      <c r="M115" s="394">
        <f t="shared" si="4"/>
        <v>999</v>
      </c>
      <c r="N115" s="389"/>
      <c r="O115" s="352"/>
      <c r="P115" s="127">
        <f t="shared" si="5"/>
        <v>999</v>
      </c>
      <c r="Q115" s="104"/>
    </row>
    <row r="116" spans="1:17" s="11" customFormat="1" ht="18.75" customHeight="1">
      <c r="A116" s="359">
        <v>110</v>
      </c>
      <c r="B116" s="102"/>
      <c r="C116" s="102"/>
      <c r="D116" s="103"/>
      <c r="E116" s="374"/>
      <c r="F116" s="126"/>
      <c r="G116" s="126"/>
      <c r="H116" s="466"/>
      <c r="I116" s="397"/>
      <c r="J116" s="356" t="e">
        <f>IF(AND(Q116="",#REF!&gt;0,#REF!&lt;5),K116,)</f>
        <v>#REF!</v>
      </c>
      <c r="K116" s="354" t="str">
        <f>IF(D116="","ZZZ9",IF(AND(#REF!&gt;0,#REF!&lt;5),D116&amp;#REF!,D116&amp;"9"))</f>
        <v>ZZZ9</v>
      </c>
      <c r="L116" s="358">
        <f t="shared" si="3"/>
        <v>999</v>
      </c>
      <c r="M116" s="394">
        <f t="shared" si="4"/>
        <v>999</v>
      </c>
      <c r="N116" s="389"/>
      <c r="O116" s="352"/>
      <c r="P116" s="127">
        <f t="shared" si="5"/>
        <v>999</v>
      </c>
      <c r="Q116" s="104"/>
    </row>
    <row r="117" spans="1:17" s="11" customFormat="1" ht="18.75" customHeight="1">
      <c r="A117" s="359">
        <v>111</v>
      </c>
      <c r="B117" s="102"/>
      <c r="C117" s="102"/>
      <c r="D117" s="103"/>
      <c r="E117" s="374"/>
      <c r="F117" s="126"/>
      <c r="G117" s="126"/>
      <c r="H117" s="466"/>
      <c r="I117" s="397"/>
      <c r="J117" s="356" t="e">
        <f>IF(AND(Q117="",#REF!&gt;0,#REF!&lt;5),K117,)</f>
        <v>#REF!</v>
      </c>
      <c r="K117" s="354" t="str">
        <f>IF(D117="","ZZZ9",IF(AND(#REF!&gt;0,#REF!&lt;5),D117&amp;#REF!,D117&amp;"9"))</f>
        <v>ZZZ9</v>
      </c>
      <c r="L117" s="358">
        <f t="shared" si="3"/>
        <v>999</v>
      </c>
      <c r="M117" s="394">
        <f t="shared" si="4"/>
        <v>999</v>
      </c>
      <c r="N117" s="389"/>
      <c r="O117" s="352"/>
      <c r="P117" s="127">
        <f t="shared" si="5"/>
        <v>999</v>
      </c>
      <c r="Q117" s="104"/>
    </row>
    <row r="118" spans="1:17" s="11" customFormat="1" ht="18.75" customHeight="1">
      <c r="A118" s="359">
        <v>112</v>
      </c>
      <c r="B118" s="102"/>
      <c r="C118" s="102"/>
      <c r="D118" s="103"/>
      <c r="E118" s="374"/>
      <c r="F118" s="126"/>
      <c r="G118" s="126"/>
      <c r="H118" s="466"/>
      <c r="I118" s="397"/>
      <c r="J118" s="356" t="e">
        <f>IF(AND(Q118="",#REF!&gt;0,#REF!&lt;5),K118,)</f>
        <v>#REF!</v>
      </c>
      <c r="K118" s="354" t="str">
        <f>IF(D118="","ZZZ9",IF(AND(#REF!&gt;0,#REF!&lt;5),D118&amp;#REF!,D118&amp;"9"))</f>
        <v>ZZZ9</v>
      </c>
      <c r="L118" s="358">
        <f t="shared" si="3"/>
        <v>999</v>
      </c>
      <c r="M118" s="394">
        <f t="shared" si="4"/>
        <v>999</v>
      </c>
      <c r="N118" s="389"/>
      <c r="O118" s="352"/>
      <c r="P118" s="127">
        <f t="shared" si="5"/>
        <v>999</v>
      </c>
      <c r="Q118" s="104"/>
    </row>
    <row r="119" spans="1:17" s="11" customFormat="1" ht="18.75" customHeight="1">
      <c r="A119" s="359">
        <v>113</v>
      </c>
      <c r="B119" s="102"/>
      <c r="C119" s="102"/>
      <c r="D119" s="103"/>
      <c r="E119" s="374"/>
      <c r="F119" s="126"/>
      <c r="G119" s="126"/>
      <c r="H119" s="466"/>
      <c r="I119" s="397"/>
      <c r="J119" s="356" t="e">
        <f>IF(AND(Q119="",#REF!&gt;0,#REF!&lt;5),K119,)</f>
        <v>#REF!</v>
      </c>
      <c r="K119" s="354" t="str">
        <f>IF(D119="","ZZZ9",IF(AND(#REF!&gt;0,#REF!&lt;5),D119&amp;#REF!,D119&amp;"9"))</f>
        <v>ZZZ9</v>
      </c>
      <c r="L119" s="358">
        <f t="shared" si="3"/>
        <v>999</v>
      </c>
      <c r="M119" s="394">
        <f t="shared" si="4"/>
        <v>999</v>
      </c>
      <c r="N119" s="389"/>
      <c r="O119" s="352"/>
      <c r="P119" s="127">
        <f t="shared" si="5"/>
        <v>999</v>
      </c>
      <c r="Q119" s="104"/>
    </row>
    <row r="120" spans="1:17" s="11" customFormat="1" ht="18.75" customHeight="1">
      <c r="A120" s="359">
        <v>114</v>
      </c>
      <c r="B120" s="102"/>
      <c r="C120" s="102"/>
      <c r="D120" s="103"/>
      <c r="E120" s="374"/>
      <c r="F120" s="126"/>
      <c r="G120" s="126"/>
      <c r="H120" s="466"/>
      <c r="I120" s="397"/>
      <c r="J120" s="356" t="e">
        <f>IF(AND(Q120="",#REF!&gt;0,#REF!&lt;5),K120,)</f>
        <v>#REF!</v>
      </c>
      <c r="K120" s="354" t="str">
        <f>IF(D120="","ZZZ9",IF(AND(#REF!&gt;0,#REF!&lt;5),D120&amp;#REF!,D120&amp;"9"))</f>
        <v>ZZZ9</v>
      </c>
      <c r="L120" s="358">
        <f t="shared" si="3"/>
        <v>999</v>
      </c>
      <c r="M120" s="394">
        <f t="shared" si="4"/>
        <v>999</v>
      </c>
      <c r="N120" s="389"/>
      <c r="O120" s="352"/>
      <c r="P120" s="127">
        <f t="shared" si="5"/>
        <v>999</v>
      </c>
      <c r="Q120" s="104"/>
    </row>
    <row r="121" spans="1:17" s="11" customFormat="1" ht="18.75" customHeight="1">
      <c r="A121" s="359">
        <v>115</v>
      </c>
      <c r="B121" s="102"/>
      <c r="C121" s="102"/>
      <c r="D121" s="103"/>
      <c r="E121" s="374"/>
      <c r="F121" s="126"/>
      <c r="G121" s="126"/>
      <c r="H121" s="466"/>
      <c r="I121" s="397"/>
      <c r="J121" s="356" t="e">
        <f>IF(AND(Q121="",#REF!&gt;0,#REF!&lt;5),K121,)</f>
        <v>#REF!</v>
      </c>
      <c r="K121" s="354" t="str">
        <f>IF(D121="","ZZZ9",IF(AND(#REF!&gt;0,#REF!&lt;5),D121&amp;#REF!,D121&amp;"9"))</f>
        <v>ZZZ9</v>
      </c>
      <c r="L121" s="358">
        <f t="shared" si="3"/>
        <v>999</v>
      </c>
      <c r="M121" s="394">
        <f t="shared" si="4"/>
        <v>999</v>
      </c>
      <c r="N121" s="389"/>
      <c r="O121" s="352"/>
      <c r="P121" s="127">
        <f t="shared" si="5"/>
        <v>999</v>
      </c>
      <c r="Q121" s="104"/>
    </row>
    <row r="122" spans="1:17" s="11" customFormat="1" ht="18.75" customHeight="1">
      <c r="A122" s="359">
        <v>116</v>
      </c>
      <c r="B122" s="102"/>
      <c r="C122" s="102"/>
      <c r="D122" s="103"/>
      <c r="E122" s="374"/>
      <c r="F122" s="126"/>
      <c r="G122" s="126"/>
      <c r="H122" s="466"/>
      <c r="I122" s="397"/>
      <c r="J122" s="356" t="e">
        <f>IF(AND(Q122="",#REF!&gt;0,#REF!&lt;5),K122,)</f>
        <v>#REF!</v>
      </c>
      <c r="K122" s="354" t="str">
        <f>IF(D122="","ZZZ9",IF(AND(#REF!&gt;0,#REF!&lt;5),D122&amp;#REF!,D122&amp;"9"))</f>
        <v>ZZZ9</v>
      </c>
      <c r="L122" s="358">
        <f t="shared" si="3"/>
        <v>999</v>
      </c>
      <c r="M122" s="394">
        <f t="shared" si="4"/>
        <v>999</v>
      </c>
      <c r="N122" s="389"/>
      <c r="O122" s="352"/>
      <c r="P122" s="127">
        <f t="shared" si="5"/>
        <v>999</v>
      </c>
      <c r="Q122" s="104"/>
    </row>
    <row r="123" spans="1:17" s="11" customFormat="1" ht="18.75" customHeight="1">
      <c r="A123" s="359">
        <v>117</v>
      </c>
      <c r="B123" s="102"/>
      <c r="C123" s="102"/>
      <c r="D123" s="103"/>
      <c r="E123" s="374"/>
      <c r="F123" s="126"/>
      <c r="G123" s="126"/>
      <c r="H123" s="466"/>
      <c r="I123" s="397"/>
      <c r="J123" s="356" t="e">
        <f>IF(AND(Q123="",#REF!&gt;0,#REF!&lt;5),K123,)</f>
        <v>#REF!</v>
      </c>
      <c r="K123" s="354" t="str">
        <f>IF(D123="","ZZZ9",IF(AND(#REF!&gt;0,#REF!&lt;5),D123&amp;#REF!,D123&amp;"9"))</f>
        <v>ZZZ9</v>
      </c>
      <c r="L123" s="358">
        <f t="shared" si="3"/>
        <v>999</v>
      </c>
      <c r="M123" s="394">
        <f t="shared" si="4"/>
        <v>999</v>
      </c>
      <c r="N123" s="389"/>
      <c r="O123" s="352"/>
      <c r="P123" s="127">
        <f t="shared" si="5"/>
        <v>999</v>
      </c>
      <c r="Q123" s="104"/>
    </row>
    <row r="124" spans="1:17" s="11" customFormat="1" ht="18.75" customHeight="1">
      <c r="A124" s="359">
        <v>118</v>
      </c>
      <c r="B124" s="102"/>
      <c r="C124" s="102"/>
      <c r="D124" s="103"/>
      <c r="E124" s="374"/>
      <c r="F124" s="126"/>
      <c r="G124" s="126"/>
      <c r="H124" s="466"/>
      <c r="I124" s="397"/>
      <c r="J124" s="356" t="e">
        <f>IF(AND(Q124="",#REF!&gt;0,#REF!&lt;5),K124,)</f>
        <v>#REF!</v>
      </c>
      <c r="K124" s="354" t="str">
        <f>IF(D124="","ZZZ9",IF(AND(#REF!&gt;0,#REF!&lt;5),D124&amp;#REF!,D124&amp;"9"))</f>
        <v>ZZZ9</v>
      </c>
      <c r="L124" s="358">
        <f t="shared" si="3"/>
        <v>999</v>
      </c>
      <c r="M124" s="394">
        <f t="shared" si="4"/>
        <v>999</v>
      </c>
      <c r="N124" s="389"/>
      <c r="O124" s="352"/>
      <c r="P124" s="127">
        <f t="shared" si="5"/>
        <v>999</v>
      </c>
      <c r="Q124" s="104"/>
    </row>
    <row r="125" spans="1:17" s="11" customFormat="1" ht="18.75" customHeight="1">
      <c r="A125" s="359">
        <v>119</v>
      </c>
      <c r="B125" s="102"/>
      <c r="C125" s="102"/>
      <c r="D125" s="103"/>
      <c r="E125" s="374"/>
      <c r="F125" s="126"/>
      <c r="G125" s="126"/>
      <c r="H125" s="466"/>
      <c r="I125" s="397"/>
      <c r="J125" s="356" t="e">
        <f>IF(AND(Q125="",#REF!&gt;0,#REF!&lt;5),K125,)</f>
        <v>#REF!</v>
      </c>
      <c r="K125" s="354" t="str">
        <f>IF(D125="","ZZZ9",IF(AND(#REF!&gt;0,#REF!&lt;5),D125&amp;#REF!,D125&amp;"9"))</f>
        <v>ZZZ9</v>
      </c>
      <c r="L125" s="358">
        <f t="shared" si="3"/>
        <v>999</v>
      </c>
      <c r="M125" s="394">
        <f t="shared" si="4"/>
        <v>999</v>
      </c>
      <c r="N125" s="389"/>
      <c r="O125" s="352"/>
      <c r="P125" s="127">
        <f t="shared" si="5"/>
        <v>999</v>
      </c>
      <c r="Q125" s="104"/>
    </row>
    <row r="126" spans="1:17" s="11" customFormat="1" ht="18.75" customHeight="1">
      <c r="A126" s="359">
        <v>120</v>
      </c>
      <c r="B126" s="102"/>
      <c r="C126" s="102"/>
      <c r="D126" s="103"/>
      <c r="E126" s="374"/>
      <c r="F126" s="126"/>
      <c r="G126" s="126"/>
      <c r="H126" s="466"/>
      <c r="I126" s="397"/>
      <c r="J126" s="356" t="e">
        <f>IF(AND(Q126="",#REF!&gt;0,#REF!&lt;5),K126,)</f>
        <v>#REF!</v>
      </c>
      <c r="K126" s="354" t="str">
        <f>IF(D126="","ZZZ9",IF(AND(#REF!&gt;0,#REF!&lt;5),D126&amp;#REF!,D126&amp;"9"))</f>
        <v>ZZZ9</v>
      </c>
      <c r="L126" s="358">
        <f t="shared" si="3"/>
        <v>999</v>
      </c>
      <c r="M126" s="394">
        <f t="shared" si="4"/>
        <v>999</v>
      </c>
      <c r="N126" s="389"/>
      <c r="O126" s="352"/>
      <c r="P126" s="127">
        <f t="shared" si="5"/>
        <v>999</v>
      </c>
      <c r="Q126" s="104"/>
    </row>
    <row r="127" spans="1:17" s="11" customFormat="1" ht="18.75" customHeight="1">
      <c r="A127" s="359">
        <v>121</v>
      </c>
      <c r="B127" s="102"/>
      <c r="C127" s="102"/>
      <c r="D127" s="103"/>
      <c r="E127" s="374"/>
      <c r="F127" s="126"/>
      <c r="G127" s="126"/>
      <c r="H127" s="466"/>
      <c r="I127" s="397"/>
      <c r="J127" s="356" t="e">
        <f>IF(AND(Q127="",#REF!&gt;0,#REF!&lt;5),K127,)</f>
        <v>#REF!</v>
      </c>
      <c r="K127" s="354" t="str">
        <f>IF(D127="","ZZZ9",IF(AND(#REF!&gt;0,#REF!&lt;5),D127&amp;#REF!,D127&amp;"9"))</f>
        <v>ZZZ9</v>
      </c>
      <c r="L127" s="358">
        <f t="shared" si="3"/>
        <v>999</v>
      </c>
      <c r="M127" s="394">
        <f t="shared" si="4"/>
        <v>999</v>
      </c>
      <c r="N127" s="389"/>
      <c r="O127" s="352"/>
      <c r="P127" s="127">
        <f t="shared" si="5"/>
        <v>999</v>
      </c>
      <c r="Q127" s="104"/>
    </row>
    <row r="128" spans="1:17" s="11" customFormat="1" ht="18.75" customHeight="1">
      <c r="A128" s="359">
        <v>122</v>
      </c>
      <c r="B128" s="102"/>
      <c r="C128" s="102"/>
      <c r="D128" s="103"/>
      <c r="E128" s="374"/>
      <c r="F128" s="126"/>
      <c r="G128" s="126"/>
      <c r="H128" s="466"/>
      <c r="I128" s="397"/>
      <c r="J128" s="356" t="e">
        <f>IF(AND(Q128="",#REF!&gt;0,#REF!&lt;5),K128,)</f>
        <v>#REF!</v>
      </c>
      <c r="K128" s="354" t="str">
        <f>IF(D128="","ZZZ9",IF(AND(#REF!&gt;0,#REF!&lt;5),D128&amp;#REF!,D128&amp;"9"))</f>
        <v>ZZZ9</v>
      </c>
      <c r="L128" s="358">
        <f t="shared" si="3"/>
        <v>999</v>
      </c>
      <c r="M128" s="394">
        <f t="shared" si="4"/>
        <v>999</v>
      </c>
      <c r="N128" s="389"/>
      <c r="O128" s="352"/>
      <c r="P128" s="127">
        <f t="shared" si="5"/>
        <v>999</v>
      </c>
      <c r="Q128" s="104"/>
    </row>
    <row r="129" spans="1:17" s="11" customFormat="1" ht="18.75" customHeight="1">
      <c r="A129" s="359">
        <v>123</v>
      </c>
      <c r="B129" s="102"/>
      <c r="C129" s="102"/>
      <c r="D129" s="103"/>
      <c r="E129" s="374"/>
      <c r="F129" s="126"/>
      <c r="G129" s="126"/>
      <c r="H129" s="466"/>
      <c r="I129" s="397"/>
      <c r="J129" s="356" t="e">
        <f>IF(AND(Q129="",#REF!&gt;0,#REF!&lt;5),K129,)</f>
        <v>#REF!</v>
      </c>
      <c r="K129" s="354" t="str">
        <f>IF(D129="","ZZZ9",IF(AND(#REF!&gt;0,#REF!&lt;5),D129&amp;#REF!,D129&amp;"9"))</f>
        <v>ZZZ9</v>
      </c>
      <c r="L129" s="358">
        <f t="shared" si="3"/>
        <v>999</v>
      </c>
      <c r="M129" s="394">
        <f t="shared" si="4"/>
        <v>999</v>
      </c>
      <c r="N129" s="389"/>
      <c r="O129" s="352"/>
      <c r="P129" s="127">
        <f t="shared" si="5"/>
        <v>999</v>
      </c>
      <c r="Q129" s="104"/>
    </row>
    <row r="130" spans="1:17" s="11" customFormat="1" ht="18.75" customHeight="1">
      <c r="A130" s="359">
        <v>124</v>
      </c>
      <c r="B130" s="102"/>
      <c r="C130" s="102"/>
      <c r="D130" s="103"/>
      <c r="E130" s="374"/>
      <c r="F130" s="126"/>
      <c r="G130" s="126"/>
      <c r="H130" s="466"/>
      <c r="I130" s="397"/>
      <c r="J130" s="356" t="e">
        <f>IF(AND(Q130="",#REF!&gt;0,#REF!&lt;5),K130,)</f>
        <v>#REF!</v>
      </c>
      <c r="K130" s="354" t="str">
        <f>IF(D130="","ZZZ9",IF(AND(#REF!&gt;0,#REF!&lt;5),D130&amp;#REF!,D130&amp;"9"))</f>
        <v>ZZZ9</v>
      </c>
      <c r="L130" s="358">
        <f t="shared" si="3"/>
        <v>999</v>
      </c>
      <c r="M130" s="394">
        <f t="shared" si="4"/>
        <v>999</v>
      </c>
      <c r="N130" s="389"/>
      <c r="O130" s="352"/>
      <c r="P130" s="127">
        <f t="shared" si="5"/>
        <v>999</v>
      </c>
      <c r="Q130" s="104"/>
    </row>
    <row r="131" spans="1:17" s="11" customFormat="1" ht="18.75" customHeight="1">
      <c r="A131" s="359">
        <v>125</v>
      </c>
      <c r="B131" s="102"/>
      <c r="C131" s="102"/>
      <c r="D131" s="103"/>
      <c r="E131" s="374"/>
      <c r="F131" s="126"/>
      <c r="G131" s="126"/>
      <c r="H131" s="466"/>
      <c r="I131" s="397"/>
      <c r="J131" s="356" t="e">
        <f>IF(AND(Q131="",#REF!&gt;0,#REF!&lt;5),K131,)</f>
        <v>#REF!</v>
      </c>
      <c r="K131" s="354" t="str">
        <f>IF(D131="","ZZZ9",IF(AND(#REF!&gt;0,#REF!&lt;5),D131&amp;#REF!,D131&amp;"9"))</f>
        <v>ZZZ9</v>
      </c>
      <c r="L131" s="358">
        <f t="shared" si="3"/>
        <v>999</v>
      </c>
      <c r="M131" s="394">
        <f t="shared" si="4"/>
        <v>999</v>
      </c>
      <c r="N131" s="389"/>
      <c r="O131" s="352"/>
      <c r="P131" s="127">
        <f t="shared" si="5"/>
        <v>999</v>
      </c>
      <c r="Q131" s="104"/>
    </row>
    <row r="132" spans="1:17" s="11" customFormat="1" ht="18.75" customHeight="1">
      <c r="A132" s="359">
        <v>126</v>
      </c>
      <c r="B132" s="102"/>
      <c r="C132" s="102"/>
      <c r="D132" s="103"/>
      <c r="E132" s="374"/>
      <c r="F132" s="126"/>
      <c r="G132" s="126"/>
      <c r="H132" s="466"/>
      <c r="I132" s="397"/>
      <c r="J132" s="356" t="e">
        <f>IF(AND(Q132="",#REF!&gt;0,#REF!&lt;5),K132,)</f>
        <v>#REF!</v>
      </c>
      <c r="K132" s="354" t="str">
        <f>IF(D132="","ZZZ9",IF(AND(#REF!&gt;0,#REF!&lt;5),D132&amp;#REF!,D132&amp;"9"))</f>
        <v>ZZZ9</v>
      </c>
      <c r="L132" s="358">
        <f t="shared" si="3"/>
        <v>999</v>
      </c>
      <c r="M132" s="394">
        <f t="shared" si="4"/>
        <v>999</v>
      </c>
      <c r="N132" s="389"/>
      <c r="O132" s="352"/>
      <c r="P132" s="127">
        <f t="shared" si="5"/>
        <v>999</v>
      </c>
      <c r="Q132" s="104"/>
    </row>
    <row r="133" spans="1:17" s="11" customFormat="1" ht="18.75" customHeight="1">
      <c r="A133" s="359">
        <v>127</v>
      </c>
      <c r="B133" s="102"/>
      <c r="C133" s="102"/>
      <c r="D133" s="103"/>
      <c r="E133" s="374"/>
      <c r="F133" s="126"/>
      <c r="G133" s="126"/>
      <c r="H133" s="466"/>
      <c r="I133" s="397"/>
      <c r="J133" s="356" t="e">
        <f>IF(AND(Q133="",#REF!&gt;0,#REF!&lt;5),K133,)</f>
        <v>#REF!</v>
      </c>
      <c r="K133" s="354" t="str">
        <f>IF(D133="","ZZZ9",IF(AND(#REF!&gt;0,#REF!&lt;5),D133&amp;#REF!,D133&amp;"9"))</f>
        <v>ZZZ9</v>
      </c>
      <c r="L133" s="358">
        <f t="shared" si="3"/>
        <v>999</v>
      </c>
      <c r="M133" s="394">
        <f t="shared" si="4"/>
        <v>999</v>
      </c>
      <c r="N133" s="389"/>
      <c r="O133" s="352"/>
      <c r="P133" s="127">
        <f t="shared" si="5"/>
        <v>999</v>
      </c>
      <c r="Q133" s="104"/>
    </row>
    <row r="134" spans="1:17" s="11" customFormat="1" ht="18.75" customHeight="1">
      <c r="A134" s="359">
        <v>128</v>
      </c>
      <c r="B134" s="102"/>
      <c r="C134" s="102"/>
      <c r="D134" s="103"/>
      <c r="E134" s="374"/>
      <c r="F134" s="126"/>
      <c r="G134" s="126"/>
      <c r="H134" s="466"/>
      <c r="I134" s="397"/>
      <c r="J134" s="356" t="e">
        <f>IF(AND(Q134="",#REF!&gt;0,#REF!&lt;5),K134,)</f>
        <v>#REF!</v>
      </c>
      <c r="K134" s="354" t="str">
        <f>IF(D134="","ZZZ9",IF(AND(#REF!&gt;0,#REF!&lt;5),D134&amp;#REF!,D134&amp;"9"))</f>
        <v>ZZZ9</v>
      </c>
      <c r="L134" s="358">
        <f t="shared" si="3"/>
        <v>999</v>
      </c>
      <c r="M134" s="394">
        <f t="shared" si="4"/>
        <v>999</v>
      </c>
      <c r="N134" s="389"/>
      <c r="O134" s="395"/>
      <c r="P134" s="396">
        <f t="shared" si="5"/>
        <v>999</v>
      </c>
      <c r="Q134" s="397"/>
    </row>
    <row r="135" spans="1:17" ht="12.75">
      <c r="A135" s="359">
        <v>129</v>
      </c>
      <c r="B135" s="102"/>
      <c r="C135" s="102"/>
      <c r="D135" s="103"/>
      <c r="E135" s="374"/>
      <c r="F135" s="126"/>
      <c r="G135" s="126"/>
      <c r="H135" s="466"/>
      <c r="I135" s="397"/>
      <c r="J135" s="356" t="e">
        <f>IF(AND(Q135="",#REF!&gt;0,#REF!&lt;5),K135,)</f>
        <v>#REF!</v>
      </c>
      <c r="K135" s="354" t="str">
        <f>IF(D135="","ZZZ9",IF(AND(#REF!&gt;0,#REF!&lt;5),D135&amp;#REF!,D135&amp;"9"))</f>
        <v>ZZZ9</v>
      </c>
      <c r="L135" s="358">
        <f t="shared" si="3"/>
        <v>999</v>
      </c>
      <c r="M135" s="394">
        <f t="shared" si="4"/>
        <v>999</v>
      </c>
      <c r="N135" s="389"/>
      <c r="O135" s="352"/>
      <c r="P135" s="127">
        <f t="shared" si="5"/>
        <v>999</v>
      </c>
      <c r="Q135" s="104"/>
    </row>
    <row r="136" spans="1:17" ht="12.75">
      <c r="A136" s="359">
        <v>130</v>
      </c>
      <c r="B136" s="102"/>
      <c r="C136" s="102"/>
      <c r="D136" s="103"/>
      <c r="E136" s="374"/>
      <c r="F136" s="126"/>
      <c r="G136" s="126"/>
      <c r="H136" s="466"/>
      <c r="I136" s="397"/>
      <c r="J136" s="356" t="e">
        <f>IF(AND(Q136="",#REF!&gt;0,#REF!&lt;5),K136,)</f>
        <v>#REF!</v>
      </c>
      <c r="K136" s="354" t="str">
        <f>IF(D136="","ZZZ9",IF(AND(#REF!&gt;0,#REF!&lt;5),D136&amp;#REF!,D136&amp;"9"))</f>
        <v>ZZZ9</v>
      </c>
      <c r="L136" s="358">
        <f t="shared" si="3"/>
        <v>999</v>
      </c>
      <c r="M136" s="394">
        <f t="shared" si="4"/>
        <v>999</v>
      </c>
      <c r="N136" s="389"/>
      <c r="O136" s="352"/>
      <c r="P136" s="127">
        <f t="shared" si="5"/>
        <v>999</v>
      </c>
      <c r="Q136" s="104"/>
    </row>
    <row r="137" spans="1:17" ht="12.75">
      <c r="A137" s="359">
        <v>131</v>
      </c>
      <c r="B137" s="102"/>
      <c r="C137" s="102"/>
      <c r="D137" s="103"/>
      <c r="E137" s="374"/>
      <c r="F137" s="126"/>
      <c r="G137" s="126"/>
      <c r="H137" s="466"/>
      <c r="I137" s="397"/>
      <c r="J137" s="356" t="e">
        <f>IF(AND(Q137="",#REF!&gt;0,#REF!&lt;5),K137,)</f>
        <v>#REF!</v>
      </c>
      <c r="K137" s="354" t="str">
        <f>IF(D137="","ZZZ9",IF(AND(#REF!&gt;0,#REF!&lt;5),D137&amp;#REF!,D137&amp;"9"))</f>
        <v>ZZZ9</v>
      </c>
      <c r="L137" s="358">
        <f t="shared" si="3"/>
        <v>999</v>
      </c>
      <c r="M137" s="394">
        <f t="shared" si="4"/>
        <v>999</v>
      </c>
      <c r="N137" s="389"/>
      <c r="O137" s="352"/>
      <c r="P137" s="127">
        <f t="shared" si="5"/>
        <v>999</v>
      </c>
      <c r="Q137" s="104"/>
    </row>
    <row r="138" spans="1:17" ht="12.75">
      <c r="A138" s="359">
        <v>132</v>
      </c>
      <c r="B138" s="102"/>
      <c r="C138" s="102"/>
      <c r="D138" s="103"/>
      <c r="E138" s="374"/>
      <c r="F138" s="126"/>
      <c r="G138" s="126"/>
      <c r="H138" s="466"/>
      <c r="I138" s="397"/>
      <c r="J138" s="356" t="e">
        <f>IF(AND(Q138="",#REF!&gt;0,#REF!&lt;5),K138,)</f>
        <v>#REF!</v>
      </c>
      <c r="K138" s="354" t="str">
        <f>IF(D138="","ZZZ9",IF(AND(#REF!&gt;0,#REF!&lt;5),D138&amp;#REF!,D138&amp;"9"))</f>
        <v>ZZZ9</v>
      </c>
      <c r="L138" s="358">
        <f t="shared" si="3"/>
        <v>999</v>
      </c>
      <c r="M138" s="394">
        <f t="shared" si="4"/>
        <v>999</v>
      </c>
      <c r="N138" s="389"/>
      <c r="O138" s="352"/>
      <c r="P138" s="127">
        <f t="shared" si="5"/>
        <v>999</v>
      </c>
      <c r="Q138" s="104"/>
    </row>
    <row r="139" spans="1:17" ht="12.75">
      <c r="A139" s="359">
        <v>133</v>
      </c>
      <c r="B139" s="102"/>
      <c r="C139" s="102"/>
      <c r="D139" s="103"/>
      <c r="E139" s="374"/>
      <c r="F139" s="126"/>
      <c r="G139" s="126"/>
      <c r="H139" s="466"/>
      <c r="I139" s="397"/>
      <c r="J139" s="356" t="e">
        <f>IF(AND(Q139="",#REF!&gt;0,#REF!&lt;5),K139,)</f>
        <v>#REF!</v>
      </c>
      <c r="K139" s="354" t="str">
        <f>IF(D139="","ZZZ9",IF(AND(#REF!&gt;0,#REF!&lt;5),D139&amp;#REF!,D139&amp;"9"))</f>
        <v>ZZZ9</v>
      </c>
      <c r="L139" s="358">
        <f t="shared" si="3"/>
        <v>999</v>
      </c>
      <c r="M139" s="394">
        <f t="shared" si="4"/>
        <v>999</v>
      </c>
      <c r="N139" s="389"/>
      <c r="O139" s="352"/>
      <c r="P139" s="127">
        <f t="shared" si="5"/>
        <v>999</v>
      </c>
      <c r="Q139" s="104"/>
    </row>
    <row r="140" spans="1:17" ht="12.75">
      <c r="A140" s="359">
        <v>134</v>
      </c>
      <c r="B140" s="102"/>
      <c r="C140" s="102"/>
      <c r="D140" s="103"/>
      <c r="E140" s="374"/>
      <c r="F140" s="126"/>
      <c r="G140" s="126"/>
      <c r="H140" s="466"/>
      <c r="I140" s="397"/>
      <c r="J140" s="356" t="e">
        <f>IF(AND(Q140="",#REF!&gt;0,#REF!&lt;5),K140,)</f>
        <v>#REF!</v>
      </c>
      <c r="K140" s="354" t="str">
        <f>IF(D140="","ZZZ9",IF(AND(#REF!&gt;0,#REF!&lt;5),D140&amp;#REF!,D140&amp;"9"))</f>
        <v>ZZZ9</v>
      </c>
      <c r="L140" s="358">
        <f t="shared" si="3"/>
        <v>999</v>
      </c>
      <c r="M140" s="394">
        <f t="shared" si="4"/>
        <v>999</v>
      </c>
      <c r="N140" s="389"/>
      <c r="O140" s="352"/>
      <c r="P140" s="127">
        <f t="shared" si="5"/>
        <v>999</v>
      </c>
      <c r="Q140" s="104"/>
    </row>
    <row r="141" spans="1:17" ht="12.75">
      <c r="A141" s="359">
        <v>135</v>
      </c>
      <c r="B141" s="102"/>
      <c r="C141" s="102"/>
      <c r="D141" s="103"/>
      <c r="E141" s="374"/>
      <c r="F141" s="126"/>
      <c r="G141" s="126"/>
      <c r="H141" s="466"/>
      <c r="I141" s="397"/>
      <c r="J141" s="356" t="e">
        <f>IF(AND(Q141="",#REF!&gt;0,#REF!&lt;5),K141,)</f>
        <v>#REF!</v>
      </c>
      <c r="K141" s="354" t="str">
        <f>IF(D141="","ZZZ9",IF(AND(#REF!&gt;0,#REF!&lt;5),D141&amp;#REF!,D141&amp;"9"))</f>
        <v>ZZZ9</v>
      </c>
      <c r="L141" s="358">
        <f t="shared" si="3"/>
        <v>999</v>
      </c>
      <c r="M141" s="394">
        <f t="shared" si="4"/>
        <v>999</v>
      </c>
      <c r="N141" s="389"/>
      <c r="O141" s="395"/>
      <c r="P141" s="396">
        <f t="shared" si="5"/>
        <v>999</v>
      </c>
      <c r="Q141" s="397"/>
    </row>
    <row r="142" spans="1:17" ht="12.75">
      <c r="A142" s="359">
        <v>136</v>
      </c>
      <c r="B142" s="102"/>
      <c r="C142" s="102"/>
      <c r="D142" s="103"/>
      <c r="E142" s="374"/>
      <c r="F142" s="126"/>
      <c r="G142" s="126"/>
      <c r="H142" s="466"/>
      <c r="I142" s="397"/>
      <c r="J142" s="356" t="e">
        <f>IF(AND(Q142="",#REF!&gt;0,#REF!&lt;5),K142,)</f>
        <v>#REF!</v>
      </c>
      <c r="K142" s="354" t="str">
        <f>IF(D142="","ZZZ9",IF(AND(#REF!&gt;0,#REF!&lt;5),D142&amp;#REF!,D142&amp;"9"))</f>
        <v>ZZZ9</v>
      </c>
      <c r="L142" s="358">
        <f t="shared" si="3"/>
        <v>999</v>
      </c>
      <c r="M142" s="394">
        <f t="shared" si="4"/>
        <v>999</v>
      </c>
      <c r="N142" s="389"/>
      <c r="O142" s="352"/>
      <c r="P142" s="127">
        <f t="shared" si="5"/>
        <v>999</v>
      </c>
      <c r="Q142" s="104"/>
    </row>
    <row r="143" spans="1:17" ht="12.75">
      <c r="A143" s="359">
        <v>137</v>
      </c>
      <c r="B143" s="102"/>
      <c r="C143" s="102"/>
      <c r="D143" s="103"/>
      <c r="E143" s="374"/>
      <c r="F143" s="126"/>
      <c r="G143" s="126"/>
      <c r="H143" s="466"/>
      <c r="I143" s="397"/>
      <c r="J143" s="356" t="e">
        <f>IF(AND(Q143="",#REF!&gt;0,#REF!&lt;5),K143,)</f>
        <v>#REF!</v>
      </c>
      <c r="K143" s="354" t="str">
        <f>IF(D143="","ZZZ9",IF(AND(#REF!&gt;0,#REF!&lt;5),D143&amp;#REF!,D143&amp;"9"))</f>
        <v>ZZZ9</v>
      </c>
      <c r="L143" s="358">
        <f t="shared" si="3"/>
        <v>999</v>
      </c>
      <c r="M143" s="394">
        <f t="shared" si="4"/>
        <v>999</v>
      </c>
      <c r="N143" s="389"/>
      <c r="O143" s="352"/>
      <c r="P143" s="127">
        <f t="shared" si="5"/>
        <v>999</v>
      </c>
      <c r="Q143" s="104"/>
    </row>
    <row r="144" spans="1:17" ht="12.75">
      <c r="A144" s="359">
        <v>138</v>
      </c>
      <c r="B144" s="102"/>
      <c r="C144" s="102"/>
      <c r="D144" s="103"/>
      <c r="E144" s="374"/>
      <c r="F144" s="126"/>
      <c r="G144" s="126"/>
      <c r="H144" s="466"/>
      <c r="I144" s="397"/>
      <c r="J144" s="356" t="e">
        <f>IF(AND(Q144="",#REF!&gt;0,#REF!&lt;5),K144,)</f>
        <v>#REF!</v>
      </c>
      <c r="K144" s="354" t="str">
        <f>IF(D144="","ZZZ9",IF(AND(#REF!&gt;0,#REF!&lt;5),D144&amp;#REF!,D144&amp;"9"))</f>
        <v>ZZZ9</v>
      </c>
      <c r="L144" s="358">
        <f t="shared" si="3"/>
        <v>999</v>
      </c>
      <c r="M144" s="394">
        <f t="shared" si="4"/>
        <v>999</v>
      </c>
      <c r="N144" s="389"/>
      <c r="O144" s="352"/>
      <c r="P144" s="127">
        <f t="shared" si="5"/>
        <v>999</v>
      </c>
      <c r="Q144" s="104"/>
    </row>
    <row r="145" spans="1:17" ht="12.75">
      <c r="A145" s="359">
        <v>139</v>
      </c>
      <c r="B145" s="102"/>
      <c r="C145" s="102"/>
      <c r="D145" s="103"/>
      <c r="E145" s="374"/>
      <c r="F145" s="126"/>
      <c r="G145" s="126"/>
      <c r="H145" s="466"/>
      <c r="I145" s="397"/>
      <c r="J145" s="356" t="e">
        <f>IF(AND(Q145="",#REF!&gt;0,#REF!&lt;5),K145,)</f>
        <v>#REF!</v>
      </c>
      <c r="K145" s="354" t="str">
        <f>IF(D145="","ZZZ9",IF(AND(#REF!&gt;0,#REF!&lt;5),D145&amp;#REF!,D145&amp;"9"))</f>
        <v>ZZZ9</v>
      </c>
      <c r="L145" s="358">
        <f t="shared" si="3"/>
        <v>999</v>
      </c>
      <c r="M145" s="394">
        <f t="shared" si="4"/>
        <v>999</v>
      </c>
      <c r="N145" s="389"/>
      <c r="O145" s="352"/>
      <c r="P145" s="127">
        <f t="shared" si="5"/>
        <v>999</v>
      </c>
      <c r="Q145" s="104"/>
    </row>
    <row r="146" spans="1:17" ht="12.75">
      <c r="A146" s="359">
        <v>140</v>
      </c>
      <c r="B146" s="102"/>
      <c r="C146" s="102"/>
      <c r="D146" s="103"/>
      <c r="E146" s="374"/>
      <c r="F146" s="126"/>
      <c r="G146" s="126"/>
      <c r="H146" s="466"/>
      <c r="I146" s="397"/>
      <c r="J146" s="356" t="e">
        <f>IF(AND(Q146="",#REF!&gt;0,#REF!&lt;5),K146,)</f>
        <v>#REF!</v>
      </c>
      <c r="K146" s="354" t="str">
        <f>IF(D146="","ZZZ9",IF(AND(#REF!&gt;0,#REF!&lt;5),D146&amp;#REF!,D146&amp;"9"))</f>
        <v>ZZZ9</v>
      </c>
      <c r="L146" s="358">
        <f t="shared" si="3"/>
        <v>999</v>
      </c>
      <c r="M146" s="394">
        <f t="shared" si="4"/>
        <v>999</v>
      </c>
      <c r="N146" s="389"/>
      <c r="O146" s="352"/>
      <c r="P146" s="127">
        <f t="shared" si="5"/>
        <v>999</v>
      </c>
      <c r="Q146" s="104"/>
    </row>
    <row r="147" spans="1:17" ht="12.75">
      <c r="A147" s="359">
        <v>141</v>
      </c>
      <c r="B147" s="102"/>
      <c r="C147" s="102"/>
      <c r="D147" s="103"/>
      <c r="E147" s="374"/>
      <c r="F147" s="126"/>
      <c r="G147" s="126"/>
      <c r="H147" s="466"/>
      <c r="I147" s="397"/>
      <c r="J147" s="356" t="e">
        <f>IF(AND(Q147="",#REF!&gt;0,#REF!&lt;5),K147,)</f>
        <v>#REF!</v>
      </c>
      <c r="K147" s="354" t="str">
        <f>IF(D147="","ZZZ9",IF(AND(#REF!&gt;0,#REF!&lt;5),D147&amp;#REF!,D147&amp;"9"))</f>
        <v>ZZZ9</v>
      </c>
      <c r="L147" s="358">
        <f t="shared" si="3"/>
        <v>999</v>
      </c>
      <c r="M147" s="394">
        <f t="shared" si="4"/>
        <v>999</v>
      </c>
      <c r="N147" s="389"/>
      <c r="O147" s="352"/>
      <c r="P147" s="127">
        <f t="shared" si="5"/>
        <v>999</v>
      </c>
      <c r="Q147" s="104"/>
    </row>
    <row r="148" spans="1:17" ht="12.75">
      <c r="A148" s="359">
        <v>142</v>
      </c>
      <c r="B148" s="102"/>
      <c r="C148" s="102"/>
      <c r="D148" s="103"/>
      <c r="E148" s="374"/>
      <c r="F148" s="126"/>
      <c r="G148" s="126"/>
      <c r="H148" s="466"/>
      <c r="I148" s="397"/>
      <c r="J148" s="356" t="e">
        <f>IF(AND(Q148="",#REF!&gt;0,#REF!&lt;5),K148,)</f>
        <v>#REF!</v>
      </c>
      <c r="K148" s="354" t="str">
        <f>IF(D148="","ZZZ9",IF(AND(#REF!&gt;0,#REF!&lt;5),D148&amp;#REF!,D148&amp;"9"))</f>
        <v>ZZZ9</v>
      </c>
      <c r="L148" s="358">
        <f t="shared" si="3"/>
        <v>999</v>
      </c>
      <c r="M148" s="394">
        <f t="shared" si="4"/>
        <v>999</v>
      </c>
      <c r="N148" s="389"/>
      <c r="O148" s="395"/>
      <c r="P148" s="396">
        <f t="shared" si="5"/>
        <v>999</v>
      </c>
      <c r="Q148" s="397"/>
    </row>
    <row r="149" spans="1:17" ht="12.75">
      <c r="A149" s="359">
        <v>143</v>
      </c>
      <c r="B149" s="102"/>
      <c r="C149" s="102"/>
      <c r="D149" s="103"/>
      <c r="E149" s="374"/>
      <c r="F149" s="126"/>
      <c r="G149" s="126"/>
      <c r="H149" s="466"/>
      <c r="I149" s="397"/>
      <c r="J149" s="356" t="e">
        <f>IF(AND(Q149="",#REF!&gt;0,#REF!&lt;5),K149,)</f>
        <v>#REF!</v>
      </c>
      <c r="K149" s="354" t="str">
        <f>IF(D149="","ZZZ9",IF(AND(#REF!&gt;0,#REF!&lt;5),D149&amp;#REF!,D149&amp;"9"))</f>
        <v>ZZZ9</v>
      </c>
      <c r="L149" s="358">
        <f t="shared" si="3"/>
        <v>999</v>
      </c>
      <c r="M149" s="394">
        <f t="shared" si="4"/>
        <v>999</v>
      </c>
      <c r="N149" s="389"/>
      <c r="O149" s="352"/>
      <c r="P149" s="127">
        <f t="shared" si="5"/>
        <v>999</v>
      </c>
      <c r="Q149" s="104"/>
    </row>
    <row r="150" spans="1:17" ht="12.75">
      <c r="A150" s="359">
        <v>144</v>
      </c>
      <c r="B150" s="102"/>
      <c r="C150" s="102"/>
      <c r="D150" s="103"/>
      <c r="E150" s="374"/>
      <c r="F150" s="126"/>
      <c r="G150" s="126"/>
      <c r="H150" s="466"/>
      <c r="I150" s="397"/>
      <c r="J150" s="356" t="e">
        <f>IF(AND(Q150="",#REF!&gt;0,#REF!&lt;5),K150,)</f>
        <v>#REF!</v>
      </c>
      <c r="K150" s="354" t="str">
        <f>IF(D150="","ZZZ9",IF(AND(#REF!&gt;0,#REF!&lt;5),D150&amp;#REF!,D150&amp;"9"))</f>
        <v>ZZZ9</v>
      </c>
      <c r="L150" s="358">
        <f t="shared" si="3"/>
        <v>999</v>
      </c>
      <c r="M150" s="394">
        <f t="shared" si="4"/>
        <v>999</v>
      </c>
      <c r="N150" s="389"/>
      <c r="O150" s="352"/>
      <c r="P150" s="127">
        <f t="shared" si="5"/>
        <v>999</v>
      </c>
      <c r="Q150" s="104"/>
    </row>
    <row r="151" spans="1:17" ht="12.75">
      <c r="A151" s="359">
        <v>145</v>
      </c>
      <c r="B151" s="102"/>
      <c r="C151" s="102"/>
      <c r="D151" s="103"/>
      <c r="E151" s="374"/>
      <c r="F151" s="126"/>
      <c r="G151" s="126"/>
      <c r="H151" s="466"/>
      <c r="I151" s="397"/>
      <c r="J151" s="356" t="e">
        <f>IF(AND(Q151="",#REF!&gt;0,#REF!&lt;5),K151,)</f>
        <v>#REF!</v>
      </c>
      <c r="K151" s="354" t="str">
        <f>IF(D151="","ZZZ9",IF(AND(#REF!&gt;0,#REF!&lt;5),D151&amp;#REF!,D151&amp;"9"))</f>
        <v>ZZZ9</v>
      </c>
      <c r="L151" s="358">
        <f t="shared" si="3"/>
        <v>999</v>
      </c>
      <c r="M151" s="394">
        <f t="shared" si="4"/>
        <v>999</v>
      </c>
      <c r="N151" s="389"/>
      <c r="O151" s="352"/>
      <c r="P151" s="127">
        <f t="shared" si="5"/>
        <v>999</v>
      </c>
      <c r="Q151" s="104"/>
    </row>
    <row r="152" spans="1:17" ht="12.75">
      <c r="A152" s="359">
        <v>146</v>
      </c>
      <c r="B152" s="102"/>
      <c r="C152" s="102"/>
      <c r="D152" s="103"/>
      <c r="E152" s="374"/>
      <c r="F152" s="126"/>
      <c r="G152" s="126"/>
      <c r="H152" s="466"/>
      <c r="I152" s="397"/>
      <c r="J152" s="356" t="e">
        <f>IF(AND(Q152="",#REF!&gt;0,#REF!&lt;5),K152,)</f>
        <v>#REF!</v>
      </c>
      <c r="K152" s="354" t="str">
        <f>IF(D152="","ZZZ9",IF(AND(#REF!&gt;0,#REF!&lt;5),D152&amp;#REF!,D152&amp;"9"))</f>
        <v>ZZZ9</v>
      </c>
      <c r="L152" s="358">
        <f t="shared" si="3"/>
        <v>999</v>
      </c>
      <c r="M152" s="394">
        <f t="shared" si="4"/>
        <v>999</v>
      </c>
      <c r="N152" s="389"/>
      <c r="O152" s="352"/>
      <c r="P152" s="127">
        <f t="shared" si="5"/>
        <v>999</v>
      </c>
      <c r="Q152" s="104"/>
    </row>
    <row r="153" spans="1:17" ht="12.75">
      <c r="A153" s="359">
        <v>147</v>
      </c>
      <c r="B153" s="102"/>
      <c r="C153" s="102"/>
      <c r="D153" s="103"/>
      <c r="E153" s="374"/>
      <c r="F153" s="126"/>
      <c r="G153" s="126"/>
      <c r="H153" s="466"/>
      <c r="I153" s="397"/>
      <c r="J153" s="356" t="e">
        <f>IF(AND(Q153="",#REF!&gt;0,#REF!&lt;5),K153,)</f>
        <v>#REF!</v>
      </c>
      <c r="K153" s="354" t="str">
        <f>IF(D153="","ZZZ9",IF(AND(#REF!&gt;0,#REF!&lt;5),D153&amp;#REF!,D153&amp;"9"))</f>
        <v>ZZZ9</v>
      </c>
      <c r="L153" s="358">
        <f t="shared" si="3"/>
        <v>999</v>
      </c>
      <c r="M153" s="394">
        <f t="shared" si="4"/>
        <v>999</v>
      </c>
      <c r="N153" s="389"/>
      <c r="O153" s="352"/>
      <c r="P153" s="127">
        <f t="shared" si="5"/>
        <v>999</v>
      </c>
      <c r="Q153" s="104"/>
    </row>
    <row r="154" spans="1:17" ht="12.75">
      <c r="A154" s="359">
        <v>148</v>
      </c>
      <c r="B154" s="102"/>
      <c r="C154" s="102"/>
      <c r="D154" s="103"/>
      <c r="E154" s="374"/>
      <c r="F154" s="126"/>
      <c r="G154" s="126"/>
      <c r="H154" s="466"/>
      <c r="I154" s="397"/>
      <c r="J154" s="356" t="e">
        <f>IF(AND(Q154="",#REF!&gt;0,#REF!&lt;5),K154,)</f>
        <v>#REF!</v>
      </c>
      <c r="K154" s="354" t="str">
        <f>IF(D154="","ZZZ9",IF(AND(#REF!&gt;0,#REF!&lt;5),D154&amp;#REF!,D154&amp;"9"))</f>
        <v>ZZZ9</v>
      </c>
      <c r="L154" s="358">
        <f t="shared" si="3"/>
        <v>999</v>
      </c>
      <c r="M154" s="394">
        <f t="shared" si="4"/>
        <v>999</v>
      </c>
      <c r="N154" s="389"/>
      <c r="O154" s="352"/>
      <c r="P154" s="127">
        <f t="shared" si="5"/>
        <v>999</v>
      </c>
      <c r="Q154" s="104"/>
    </row>
    <row r="155" spans="1:17" ht="12.75">
      <c r="A155" s="359">
        <v>149</v>
      </c>
      <c r="B155" s="102"/>
      <c r="C155" s="102"/>
      <c r="D155" s="103"/>
      <c r="E155" s="374"/>
      <c r="F155" s="126"/>
      <c r="G155" s="126"/>
      <c r="H155" s="466"/>
      <c r="I155" s="397"/>
      <c r="J155" s="356" t="e">
        <f>IF(AND(Q155="",#REF!&gt;0,#REF!&lt;5),K155,)</f>
        <v>#REF!</v>
      </c>
      <c r="K155" s="354" t="str">
        <f>IF(D155="","ZZZ9",IF(AND(#REF!&gt;0,#REF!&lt;5),D155&amp;#REF!,D155&amp;"9"))</f>
        <v>ZZZ9</v>
      </c>
      <c r="L155" s="358">
        <f t="shared" si="3"/>
        <v>999</v>
      </c>
      <c r="M155" s="394">
        <f t="shared" si="4"/>
        <v>999</v>
      </c>
      <c r="N155" s="389"/>
      <c r="O155" s="352"/>
      <c r="P155" s="127">
        <f t="shared" si="5"/>
        <v>999</v>
      </c>
      <c r="Q155" s="104"/>
    </row>
    <row r="156" spans="1:17" ht="12.75">
      <c r="A156" s="359">
        <v>150</v>
      </c>
      <c r="B156" s="102"/>
      <c r="C156" s="102"/>
      <c r="D156" s="103"/>
      <c r="E156" s="374"/>
      <c r="F156" s="126"/>
      <c r="G156" s="126"/>
      <c r="H156" s="466"/>
      <c r="I156" s="397"/>
      <c r="J156" s="356" t="e">
        <f>IF(AND(Q156="",#REF!&gt;0,#REF!&lt;5),K156,)</f>
        <v>#REF!</v>
      </c>
      <c r="K156" s="354" t="str">
        <f>IF(D156="","ZZZ9",IF(AND(#REF!&gt;0,#REF!&lt;5),D156&amp;#REF!,D156&amp;"9"))</f>
        <v>ZZZ9</v>
      </c>
      <c r="L156" s="358">
        <f t="shared" si="3"/>
        <v>999</v>
      </c>
      <c r="M156" s="394">
        <f t="shared" si="4"/>
        <v>999</v>
      </c>
      <c r="N156" s="389"/>
      <c r="O156" s="352"/>
      <c r="P156" s="127">
        <f t="shared" si="5"/>
        <v>999</v>
      </c>
      <c r="Q156" s="104"/>
    </row>
  </sheetData>
  <sheetProtection/>
  <conditionalFormatting sqref="E7:E156">
    <cfRule type="expression" priority="16" dxfId="17" stopIfTrue="1">
      <formula>AND(ROUNDDOWN(($A$4-E7)/365.25,0)&lt;=13,G7&lt;&gt;"OK")</formula>
    </cfRule>
    <cfRule type="expression" priority="17" dxfId="16" stopIfTrue="1">
      <formula>AND(ROUNDDOWN(($A$4-E7)/365.25,0)&lt;=14,G7&lt;&gt;"OK")</formula>
    </cfRule>
    <cfRule type="expression" priority="18" dxfId="15" stopIfTrue="1">
      <formula>AND(ROUNDDOWN(($A$4-E7)/365.25,0)&lt;=17,G7&lt;&gt;"OK")</formula>
    </cfRule>
  </conditionalFormatting>
  <conditionalFormatting sqref="J7:J156">
    <cfRule type="cellIs" priority="15" dxfId="23" operator="equal" stopIfTrue="1">
      <formula>"Z"</formula>
    </cfRule>
  </conditionalFormatting>
  <conditionalFormatting sqref="A7:D156">
    <cfRule type="expression" priority="14" dxfId="5" stopIfTrue="1">
      <formula>$Q7&gt;=1</formula>
    </cfRule>
  </conditionalFormatting>
  <conditionalFormatting sqref="E7:E14">
    <cfRule type="expression" priority="11" dxfId="17" stopIfTrue="1">
      <formula>AND(ROUNDDOWN(($A$4-E7)/365.25,0)&lt;=13,G7&lt;&gt;"OK")</formula>
    </cfRule>
    <cfRule type="expression" priority="12" dxfId="16" stopIfTrue="1">
      <formula>AND(ROUNDDOWN(($A$4-E7)/365.25,0)&lt;=14,G7&lt;&gt;"OK")</formula>
    </cfRule>
    <cfRule type="expression" priority="13" dxfId="15" stopIfTrue="1">
      <formula>AND(ROUNDDOWN(($A$4-E7)/365.25,0)&lt;=17,G7&lt;&gt;"OK")</formula>
    </cfRule>
  </conditionalFormatting>
  <conditionalFormatting sqref="J7:J14">
    <cfRule type="cellIs" priority="10" dxfId="23" operator="equal" stopIfTrue="1">
      <formula>"Z"</formula>
    </cfRule>
  </conditionalFormatting>
  <conditionalFormatting sqref="B7:D14">
    <cfRule type="expression" priority="9" dxfId="5" stopIfTrue="1">
      <formula>$Q7&gt;=1</formula>
    </cfRule>
  </conditionalFormatting>
  <conditionalFormatting sqref="E7:E14">
    <cfRule type="expression" priority="6" dxfId="17" stopIfTrue="1">
      <formula>AND(ROUNDDOWN(($A$4-E7)/365.25,0)&lt;=13,G7&lt;&gt;"OK")</formula>
    </cfRule>
    <cfRule type="expression" priority="7" dxfId="16" stopIfTrue="1">
      <formula>AND(ROUNDDOWN(($A$4-E7)/365.25,0)&lt;=14,G7&lt;&gt;"OK")</formula>
    </cfRule>
    <cfRule type="expression" priority="8" dxfId="15" stopIfTrue="1">
      <formula>AND(ROUNDDOWN(($A$4-E7)/365.25,0)&lt;=17,G7&lt;&gt;"OK")</formula>
    </cfRule>
  </conditionalFormatting>
  <conditionalFormatting sqref="B7:D14">
    <cfRule type="expression" priority="5" dxfId="5" stopIfTrue="1">
      <formula>$Q7&gt;=1</formula>
    </cfRule>
  </conditionalFormatting>
  <conditionalFormatting sqref="E7:E27 E29:E37">
    <cfRule type="expression" priority="2" dxfId="17" stopIfTrue="1">
      <formula>AND(ROUNDDOWN(($A$4-E7)/365.25,0)&lt;=13,G7&lt;&gt;"OK")</formula>
    </cfRule>
    <cfRule type="expression" priority="3" dxfId="16" stopIfTrue="1">
      <formula>AND(ROUNDDOWN(($A$4-E7)/365.25,0)&lt;=14,G7&lt;&gt;"OK")</formula>
    </cfRule>
    <cfRule type="expression" priority="4" dxfId="15" stopIfTrue="1">
      <formula>AND(ROUNDDOWN(($A$4-E7)/365.25,0)&lt;=17,G7&lt;&gt;"OK")</formula>
    </cfRule>
  </conditionalFormatting>
  <conditionalFormatting sqref="B7:D37">
    <cfRule type="expression" priority="1" dxfId="5"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14.xml><?xml version="1.0" encoding="utf-8"?>
<worksheet xmlns="http://schemas.openxmlformats.org/spreadsheetml/2006/main" xmlns:r="http://schemas.openxmlformats.org/officeDocument/2006/relationships">
  <sheetPr codeName="Sheet149">
    <tabColor indexed="11"/>
    <pageSetUpPr fitToPage="1"/>
  </sheetPr>
  <dimension ref="A1:AO57"/>
  <sheetViews>
    <sheetView showGridLines="0" showZeros="0" tabSelected="1" zoomScalePageLayoutView="0" workbookViewId="0" topLeftCell="A1">
      <selection activeCell="P1" sqref="P1"/>
    </sheetView>
  </sheetViews>
  <sheetFormatPr defaultColWidth="9.140625" defaultRowHeight="12.75"/>
  <cols>
    <col min="1" max="2" width="3.28125" style="0" customWidth="1"/>
    <col min="3" max="3" width="4.7109375" style="0" customWidth="1"/>
    <col min="4" max="4" width="6.574218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28" customWidth="1"/>
    <col min="11" max="11" width="10.7109375" style="0" customWidth="1"/>
    <col min="12" max="12" width="1.7109375" style="128" customWidth="1"/>
    <col min="13" max="13" width="10.7109375" style="0" customWidth="1"/>
    <col min="14" max="14" width="1.7109375" style="129" customWidth="1"/>
    <col min="15" max="15" width="10.7109375" style="0" customWidth="1"/>
    <col min="16" max="16" width="1.7109375" style="128" customWidth="1"/>
    <col min="17" max="17" width="10.7109375" style="0" customWidth="1"/>
    <col min="18" max="18" width="1.7109375" style="129" customWidth="1"/>
    <col min="19" max="19" width="9.140625" style="0" hidden="1" customWidth="1"/>
    <col min="20" max="20" width="8.7109375" style="0" customWidth="1"/>
    <col min="21" max="21" width="9.140625" style="0" hidden="1" customWidth="1"/>
    <col min="25" max="34" width="9.140625" style="0" hidden="1" customWidth="1"/>
    <col min="35" max="37" width="9.140625" style="437" customWidth="1"/>
  </cols>
  <sheetData>
    <row r="1" spans="1:37" s="130" customFormat="1" ht="21.75" customHeight="1">
      <c r="A1" s="91" t="str">
        <f>Altalanos!$A$6</f>
        <v>TM Kupa</v>
      </c>
      <c r="B1" s="91"/>
      <c r="C1" s="133"/>
      <c r="D1" s="133"/>
      <c r="E1" s="133"/>
      <c r="F1" s="133"/>
      <c r="G1" s="133"/>
      <c r="H1" s="91"/>
      <c r="I1" s="338"/>
      <c r="J1" s="134"/>
      <c r="K1" s="371" t="s">
        <v>445</v>
      </c>
      <c r="L1" s="116"/>
      <c r="M1" s="92"/>
      <c r="N1" s="134"/>
      <c r="O1" s="134" t="s">
        <v>70</v>
      </c>
      <c r="P1" s="134"/>
      <c r="Q1" s="133"/>
      <c r="R1" s="134"/>
      <c r="Y1" s="434"/>
      <c r="Z1" s="434"/>
      <c r="AA1" s="434"/>
      <c r="AB1" s="442" t="e">
        <f>IF($Y$5=1,CONCATENATE(VLOOKUP($Y$3,$AA$2:$AH$14,2)),CONCATENATE(VLOOKUP($Y$3,$AA$16:$AH$25,2)))</f>
        <v>#N/A</v>
      </c>
      <c r="AC1" s="442" t="e">
        <f>IF($Y$5=1,CONCATENATE(VLOOKUP($Y$3,$AA$2:$AH$14,3)),CONCATENATE(VLOOKUP($Y$3,$AA$16:$AH$25,3)))</f>
        <v>#N/A</v>
      </c>
      <c r="AD1" s="442" t="e">
        <f>IF($Y$5=1,CONCATENATE(VLOOKUP($Y$3,$AA$2:$AH$14,4)),CONCATENATE(VLOOKUP($Y$3,$AA$16:$AH$25,4)))</f>
        <v>#N/A</v>
      </c>
      <c r="AE1" s="442" t="e">
        <f>IF($Y$5=1,CONCATENATE(VLOOKUP($Y$3,$AA$2:$AH$14,5)),CONCATENATE(VLOOKUP($Y$3,$AA$16:$AH$25,5)))</f>
        <v>#N/A</v>
      </c>
      <c r="AF1" s="442" t="e">
        <f>IF($Y$5=1,CONCATENATE(VLOOKUP($Y$3,$AA$2:$AH$14,6)),CONCATENATE(VLOOKUP($Y$3,$AA$16:$AH$25,6)))</f>
        <v>#N/A</v>
      </c>
      <c r="AG1" s="442" t="e">
        <f>IF($Y$5=1,CONCATENATE(VLOOKUP($Y$3,$AA$2:$AH$14,7)),CONCATENATE(VLOOKUP($Y$3,$AA$16:$AH$25,7)))</f>
        <v>#N/A</v>
      </c>
      <c r="AH1" s="442" t="e">
        <f>IF($Y$5=1,CONCATENATE(VLOOKUP($Y$3,$AA$2:$AH$14,8)),CONCATENATE(VLOOKUP($Y$3,$AA$16:$AH$25,8)))</f>
        <v>#N/A</v>
      </c>
      <c r="AI1" s="446"/>
      <c r="AJ1" s="446"/>
      <c r="AK1" s="446"/>
    </row>
    <row r="2" spans="1:37" s="105" customFormat="1" ht="12.75">
      <c r="A2" s="401" t="s">
        <v>111</v>
      </c>
      <c r="B2" s="94"/>
      <c r="C2" s="94"/>
      <c r="D2" s="94"/>
      <c r="E2" s="393" t="str">
        <f>Altalanos!$D$8</f>
        <v>L12V</v>
      </c>
      <c r="F2" s="94"/>
      <c r="G2" s="135"/>
      <c r="H2" s="107"/>
      <c r="I2" s="107"/>
      <c r="J2" s="136"/>
      <c r="K2" s="116"/>
      <c r="L2" s="116"/>
      <c r="M2" s="116"/>
      <c r="N2" s="136"/>
      <c r="O2" s="107"/>
      <c r="P2" s="136"/>
      <c r="Q2" s="107"/>
      <c r="R2" s="136"/>
      <c r="Y2" s="439"/>
      <c r="Z2" s="438"/>
      <c r="AA2" s="447" t="s">
        <v>143</v>
      </c>
      <c r="AB2" s="448">
        <v>300</v>
      </c>
      <c r="AC2" s="448">
        <v>250</v>
      </c>
      <c r="AD2" s="448">
        <v>200</v>
      </c>
      <c r="AE2" s="448">
        <v>150</v>
      </c>
      <c r="AF2" s="448">
        <v>120</v>
      </c>
      <c r="AG2" s="448">
        <v>90</v>
      </c>
      <c r="AH2" s="448">
        <v>40</v>
      </c>
      <c r="AI2" s="437"/>
      <c r="AJ2" s="437"/>
      <c r="AK2" s="437"/>
    </row>
    <row r="3" spans="1:37" s="19" customFormat="1" ht="11.25" customHeight="1">
      <c r="A3" s="54" t="s">
        <v>81</v>
      </c>
      <c r="B3" s="54"/>
      <c r="C3" s="54"/>
      <c r="D3" s="54"/>
      <c r="E3" s="54"/>
      <c r="F3" s="54"/>
      <c r="G3" s="54" t="s">
        <v>78</v>
      </c>
      <c r="H3" s="54"/>
      <c r="I3" s="54"/>
      <c r="J3" s="137"/>
      <c r="K3" s="54" t="s">
        <v>86</v>
      </c>
      <c r="L3" s="137"/>
      <c r="M3" s="54"/>
      <c r="N3" s="137"/>
      <c r="O3" s="54"/>
      <c r="P3" s="137"/>
      <c r="Q3" s="54"/>
      <c r="R3" s="55" t="s">
        <v>87</v>
      </c>
      <c r="Y3" s="438">
        <f>IF(K4="OB","A",IF(K4="IX","W",IF(K4="","",K4)))</f>
      </c>
      <c r="Z3" s="438"/>
      <c r="AA3" s="447" t="s">
        <v>144</v>
      </c>
      <c r="AB3" s="448">
        <v>280</v>
      </c>
      <c r="AC3" s="448">
        <v>230</v>
      </c>
      <c r="AD3" s="448">
        <v>180</v>
      </c>
      <c r="AE3" s="448">
        <v>140</v>
      </c>
      <c r="AF3" s="448">
        <v>80</v>
      </c>
      <c r="AG3" s="448">
        <v>0</v>
      </c>
      <c r="AH3" s="448">
        <v>0</v>
      </c>
      <c r="AI3" s="437"/>
      <c r="AJ3" s="437"/>
      <c r="AK3" s="437"/>
    </row>
    <row r="4" spans="1:37" s="30" customFormat="1" ht="11.25" customHeight="1" thickBot="1">
      <c r="A4" s="535" t="str">
        <f>Altalanos!$A$10</f>
        <v>2022.01.15-17</v>
      </c>
      <c r="B4" s="535"/>
      <c r="C4" s="535"/>
      <c r="D4" s="365"/>
      <c r="E4" s="139"/>
      <c r="F4" s="139"/>
      <c r="G4" s="139" t="str">
        <f>Altalanos!$C$10</f>
        <v>Budapest</v>
      </c>
      <c r="H4" s="97"/>
      <c r="I4" s="139"/>
      <c r="J4" s="140"/>
      <c r="K4" s="141"/>
      <c r="L4" s="140"/>
      <c r="M4" s="142"/>
      <c r="N4" s="140"/>
      <c r="O4" s="139"/>
      <c r="P4" s="140"/>
      <c r="Q4" s="139"/>
      <c r="R4" s="87" t="str">
        <f>Altalanos!$E$10</f>
        <v>Peterdi Tamás</v>
      </c>
      <c r="Y4" s="438"/>
      <c r="Z4" s="438"/>
      <c r="AA4" s="447" t="s">
        <v>145</v>
      </c>
      <c r="AB4" s="448">
        <v>250</v>
      </c>
      <c r="AC4" s="448">
        <v>200</v>
      </c>
      <c r="AD4" s="448">
        <v>150</v>
      </c>
      <c r="AE4" s="448">
        <v>120</v>
      </c>
      <c r="AF4" s="448">
        <v>90</v>
      </c>
      <c r="AG4" s="448">
        <v>60</v>
      </c>
      <c r="AH4" s="448">
        <v>25</v>
      </c>
      <c r="AI4" s="437"/>
      <c r="AJ4" s="437"/>
      <c r="AK4" s="437"/>
    </row>
    <row r="5" spans="1:37" s="19" customFormat="1" ht="12.75">
      <c r="A5" s="143"/>
      <c r="B5" s="144" t="s">
        <v>4</v>
      </c>
      <c r="C5" s="390" t="s">
        <v>101</v>
      </c>
      <c r="D5" s="144" t="s">
        <v>100</v>
      </c>
      <c r="E5" s="144" t="s">
        <v>98</v>
      </c>
      <c r="F5" s="145" t="s">
        <v>84</v>
      </c>
      <c r="G5" s="145" t="s">
        <v>85</v>
      </c>
      <c r="H5" s="145"/>
      <c r="I5" s="145" t="s">
        <v>89</v>
      </c>
      <c r="J5" s="145"/>
      <c r="K5" s="144" t="s">
        <v>99</v>
      </c>
      <c r="L5" s="146"/>
      <c r="M5" s="144" t="s">
        <v>119</v>
      </c>
      <c r="N5" s="146"/>
      <c r="O5" s="144" t="s">
        <v>118</v>
      </c>
      <c r="P5" s="146"/>
      <c r="Q5" s="144" t="s">
        <v>117</v>
      </c>
      <c r="R5" s="147"/>
      <c r="Y5" s="438">
        <f>IF(OR(Altalanos!$A$8="F1",Altalanos!$A$8="F2",Altalanos!$A$8="N1",Altalanos!$A$8="N2"),1,2)</f>
        <v>2</v>
      </c>
      <c r="Z5" s="438"/>
      <c r="AA5" s="447" t="s">
        <v>146</v>
      </c>
      <c r="AB5" s="448">
        <v>200</v>
      </c>
      <c r="AC5" s="448">
        <v>150</v>
      </c>
      <c r="AD5" s="448">
        <v>120</v>
      </c>
      <c r="AE5" s="448">
        <v>90</v>
      </c>
      <c r="AF5" s="448">
        <v>60</v>
      </c>
      <c r="AG5" s="448">
        <v>40</v>
      </c>
      <c r="AH5" s="448">
        <v>15</v>
      </c>
      <c r="AI5" s="437"/>
      <c r="AJ5" s="437"/>
      <c r="AK5" s="437"/>
    </row>
    <row r="6" spans="1:37" s="499" customFormat="1" ht="14.25" customHeight="1" thickBot="1">
      <c r="A6" s="497"/>
      <c r="B6" s="501"/>
      <c r="C6" s="501"/>
      <c r="D6" s="501"/>
      <c r="E6" s="501"/>
      <c r="F6" s="500">
        <f>IF(Y3="","",CONCATENATE(AH1," / ",VLOOKUP(Y3,AB1:AH1,5)," pont"))</f>
      </c>
      <c r="G6" s="502"/>
      <c r="H6" s="503"/>
      <c r="I6" s="502"/>
      <c r="J6" s="504"/>
      <c r="K6" s="501">
        <f>IF(Y3="","",CONCATENATE(VLOOKUP(Y3,AB1:AH1,4)," pont"))</f>
      </c>
      <c r="L6" s="504"/>
      <c r="M6" s="501">
        <v>15</v>
      </c>
      <c r="N6" s="504"/>
      <c r="O6" s="501">
        <v>25</v>
      </c>
      <c r="P6" s="504"/>
      <c r="Q6" s="501">
        <v>40</v>
      </c>
      <c r="R6" s="505"/>
      <c r="Y6" s="506"/>
      <c r="Z6" s="506"/>
      <c r="AA6" s="506" t="s">
        <v>147</v>
      </c>
      <c r="AB6" s="507">
        <v>150</v>
      </c>
      <c r="AC6" s="507">
        <v>120</v>
      </c>
      <c r="AD6" s="507">
        <v>90</v>
      </c>
      <c r="AE6" s="507">
        <v>60</v>
      </c>
      <c r="AF6" s="507">
        <v>40</v>
      </c>
      <c r="AG6" s="507">
        <v>25</v>
      </c>
      <c r="AH6" s="507">
        <v>10</v>
      </c>
      <c r="AI6" s="508"/>
      <c r="AJ6" s="508"/>
      <c r="AK6" s="508"/>
    </row>
    <row r="7" spans="1:37" s="37" customFormat="1" ht="12.75" customHeight="1">
      <c r="A7" s="150">
        <v>1</v>
      </c>
      <c r="B7" s="350">
        <f>IF($E7="","",VLOOKUP($E7,'L12 CD ELO'!$A$7:$O$22,14))</f>
      </c>
      <c r="C7" s="378">
        <f>IF($E7="","",VLOOKUP($E7,'L12 CD ELO'!$A$7:$O$22,15))</f>
      </c>
      <c r="D7" s="378">
        <f>IF($E7="","",VLOOKUP($E7,'L12 CD ELO'!$A$7:$O$22,5))</f>
      </c>
      <c r="E7" s="152"/>
      <c r="F7" s="153">
        <f>UPPER(IF($E7="","",VLOOKUP($E7,'L12 CD ELO'!$A$7:$O$22,2)))</f>
      </c>
      <c r="G7" s="153">
        <f>IF($E7="","",VLOOKUP($E7,'L12 CD ELO'!$A$7:$O$22,3))</f>
      </c>
      <c r="H7" s="153"/>
      <c r="I7" s="153">
        <f>IF($E7="","",VLOOKUP($E7,'L12 CD ELO'!$A$7:$O$22,4))</f>
      </c>
      <c r="J7" s="155"/>
      <c r="K7" s="154"/>
      <c r="L7" s="154"/>
      <c r="M7" s="154"/>
      <c r="N7" s="154"/>
      <c r="O7" s="157"/>
      <c r="P7" s="159"/>
      <c r="Q7" s="160"/>
      <c r="R7" s="161"/>
      <c r="S7" s="162"/>
      <c r="U7" s="163" t="str">
        <f>Birók!P21</f>
        <v>Bíró</v>
      </c>
      <c r="Y7" s="438"/>
      <c r="Z7" s="438"/>
      <c r="AA7" s="447" t="s">
        <v>148</v>
      </c>
      <c r="AB7" s="448">
        <v>120</v>
      </c>
      <c r="AC7" s="448">
        <v>90</v>
      </c>
      <c r="AD7" s="448">
        <v>60</v>
      </c>
      <c r="AE7" s="448">
        <v>40</v>
      </c>
      <c r="AF7" s="448">
        <v>25</v>
      </c>
      <c r="AG7" s="448">
        <v>10</v>
      </c>
      <c r="AH7" s="448">
        <v>5</v>
      </c>
      <c r="AI7" s="437"/>
      <c r="AJ7" s="437"/>
      <c r="AK7" s="437"/>
    </row>
    <row r="8" spans="1:37" s="37" customFormat="1" ht="12.75" customHeight="1">
      <c r="A8" s="164"/>
      <c r="B8" s="391"/>
      <c r="C8" s="387"/>
      <c r="D8" s="387"/>
      <c r="E8" s="165"/>
      <c r="F8" s="166"/>
      <c r="G8" s="166"/>
      <c r="H8" s="167"/>
      <c r="I8" s="470" t="s">
        <v>0</v>
      </c>
      <c r="J8" s="169" t="s">
        <v>408</v>
      </c>
      <c r="K8" s="170" t="str">
        <f>UPPER(IF(OR(J8="a",J8="as"),F7,IF(OR(J8="b",J8="bs"),F9,)))</f>
        <v>SZABÓ</v>
      </c>
      <c r="L8" s="170"/>
      <c r="M8" s="154"/>
      <c r="N8" s="154"/>
      <c r="O8" s="157"/>
      <c r="P8" s="159"/>
      <c r="Q8" s="160"/>
      <c r="R8" s="161"/>
      <c r="S8" s="162"/>
      <c r="U8" s="171" t="str">
        <f>Birók!P22</f>
        <v>B Fehér</v>
      </c>
      <c r="Y8" s="438"/>
      <c r="Z8" s="438"/>
      <c r="AA8" s="447" t="s">
        <v>149</v>
      </c>
      <c r="AB8" s="448">
        <v>90</v>
      </c>
      <c r="AC8" s="448">
        <v>60</v>
      </c>
      <c r="AD8" s="448">
        <v>40</v>
      </c>
      <c r="AE8" s="448">
        <v>25</v>
      </c>
      <c r="AF8" s="448">
        <v>10</v>
      </c>
      <c r="AG8" s="448">
        <v>5</v>
      </c>
      <c r="AH8" s="448">
        <v>2</v>
      </c>
      <c r="AI8" s="437"/>
      <c r="AJ8" s="437"/>
      <c r="AK8" s="437"/>
    </row>
    <row r="9" spans="1:37" s="37" customFormat="1" ht="12.75" customHeight="1">
      <c r="A9" s="164">
        <v>2</v>
      </c>
      <c r="B9" s="350">
        <f>IF($E9="","",VLOOKUP($E9,'L12 CD ELO'!$A$7:$O$22,14))</f>
      </c>
      <c r="C9" s="378">
        <v>49</v>
      </c>
      <c r="D9" s="378">
        <f>IF($E9="","",VLOOKUP($E9,'L12 CD ELO'!$A$7:$O$22,5))</f>
      </c>
      <c r="E9" s="152"/>
      <c r="F9" s="172" t="s">
        <v>259</v>
      </c>
      <c r="G9" s="172" t="s">
        <v>336</v>
      </c>
      <c r="H9" s="172"/>
      <c r="I9" s="153">
        <f>IF($E9="","",VLOOKUP($E9,'L12 CD ELO'!$A$7:$O$22,4))</f>
      </c>
      <c r="J9" s="173"/>
      <c r="K9" s="154"/>
      <c r="L9" s="174"/>
      <c r="M9" s="154"/>
      <c r="N9" s="154"/>
      <c r="O9" s="157"/>
      <c r="P9" s="159"/>
      <c r="Q9" s="160"/>
      <c r="R9" s="161"/>
      <c r="S9" s="162"/>
      <c r="U9" s="171" t="str">
        <f>Birók!P23</f>
        <v>K Kovács</v>
      </c>
      <c r="Y9" s="438"/>
      <c r="Z9" s="438"/>
      <c r="AA9" s="447" t="s">
        <v>150</v>
      </c>
      <c r="AB9" s="448">
        <v>60</v>
      </c>
      <c r="AC9" s="448">
        <v>40</v>
      </c>
      <c r="AD9" s="448">
        <v>25</v>
      </c>
      <c r="AE9" s="448">
        <v>10</v>
      </c>
      <c r="AF9" s="448">
        <v>5</v>
      </c>
      <c r="AG9" s="448">
        <v>2</v>
      </c>
      <c r="AH9" s="448">
        <v>1</v>
      </c>
      <c r="AI9" s="437"/>
      <c r="AJ9" s="437"/>
      <c r="AK9" s="437"/>
    </row>
    <row r="10" spans="1:37" s="37" customFormat="1" ht="12.75" customHeight="1">
      <c r="A10" s="164"/>
      <c r="B10" s="391"/>
      <c r="C10" s="387"/>
      <c r="D10" s="387"/>
      <c r="E10" s="175"/>
      <c r="F10" s="166"/>
      <c r="G10" s="166"/>
      <c r="H10" s="167"/>
      <c r="I10" s="154"/>
      <c r="J10" s="176"/>
      <c r="K10" s="168" t="s">
        <v>0</v>
      </c>
      <c r="L10" s="177" t="s">
        <v>408</v>
      </c>
      <c r="M10" s="170" t="str">
        <f>UPPER(IF(OR(L10="a",L10="as"),K8,IF(OR(L10="b",L10="bs"),K12,)))</f>
        <v>MARKOVITS</v>
      </c>
      <c r="N10" s="178"/>
      <c r="O10" s="179"/>
      <c r="P10" s="179"/>
      <c r="Q10" s="160"/>
      <c r="R10" s="161"/>
      <c r="S10" s="162"/>
      <c r="U10" s="171" t="str">
        <f>Birók!P24</f>
        <v>B Barta</v>
      </c>
      <c r="Y10" s="438"/>
      <c r="Z10" s="438"/>
      <c r="AA10" s="447" t="s">
        <v>151</v>
      </c>
      <c r="AB10" s="448">
        <v>40</v>
      </c>
      <c r="AC10" s="448">
        <v>25</v>
      </c>
      <c r="AD10" s="448">
        <v>15</v>
      </c>
      <c r="AE10" s="448">
        <v>7</v>
      </c>
      <c r="AF10" s="448">
        <v>4</v>
      </c>
      <c r="AG10" s="448">
        <v>1</v>
      </c>
      <c r="AH10" s="448">
        <v>0</v>
      </c>
      <c r="AI10" s="437"/>
      <c r="AJ10" s="437"/>
      <c r="AK10" s="437"/>
    </row>
    <row r="11" spans="1:37" s="37" customFormat="1" ht="12.75" customHeight="1">
      <c r="A11" s="164">
        <v>3</v>
      </c>
      <c r="B11" s="350">
        <f>IF($E11="","",VLOOKUP($E11,'L12 CD ELO'!$A$7:$O$22,14))</f>
      </c>
      <c r="C11" s="378">
        <v>32</v>
      </c>
      <c r="D11" s="378">
        <f>IF($E11="","",VLOOKUP($E11,'L12 CD ELO'!$A$7:$O$22,5))</f>
      </c>
      <c r="E11" s="152"/>
      <c r="F11" s="172" t="s">
        <v>392</v>
      </c>
      <c r="G11" s="172" t="s">
        <v>431</v>
      </c>
      <c r="H11" s="172"/>
      <c r="I11" s="172">
        <f>IF($E11="","",VLOOKUP($E11,'L12 CD ELO'!$A$7:$O$22,4))</f>
      </c>
      <c r="J11" s="155"/>
      <c r="K11" s="154"/>
      <c r="L11" s="180"/>
      <c r="M11" s="154" t="s">
        <v>463</v>
      </c>
      <c r="N11" s="181"/>
      <c r="O11" s="179"/>
      <c r="P11" s="179"/>
      <c r="Q11" s="160"/>
      <c r="R11" s="161"/>
      <c r="S11" s="162"/>
      <c r="U11" s="171" t="str">
        <f>Birók!P25</f>
        <v> </v>
      </c>
      <c r="Y11" s="438"/>
      <c r="Z11" s="438"/>
      <c r="AA11" s="447" t="s">
        <v>152</v>
      </c>
      <c r="AB11" s="448">
        <v>25</v>
      </c>
      <c r="AC11" s="448">
        <v>15</v>
      </c>
      <c r="AD11" s="448">
        <v>10</v>
      </c>
      <c r="AE11" s="448">
        <v>6</v>
      </c>
      <c r="AF11" s="448">
        <v>3</v>
      </c>
      <c r="AG11" s="448">
        <v>1</v>
      </c>
      <c r="AH11" s="448">
        <v>0</v>
      </c>
      <c r="AI11" s="437"/>
      <c r="AJ11" s="437"/>
      <c r="AK11" s="437"/>
    </row>
    <row r="12" spans="1:37" s="37" customFormat="1" ht="12.75" customHeight="1">
      <c r="A12" s="164"/>
      <c r="B12" s="391"/>
      <c r="C12" s="387"/>
      <c r="D12" s="387"/>
      <c r="E12" s="175"/>
      <c r="F12" s="166"/>
      <c r="G12" s="166"/>
      <c r="H12" s="167"/>
      <c r="I12" s="470" t="s">
        <v>0</v>
      </c>
      <c r="J12" s="169" t="s">
        <v>408</v>
      </c>
      <c r="K12" s="170" t="str">
        <f>UPPER(IF(OR(J12="a",J12="as"),F11,IF(OR(J12="b",J12="bs"),F13,)))</f>
        <v>MARKOVITS</v>
      </c>
      <c r="L12" s="182"/>
      <c r="M12" s="154"/>
      <c r="N12" s="181"/>
      <c r="O12" s="179"/>
      <c r="P12" s="179"/>
      <c r="Q12" s="160"/>
      <c r="R12" s="161"/>
      <c r="S12" s="162"/>
      <c r="U12" s="171" t="str">
        <f>Birók!P26</f>
        <v> </v>
      </c>
      <c r="Y12" s="438"/>
      <c r="Z12" s="438"/>
      <c r="AA12" s="447" t="s">
        <v>157</v>
      </c>
      <c r="AB12" s="448">
        <v>15</v>
      </c>
      <c r="AC12" s="448">
        <v>10</v>
      </c>
      <c r="AD12" s="448">
        <v>6</v>
      </c>
      <c r="AE12" s="448">
        <v>3</v>
      </c>
      <c r="AF12" s="448">
        <v>1</v>
      </c>
      <c r="AG12" s="448">
        <v>0</v>
      </c>
      <c r="AH12" s="448">
        <v>0</v>
      </c>
      <c r="AI12" s="437"/>
      <c r="AJ12" s="437"/>
      <c r="AK12" s="437"/>
    </row>
    <row r="13" spans="1:37" s="37" customFormat="1" ht="12.75" customHeight="1">
      <c r="A13" s="164">
        <v>4</v>
      </c>
      <c r="B13" s="350">
        <f>IF($E13="","",VLOOKUP($E13,'L12 CD ELO'!$A$7:$O$22,14))</f>
      </c>
      <c r="C13" s="378">
        <v>36</v>
      </c>
      <c r="D13" s="378">
        <f>IF($E13="","",VLOOKUP($E13,'L12 CD ELO'!$A$7:$O$22,5))</f>
      </c>
      <c r="E13" s="152"/>
      <c r="F13" s="172" t="s">
        <v>393</v>
      </c>
      <c r="G13" s="172" t="s">
        <v>335</v>
      </c>
      <c r="H13" s="172"/>
      <c r="I13" s="172">
        <f>IF($E13="","",VLOOKUP($E13,'L12 CD ELO'!$A$7:$O$22,4))</f>
      </c>
      <c r="J13" s="183"/>
      <c r="K13" s="154" t="s">
        <v>458</v>
      </c>
      <c r="L13" s="154"/>
      <c r="M13" s="154"/>
      <c r="N13" s="181"/>
      <c r="O13" s="179"/>
      <c r="P13" s="179"/>
      <c r="Q13" s="160"/>
      <c r="R13" s="161"/>
      <c r="S13" s="162"/>
      <c r="U13" s="171" t="str">
        <f>Birók!P27</f>
        <v> </v>
      </c>
      <c r="Y13" s="438"/>
      <c r="Z13" s="438"/>
      <c r="AA13" s="447" t="s">
        <v>153</v>
      </c>
      <c r="AB13" s="448">
        <v>10</v>
      </c>
      <c r="AC13" s="448">
        <v>6</v>
      </c>
      <c r="AD13" s="448">
        <v>3</v>
      </c>
      <c r="AE13" s="448">
        <v>1</v>
      </c>
      <c r="AF13" s="448">
        <v>0</v>
      </c>
      <c r="AG13" s="448">
        <v>0</v>
      </c>
      <c r="AH13" s="448">
        <v>0</v>
      </c>
      <c r="AI13" s="437"/>
      <c r="AJ13" s="437"/>
      <c r="AK13" s="437"/>
    </row>
    <row r="14" spans="1:37" s="37" customFormat="1" ht="12.75" customHeight="1">
      <c r="A14" s="164"/>
      <c r="B14" s="391"/>
      <c r="C14" s="387"/>
      <c r="D14" s="387"/>
      <c r="E14" s="175"/>
      <c r="F14" s="154"/>
      <c r="G14" s="154"/>
      <c r="H14" s="69"/>
      <c r="I14" s="184"/>
      <c r="J14" s="176"/>
      <c r="K14" s="154"/>
      <c r="L14" s="154"/>
      <c r="M14" s="168" t="s">
        <v>0</v>
      </c>
      <c r="N14" s="177" t="s">
        <v>407</v>
      </c>
      <c r="O14" s="170" t="str">
        <f>UPPER(IF(OR(N14="a",N14="as"),M10,IF(OR(N14="b",N14="bs"),M18,)))</f>
        <v>MARKOVITS</v>
      </c>
      <c r="P14" s="178" t="s">
        <v>8</v>
      </c>
      <c r="Q14" s="160"/>
      <c r="R14" s="161"/>
      <c r="S14" s="162"/>
      <c r="U14" s="171" t="str">
        <f>Birók!P28</f>
        <v> </v>
      </c>
      <c r="Y14" s="438"/>
      <c r="Z14" s="438"/>
      <c r="AA14" s="447" t="s">
        <v>154</v>
      </c>
      <c r="AB14" s="448">
        <v>3</v>
      </c>
      <c r="AC14" s="448">
        <v>2</v>
      </c>
      <c r="AD14" s="448">
        <v>1</v>
      </c>
      <c r="AE14" s="448">
        <v>0</v>
      </c>
      <c r="AF14" s="448">
        <v>0</v>
      </c>
      <c r="AG14" s="448">
        <v>0</v>
      </c>
      <c r="AH14" s="448">
        <v>0</v>
      </c>
      <c r="AI14" s="437"/>
      <c r="AJ14" s="437"/>
      <c r="AK14" s="437"/>
    </row>
    <row r="15" spans="1:37" s="37" customFormat="1" ht="12.75" customHeight="1">
      <c r="A15" s="150">
        <v>5</v>
      </c>
      <c r="B15" s="350">
        <f>IF($E15="","",VLOOKUP($E15,'L12 CD ELO'!$A$7:$O$22,14))</f>
      </c>
      <c r="C15" s="378">
        <f>IF($E15="","",VLOOKUP($E15,'L12 CD ELO'!$A$7:$O$22,15))</f>
      </c>
      <c r="D15" s="378">
        <f>IF($E15="","",VLOOKUP($E15,'L12 CD ELO'!$A$7:$O$22,5))</f>
      </c>
      <c r="E15" s="152"/>
      <c r="F15" s="153">
        <f>UPPER(IF($E15="","",VLOOKUP($E15,'L12 CD ELO'!$A$7:$O$22,2)))</f>
      </c>
      <c r="G15" s="153">
        <f>IF($E15="","",VLOOKUP($E15,'L12 CD ELO'!$A$7:$O$22,3))</f>
      </c>
      <c r="H15" s="153"/>
      <c r="I15" s="153">
        <f>IF($E15="","",VLOOKUP($E15,'L12 CD ELO'!$A$7:$O$22,4))</f>
      </c>
      <c r="J15" s="185"/>
      <c r="K15" s="154"/>
      <c r="L15" s="154"/>
      <c r="M15" s="154"/>
      <c r="N15" s="181"/>
      <c r="O15" s="154" t="s">
        <v>456</v>
      </c>
      <c r="P15" s="181"/>
      <c r="Q15" s="160"/>
      <c r="R15" s="161"/>
      <c r="S15" s="162"/>
      <c r="U15" s="171" t="str">
        <f>Birók!P29</f>
        <v> </v>
      </c>
      <c r="Y15" s="438"/>
      <c r="Z15" s="438"/>
      <c r="AA15" s="447"/>
      <c r="AB15" s="447"/>
      <c r="AC15" s="447"/>
      <c r="AD15" s="447"/>
      <c r="AE15" s="447"/>
      <c r="AF15" s="447"/>
      <c r="AG15" s="447"/>
      <c r="AH15" s="447"/>
      <c r="AI15" s="437"/>
      <c r="AJ15" s="437"/>
      <c r="AK15" s="437"/>
    </row>
    <row r="16" spans="1:37" s="37" customFormat="1" ht="12.75" customHeight="1" thickBot="1">
      <c r="A16" s="164"/>
      <c r="B16" s="391"/>
      <c r="C16" s="387"/>
      <c r="D16" s="387"/>
      <c r="E16" s="175"/>
      <c r="F16" s="166"/>
      <c r="G16" s="166"/>
      <c r="H16" s="167"/>
      <c r="I16" s="470" t="s">
        <v>0</v>
      </c>
      <c r="J16" s="169" t="s">
        <v>408</v>
      </c>
      <c r="K16" s="170" t="str">
        <f>UPPER(IF(OR(J16="a",J16="as"),F15,IF(OR(J16="b",J16="bs"),F17,)))</f>
        <v>SISKA</v>
      </c>
      <c r="L16" s="170"/>
      <c r="M16" s="154"/>
      <c r="N16" s="181"/>
      <c r="O16" s="179"/>
      <c r="P16" s="181"/>
      <c r="Q16" s="160"/>
      <c r="R16" s="161"/>
      <c r="S16" s="162"/>
      <c r="U16" s="186" t="str">
        <f>Birók!P30</f>
        <v>Egyik sem</v>
      </c>
      <c r="Y16" s="438"/>
      <c r="Z16" s="438"/>
      <c r="AA16" s="447" t="s">
        <v>143</v>
      </c>
      <c r="AB16" s="448">
        <v>150</v>
      </c>
      <c r="AC16" s="448">
        <v>120</v>
      </c>
      <c r="AD16" s="448">
        <v>90</v>
      </c>
      <c r="AE16" s="448">
        <v>60</v>
      </c>
      <c r="AF16" s="448">
        <v>40</v>
      </c>
      <c r="AG16" s="448">
        <v>25</v>
      </c>
      <c r="AH16" s="448">
        <v>15</v>
      </c>
      <c r="AI16" s="437"/>
      <c r="AJ16" s="437"/>
      <c r="AK16" s="437"/>
    </row>
    <row r="17" spans="1:37" s="37" customFormat="1" ht="12.75" customHeight="1">
      <c r="A17" s="164">
        <v>6</v>
      </c>
      <c r="B17" s="350">
        <f>IF($E17="","",VLOOKUP($E17,'L12 CD ELO'!$A$7:$O$22,14))</f>
      </c>
      <c r="C17" s="378">
        <v>21</v>
      </c>
      <c r="D17" s="378">
        <f>IF($E17="","",VLOOKUP($E17,'L12 CD ELO'!$A$7:$O$22,5))</f>
      </c>
      <c r="E17" s="152"/>
      <c r="F17" s="172" t="s">
        <v>388</v>
      </c>
      <c r="G17" s="172" t="s">
        <v>329</v>
      </c>
      <c r="H17" s="172"/>
      <c r="I17" s="172">
        <f>IF($E17="","",VLOOKUP($E17,'L12 CD ELO'!$A$7:$O$22,4))</f>
      </c>
      <c r="J17" s="173"/>
      <c r="K17" s="154"/>
      <c r="L17" s="174"/>
      <c r="M17" s="154"/>
      <c r="N17" s="181"/>
      <c r="O17" s="179"/>
      <c r="P17" s="181"/>
      <c r="Q17" s="160"/>
      <c r="R17" s="161"/>
      <c r="S17" s="162"/>
      <c r="Y17" s="438"/>
      <c r="Z17" s="438"/>
      <c r="AA17" s="447" t="s">
        <v>145</v>
      </c>
      <c r="AB17" s="448">
        <v>120</v>
      </c>
      <c r="AC17" s="448">
        <v>90</v>
      </c>
      <c r="AD17" s="448">
        <v>60</v>
      </c>
      <c r="AE17" s="448">
        <v>40</v>
      </c>
      <c r="AF17" s="448">
        <v>25</v>
      </c>
      <c r="AG17" s="448">
        <v>15</v>
      </c>
      <c r="AH17" s="448">
        <v>8</v>
      </c>
      <c r="AI17" s="437"/>
      <c r="AJ17" s="437"/>
      <c r="AK17" s="437"/>
    </row>
    <row r="18" spans="1:37" s="37" customFormat="1" ht="12.75" customHeight="1">
      <c r="A18" s="164"/>
      <c r="B18" s="391"/>
      <c r="C18" s="387"/>
      <c r="D18" s="387"/>
      <c r="E18" s="175"/>
      <c r="F18" s="166"/>
      <c r="G18" s="166"/>
      <c r="H18" s="167"/>
      <c r="I18" s="154"/>
      <c r="J18" s="176"/>
      <c r="K18" s="168" t="s">
        <v>0</v>
      </c>
      <c r="L18" s="177" t="s">
        <v>408</v>
      </c>
      <c r="M18" s="170" t="str">
        <f>UPPER(IF(OR(L18="a",L18="as"),K16,IF(OR(L18="b",L18="bs"),K20,)))</f>
        <v>BERTÓK</v>
      </c>
      <c r="N18" s="187"/>
      <c r="O18" s="179"/>
      <c r="P18" s="181"/>
      <c r="Q18" s="160"/>
      <c r="R18" s="161"/>
      <c r="S18" s="162"/>
      <c r="Y18" s="438"/>
      <c r="Z18" s="438"/>
      <c r="AA18" s="447" t="s">
        <v>146</v>
      </c>
      <c r="AB18" s="448">
        <v>90</v>
      </c>
      <c r="AC18" s="448">
        <v>60</v>
      </c>
      <c r="AD18" s="448">
        <v>40</v>
      </c>
      <c r="AE18" s="448">
        <v>25</v>
      </c>
      <c r="AF18" s="448">
        <v>15</v>
      </c>
      <c r="AG18" s="448">
        <v>8</v>
      </c>
      <c r="AH18" s="448">
        <v>4</v>
      </c>
      <c r="AI18" s="437"/>
      <c r="AJ18" s="437"/>
      <c r="AK18" s="437"/>
    </row>
    <row r="19" spans="1:37" s="37" customFormat="1" ht="12.75" customHeight="1">
      <c r="A19" s="164">
        <v>7</v>
      </c>
      <c r="B19" s="350">
        <f>IF($E19="","",VLOOKUP($E19,'L12 CD ELO'!$A$7:$O$22,14))</f>
      </c>
      <c r="C19" s="378">
        <v>17</v>
      </c>
      <c r="D19" s="378">
        <f>IF($E19="","",VLOOKUP($E19,'L12 CD ELO'!$A$7:$O$22,5))</f>
      </c>
      <c r="E19" s="152"/>
      <c r="F19" s="172" t="s">
        <v>386</v>
      </c>
      <c r="G19" s="172" t="s">
        <v>326</v>
      </c>
      <c r="H19" s="172"/>
      <c r="I19" s="172">
        <f>IF($E19="","",VLOOKUP($E19,'L12 CD ELO'!$A$7:$O$22,4))</f>
      </c>
      <c r="J19" s="155"/>
      <c r="K19" s="154"/>
      <c r="L19" s="180"/>
      <c r="M19" s="154" t="s">
        <v>412</v>
      </c>
      <c r="N19" s="179"/>
      <c r="O19" s="179"/>
      <c r="P19" s="181"/>
      <c r="Q19" s="160"/>
      <c r="R19" s="161"/>
      <c r="S19" s="162"/>
      <c r="Y19" s="438"/>
      <c r="Z19" s="438"/>
      <c r="AA19" s="447" t="s">
        <v>147</v>
      </c>
      <c r="AB19" s="448">
        <v>60</v>
      </c>
      <c r="AC19" s="448">
        <v>40</v>
      </c>
      <c r="AD19" s="448">
        <v>25</v>
      </c>
      <c r="AE19" s="448">
        <v>15</v>
      </c>
      <c r="AF19" s="448">
        <v>8</v>
      </c>
      <c r="AG19" s="448">
        <v>4</v>
      </c>
      <c r="AH19" s="448">
        <v>2</v>
      </c>
      <c r="AI19" s="437"/>
      <c r="AJ19" s="437"/>
      <c r="AK19" s="437"/>
    </row>
    <row r="20" spans="1:37" s="37" customFormat="1" ht="12.75" customHeight="1">
      <c r="A20" s="164"/>
      <c r="B20" s="391"/>
      <c r="C20" s="387"/>
      <c r="D20" s="387"/>
      <c r="E20" s="165"/>
      <c r="F20" s="166"/>
      <c r="G20" s="166"/>
      <c r="H20" s="167"/>
      <c r="I20" s="470" t="s">
        <v>0</v>
      </c>
      <c r="J20" s="169" t="s">
        <v>407</v>
      </c>
      <c r="K20" s="170" t="str">
        <f>UPPER(IF(OR(J20="a",J20="as"),F19,IF(OR(J20="b",J20="bs"),F21,)))</f>
        <v>BERTÓK</v>
      </c>
      <c r="L20" s="182"/>
      <c r="M20" s="154"/>
      <c r="N20" s="179"/>
      <c r="O20" s="179"/>
      <c r="P20" s="181"/>
      <c r="Q20" s="160"/>
      <c r="R20" s="161"/>
      <c r="S20" s="162"/>
      <c r="Y20" s="438"/>
      <c r="Z20" s="438"/>
      <c r="AA20" s="447" t="s">
        <v>148</v>
      </c>
      <c r="AB20" s="448">
        <v>40</v>
      </c>
      <c r="AC20" s="448">
        <v>25</v>
      </c>
      <c r="AD20" s="448">
        <v>15</v>
      </c>
      <c r="AE20" s="448">
        <v>8</v>
      </c>
      <c r="AF20" s="448">
        <v>4</v>
      </c>
      <c r="AG20" s="448">
        <v>2</v>
      </c>
      <c r="AH20" s="448">
        <v>1</v>
      </c>
      <c r="AI20" s="437"/>
      <c r="AJ20" s="437"/>
      <c r="AK20" s="437"/>
    </row>
    <row r="21" spans="1:37" s="37" customFormat="1" ht="12.75" customHeight="1">
      <c r="A21" s="164">
        <v>8</v>
      </c>
      <c r="B21" s="350">
        <f>IF($E21="","",VLOOKUP($E21,'L12 CD ELO'!$A$7:$O$22,14))</f>
      </c>
      <c r="C21" s="378">
        <v>41</v>
      </c>
      <c r="D21" s="378">
        <f>IF($E21="","",VLOOKUP($E21,'L12 CD ELO'!$A$7:$O$22,5))</f>
      </c>
      <c r="E21" s="152"/>
      <c r="F21" s="172" t="s">
        <v>179</v>
      </c>
      <c r="G21" s="172" t="s">
        <v>435</v>
      </c>
      <c r="H21" s="172"/>
      <c r="I21" s="172">
        <f>IF($E21="","",VLOOKUP($E21,'L12 CD ELO'!$A$7:$O$22,4))</f>
      </c>
      <c r="J21" s="183"/>
      <c r="K21" s="154" t="s">
        <v>460</v>
      </c>
      <c r="L21" s="154"/>
      <c r="M21" s="154"/>
      <c r="N21" s="179"/>
      <c r="O21" s="179"/>
      <c r="P21" s="181"/>
      <c r="Q21" s="160"/>
      <c r="R21" s="161"/>
      <c r="S21" s="162"/>
      <c r="Y21" s="438"/>
      <c r="Z21" s="438"/>
      <c r="AA21" s="447" t="s">
        <v>149</v>
      </c>
      <c r="AB21" s="448">
        <v>25</v>
      </c>
      <c r="AC21" s="448">
        <v>15</v>
      </c>
      <c r="AD21" s="448">
        <v>10</v>
      </c>
      <c r="AE21" s="448">
        <v>6</v>
      </c>
      <c r="AF21" s="448">
        <v>3</v>
      </c>
      <c r="AG21" s="448">
        <v>1</v>
      </c>
      <c r="AH21" s="448">
        <v>0</v>
      </c>
      <c r="AI21" s="437"/>
      <c r="AJ21" s="437"/>
      <c r="AK21" s="437"/>
    </row>
    <row r="22" spans="1:37" s="37" customFormat="1" ht="12.75" customHeight="1">
      <c r="A22" s="164"/>
      <c r="B22" s="391"/>
      <c r="C22" s="387"/>
      <c r="D22" s="387"/>
      <c r="E22" s="165"/>
      <c r="F22" s="184"/>
      <c r="G22" s="184"/>
      <c r="H22" s="188"/>
      <c r="I22" s="184"/>
      <c r="J22" s="176"/>
      <c r="K22" s="154"/>
      <c r="L22" s="154"/>
      <c r="M22" s="154"/>
      <c r="N22" s="179"/>
      <c r="O22" s="168" t="s">
        <v>0</v>
      </c>
      <c r="P22" s="177" t="s">
        <v>408</v>
      </c>
      <c r="Q22" s="170" t="str">
        <f>UPPER(IF(OR(P22="a",P22="as"),O14,IF(OR(P22="b",P22="bs"),O30,)))</f>
        <v>NAGY</v>
      </c>
      <c r="R22" s="178"/>
      <c r="S22" s="162"/>
      <c r="Y22" s="438"/>
      <c r="Z22" s="438"/>
      <c r="AA22" s="447" t="s">
        <v>150</v>
      </c>
      <c r="AB22" s="448">
        <v>15</v>
      </c>
      <c r="AC22" s="448">
        <v>10</v>
      </c>
      <c r="AD22" s="448">
        <v>6</v>
      </c>
      <c r="AE22" s="448">
        <v>3</v>
      </c>
      <c r="AF22" s="448">
        <v>1</v>
      </c>
      <c r="AG22" s="448">
        <v>0</v>
      </c>
      <c r="AH22" s="448">
        <v>0</v>
      </c>
      <c r="AI22" s="437"/>
      <c r="AJ22" s="437"/>
      <c r="AK22" s="437"/>
    </row>
    <row r="23" spans="1:37" s="37" customFormat="1" ht="12.75" customHeight="1">
      <c r="A23" s="164">
        <v>9</v>
      </c>
      <c r="B23" s="350">
        <f>IF($E23="","",VLOOKUP($E23,'L12 CD ELO'!$A$7:$O$22,14))</f>
      </c>
      <c r="C23" s="378">
        <v>20</v>
      </c>
      <c r="D23" s="378">
        <f>IF($E23="","",VLOOKUP($E23,'L12 CD ELO'!$A$7:$O$22,5))</f>
      </c>
      <c r="E23" s="152"/>
      <c r="F23" s="172" t="s">
        <v>246</v>
      </c>
      <c r="G23" s="172" t="s">
        <v>328</v>
      </c>
      <c r="H23" s="172"/>
      <c r="I23" s="172">
        <f>IF($E23="","",VLOOKUP($E23,'L12 CD ELO'!$A$7:$O$22,4))</f>
      </c>
      <c r="J23" s="155"/>
      <c r="K23" s="154"/>
      <c r="L23" s="154"/>
      <c r="M23" s="154"/>
      <c r="N23" s="179"/>
      <c r="O23" s="154"/>
      <c r="P23" s="181"/>
      <c r="Q23" s="154" t="s">
        <v>479</v>
      </c>
      <c r="R23" s="179"/>
      <c r="S23" s="162"/>
      <c r="Y23" s="438"/>
      <c r="Z23" s="438"/>
      <c r="AA23" s="447" t="s">
        <v>151</v>
      </c>
      <c r="AB23" s="448">
        <v>10</v>
      </c>
      <c r="AC23" s="448">
        <v>6</v>
      </c>
      <c r="AD23" s="448">
        <v>3</v>
      </c>
      <c r="AE23" s="448">
        <v>1</v>
      </c>
      <c r="AF23" s="448">
        <v>0</v>
      </c>
      <c r="AG23" s="448">
        <v>0</v>
      </c>
      <c r="AH23" s="448">
        <v>0</v>
      </c>
      <c r="AI23" s="437"/>
      <c r="AJ23" s="437"/>
      <c r="AK23" s="437"/>
    </row>
    <row r="24" spans="1:37" s="37" customFormat="1" ht="12.75" customHeight="1">
      <c r="A24" s="164"/>
      <c r="B24" s="391"/>
      <c r="C24" s="387"/>
      <c r="D24" s="387"/>
      <c r="E24" s="165"/>
      <c r="F24" s="166"/>
      <c r="G24" s="166"/>
      <c r="H24" s="167"/>
      <c r="I24" s="470" t="s">
        <v>0</v>
      </c>
      <c r="J24" s="169" t="s">
        <v>407</v>
      </c>
      <c r="K24" s="170" t="str">
        <f>UPPER(IF(OR(J24="a",J24="as"),F23,IF(OR(J24="b",J24="bs"),F25,)))</f>
        <v>VARGA</v>
      </c>
      <c r="L24" s="170"/>
      <c r="M24" s="154"/>
      <c r="N24" s="179"/>
      <c r="O24" s="179"/>
      <c r="P24" s="181"/>
      <c r="Q24" s="160"/>
      <c r="R24" s="161"/>
      <c r="S24" s="162"/>
      <c r="Y24" s="438"/>
      <c r="Z24" s="438"/>
      <c r="AA24" s="447" t="s">
        <v>152</v>
      </c>
      <c r="AB24" s="448">
        <v>6</v>
      </c>
      <c r="AC24" s="448">
        <v>3</v>
      </c>
      <c r="AD24" s="448">
        <v>1</v>
      </c>
      <c r="AE24" s="448">
        <v>0</v>
      </c>
      <c r="AF24" s="448">
        <v>0</v>
      </c>
      <c r="AG24" s="448">
        <v>0</v>
      </c>
      <c r="AH24" s="448">
        <v>0</v>
      </c>
      <c r="AI24" s="437"/>
      <c r="AJ24" s="437"/>
      <c r="AK24" s="437"/>
    </row>
    <row r="25" spans="1:37" s="37" customFormat="1" ht="12.75" customHeight="1">
      <c r="A25" s="164">
        <v>10</v>
      </c>
      <c r="B25" s="350">
        <f>IF($E25="","",VLOOKUP($E25,'L12 CD ELO'!$A$7:$O$22,14))</f>
      </c>
      <c r="C25" s="378">
        <v>18</v>
      </c>
      <c r="D25" s="378">
        <f>IF($E25="","",VLOOKUP($E25,'L12 CD ELO'!$A$7:$O$22,5))</f>
      </c>
      <c r="E25" s="152"/>
      <c r="F25" s="172" t="s">
        <v>387</v>
      </c>
      <c r="G25" s="172" t="s">
        <v>327</v>
      </c>
      <c r="H25" s="172"/>
      <c r="I25" s="172">
        <f>IF($E25="","",VLOOKUP($E25,'L12 CD ELO'!$A$7:$O$22,4))</f>
      </c>
      <c r="J25" s="173"/>
      <c r="K25" s="154" t="s">
        <v>412</v>
      </c>
      <c r="L25" s="174"/>
      <c r="M25" s="154"/>
      <c r="N25" s="179"/>
      <c r="O25" s="179"/>
      <c r="P25" s="181"/>
      <c r="Q25" s="160"/>
      <c r="R25" s="161"/>
      <c r="S25" s="162"/>
      <c r="Y25" s="438"/>
      <c r="Z25" s="438"/>
      <c r="AA25" s="447" t="s">
        <v>157</v>
      </c>
      <c r="AB25" s="448">
        <v>3</v>
      </c>
      <c r="AC25" s="448">
        <v>2</v>
      </c>
      <c r="AD25" s="448">
        <v>1</v>
      </c>
      <c r="AE25" s="448">
        <v>0</v>
      </c>
      <c r="AF25" s="448">
        <v>0</v>
      </c>
      <c r="AG25" s="448">
        <v>0</v>
      </c>
      <c r="AH25" s="448">
        <v>0</v>
      </c>
      <c r="AI25" s="437"/>
      <c r="AJ25" s="437"/>
      <c r="AK25" s="437"/>
    </row>
    <row r="26" spans="1:41" s="37" customFormat="1" ht="12.75" customHeight="1">
      <c r="A26" s="164"/>
      <c r="B26" s="391"/>
      <c r="C26" s="387"/>
      <c r="D26" s="387"/>
      <c r="E26" s="175"/>
      <c r="F26" s="166"/>
      <c r="G26" s="166"/>
      <c r="H26" s="167"/>
      <c r="I26" s="154"/>
      <c r="J26" s="176"/>
      <c r="K26" s="168" t="s">
        <v>0</v>
      </c>
      <c r="L26" s="177" t="s">
        <v>407</v>
      </c>
      <c r="M26" s="170" t="str">
        <f>UPPER(IF(OR(L26="a",L26="as"),K24,IF(OR(L26="b",L26="bs"),K28,)))</f>
        <v>VARGA</v>
      </c>
      <c r="N26" s="178" t="s">
        <v>6</v>
      </c>
      <c r="O26" s="179"/>
      <c r="P26" s="181"/>
      <c r="Q26" s="160"/>
      <c r="R26" s="161"/>
      <c r="S26" s="162"/>
      <c r="Y26" s="437"/>
      <c r="Z26" s="437"/>
      <c r="AA26" s="437"/>
      <c r="AB26" s="437"/>
      <c r="AC26" s="437"/>
      <c r="AD26" s="437"/>
      <c r="AE26" s="437"/>
      <c r="AF26" s="437"/>
      <c r="AG26" s="437"/>
      <c r="AH26" s="437"/>
      <c r="AI26" s="437"/>
      <c r="AJ26" s="437"/>
      <c r="AK26" s="437"/>
      <c r="AL26" s="443"/>
      <c r="AM26" s="443"/>
      <c r="AN26" s="443"/>
      <c r="AO26" s="443"/>
    </row>
    <row r="27" spans="1:41" s="37" customFormat="1" ht="12.75" customHeight="1">
      <c r="A27" s="164">
        <v>11</v>
      </c>
      <c r="B27" s="350">
        <f>IF($E27="","",VLOOKUP($E27,'L12 CD ELO'!$A$7:$O$22,14))</f>
      </c>
      <c r="C27" s="378">
        <v>27</v>
      </c>
      <c r="D27" s="378">
        <f>IF($E27="","",VLOOKUP($E27,'L12 CD ELO'!$A$7:$O$22,5))</f>
      </c>
      <c r="E27" s="152"/>
      <c r="F27" s="172" t="s">
        <v>265</v>
      </c>
      <c r="G27" s="172" t="s">
        <v>332</v>
      </c>
      <c r="H27" s="172"/>
      <c r="I27" s="172">
        <f>IF($E27="","",VLOOKUP($E27,'L12 CD ELO'!$A$7:$O$22,4))</f>
      </c>
      <c r="J27" s="155"/>
      <c r="K27" s="154"/>
      <c r="L27" s="180"/>
      <c r="M27" s="154" t="s">
        <v>466</v>
      </c>
      <c r="N27" s="181"/>
      <c r="O27" s="179"/>
      <c r="P27" s="181"/>
      <c r="Q27" s="160"/>
      <c r="R27" s="161"/>
      <c r="S27" s="162"/>
      <c r="Y27" s="437"/>
      <c r="Z27" s="437"/>
      <c r="AA27" s="437"/>
      <c r="AB27" s="437"/>
      <c r="AC27" s="437"/>
      <c r="AD27" s="437"/>
      <c r="AE27" s="437"/>
      <c r="AF27" s="437"/>
      <c r="AG27" s="437"/>
      <c r="AH27" s="437"/>
      <c r="AI27" s="437"/>
      <c r="AJ27" s="437"/>
      <c r="AK27" s="437"/>
      <c r="AL27" s="443"/>
      <c r="AM27" s="443"/>
      <c r="AN27" s="443"/>
      <c r="AO27" s="443"/>
    </row>
    <row r="28" spans="1:41" s="37" customFormat="1" ht="12.75" customHeight="1">
      <c r="A28" s="189"/>
      <c r="B28" s="391"/>
      <c r="C28" s="387"/>
      <c r="D28" s="387"/>
      <c r="E28" s="175"/>
      <c r="F28" s="166"/>
      <c r="G28" s="166"/>
      <c r="H28" s="167"/>
      <c r="I28" s="470" t="s">
        <v>0</v>
      </c>
      <c r="J28" s="169" t="s">
        <v>407</v>
      </c>
      <c r="K28" s="170" t="str">
        <f>UPPER(IF(OR(J28="a",J28="as"),F27,IF(OR(J28="b",J28="bs"),F29,)))</f>
        <v>FERENCZI</v>
      </c>
      <c r="L28" s="182"/>
      <c r="M28" s="154"/>
      <c r="N28" s="181"/>
      <c r="O28" s="179"/>
      <c r="P28" s="181"/>
      <c r="Q28" s="160"/>
      <c r="R28" s="161"/>
      <c r="S28" s="162"/>
      <c r="Y28" s="443"/>
      <c r="Z28" s="443"/>
      <c r="AA28" s="443"/>
      <c r="AB28" s="443"/>
      <c r="AC28" s="443"/>
      <c r="AD28" s="443"/>
      <c r="AE28" s="443"/>
      <c r="AF28" s="443"/>
      <c r="AG28" s="443"/>
      <c r="AH28" s="443"/>
      <c r="AI28" s="443"/>
      <c r="AJ28" s="443"/>
      <c r="AK28" s="443"/>
      <c r="AL28" s="443"/>
      <c r="AM28" s="443"/>
      <c r="AN28" s="443"/>
      <c r="AO28" s="443"/>
    </row>
    <row r="29" spans="1:41" s="37" customFormat="1" ht="12.75" customHeight="1">
      <c r="A29" s="150">
        <v>12</v>
      </c>
      <c r="B29" s="350">
        <f>IF($E29="","",VLOOKUP($E29,'L12 CD ELO'!$A$7:$O$22,14))</f>
      </c>
      <c r="C29" s="378">
        <v>37</v>
      </c>
      <c r="D29" s="378">
        <f>IF($E29="","",VLOOKUP($E29,'L12 CD ELO'!$A$7:$O$22,5))</f>
      </c>
      <c r="E29" s="152"/>
      <c r="F29" s="519" t="s">
        <v>394</v>
      </c>
      <c r="G29" s="519" t="s">
        <v>316</v>
      </c>
      <c r="H29" s="153"/>
      <c r="I29" s="153">
        <f>IF($E29="","",VLOOKUP($E29,'L12 CD ELO'!$A$7:$O$22,4))</f>
      </c>
      <c r="J29" s="183"/>
      <c r="K29" s="154" t="s">
        <v>459</v>
      </c>
      <c r="L29" s="154"/>
      <c r="M29" s="154"/>
      <c r="N29" s="181"/>
      <c r="O29" s="179"/>
      <c r="P29" s="181"/>
      <c r="Q29" s="160"/>
      <c r="R29" s="161"/>
      <c r="S29" s="162"/>
      <c r="Y29" s="443"/>
      <c r="Z29" s="443"/>
      <c r="AA29" s="443"/>
      <c r="AB29" s="443"/>
      <c r="AC29" s="443"/>
      <c r="AD29" s="443"/>
      <c r="AE29" s="443"/>
      <c r="AF29" s="443"/>
      <c r="AG29" s="443"/>
      <c r="AH29" s="443"/>
      <c r="AI29" s="443"/>
      <c r="AJ29" s="443"/>
      <c r="AK29" s="443"/>
      <c r="AL29" s="443"/>
      <c r="AM29" s="443"/>
      <c r="AN29" s="443"/>
      <c r="AO29" s="443"/>
    </row>
    <row r="30" spans="1:37" s="37" customFormat="1" ht="12.75" customHeight="1">
      <c r="A30" s="164"/>
      <c r="B30" s="391"/>
      <c r="C30" s="387"/>
      <c r="D30" s="387"/>
      <c r="E30" s="175"/>
      <c r="F30" s="154"/>
      <c r="G30" s="154"/>
      <c r="H30" s="69"/>
      <c r="I30" s="184"/>
      <c r="J30" s="176"/>
      <c r="K30" s="154"/>
      <c r="L30" s="154"/>
      <c r="M30" s="168" t="s">
        <v>0</v>
      </c>
      <c r="N30" s="177" t="s">
        <v>408</v>
      </c>
      <c r="O30" s="170" t="str">
        <f>UPPER(IF(OR(N30="a",N30="as"),M26,IF(OR(N30="b",N30="bs"),M34,)))</f>
        <v>NAGY</v>
      </c>
      <c r="P30" s="187" t="s">
        <v>8</v>
      </c>
      <c r="Q30" s="160"/>
      <c r="R30" s="161"/>
      <c r="S30" s="162"/>
      <c r="AI30" s="443"/>
      <c r="AJ30" s="443"/>
      <c r="AK30" s="443"/>
    </row>
    <row r="31" spans="1:37" s="37" customFormat="1" ht="12.75" customHeight="1">
      <c r="A31" s="164">
        <v>13</v>
      </c>
      <c r="B31" s="350">
        <f>IF($E31="","",VLOOKUP($E31,'L12 CD ELO'!$A$7:$O$22,14))</f>
      </c>
      <c r="C31" s="378">
        <v>16</v>
      </c>
      <c r="D31" s="378">
        <f>IF($E31="","",VLOOKUP($E31,'L12 CD ELO'!$A$7:$O$22,5))</f>
      </c>
      <c r="E31" s="152"/>
      <c r="F31" s="172" t="s">
        <v>385</v>
      </c>
      <c r="G31" s="172" t="s">
        <v>322</v>
      </c>
      <c r="H31" s="172"/>
      <c r="I31" s="172">
        <f>IF($E31="","",VLOOKUP($E31,'L12 CD ELO'!$A$7:$O$22,4))</f>
      </c>
      <c r="J31" s="185"/>
      <c r="K31" s="154"/>
      <c r="L31" s="154"/>
      <c r="M31" s="154"/>
      <c r="N31" s="181"/>
      <c r="O31" s="154" t="s">
        <v>470</v>
      </c>
      <c r="P31" s="179"/>
      <c r="Q31" s="160"/>
      <c r="R31" s="161"/>
      <c r="S31" s="162"/>
      <c r="AI31" s="443"/>
      <c r="AJ31" s="443"/>
      <c r="AK31" s="443"/>
    </row>
    <row r="32" spans="1:37" s="37" customFormat="1" ht="12.75" customHeight="1">
      <c r="A32" s="164"/>
      <c r="B32" s="391"/>
      <c r="C32" s="387"/>
      <c r="D32" s="387"/>
      <c r="E32" s="175"/>
      <c r="F32" s="166"/>
      <c r="G32" s="166"/>
      <c r="H32" s="167"/>
      <c r="I32" s="168" t="s">
        <v>0</v>
      </c>
      <c r="J32" s="169" t="s">
        <v>407</v>
      </c>
      <c r="K32" s="170" t="str">
        <f>UPPER(IF(OR(J32="a",J32="as"),F31,IF(OR(J32="b",J32="bs"),F33,)))</f>
        <v>VASS</v>
      </c>
      <c r="L32" s="170"/>
      <c r="M32" s="154"/>
      <c r="N32" s="181"/>
      <c r="O32" s="179"/>
      <c r="P32" s="179"/>
      <c r="Q32" s="160"/>
      <c r="R32" s="161"/>
      <c r="S32" s="162"/>
      <c r="AI32" s="443"/>
      <c r="AJ32" s="443"/>
      <c r="AK32" s="443"/>
    </row>
    <row r="33" spans="1:37" s="37" customFormat="1" ht="12.75" customHeight="1">
      <c r="A33" s="164">
        <v>14</v>
      </c>
      <c r="B33" s="350">
        <f>IF($E33="","",VLOOKUP($E33,'L12 CD ELO'!$A$7:$O$22,14))</f>
      </c>
      <c r="C33" s="378">
        <v>31</v>
      </c>
      <c r="D33" s="378">
        <f>IF($E33="","",VLOOKUP($E33,'L12 CD ELO'!$A$7:$O$22,5))</f>
      </c>
      <c r="E33" s="152"/>
      <c r="F33" s="172" t="s">
        <v>391</v>
      </c>
      <c r="G33" s="172" t="s">
        <v>333</v>
      </c>
      <c r="H33" s="172"/>
      <c r="I33" s="172">
        <f>IF($E33="","",VLOOKUP($E33,'L12 CD ELO'!$A$7:$O$22,4))</f>
      </c>
      <c r="J33" s="173"/>
      <c r="K33" s="154" t="s">
        <v>456</v>
      </c>
      <c r="L33" s="174"/>
      <c r="M33" s="154"/>
      <c r="N33" s="181"/>
      <c r="O33" s="179"/>
      <c r="P33" s="179"/>
      <c r="Q33" s="160"/>
      <c r="R33" s="161"/>
      <c r="S33" s="162"/>
      <c r="AI33" s="443"/>
      <c r="AJ33" s="443"/>
      <c r="AK33" s="443"/>
    </row>
    <row r="34" spans="1:37" s="37" customFormat="1" ht="12.75" customHeight="1">
      <c r="A34" s="164"/>
      <c r="B34" s="391"/>
      <c r="C34" s="387"/>
      <c r="D34" s="387"/>
      <c r="E34" s="175"/>
      <c r="F34" s="166"/>
      <c r="G34" s="166"/>
      <c r="H34" s="167"/>
      <c r="I34" s="154"/>
      <c r="J34" s="176"/>
      <c r="K34" s="168" t="s">
        <v>0</v>
      </c>
      <c r="L34" s="177" t="s">
        <v>408</v>
      </c>
      <c r="M34" s="170" t="str">
        <f>UPPER(IF(OR(L34="a",L34="as"),K32,IF(OR(L34="b",L34="bs"),K36,)))</f>
        <v>NAGY</v>
      </c>
      <c r="N34" s="187" t="s">
        <v>8</v>
      </c>
      <c r="O34" s="179"/>
      <c r="P34" s="179"/>
      <c r="Q34" s="160"/>
      <c r="R34" s="161"/>
      <c r="S34" s="162"/>
      <c r="AI34" s="443"/>
      <c r="AJ34" s="443"/>
      <c r="AK34" s="443"/>
    </row>
    <row r="35" spans="1:37" s="37" customFormat="1" ht="12.75" customHeight="1">
      <c r="A35" s="164">
        <v>15</v>
      </c>
      <c r="B35" s="350">
        <f>IF($E35="","",VLOOKUP($E35,'L12 CD ELO'!$A$7:$O$22,14))</f>
      </c>
      <c r="C35" s="378">
        <v>25</v>
      </c>
      <c r="D35" s="378">
        <f>IF($E35="","",VLOOKUP($E35,'L12 CD ELO'!$A$7:$O$22,5))</f>
      </c>
      <c r="E35" s="152"/>
      <c r="F35" s="172" t="s">
        <v>249</v>
      </c>
      <c r="G35" s="172" t="s">
        <v>331</v>
      </c>
      <c r="H35" s="172"/>
      <c r="I35" s="172">
        <f>IF($E35="","",VLOOKUP($E35,'L12 CD ELO'!$A$7:$O$22,4))</f>
      </c>
      <c r="J35" s="155"/>
      <c r="K35" s="154"/>
      <c r="L35" s="180"/>
      <c r="M35" s="533">
        <v>53541</v>
      </c>
      <c r="N35" s="179"/>
      <c r="O35" s="179"/>
      <c r="P35" s="179"/>
      <c r="Q35" s="160"/>
      <c r="R35" s="161"/>
      <c r="S35" s="162"/>
      <c r="AI35" s="443"/>
      <c r="AJ35" s="443"/>
      <c r="AK35" s="443"/>
    </row>
    <row r="36" spans="1:37" s="37" customFormat="1" ht="12.75" customHeight="1">
      <c r="A36" s="164"/>
      <c r="B36" s="391"/>
      <c r="C36" s="387"/>
      <c r="D36" s="387"/>
      <c r="E36" s="165"/>
      <c r="F36" s="166"/>
      <c r="G36" s="166"/>
      <c r="H36" s="167"/>
      <c r="I36" s="168" t="s">
        <v>0</v>
      </c>
      <c r="J36" s="169" t="s">
        <v>407</v>
      </c>
      <c r="K36" s="170" t="str">
        <f>UPPER(IF(OR(J36="a",J36="as"),F35,IF(OR(J36="b",J36="bs"),F37,)))</f>
        <v>NAGY</v>
      </c>
      <c r="L36" s="182"/>
      <c r="M36" s="154"/>
      <c r="N36" s="179"/>
      <c r="O36" s="179"/>
      <c r="P36" s="179"/>
      <c r="Q36" s="160"/>
      <c r="R36" s="161"/>
      <c r="S36" s="162"/>
      <c r="AI36" s="443"/>
      <c r="AJ36" s="443"/>
      <c r="AK36" s="443"/>
    </row>
    <row r="37" spans="1:37" s="37" customFormat="1" ht="12.75" customHeight="1">
      <c r="A37" s="150">
        <v>16</v>
      </c>
      <c r="B37" s="350">
        <f>IF($E37="","",VLOOKUP($E37,'L12 CD ELO'!$A$7:$O$22,14))</f>
      </c>
      <c r="C37" s="378">
        <f>IF($E37="","",VLOOKUP($E37,'L12 CD ELO'!$A$7:$O$22,15))</f>
      </c>
      <c r="D37" s="378">
        <f>IF($E37="","",VLOOKUP($E37,'L12 CD ELO'!$A$7:$O$22,5))</f>
      </c>
      <c r="E37" s="152"/>
      <c r="F37" s="153">
        <f>UPPER(IF($E37="","",VLOOKUP($E37,'L12 CD ELO'!$A$7:$O$22,2)))</f>
      </c>
      <c r="G37" s="153">
        <f>IF($E37="","",VLOOKUP($E37,'L12 CD ELO'!$A$7:$O$22,3))</f>
      </c>
      <c r="H37" s="172"/>
      <c r="I37" s="153">
        <f>IF($E37="","",VLOOKUP($E37,'L12 CD ELO'!$A$7:$O$22,4))</f>
      </c>
      <c r="J37" s="183"/>
      <c r="K37" s="154"/>
      <c r="L37" s="154"/>
      <c r="M37" s="154"/>
      <c r="N37" s="179"/>
      <c r="O37" s="179"/>
      <c r="P37" s="179"/>
      <c r="Q37" s="160"/>
      <c r="R37" s="161"/>
      <c r="S37" s="162"/>
      <c r="AI37" s="443"/>
      <c r="AJ37" s="443"/>
      <c r="AK37" s="443"/>
    </row>
    <row r="38" spans="1:37" s="37" customFormat="1" ht="9" customHeight="1">
      <c r="A38" s="190"/>
      <c r="B38" s="165"/>
      <c r="C38" s="165"/>
      <c r="D38" s="165"/>
      <c r="E38" s="165"/>
      <c r="F38" s="184"/>
      <c r="G38" s="184"/>
      <c r="H38" s="188"/>
      <c r="I38" s="154"/>
      <c r="J38" s="176"/>
      <c r="K38" s="154"/>
      <c r="L38" s="154"/>
      <c r="M38" s="154"/>
      <c r="N38" s="179"/>
      <c r="O38" s="179"/>
      <c r="P38" s="179"/>
      <c r="Q38" s="160"/>
      <c r="R38" s="161"/>
      <c r="S38" s="162"/>
      <c r="AI38" s="443"/>
      <c r="AJ38" s="443"/>
      <c r="AK38" s="443"/>
    </row>
    <row r="39" spans="1:37" s="37" customFormat="1" ht="9" customHeight="1">
      <c r="A39" s="191"/>
      <c r="B39" s="156"/>
      <c r="C39" s="156"/>
      <c r="D39" s="156"/>
      <c r="E39" s="165"/>
      <c r="F39" s="156"/>
      <c r="G39" s="156"/>
      <c r="H39" s="156"/>
      <c r="I39" s="156"/>
      <c r="J39" s="165"/>
      <c r="K39" s="156"/>
      <c r="L39" s="156"/>
      <c r="M39" s="156"/>
      <c r="N39" s="192"/>
      <c r="O39" s="192"/>
      <c r="P39" s="192"/>
      <c r="Q39" s="160"/>
      <c r="R39" s="161"/>
      <c r="S39" s="162"/>
      <c r="AI39" s="443"/>
      <c r="AJ39" s="443"/>
      <c r="AK39" s="443"/>
    </row>
    <row r="40" spans="1:37" s="37" customFormat="1" ht="9" customHeight="1">
      <c r="A40" s="190"/>
      <c r="B40" s="165"/>
      <c r="C40" s="165"/>
      <c r="D40" s="165"/>
      <c r="E40" s="165"/>
      <c r="F40" s="156"/>
      <c r="G40" s="156"/>
      <c r="I40" s="156"/>
      <c r="J40" s="165"/>
      <c r="K40" s="156"/>
      <c r="L40" s="156"/>
      <c r="M40" s="193"/>
      <c r="N40" s="165"/>
      <c r="O40" s="156"/>
      <c r="P40" s="192"/>
      <c r="Q40" s="160"/>
      <c r="R40" s="161"/>
      <c r="S40" s="162"/>
      <c r="AI40" s="443"/>
      <c r="AJ40" s="443"/>
      <c r="AK40" s="443"/>
    </row>
    <row r="41" spans="1:37" s="37" customFormat="1" ht="9" customHeight="1">
      <c r="A41" s="190"/>
      <c r="B41" s="156"/>
      <c r="C41" s="156"/>
      <c r="D41" s="156"/>
      <c r="E41" s="165"/>
      <c r="F41" s="156"/>
      <c r="G41" s="156"/>
      <c r="H41" s="156"/>
      <c r="I41" s="156"/>
      <c r="J41" s="165"/>
      <c r="K41" s="156"/>
      <c r="L41" s="156"/>
      <c r="M41" s="156"/>
      <c r="N41" s="192"/>
      <c r="O41" s="156"/>
      <c r="P41" s="192"/>
      <c r="Q41" s="160"/>
      <c r="R41" s="161"/>
      <c r="S41" s="162"/>
      <c r="AI41" s="443"/>
      <c r="AJ41" s="443"/>
      <c r="AK41" s="443"/>
    </row>
    <row r="42" spans="1:37" s="37" customFormat="1" ht="9" customHeight="1">
      <c r="A42" s="190"/>
      <c r="B42" s="165"/>
      <c r="C42" s="165"/>
      <c r="D42" s="165"/>
      <c r="E42" s="165"/>
      <c r="F42" s="156"/>
      <c r="G42" s="156"/>
      <c r="I42" s="193"/>
      <c r="J42" s="165"/>
      <c r="K42" s="156"/>
      <c r="L42" s="156"/>
      <c r="M42" s="156"/>
      <c r="N42" s="192"/>
      <c r="O42" s="192"/>
      <c r="P42" s="192"/>
      <c r="Q42" s="160"/>
      <c r="R42" s="161"/>
      <c r="S42" s="162"/>
      <c r="AI42" s="443"/>
      <c r="AJ42" s="443"/>
      <c r="AK42" s="443"/>
    </row>
    <row r="43" spans="1:37" s="37" customFormat="1" ht="9" customHeight="1">
      <c r="A43" s="190"/>
      <c r="B43" s="156"/>
      <c r="C43" s="156"/>
      <c r="D43" s="156"/>
      <c r="E43" s="165"/>
      <c r="F43" s="156"/>
      <c r="G43" s="156"/>
      <c r="H43" s="156"/>
      <c r="I43" s="156"/>
      <c r="J43" s="165"/>
      <c r="K43" s="156"/>
      <c r="L43" s="194"/>
      <c r="M43" s="156"/>
      <c r="N43" s="192"/>
      <c r="O43" s="192"/>
      <c r="P43" s="192"/>
      <c r="Q43" s="160"/>
      <c r="R43" s="161"/>
      <c r="S43" s="162"/>
      <c r="AI43" s="443"/>
      <c r="AJ43" s="443"/>
      <c r="AK43" s="443"/>
    </row>
    <row r="44" spans="1:37" s="37" customFormat="1" ht="9" customHeight="1">
      <c r="A44" s="190"/>
      <c r="B44" s="165"/>
      <c r="C44" s="165"/>
      <c r="D44" s="165"/>
      <c r="E44" s="165"/>
      <c r="F44" s="156"/>
      <c r="G44" s="156"/>
      <c r="I44" s="156"/>
      <c r="J44" s="165"/>
      <c r="K44" s="193"/>
      <c r="L44" s="165"/>
      <c r="M44" s="156"/>
      <c r="N44" s="192"/>
      <c r="O44" s="192"/>
      <c r="P44" s="192"/>
      <c r="Q44" s="160"/>
      <c r="R44" s="161"/>
      <c r="S44" s="162"/>
      <c r="AI44" s="443"/>
      <c r="AJ44" s="443"/>
      <c r="AK44" s="443"/>
    </row>
    <row r="45" spans="1:37" s="37" customFormat="1" ht="9" customHeight="1">
      <c r="A45" s="190"/>
      <c r="B45" s="156"/>
      <c r="C45" s="156"/>
      <c r="D45" s="156"/>
      <c r="E45" s="165"/>
      <c r="F45" s="156"/>
      <c r="G45" s="156"/>
      <c r="H45" s="156"/>
      <c r="I45" s="156"/>
      <c r="J45" s="165"/>
      <c r="K45" s="156"/>
      <c r="L45" s="156"/>
      <c r="M45" s="156"/>
      <c r="N45" s="192"/>
      <c r="O45" s="192"/>
      <c r="P45" s="192"/>
      <c r="Q45" s="160"/>
      <c r="R45" s="161"/>
      <c r="S45" s="162"/>
      <c r="AI45" s="443"/>
      <c r="AJ45" s="443"/>
      <c r="AK45" s="443"/>
    </row>
    <row r="46" spans="1:37" s="37" customFormat="1" ht="9" customHeight="1">
      <c r="A46" s="190"/>
      <c r="B46" s="165"/>
      <c r="C46" s="165"/>
      <c r="D46" s="165"/>
      <c r="E46" s="165"/>
      <c r="F46" s="156"/>
      <c r="G46" s="156"/>
      <c r="I46" s="193"/>
      <c r="J46" s="165"/>
      <c r="K46" s="156"/>
      <c r="L46" s="156"/>
      <c r="M46" s="156"/>
      <c r="N46" s="192"/>
      <c r="O46" s="192"/>
      <c r="P46" s="192"/>
      <c r="Q46" s="160"/>
      <c r="R46" s="161"/>
      <c r="S46" s="162"/>
      <c r="AI46" s="443"/>
      <c r="AJ46" s="443"/>
      <c r="AK46" s="443"/>
    </row>
    <row r="47" spans="1:37" s="37" customFormat="1" ht="9" customHeight="1">
      <c r="A47" s="191"/>
      <c r="B47" s="156"/>
      <c r="C47" s="156"/>
      <c r="D47" s="156"/>
      <c r="E47" s="165"/>
      <c r="F47" s="156"/>
      <c r="G47" s="156"/>
      <c r="H47" s="156"/>
      <c r="I47" s="156"/>
      <c r="J47" s="165"/>
      <c r="K47" s="156"/>
      <c r="L47" s="156"/>
      <c r="M47" s="156"/>
      <c r="N47" s="156"/>
      <c r="O47" s="157"/>
      <c r="P47" s="157"/>
      <c r="Q47" s="160"/>
      <c r="R47" s="161"/>
      <c r="S47" s="162"/>
      <c r="AI47" s="443"/>
      <c r="AJ47" s="443"/>
      <c r="AK47" s="443"/>
    </row>
    <row r="48" spans="1:37" s="2" customFormat="1" ht="6.75" customHeight="1">
      <c r="A48" s="196"/>
      <c r="B48" s="196"/>
      <c r="C48" s="196"/>
      <c r="D48" s="196"/>
      <c r="E48" s="196"/>
      <c r="F48" s="197"/>
      <c r="G48" s="197"/>
      <c r="H48" s="197"/>
      <c r="I48" s="197"/>
      <c r="J48" s="198"/>
      <c r="K48" s="199"/>
      <c r="L48" s="200"/>
      <c r="M48" s="199"/>
      <c r="N48" s="200"/>
      <c r="O48" s="199"/>
      <c r="P48" s="200"/>
      <c r="Q48" s="199"/>
      <c r="R48" s="200"/>
      <c r="S48" s="201"/>
      <c r="AI48" s="444"/>
      <c r="AJ48" s="444"/>
      <c r="AK48" s="444"/>
    </row>
    <row r="49" spans="1:37" s="18" customFormat="1" ht="10.5" customHeight="1">
      <c r="A49" s="202" t="s">
        <v>101</v>
      </c>
      <c r="B49" s="203"/>
      <c r="C49" s="203"/>
      <c r="D49" s="382"/>
      <c r="E49" s="205" t="s">
        <v>5</v>
      </c>
      <c r="F49" s="206" t="s">
        <v>103</v>
      </c>
      <c r="G49" s="205"/>
      <c r="H49" s="207"/>
      <c r="I49" s="208"/>
      <c r="J49" s="205" t="s">
        <v>5</v>
      </c>
      <c r="K49" s="206" t="s">
        <v>114</v>
      </c>
      <c r="L49" s="209"/>
      <c r="M49" s="206" t="s">
        <v>115</v>
      </c>
      <c r="N49" s="210"/>
      <c r="O49" s="211" t="s">
        <v>116</v>
      </c>
      <c r="P49" s="211"/>
      <c r="Q49" s="212"/>
      <c r="R49" s="213"/>
      <c r="AI49" s="445"/>
      <c r="AJ49" s="445"/>
      <c r="AK49" s="445"/>
    </row>
    <row r="50" spans="1:37" s="18" customFormat="1" ht="9" customHeight="1">
      <c r="A50" s="383" t="s">
        <v>102</v>
      </c>
      <c r="B50" s="384"/>
      <c r="C50" s="385"/>
      <c r="D50" s="386"/>
      <c r="E50" s="217">
        <v>1</v>
      </c>
      <c r="F50" s="90" t="str">
        <f>IF(E50&gt;$R$57,,UPPER(VLOOKUP(E50,'L12 CD ELO'!$A$7:$Q$134,2)))</f>
        <v>SZABÓ</v>
      </c>
      <c r="G50" s="218"/>
      <c r="H50" s="90"/>
      <c r="I50" s="89"/>
      <c r="J50" s="219" t="s">
        <v>6</v>
      </c>
      <c r="K50" s="214"/>
      <c r="L50" s="220"/>
      <c r="M50" s="214"/>
      <c r="N50" s="221"/>
      <c r="O50" s="222" t="s">
        <v>106</v>
      </c>
      <c r="P50" s="223"/>
      <c r="Q50" s="223"/>
      <c r="R50" s="224"/>
      <c r="AI50" s="445"/>
      <c r="AJ50" s="445"/>
      <c r="AK50" s="445"/>
    </row>
    <row r="51" spans="1:37" s="18" customFormat="1" ht="9" customHeight="1">
      <c r="A51" s="229" t="s">
        <v>113</v>
      </c>
      <c r="B51" s="227"/>
      <c r="C51" s="379"/>
      <c r="D51" s="230"/>
      <c r="E51" s="217">
        <v>2</v>
      </c>
      <c r="F51" s="90" t="str">
        <f>IF(E51&gt;$R$57,,UPPER(VLOOKUP(E51,'L12 CD ELO'!$A$7:$Q$134,2)))</f>
        <v>KOVÁCS</v>
      </c>
      <c r="G51" s="218"/>
      <c r="H51" s="90"/>
      <c r="I51" s="89"/>
      <c r="J51" s="219" t="s">
        <v>7</v>
      </c>
      <c r="K51" s="214"/>
      <c r="L51" s="220"/>
      <c r="M51" s="214"/>
      <c r="N51" s="221"/>
      <c r="O51" s="225"/>
      <c r="P51" s="226"/>
      <c r="Q51" s="227"/>
      <c r="R51" s="228"/>
      <c r="AI51" s="445"/>
      <c r="AJ51" s="445"/>
      <c r="AK51" s="445"/>
    </row>
    <row r="52" spans="1:37" s="18" customFormat="1" ht="9" customHeight="1">
      <c r="A52" s="341"/>
      <c r="B52" s="342"/>
      <c r="C52" s="380"/>
      <c r="D52" s="343"/>
      <c r="E52" s="217">
        <v>3</v>
      </c>
      <c r="F52" s="90" t="str">
        <f>IF(E52&gt;$R$57,,UPPER(VLOOKUP(E52,'L12 CD ELO'!$A$7:$Q$134,2)))</f>
        <v>GYÖRGY</v>
      </c>
      <c r="G52" s="218"/>
      <c r="H52" s="90"/>
      <c r="I52" s="89"/>
      <c r="J52" s="219" t="s">
        <v>8</v>
      </c>
      <c r="K52" s="214"/>
      <c r="L52" s="220"/>
      <c r="M52" s="214"/>
      <c r="N52" s="221"/>
      <c r="O52" s="222" t="s">
        <v>107</v>
      </c>
      <c r="P52" s="223"/>
      <c r="Q52" s="223"/>
      <c r="R52" s="224"/>
      <c r="AI52" s="445"/>
      <c r="AJ52" s="445"/>
      <c r="AK52" s="445"/>
    </row>
    <row r="53" spans="1:37" s="18" customFormat="1" ht="9" customHeight="1">
      <c r="A53" s="231"/>
      <c r="B53" s="375"/>
      <c r="C53" s="375"/>
      <c r="D53" s="232"/>
      <c r="E53" s="217">
        <v>4</v>
      </c>
      <c r="F53" s="90">
        <f>IF(E53&gt;$R$57,,UPPER(VLOOKUP(E53,'L12 CD ELO'!$A$7:$Q$134,2)))</f>
      </c>
      <c r="G53" s="218"/>
      <c r="H53" s="90"/>
      <c r="I53" s="89"/>
      <c r="J53" s="219" t="s">
        <v>9</v>
      </c>
      <c r="K53" s="214"/>
      <c r="L53" s="220"/>
      <c r="M53" s="214"/>
      <c r="N53" s="221"/>
      <c r="O53" s="214"/>
      <c r="P53" s="220"/>
      <c r="Q53" s="214"/>
      <c r="R53" s="221"/>
      <c r="AI53" s="445"/>
      <c r="AJ53" s="445"/>
      <c r="AK53" s="445"/>
    </row>
    <row r="54" spans="1:37" s="18" customFormat="1" ht="9" customHeight="1">
      <c r="A54" s="328"/>
      <c r="B54" s="344"/>
      <c r="C54" s="344"/>
      <c r="D54" s="381"/>
      <c r="E54" s="217"/>
      <c r="F54" s="90"/>
      <c r="G54" s="218"/>
      <c r="H54" s="90"/>
      <c r="I54" s="89"/>
      <c r="J54" s="219" t="s">
        <v>10</v>
      </c>
      <c r="K54" s="214"/>
      <c r="L54" s="220"/>
      <c r="M54" s="214"/>
      <c r="N54" s="221"/>
      <c r="O54" s="227"/>
      <c r="P54" s="226"/>
      <c r="Q54" s="227"/>
      <c r="R54" s="228"/>
      <c r="AI54" s="445"/>
      <c r="AJ54" s="445"/>
      <c r="AK54" s="445"/>
    </row>
    <row r="55" spans="1:37" s="18" customFormat="1" ht="9" customHeight="1">
      <c r="A55" s="329"/>
      <c r="B55" s="349"/>
      <c r="C55" s="375"/>
      <c r="D55" s="232"/>
      <c r="E55" s="217"/>
      <c r="F55" s="90"/>
      <c r="G55" s="218"/>
      <c r="H55" s="90"/>
      <c r="I55" s="89"/>
      <c r="J55" s="219" t="s">
        <v>11</v>
      </c>
      <c r="K55" s="214"/>
      <c r="L55" s="220"/>
      <c r="M55" s="214"/>
      <c r="N55" s="221"/>
      <c r="O55" s="222" t="s">
        <v>91</v>
      </c>
      <c r="P55" s="223"/>
      <c r="Q55" s="223"/>
      <c r="R55" s="224"/>
      <c r="AI55" s="445"/>
      <c r="AJ55" s="445"/>
      <c r="AK55" s="445"/>
    </row>
    <row r="56" spans="1:37" s="18" customFormat="1" ht="9" customHeight="1">
      <c r="A56" s="329"/>
      <c r="B56" s="349"/>
      <c r="C56" s="376"/>
      <c r="D56" s="339"/>
      <c r="E56" s="217"/>
      <c r="F56" s="90"/>
      <c r="G56" s="218"/>
      <c r="H56" s="90"/>
      <c r="I56" s="89"/>
      <c r="J56" s="219" t="s">
        <v>12</v>
      </c>
      <c r="K56" s="214"/>
      <c r="L56" s="220"/>
      <c r="M56" s="214"/>
      <c r="N56" s="221"/>
      <c r="O56" s="214"/>
      <c r="P56" s="220"/>
      <c r="Q56" s="214"/>
      <c r="R56" s="221"/>
      <c r="AI56" s="445"/>
      <c r="AJ56" s="445"/>
      <c r="AK56" s="445"/>
    </row>
    <row r="57" spans="1:37" s="18" customFormat="1" ht="9" customHeight="1">
      <c r="A57" s="330"/>
      <c r="B57" s="327"/>
      <c r="C57" s="377"/>
      <c r="D57" s="340"/>
      <c r="E57" s="233"/>
      <c r="F57" s="234"/>
      <c r="G57" s="235"/>
      <c r="H57" s="234"/>
      <c r="I57" s="236"/>
      <c r="J57" s="237" t="s">
        <v>13</v>
      </c>
      <c r="K57" s="227"/>
      <c r="L57" s="226"/>
      <c r="M57" s="227"/>
      <c r="N57" s="228"/>
      <c r="O57" s="227" t="str">
        <f>R4</f>
        <v>Peterdi Tamás</v>
      </c>
      <c r="P57" s="226"/>
      <c r="Q57" s="227"/>
      <c r="R57" s="238">
        <f>MIN(4,'L12 CD ELO'!Q5)</f>
        <v>4</v>
      </c>
      <c r="AI57" s="445"/>
      <c r="AJ57" s="445"/>
      <c r="AK57" s="445"/>
    </row>
  </sheetData>
  <sheetProtection/>
  <mergeCells count="1">
    <mergeCell ref="A4:C4"/>
  </mergeCells>
  <conditionalFormatting sqref="G45:I45 G39:I39 H23 H25 H27 H29 H31 H33 H35 H37 G47:I47 G41:I41 G43:I43 H7 H9 H11 H13 H15 H17 H19 H21">
    <cfRule type="expression" priority="14" dxfId="5" stopIfTrue="1">
      <formula>AND($E7&lt;9,$C7&gt;0)</formula>
    </cfRule>
  </conditionalFormatting>
  <conditionalFormatting sqref="I32 I46 I36 K44 I42 K10 M14 K18 K26 K34 M30 M40 O22 I8 I12 I16 I20 I24 I28">
    <cfRule type="expression" priority="11" dxfId="12" stopIfTrue="1">
      <formula>AND($O$1="CU",I8="Umpire")</formula>
    </cfRule>
    <cfRule type="expression" priority="12" dxfId="11" stopIfTrue="1">
      <formula>AND($O$1="CU",I8&lt;&gt;"Umpire",J8&lt;&gt;"")</formula>
    </cfRule>
    <cfRule type="expression" priority="13" dxfId="10" stopIfTrue="1">
      <formula>AND($O$1="CU",I8&lt;&gt;"Umpire")</formula>
    </cfRule>
  </conditionalFormatting>
  <conditionalFormatting sqref="E39 E47 E45 E43 E41">
    <cfRule type="expression" priority="10" dxfId="1" stopIfTrue="1">
      <formula>AND($E39&lt;9,$C39&gt;0)</formula>
    </cfRule>
  </conditionalFormatting>
  <conditionalFormatting sqref="F41 F43 F45 F47 F39">
    <cfRule type="cellIs" priority="8" dxfId="0" operator="equal" stopIfTrue="1">
      <formula>"Bye"</formula>
    </cfRule>
    <cfRule type="expression" priority="9" dxfId="5" stopIfTrue="1">
      <formula>AND($E39&lt;9,$C39&gt;0)</formula>
    </cfRule>
  </conditionalFormatting>
  <conditionalFormatting sqref="M10 M18 M26 M34 O30 O40 M44 O14 Q22 K8 K12 K16 K20 K24 K28 K32 K36 K42 K46">
    <cfRule type="expression" priority="6" dxfId="5" stopIfTrue="1">
      <formula>J8="as"</formula>
    </cfRule>
    <cfRule type="expression" priority="7" dxfId="5" stopIfTrue="1">
      <formula>J8="bs"</formula>
    </cfRule>
  </conditionalFormatting>
  <conditionalFormatting sqref="B41 B43 B45 B47 B39">
    <cfRule type="cellIs" priority="4" dxfId="3" operator="equal" stopIfTrue="1">
      <formula>"QA"</formula>
    </cfRule>
    <cfRule type="cellIs" priority="5" dxfId="3" operator="equal" stopIfTrue="1">
      <formula>"DA"</formula>
    </cfRule>
  </conditionalFormatting>
  <conditionalFormatting sqref="R57 J8 J12 J16 J20 J24 J28 J32 J36 N30 N14 L10 L34 L18 L26 P22">
    <cfRule type="expression" priority="3" dxfId="2" stopIfTrue="1">
      <formula>$O$1="CU"</formula>
    </cfRule>
  </conditionalFormatting>
  <conditionalFormatting sqref="E9 E7 E11 E13 E15 E17 E19 E21 E23 E25 E27 E29 E31 E33 E35 E37">
    <cfRule type="expression" priority="2" dxfId="1" stopIfTrue="1">
      <formula>$E7&lt;5</formula>
    </cfRule>
  </conditionalFormatting>
  <conditionalFormatting sqref="F35 F37 F25 F33 F31 F29 F27 F23 F19 F21 F9 F17 F15 F13 F11 F7">
    <cfRule type="cellIs" priority="1" dxfId="0" operator="equal" stopIfTrue="1">
      <formula>"Bye"</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fitToHeight="1" fitToWidth="1" horizontalDpi="600" verticalDpi="600" orientation="portrait" paperSize="9" scale="96" r:id="rId4"/>
  <drawing r:id="rId3"/>
  <legacyDrawing r:id="rId2"/>
</worksheet>
</file>

<file path=xl/worksheets/sheet2.xml><?xml version="1.0" encoding="utf-8"?>
<worksheet xmlns="http://schemas.openxmlformats.org/spreadsheetml/2006/main" xmlns:r="http://schemas.openxmlformats.org/officeDocument/2006/relationships">
  <sheetPr codeName="Sheet38">
    <pageSetUpPr fitToPage="1"/>
  </sheetPr>
  <dimension ref="A1:P42"/>
  <sheetViews>
    <sheetView showGridLines="0" showZeros="0" zoomScalePageLayoutView="0" workbookViewId="0" topLeftCell="A1">
      <selection activeCell="B25" sqref="B25"/>
    </sheetView>
  </sheetViews>
  <sheetFormatPr defaultColWidth="9.140625" defaultRowHeight="12.75"/>
  <cols>
    <col min="1" max="1" width="27.8515625" style="0" customWidth="1"/>
    <col min="2" max="2" width="22.421875" style="0" customWidth="1"/>
    <col min="3" max="12" width="4.28125" style="0" hidden="1" customWidth="1"/>
    <col min="13" max="13" width="7.7109375" style="0" hidden="1" customWidth="1"/>
    <col min="14" max="14" width="7.7109375" style="44" customWidth="1"/>
    <col min="15" max="15" width="8.57421875" style="0" customWidth="1"/>
    <col min="16" max="16" width="11.57421875" style="0" hidden="1" customWidth="1"/>
  </cols>
  <sheetData>
    <row r="1" spans="1:14" ht="24">
      <c r="A1" s="45" t="str">
        <f>Altalanos!$A$6</f>
        <v>TM Kupa</v>
      </c>
      <c r="B1" s="46"/>
      <c r="C1" s="46"/>
      <c r="D1" s="36"/>
      <c r="E1" s="36"/>
      <c r="F1" s="47"/>
      <c r="G1" s="36"/>
      <c r="H1" s="36"/>
      <c r="I1" s="36"/>
      <c r="J1" s="36"/>
      <c r="K1" s="36"/>
      <c r="L1" s="36"/>
      <c r="M1" s="36"/>
      <c r="N1" s="48"/>
    </row>
    <row r="2" spans="1:14" ht="12.75">
      <c r="A2" s="49"/>
      <c r="B2" s="28"/>
      <c r="C2" s="28"/>
      <c r="D2" s="36"/>
      <c r="E2" s="36"/>
      <c r="F2" s="36"/>
      <c r="G2" s="36"/>
      <c r="H2" s="36"/>
      <c r="I2" s="36"/>
      <c r="J2" s="36"/>
      <c r="K2" s="36"/>
      <c r="L2" s="36"/>
      <c r="M2" s="36"/>
      <c r="N2" s="47"/>
    </row>
    <row r="3" spans="1:14" s="2" customFormat="1" ht="39.75" customHeight="1" thickBot="1">
      <c r="A3" s="50"/>
      <c r="B3" s="51" t="s">
        <v>80</v>
      </c>
      <c r="C3" s="52"/>
      <c r="D3" s="53"/>
      <c r="E3" s="53"/>
      <c r="F3" s="54"/>
      <c r="G3" s="53"/>
      <c r="H3" s="55"/>
      <c r="I3" s="54"/>
      <c r="J3" s="53"/>
      <c r="K3" s="53"/>
      <c r="L3" s="53"/>
      <c r="M3" s="53"/>
      <c r="N3" s="55"/>
    </row>
    <row r="4" spans="1:14" s="18" customFormat="1" ht="9">
      <c r="A4" s="54" t="s">
        <v>81</v>
      </c>
      <c r="B4" s="52" t="s">
        <v>78</v>
      </c>
      <c r="C4" s="56"/>
      <c r="D4" s="56"/>
      <c r="E4" s="56"/>
      <c r="F4" s="56"/>
      <c r="G4" s="56"/>
      <c r="H4" s="56"/>
      <c r="I4" s="56"/>
      <c r="J4" s="56"/>
      <c r="K4" s="56"/>
      <c r="L4" s="56"/>
      <c r="M4" s="56"/>
      <c r="N4" s="56"/>
    </row>
    <row r="5" spans="1:14" s="37" customFormat="1" ht="12.75" customHeight="1">
      <c r="A5" s="57" t="str">
        <f>Altalanos!$A$10</f>
        <v>2022.01.15-17</v>
      </c>
      <c r="B5" s="58" t="str">
        <f>Altalanos!$C$10</f>
        <v>Budapest</v>
      </c>
      <c r="C5" s="59"/>
      <c r="D5" s="59"/>
      <c r="E5" s="59"/>
      <c r="F5" s="59"/>
      <c r="G5" s="59"/>
      <c r="H5" s="59"/>
      <c r="I5" s="59"/>
      <c r="J5" s="59"/>
      <c r="K5" s="59"/>
      <c r="L5" s="59"/>
      <c r="M5" s="60"/>
      <c r="N5" s="60"/>
    </row>
    <row r="6" spans="1:14" s="2" customFormat="1" ht="60" customHeight="1" thickBot="1">
      <c r="A6" s="534" t="s">
        <v>82</v>
      </c>
      <c r="B6" s="534"/>
      <c r="C6" s="61"/>
      <c r="D6" s="61"/>
      <c r="E6" s="61"/>
      <c r="F6" s="62"/>
      <c r="G6" s="63"/>
      <c r="H6" s="61"/>
      <c r="I6" s="62"/>
      <c r="J6" s="61"/>
      <c r="K6" s="61"/>
      <c r="L6" s="61"/>
      <c r="M6" s="61"/>
      <c r="N6" s="64"/>
    </row>
    <row r="7" spans="1:14" s="18" customFormat="1" ht="13.5" customHeight="1" hidden="1">
      <c r="A7" s="65"/>
      <c r="B7" s="66"/>
      <c r="C7" s="66"/>
      <c r="D7" s="66"/>
      <c r="E7" s="66"/>
      <c r="F7" s="66"/>
      <c r="G7" s="66"/>
      <c r="H7" s="66"/>
      <c r="I7" s="66"/>
      <c r="J7" s="66"/>
      <c r="K7" s="66"/>
      <c r="L7" s="66"/>
      <c r="M7" s="66"/>
      <c r="N7" s="56"/>
    </row>
    <row r="8" spans="1:14" s="11" customFormat="1" ht="12.75" customHeight="1" hidden="1">
      <c r="A8" s="67"/>
      <c r="B8" s="39"/>
      <c r="C8" s="39"/>
      <c r="D8" s="39"/>
      <c r="E8" s="39"/>
      <c r="F8" s="39"/>
      <c r="G8" s="39"/>
      <c r="H8" s="39"/>
      <c r="I8" s="39"/>
      <c r="J8" s="39"/>
      <c r="K8" s="39"/>
      <c r="L8" s="39"/>
      <c r="M8" s="39"/>
      <c r="N8" s="59"/>
    </row>
    <row r="9" spans="1:14" s="18" customFormat="1" ht="12.75" hidden="1">
      <c r="A9" s="68"/>
      <c r="B9" s="70"/>
      <c r="C9" s="71"/>
      <c r="D9" s="70"/>
      <c r="E9" s="70"/>
      <c r="F9" s="70"/>
      <c r="G9" s="70"/>
      <c r="H9" s="70"/>
      <c r="I9" s="70"/>
      <c r="J9" s="70"/>
      <c r="K9" s="70"/>
      <c r="L9" s="70"/>
      <c r="M9" s="70"/>
      <c r="N9" s="72"/>
    </row>
    <row r="10" spans="1:14" s="18" customFormat="1" ht="9" hidden="1">
      <c r="A10" s="65"/>
      <c r="B10" s="66"/>
      <c r="C10" s="56"/>
      <c r="D10" s="56"/>
      <c r="E10" s="56"/>
      <c r="F10" s="56"/>
      <c r="G10" s="56"/>
      <c r="H10" s="56"/>
      <c r="I10" s="56"/>
      <c r="J10" s="56"/>
      <c r="K10" s="56"/>
      <c r="L10" s="56"/>
      <c r="M10" s="56"/>
      <c r="N10" s="56"/>
    </row>
    <row r="11" spans="1:14" s="37" customFormat="1" ht="12.75" customHeight="1" hidden="1">
      <c r="A11" s="73"/>
      <c r="B11" s="38"/>
      <c r="C11" s="59"/>
      <c r="D11" s="59"/>
      <c r="E11" s="59"/>
      <c r="F11" s="59"/>
      <c r="G11" s="59"/>
      <c r="H11" s="59"/>
      <c r="I11" s="59"/>
      <c r="J11" s="59"/>
      <c r="K11" s="59"/>
      <c r="L11" s="59"/>
      <c r="M11" s="60"/>
      <c r="N11" s="56"/>
    </row>
    <row r="12" spans="1:14" s="18" customFormat="1" ht="9" hidden="1">
      <c r="A12" s="65"/>
      <c r="B12" s="66"/>
      <c r="C12" s="66"/>
      <c r="D12" s="66"/>
      <c r="E12" s="66"/>
      <c r="F12" s="66"/>
      <c r="G12" s="66"/>
      <c r="H12" s="66"/>
      <c r="I12" s="66"/>
      <c r="J12" s="66"/>
      <c r="K12" s="66"/>
      <c r="L12" s="66"/>
      <c r="M12" s="66"/>
      <c r="N12" s="56"/>
    </row>
    <row r="13" spans="1:14" s="11" customFormat="1" ht="12.75" customHeight="1" hidden="1">
      <c r="A13" s="67"/>
      <c r="B13" s="39"/>
      <c r="C13" s="39"/>
      <c r="D13" s="39"/>
      <c r="E13" s="39"/>
      <c r="F13" s="39"/>
      <c r="G13" s="39"/>
      <c r="H13" s="39"/>
      <c r="I13" s="39"/>
      <c r="J13" s="39"/>
      <c r="K13" s="39"/>
      <c r="L13" s="39"/>
      <c r="M13" s="39"/>
      <c r="N13" s="12"/>
    </row>
    <row r="14" spans="1:14" s="18" customFormat="1" ht="12.75" hidden="1">
      <c r="A14" s="68"/>
      <c r="B14" s="70"/>
      <c r="C14" s="71"/>
      <c r="D14" s="70"/>
      <c r="E14" s="70"/>
      <c r="F14" s="70"/>
      <c r="G14" s="70"/>
      <c r="H14" s="70"/>
      <c r="I14" s="70"/>
      <c r="J14" s="70"/>
      <c r="K14" s="70"/>
      <c r="L14" s="70"/>
      <c r="M14" s="70"/>
      <c r="N14" s="72"/>
    </row>
    <row r="15" spans="1:14" s="18" customFormat="1" ht="9" hidden="1">
      <c r="A15" s="65"/>
      <c r="B15" s="66"/>
      <c r="C15" s="56"/>
      <c r="D15" s="56"/>
      <c r="E15" s="56"/>
      <c r="F15" s="56"/>
      <c r="G15" s="56"/>
      <c r="H15" s="56"/>
      <c r="I15" s="56"/>
      <c r="J15" s="56"/>
      <c r="K15" s="56"/>
      <c r="L15" s="56"/>
      <c r="M15" s="56"/>
      <c r="N15" s="56"/>
    </row>
    <row r="16" spans="1:14" s="18" customFormat="1" ht="12.75" hidden="1">
      <c r="A16" s="73"/>
      <c r="B16" s="38"/>
      <c r="C16" s="59"/>
      <c r="D16" s="59"/>
      <c r="E16" s="59"/>
      <c r="F16" s="59"/>
      <c r="G16" s="59"/>
      <c r="H16" s="59"/>
      <c r="I16" s="59"/>
      <c r="J16" s="59"/>
      <c r="K16" s="59"/>
      <c r="L16" s="59"/>
      <c r="M16" s="60"/>
      <c r="N16" s="56"/>
    </row>
    <row r="17" spans="1:14" s="18" customFormat="1" ht="9" hidden="1">
      <c r="A17" s="65"/>
      <c r="B17" s="66"/>
      <c r="C17" s="66"/>
      <c r="D17" s="66"/>
      <c r="E17" s="66"/>
      <c r="F17" s="66"/>
      <c r="G17" s="66"/>
      <c r="H17" s="66"/>
      <c r="I17" s="66"/>
      <c r="J17" s="66"/>
      <c r="K17" s="66"/>
      <c r="L17" s="66"/>
      <c r="M17" s="66"/>
      <c r="N17" s="56"/>
    </row>
    <row r="18" spans="1:14" s="11" customFormat="1" ht="12.75" customHeight="1" hidden="1">
      <c r="A18" s="67"/>
      <c r="B18" s="39"/>
      <c r="C18" s="39"/>
      <c r="D18" s="39"/>
      <c r="E18" s="39"/>
      <c r="F18" s="39"/>
      <c r="G18" s="39"/>
      <c r="H18" s="39"/>
      <c r="I18" s="39"/>
      <c r="J18" s="39"/>
      <c r="K18" s="39"/>
      <c r="L18" s="39"/>
      <c r="M18" s="39"/>
      <c r="N18" s="12"/>
    </row>
    <row r="19" spans="1:14" s="11" customFormat="1" ht="7.5" customHeight="1" hidden="1">
      <c r="A19" s="74"/>
      <c r="B19" s="74"/>
      <c r="C19" s="14"/>
      <c r="D19" s="14"/>
      <c r="E19" s="14"/>
      <c r="F19" s="14"/>
      <c r="G19" s="14"/>
      <c r="H19" s="14"/>
      <c r="I19" s="14"/>
      <c r="J19" s="14"/>
      <c r="K19" s="14"/>
      <c r="L19" s="14"/>
      <c r="M19" s="14"/>
      <c r="N19" s="12"/>
    </row>
    <row r="20" spans="1:14" s="18" customFormat="1" ht="13.5" thickBot="1">
      <c r="A20" s="336" t="s">
        <v>83</v>
      </c>
      <c r="B20" s="337"/>
      <c r="C20" s="71"/>
      <c r="D20" s="70"/>
      <c r="E20" s="70"/>
      <c r="F20" s="70"/>
      <c r="G20" s="70"/>
      <c r="H20" s="70"/>
      <c r="I20" s="70"/>
      <c r="J20" s="70"/>
      <c r="K20" s="70"/>
      <c r="L20" s="70"/>
      <c r="M20" s="70"/>
      <c r="N20" s="72"/>
    </row>
    <row r="21" spans="1:16" s="18" customFormat="1" ht="9">
      <c r="A21" s="75" t="s">
        <v>84</v>
      </c>
      <c r="B21" s="76" t="s">
        <v>85</v>
      </c>
      <c r="C21" s="56"/>
      <c r="D21" s="56"/>
      <c r="E21" s="56"/>
      <c r="F21" s="56"/>
      <c r="G21" s="56"/>
      <c r="H21" s="56"/>
      <c r="I21" s="56"/>
      <c r="J21" s="56"/>
      <c r="K21" s="56"/>
      <c r="L21" s="56"/>
      <c r="M21" s="56"/>
      <c r="N21" s="56"/>
      <c r="P21" s="77" t="s">
        <v>122</v>
      </c>
    </row>
    <row r="22" spans="1:16" s="18" customFormat="1" ht="19.5" customHeight="1">
      <c r="A22" s="78" t="s">
        <v>177</v>
      </c>
      <c r="B22" s="79" t="s">
        <v>178</v>
      </c>
      <c r="C22" s="59"/>
      <c r="D22" s="59"/>
      <c r="E22" s="59"/>
      <c r="F22" s="59"/>
      <c r="G22" s="59"/>
      <c r="H22" s="59"/>
      <c r="I22" s="59"/>
      <c r="J22" s="59"/>
      <c r="K22" s="59"/>
      <c r="L22" s="59"/>
      <c r="M22" s="60"/>
      <c r="N22" s="56"/>
      <c r="P22" s="80" t="str">
        <f aca="true" t="shared" si="0" ref="P22:P29">LEFT(B22,1)&amp;" "&amp;A22</f>
        <v>B Fehér</v>
      </c>
    </row>
    <row r="23" spans="1:16" s="18" customFormat="1" ht="19.5" customHeight="1">
      <c r="A23" s="78" t="s">
        <v>179</v>
      </c>
      <c r="B23" s="79" t="s">
        <v>180</v>
      </c>
      <c r="C23" s="59"/>
      <c r="D23" s="59"/>
      <c r="E23" s="59"/>
      <c r="F23" s="59"/>
      <c r="G23" s="59"/>
      <c r="H23" s="59"/>
      <c r="I23" s="59"/>
      <c r="J23" s="59"/>
      <c r="K23" s="59"/>
      <c r="L23" s="59"/>
      <c r="M23" s="60"/>
      <c r="N23" s="56"/>
      <c r="P23" s="80" t="str">
        <f t="shared" si="0"/>
        <v>K Kovács</v>
      </c>
    </row>
    <row r="24" spans="1:16" s="18" customFormat="1" ht="19.5" customHeight="1">
      <c r="A24" s="78" t="s">
        <v>472</v>
      </c>
      <c r="B24" s="79" t="s">
        <v>473</v>
      </c>
      <c r="C24" s="59"/>
      <c r="D24" s="59"/>
      <c r="E24" s="59"/>
      <c r="F24" s="59"/>
      <c r="G24" s="59"/>
      <c r="H24" s="59"/>
      <c r="I24" s="59"/>
      <c r="J24" s="59"/>
      <c r="K24" s="59"/>
      <c r="L24" s="59"/>
      <c r="M24" s="60"/>
      <c r="N24" s="56"/>
      <c r="P24" s="80" t="str">
        <f t="shared" si="0"/>
        <v>B Barta</v>
      </c>
    </row>
    <row r="25" spans="1:16" s="2" customFormat="1" ht="19.5" customHeight="1">
      <c r="A25" s="78"/>
      <c r="B25" s="79"/>
      <c r="C25" s="59"/>
      <c r="D25" s="59"/>
      <c r="E25" s="59"/>
      <c r="F25" s="59"/>
      <c r="G25" s="59"/>
      <c r="H25" s="59"/>
      <c r="I25" s="59"/>
      <c r="J25" s="59"/>
      <c r="K25" s="59"/>
      <c r="L25" s="59"/>
      <c r="M25" s="60"/>
      <c r="N25" s="56"/>
      <c r="P25" s="80" t="str">
        <f t="shared" si="0"/>
        <v> </v>
      </c>
    </row>
    <row r="26" spans="1:16" s="2" customFormat="1" ht="19.5" customHeight="1">
      <c r="A26" s="78"/>
      <c r="B26" s="79"/>
      <c r="C26" s="59"/>
      <c r="D26" s="59"/>
      <c r="E26" s="59"/>
      <c r="F26" s="59"/>
      <c r="G26" s="59"/>
      <c r="H26" s="59"/>
      <c r="I26" s="59"/>
      <c r="J26" s="59"/>
      <c r="K26" s="59"/>
      <c r="L26" s="59"/>
      <c r="M26" s="60"/>
      <c r="N26" s="56"/>
      <c r="P26" s="80" t="str">
        <f t="shared" si="0"/>
        <v> </v>
      </c>
    </row>
    <row r="27" spans="1:16" s="2" customFormat="1" ht="19.5" customHeight="1">
      <c r="A27" s="78"/>
      <c r="B27" s="79"/>
      <c r="C27" s="59"/>
      <c r="D27" s="59"/>
      <c r="E27" s="59"/>
      <c r="F27" s="59"/>
      <c r="G27" s="59"/>
      <c r="H27" s="59"/>
      <c r="I27" s="59"/>
      <c r="J27" s="59"/>
      <c r="K27" s="59"/>
      <c r="L27" s="59"/>
      <c r="M27" s="60"/>
      <c r="N27" s="56"/>
      <c r="P27" s="80" t="str">
        <f t="shared" si="0"/>
        <v> </v>
      </c>
    </row>
    <row r="28" spans="1:16" s="2" customFormat="1" ht="19.5" customHeight="1">
      <c r="A28" s="78"/>
      <c r="B28" s="79"/>
      <c r="C28" s="59"/>
      <c r="D28" s="59"/>
      <c r="E28" s="59"/>
      <c r="F28" s="59"/>
      <c r="G28" s="59"/>
      <c r="H28" s="59"/>
      <c r="I28" s="59"/>
      <c r="J28" s="59"/>
      <c r="K28" s="59"/>
      <c r="L28" s="59"/>
      <c r="M28" s="60"/>
      <c r="N28" s="56"/>
      <c r="P28" s="80" t="str">
        <f t="shared" si="0"/>
        <v> </v>
      </c>
    </row>
    <row r="29" spans="1:16" s="2" customFormat="1" ht="19.5" customHeight="1" thickBot="1">
      <c r="A29" s="81"/>
      <c r="B29" s="82"/>
      <c r="C29" s="59"/>
      <c r="D29" s="59"/>
      <c r="E29" s="59"/>
      <c r="F29" s="59"/>
      <c r="G29" s="59"/>
      <c r="H29" s="59"/>
      <c r="I29" s="59"/>
      <c r="J29" s="59"/>
      <c r="K29" s="59"/>
      <c r="L29" s="59"/>
      <c r="M29" s="60"/>
      <c r="N29" s="56"/>
      <c r="P29" s="80" t="str">
        <f t="shared" si="0"/>
        <v> </v>
      </c>
    </row>
    <row r="30" spans="1:16" ht="13.5" thickBot="1">
      <c r="A30" s="36"/>
      <c r="B30" s="36"/>
      <c r="C30" s="36"/>
      <c r="D30" s="36"/>
      <c r="E30" s="36"/>
      <c r="F30" s="36"/>
      <c r="G30" s="36"/>
      <c r="H30" s="36"/>
      <c r="I30" s="36"/>
      <c r="J30" s="36"/>
      <c r="K30" s="36"/>
      <c r="L30" s="36"/>
      <c r="M30" s="36"/>
      <c r="N30" s="83"/>
      <c r="P30" s="84" t="s">
        <v>123</v>
      </c>
    </row>
    <row r="31" spans="1:14" ht="12.75">
      <c r="A31" s="36"/>
      <c r="B31" s="36"/>
      <c r="C31" s="36"/>
      <c r="D31" s="36"/>
      <c r="E31" s="36"/>
      <c r="F31" s="36"/>
      <c r="G31" s="36"/>
      <c r="H31" s="36"/>
      <c r="I31" s="36"/>
      <c r="J31" s="36"/>
      <c r="K31" s="36"/>
      <c r="L31" s="36"/>
      <c r="M31" s="36"/>
      <c r="N31" s="83"/>
    </row>
    <row r="32" spans="1:14" ht="12.75">
      <c r="A32" s="36"/>
      <c r="B32" s="36"/>
      <c r="C32" s="36"/>
      <c r="D32" s="36"/>
      <c r="E32" s="36"/>
      <c r="F32" s="36"/>
      <c r="G32" s="36"/>
      <c r="H32" s="36"/>
      <c r="I32" s="36"/>
      <c r="J32" s="36"/>
      <c r="K32" s="36"/>
      <c r="L32" s="36"/>
      <c r="M32" s="36"/>
      <c r="N32" s="83"/>
    </row>
    <row r="33" spans="1:14" ht="12.75">
      <c r="A33" s="36"/>
      <c r="B33" s="36"/>
      <c r="C33" s="36"/>
      <c r="D33" s="36"/>
      <c r="E33" s="36"/>
      <c r="F33" s="36"/>
      <c r="G33" s="36"/>
      <c r="H33" s="36"/>
      <c r="I33" s="36"/>
      <c r="J33" s="36"/>
      <c r="K33" s="36"/>
      <c r="L33" s="36"/>
      <c r="M33" s="36"/>
      <c r="N33" s="83"/>
    </row>
    <row r="34" spans="1:14" ht="12.75">
      <c r="A34" s="36"/>
      <c r="B34" s="36"/>
      <c r="C34" s="36"/>
      <c r="D34" s="36"/>
      <c r="E34" s="36"/>
      <c r="F34" s="36"/>
      <c r="G34" s="36"/>
      <c r="H34" s="36"/>
      <c r="I34" s="36"/>
      <c r="J34" s="36"/>
      <c r="K34" s="36"/>
      <c r="L34" s="36"/>
      <c r="M34" s="36"/>
      <c r="N34" s="83"/>
    </row>
    <row r="35" spans="1:14" ht="12.75">
      <c r="A35" s="36"/>
      <c r="B35" s="36"/>
      <c r="C35" s="36"/>
      <c r="D35" s="36"/>
      <c r="E35" s="36"/>
      <c r="F35" s="36"/>
      <c r="G35" s="36"/>
      <c r="H35" s="36"/>
      <c r="I35" s="36"/>
      <c r="J35" s="36"/>
      <c r="K35" s="36"/>
      <c r="L35" s="36"/>
      <c r="M35" s="36"/>
      <c r="N35" s="83"/>
    </row>
    <row r="36" spans="1:14" ht="12.75">
      <c r="A36" s="36"/>
      <c r="B36" s="36"/>
      <c r="C36" s="36"/>
      <c r="D36" s="36"/>
      <c r="E36" s="36"/>
      <c r="F36" s="36"/>
      <c r="G36" s="36"/>
      <c r="H36" s="36"/>
      <c r="I36" s="36"/>
      <c r="J36" s="36"/>
      <c r="K36" s="36"/>
      <c r="L36" s="36"/>
      <c r="M36" s="36"/>
      <c r="N36" s="83"/>
    </row>
    <row r="37" spans="1:14" ht="12.75">
      <c r="A37" s="36"/>
      <c r="B37" s="36"/>
      <c r="C37" s="36"/>
      <c r="D37" s="36"/>
      <c r="E37" s="36"/>
      <c r="F37" s="36"/>
      <c r="G37" s="36"/>
      <c r="H37" s="36"/>
      <c r="I37" s="36"/>
      <c r="J37" s="36"/>
      <c r="K37" s="36"/>
      <c r="L37" s="36"/>
      <c r="M37" s="36"/>
      <c r="N37" s="83"/>
    </row>
    <row r="38" spans="1:14" ht="12.75">
      <c r="A38" s="36"/>
      <c r="B38" s="36"/>
      <c r="C38" s="36"/>
      <c r="D38" s="36"/>
      <c r="E38" s="36"/>
      <c r="F38" s="36"/>
      <c r="G38" s="36"/>
      <c r="H38" s="36"/>
      <c r="I38" s="36"/>
      <c r="J38" s="36"/>
      <c r="K38" s="36"/>
      <c r="L38" s="36"/>
      <c r="M38" s="36"/>
      <c r="N38" s="83"/>
    </row>
    <row r="39" spans="1:14" ht="12.75">
      <c r="A39" s="36"/>
      <c r="B39" s="36"/>
      <c r="C39" s="36"/>
      <c r="D39" s="36"/>
      <c r="E39" s="36"/>
      <c r="F39" s="36"/>
      <c r="G39" s="36"/>
      <c r="H39" s="36"/>
      <c r="I39" s="36"/>
      <c r="J39" s="36"/>
      <c r="K39" s="36"/>
      <c r="L39" s="36"/>
      <c r="M39" s="36"/>
      <c r="N39" s="83"/>
    </row>
    <row r="40" spans="1:14" ht="12.75">
      <c r="A40" s="36"/>
      <c r="B40" s="36"/>
      <c r="C40" s="36"/>
      <c r="D40" s="36"/>
      <c r="E40" s="36"/>
      <c r="F40" s="36"/>
      <c r="G40" s="36"/>
      <c r="H40" s="36"/>
      <c r="I40" s="36"/>
      <c r="J40" s="36"/>
      <c r="K40" s="36"/>
      <c r="L40" s="36"/>
      <c r="M40" s="36"/>
      <c r="N40" s="83"/>
    </row>
    <row r="41" spans="1:14" ht="12.75">
      <c r="A41" s="36"/>
      <c r="B41" s="36"/>
      <c r="C41" s="36"/>
      <c r="D41" s="36"/>
      <c r="E41" s="36"/>
      <c r="F41" s="36"/>
      <c r="G41" s="36"/>
      <c r="H41" s="36"/>
      <c r="I41" s="36"/>
      <c r="J41" s="36"/>
      <c r="K41" s="36"/>
      <c r="L41" s="36"/>
      <c r="M41" s="36"/>
      <c r="N41" s="83"/>
    </row>
    <row r="42" spans="1:14" ht="12.75">
      <c r="A42" s="36"/>
      <c r="B42" s="36"/>
      <c r="C42" s="36"/>
      <c r="D42" s="36"/>
      <c r="E42" s="36"/>
      <c r="F42" s="36"/>
      <c r="G42" s="36"/>
      <c r="H42" s="36"/>
      <c r="I42" s="36"/>
      <c r="J42" s="36"/>
      <c r="K42" s="36"/>
      <c r="L42" s="36"/>
      <c r="M42" s="36"/>
      <c r="N42" s="83"/>
    </row>
  </sheetData>
  <sheetProtection/>
  <mergeCells count="1">
    <mergeCell ref="A6:B6"/>
  </mergeCells>
  <printOptions horizontalCentered="1"/>
  <pageMargins left="0.35" right="0.35" top="0.39" bottom="0.39" header="0" footer="0"/>
  <pageSetup fitToHeight="1" fitToWidth="1" horizontalDpi="200" verticalDpi="200"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Sheet15">
    <tabColor indexed="42"/>
  </sheetPr>
  <dimension ref="A1:Q156"/>
  <sheetViews>
    <sheetView showGridLines="0" showZeros="0" zoomScalePageLayoutView="0" workbookViewId="0" topLeftCell="A1">
      <pane ySplit="6" topLeftCell="A38" activePane="bottomLeft" state="frozen"/>
      <selection pane="topLeft" activeCell="C12" sqref="C12"/>
      <selection pane="bottomLeft" activeCell="C51" sqref="C51"/>
    </sheetView>
  </sheetViews>
  <sheetFormatPr defaultColWidth="9.140625" defaultRowHeight="12.75"/>
  <cols>
    <col min="1" max="1" width="3.8515625" style="0" customWidth="1"/>
    <col min="2" max="2" width="13.00390625" style="0" customWidth="1"/>
    <col min="3" max="3" width="14.28125" style="0" customWidth="1"/>
    <col min="4" max="4" width="12.00390625" style="44" customWidth="1"/>
    <col min="5" max="5" width="10.57421875" style="471" customWidth="1"/>
    <col min="6" max="6" width="6.140625" style="99" hidden="1" customWidth="1"/>
    <col min="7" max="7" width="28.7109375" style="99" customWidth="1"/>
    <col min="8" max="8" width="7.7109375" style="44" customWidth="1"/>
    <col min="9" max="13" width="7.421875" style="44" hidden="1" customWidth="1"/>
    <col min="14" max="15" width="7.421875" style="44" customWidth="1"/>
    <col min="16" max="16" width="7.421875" style="44" hidden="1" customWidth="1"/>
    <col min="17" max="17" width="7.421875" style="44" customWidth="1"/>
  </cols>
  <sheetData>
    <row r="1" spans="1:17" ht="26.25">
      <c r="A1" s="353" t="str">
        <f>Altalanos!$A$6</f>
        <v>TM Kupa</v>
      </c>
      <c r="B1" s="91"/>
      <c r="C1" s="91"/>
      <c r="D1" s="346"/>
      <c r="E1" s="371" t="s">
        <v>112</v>
      </c>
      <c r="F1" s="360"/>
      <c r="G1" s="361"/>
      <c r="H1" s="362"/>
      <c r="I1" s="362"/>
      <c r="J1" s="363"/>
      <c r="K1" s="363"/>
      <c r="L1" s="363"/>
      <c r="M1" s="363"/>
      <c r="N1" s="363"/>
      <c r="O1" s="363"/>
      <c r="P1" s="363"/>
      <c r="Q1" s="364"/>
    </row>
    <row r="2" spans="2:17" ht="13.5" thickBot="1">
      <c r="B2" s="94" t="s">
        <v>111</v>
      </c>
      <c r="C2" s="94" t="str">
        <f>Altalanos!$A$8</f>
        <v>F12</v>
      </c>
      <c r="D2" s="116"/>
      <c r="E2" s="371" t="s">
        <v>92</v>
      </c>
      <c r="F2" s="100"/>
      <c r="G2" s="100"/>
      <c r="H2" s="462"/>
      <c r="I2" s="462"/>
      <c r="J2" s="92"/>
      <c r="K2" s="92"/>
      <c r="L2" s="92"/>
      <c r="M2" s="92"/>
      <c r="N2" s="108"/>
      <c r="O2" s="85"/>
      <c r="P2" s="85"/>
      <c r="Q2" s="108"/>
    </row>
    <row r="3" spans="1:17" s="2" customFormat="1" ht="13.5" thickBot="1">
      <c r="A3" s="454" t="s">
        <v>110</v>
      </c>
      <c r="B3" s="460"/>
      <c r="C3" s="460"/>
      <c r="D3" s="460"/>
      <c r="E3" s="460"/>
      <c r="F3" s="460"/>
      <c r="G3" s="460"/>
      <c r="H3" s="460"/>
      <c r="I3" s="461"/>
      <c r="J3" s="109"/>
      <c r="K3" s="118"/>
      <c r="L3" s="118"/>
      <c r="M3" s="118"/>
      <c r="N3" s="413" t="s">
        <v>91</v>
      </c>
      <c r="O3" s="110"/>
      <c r="P3" s="119"/>
      <c r="Q3" s="372"/>
    </row>
    <row r="4" spans="1:17" s="2" customFormat="1" ht="12.75">
      <c r="A4" s="54" t="s">
        <v>81</v>
      </c>
      <c r="B4" s="54"/>
      <c r="C4" s="52" t="s">
        <v>78</v>
      </c>
      <c r="D4" s="54" t="s">
        <v>86</v>
      </c>
      <c r="E4" s="86"/>
      <c r="G4" s="120"/>
      <c r="H4" s="473" t="s">
        <v>87</v>
      </c>
      <c r="I4" s="467"/>
      <c r="J4" s="121"/>
      <c r="K4" s="122"/>
      <c r="L4" s="122"/>
      <c r="M4" s="122"/>
      <c r="N4" s="121"/>
      <c r="O4" s="373"/>
      <c r="P4" s="373"/>
      <c r="Q4" s="123"/>
    </row>
    <row r="5" spans="1:17" s="2" customFormat="1" ht="13.5" thickBot="1">
      <c r="A5" s="365" t="str">
        <f>Altalanos!$A$10</f>
        <v>2022.01.15-17</v>
      </c>
      <c r="B5" s="365"/>
      <c r="C5" s="95" t="str">
        <f>Altalanos!$C$10</f>
        <v>Budapest</v>
      </c>
      <c r="D5" s="96" t="str">
        <f>Altalanos!$D$10</f>
        <v>  </v>
      </c>
      <c r="E5" s="96"/>
      <c r="F5" s="96"/>
      <c r="G5" s="96"/>
      <c r="H5" s="398" t="str">
        <f>Altalanos!$E$10</f>
        <v>Peterdi Tamás</v>
      </c>
      <c r="I5" s="474"/>
      <c r="J5" s="124"/>
      <c r="K5" s="87"/>
      <c r="L5" s="87"/>
      <c r="M5" s="87"/>
      <c r="N5" s="124"/>
      <c r="O5" s="96"/>
      <c r="P5" s="96"/>
      <c r="Q5" s="482"/>
    </row>
    <row r="6" spans="1:17" ht="30" customHeight="1" thickBot="1">
      <c r="A6" s="351" t="s">
        <v>93</v>
      </c>
      <c r="B6" s="112" t="s">
        <v>84</v>
      </c>
      <c r="C6" s="112" t="s">
        <v>85</v>
      </c>
      <c r="D6" s="112" t="s">
        <v>89</v>
      </c>
      <c r="E6" s="113" t="s">
        <v>90</v>
      </c>
      <c r="F6" s="113" t="s">
        <v>94</v>
      </c>
      <c r="G6" s="113" t="s">
        <v>164</v>
      </c>
      <c r="H6" s="463" t="s">
        <v>95</v>
      </c>
      <c r="I6" s="464"/>
      <c r="J6" s="355" t="s">
        <v>73</v>
      </c>
      <c r="K6" s="114" t="s">
        <v>71</v>
      </c>
      <c r="L6" s="357" t="s">
        <v>1</v>
      </c>
      <c r="M6" s="283" t="s">
        <v>72</v>
      </c>
      <c r="N6" s="388" t="s">
        <v>109</v>
      </c>
      <c r="O6" s="369" t="s">
        <v>96</v>
      </c>
      <c r="P6" s="370" t="s">
        <v>2</v>
      </c>
      <c r="Q6" s="113" t="s">
        <v>97</v>
      </c>
    </row>
    <row r="7" spans="1:17" s="11" customFormat="1" ht="18.75" customHeight="1">
      <c r="A7" s="359">
        <v>1</v>
      </c>
      <c r="B7" t="s">
        <v>366</v>
      </c>
      <c r="C7" s="102" t="s">
        <v>269</v>
      </c>
      <c r="D7" t="s">
        <v>397</v>
      </c>
      <c r="E7" s="520" t="s">
        <v>201</v>
      </c>
      <c r="F7" s="456"/>
      <c r="G7" s="457"/>
      <c r="H7" s="103"/>
      <c r="I7" s="103"/>
      <c r="J7" s="356"/>
      <c r="K7" s="354"/>
      <c r="L7" s="358"/>
      <c r="M7" s="354"/>
      <c r="N7" s="348"/>
      <c r="O7">
        <v>1</v>
      </c>
      <c r="P7" s="127"/>
      <c r="Q7" s="104">
        <v>1</v>
      </c>
    </row>
    <row r="8" spans="1:17" s="11" customFormat="1" ht="18.75" customHeight="1">
      <c r="A8" s="359">
        <v>2</v>
      </c>
      <c r="B8" t="s">
        <v>367</v>
      </c>
      <c r="C8" s="102" t="s">
        <v>272</v>
      </c>
      <c r="D8" t="s">
        <v>181</v>
      </c>
      <c r="E8" s="520" t="s">
        <v>202</v>
      </c>
      <c r="F8" s="458"/>
      <c r="G8" s="459"/>
      <c r="H8" s="103"/>
      <c r="I8" s="103"/>
      <c r="J8" s="356"/>
      <c r="K8" s="354"/>
      <c r="L8" s="358"/>
      <c r="M8" s="354"/>
      <c r="N8" s="348"/>
      <c r="O8">
        <v>2</v>
      </c>
      <c r="P8" s="127"/>
      <c r="Q8" s="104">
        <v>2</v>
      </c>
    </row>
    <row r="9" spans="1:17" s="11" customFormat="1" ht="18.75" customHeight="1">
      <c r="A9" s="359">
        <v>3</v>
      </c>
      <c r="B9" t="s">
        <v>240</v>
      </c>
      <c r="C9" s="102" t="s">
        <v>273</v>
      </c>
      <c r="D9" t="s">
        <v>182</v>
      </c>
      <c r="E9" s="520" t="s">
        <v>203</v>
      </c>
      <c r="F9" s="458"/>
      <c r="G9" s="459"/>
      <c r="H9" s="103"/>
      <c r="I9" s="103"/>
      <c r="J9" s="356"/>
      <c r="K9" s="354"/>
      <c r="L9" s="358"/>
      <c r="M9" s="354"/>
      <c r="N9" s="348"/>
      <c r="O9">
        <v>3</v>
      </c>
      <c r="P9" s="469"/>
      <c r="Q9" s="389">
        <v>3</v>
      </c>
    </row>
    <row r="10" spans="1:17" s="11" customFormat="1" ht="18.75" customHeight="1">
      <c r="A10" s="359">
        <v>4</v>
      </c>
      <c r="B10" t="s">
        <v>241</v>
      </c>
      <c r="C10" s="102" t="s">
        <v>274</v>
      </c>
      <c r="D10" t="s">
        <v>182</v>
      </c>
      <c r="E10" s="520" t="s">
        <v>204</v>
      </c>
      <c r="F10" s="458"/>
      <c r="G10" s="459"/>
      <c r="H10" s="103"/>
      <c r="I10" s="103"/>
      <c r="J10" s="356"/>
      <c r="K10" s="354"/>
      <c r="L10" s="358"/>
      <c r="M10" s="354"/>
      <c r="N10" s="348"/>
      <c r="O10">
        <v>4</v>
      </c>
      <c r="P10" s="468"/>
      <c r="Q10" s="465">
        <v>4</v>
      </c>
    </row>
    <row r="11" spans="1:17" s="11" customFormat="1" ht="18.75" customHeight="1">
      <c r="A11" s="359">
        <v>5</v>
      </c>
      <c r="B11" t="s">
        <v>368</v>
      </c>
      <c r="C11" s="102" t="s">
        <v>295</v>
      </c>
      <c r="D11" t="s">
        <v>397</v>
      </c>
      <c r="E11" s="520" t="s">
        <v>205</v>
      </c>
      <c r="F11" s="458"/>
      <c r="G11" s="459"/>
      <c r="H11" s="103"/>
      <c r="I11" s="103"/>
      <c r="J11" s="356"/>
      <c r="K11" s="354"/>
      <c r="L11" s="358"/>
      <c r="M11" s="354"/>
      <c r="N11" s="348"/>
      <c r="O11">
        <v>5</v>
      </c>
      <c r="P11" s="468"/>
      <c r="Q11" s="465">
        <v>5</v>
      </c>
    </row>
    <row r="12" spans="1:17" s="11" customFormat="1" ht="18.75" customHeight="1">
      <c r="A12" s="359">
        <v>6</v>
      </c>
      <c r="B12" t="s">
        <v>369</v>
      </c>
      <c r="C12" s="102" t="s">
        <v>399</v>
      </c>
      <c r="D12" t="s">
        <v>181</v>
      </c>
      <c r="E12" s="520" t="s">
        <v>206</v>
      </c>
      <c r="F12" s="458"/>
      <c r="G12" s="459"/>
      <c r="H12" s="103"/>
      <c r="I12" s="103"/>
      <c r="J12" s="356"/>
      <c r="K12" s="354"/>
      <c r="L12" s="358"/>
      <c r="M12" s="354"/>
      <c r="N12" s="348"/>
      <c r="O12">
        <v>7</v>
      </c>
      <c r="P12" s="468"/>
      <c r="Q12" s="465">
        <v>6</v>
      </c>
    </row>
    <row r="13" spans="1:17" s="11" customFormat="1" ht="18.75" customHeight="1">
      <c r="A13" s="359">
        <v>7</v>
      </c>
      <c r="B13" t="s">
        <v>242</v>
      </c>
      <c r="C13" s="102" t="s">
        <v>275</v>
      </c>
      <c r="D13" t="s">
        <v>183</v>
      </c>
      <c r="E13" s="520" t="s">
        <v>207</v>
      </c>
      <c r="F13" s="458"/>
      <c r="G13" s="459"/>
      <c r="H13" s="103"/>
      <c r="I13" s="103"/>
      <c r="J13" s="356"/>
      <c r="K13" s="354"/>
      <c r="L13" s="358"/>
      <c r="M13" s="354"/>
      <c r="N13" s="348"/>
      <c r="O13">
        <v>8</v>
      </c>
      <c r="P13" s="468"/>
      <c r="Q13" s="465">
        <v>7</v>
      </c>
    </row>
    <row r="14" spans="1:17" s="11" customFormat="1" ht="18.75" customHeight="1">
      <c r="A14" s="359">
        <v>8</v>
      </c>
      <c r="B14" t="s">
        <v>243</v>
      </c>
      <c r="C14" s="102" t="s">
        <v>276</v>
      </c>
      <c r="D14" t="s">
        <v>184</v>
      </c>
      <c r="E14" s="520" t="s">
        <v>208</v>
      </c>
      <c r="F14" s="458"/>
      <c r="G14" s="459"/>
      <c r="H14" s="103"/>
      <c r="I14" s="103"/>
      <c r="J14" s="356"/>
      <c r="K14" s="354"/>
      <c r="L14" s="358"/>
      <c r="M14" s="354"/>
      <c r="N14" s="348"/>
      <c r="O14">
        <v>9</v>
      </c>
      <c r="P14" s="468"/>
      <c r="Q14" s="465">
        <v>8</v>
      </c>
    </row>
    <row r="15" spans="1:17" s="11" customFormat="1" ht="18.75" customHeight="1">
      <c r="A15" s="359">
        <v>9</v>
      </c>
      <c r="B15"/>
      <c r="C15" s="102"/>
      <c r="D15"/>
      <c r="E15" s="520"/>
      <c r="F15" s="126"/>
      <c r="G15" s="126"/>
      <c r="H15" s="103"/>
      <c r="I15" s="103"/>
      <c r="J15" s="356"/>
      <c r="K15" s="354"/>
      <c r="L15" s="358"/>
      <c r="M15" s="394"/>
      <c r="N15" s="348"/>
      <c r="O15"/>
      <c r="P15" s="104"/>
      <c r="Q15" s="104"/>
    </row>
    <row r="16" spans="1:17" s="11" customFormat="1" ht="18.75" customHeight="1">
      <c r="A16" s="359">
        <v>10</v>
      </c>
      <c r="B16"/>
      <c r="C16" s="102"/>
      <c r="D16"/>
      <c r="E16" s="520"/>
      <c r="F16" s="126"/>
      <c r="G16" s="126"/>
      <c r="H16" s="103"/>
      <c r="I16" s="103"/>
      <c r="J16" s="356"/>
      <c r="K16" s="354"/>
      <c r="L16" s="358"/>
      <c r="M16" s="394"/>
      <c r="N16" s="348"/>
      <c r="O16"/>
      <c r="P16" s="127"/>
      <c r="Q16" s="104"/>
    </row>
    <row r="17" spans="1:17" s="11" customFormat="1" ht="18.75" customHeight="1">
      <c r="A17" s="359">
        <v>11</v>
      </c>
      <c r="B17"/>
      <c r="C17" s="102"/>
      <c r="D17"/>
      <c r="E17" s="520"/>
      <c r="F17" s="126"/>
      <c r="G17" s="126"/>
      <c r="H17" s="103"/>
      <c r="I17" s="103"/>
      <c r="J17" s="356"/>
      <c r="K17" s="354"/>
      <c r="L17" s="358"/>
      <c r="M17" s="394"/>
      <c r="N17" s="348"/>
      <c r="O17"/>
      <c r="P17" s="127"/>
      <c r="Q17" s="104"/>
    </row>
    <row r="18" spans="1:17" s="11" customFormat="1" ht="18.75" customHeight="1">
      <c r="A18" s="359">
        <v>12</v>
      </c>
      <c r="B18"/>
      <c r="C18" s="102"/>
      <c r="D18"/>
      <c r="E18" s="520"/>
      <c r="F18" s="126"/>
      <c r="G18" s="126"/>
      <c r="H18" s="103"/>
      <c r="I18" s="103"/>
      <c r="J18" s="356"/>
      <c r="K18" s="354"/>
      <c r="L18" s="358"/>
      <c r="M18" s="394"/>
      <c r="N18" s="348"/>
      <c r="O18"/>
      <c r="P18" s="127"/>
      <c r="Q18" s="104"/>
    </row>
    <row r="19" spans="1:17" s="11" customFormat="1" ht="18.75" customHeight="1">
      <c r="A19" s="359">
        <v>13</v>
      </c>
      <c r="B19"/>
      <c r="C19" s="102"/>
      <c r="D19"/>
      <c r="E19" s="520"/>
      <c r="F19" s="126"/>
      <c r="G19" s="126"/>
      <c r="H19" s="103"/>
      <c r="I19" s="103"/>
      <c r="J19" s="356"/>
      <c r="K19" s="354"/>
      <c r="L19" s="358"/>
      <c r="M19" s="394"/>
      <c r="N19" s="348"/>
      <c r="O19"/>
      <c r="P19" s="127"/>
      <c r="Q19" s="104"/>
    </row>
    <row r="20" spans="1:17" s="11" customFormat="1" ht="18.75" customHeight="1">
      <c r="A20" s="359">
        <v>14</v>
      </c>
      <c r="B20"/>
      <c r="C20" s="102"/>
      <c r="D20"/>
      <c r="E20" s="520"/>
      <c r="F20" s="126"/>
      <c r="G20" s="126"/>
      <c r="H20" s="103"/>
      <c r="I20" s="103"/>
      <c r="J20" s="356"/>
      <c r="K20" s="354"/>
      <c r="L20" s="358"/>
      <c r="M20" s="394"/>
      <c r="N20" s="348"/>
      <c r="O20"/>
      <c r="P20" s="127"/>
      <c r="Q20" s="104"/>
    </row>
    <row r="21" spans="1:17" s="11" customFormat="1" ht="18.75" customHeight="1">
      <c r="A21" s="359">
        <v>15</v>
      </c>
      <c r="B21"/>
      <c r="C21" s="102"/>
      <c r="D21"/>
      <c r="E21" s="520"/>
      <c r="F21" s="126"/>
      <c r="G21" s="126"/>
      <c r="H21" s="103"/>
      <c r="I21" s="103"/>
      <c r="J21" s="356"/>
      <c r="K21" s="354"/>
      <c r="L21" s="358"/>
      <c r="M21" s="394"/>
      <c r="N21" s="348"/>
      <c r="O21"/>
      <c r="P21" s="127"/>
      <c r="Q21" s="104"/>
    </row>
    <row r="22" spans="1:17" s="11" customFormat="1" ht="18.75" customHeight="1">
      <c r="A22" s="359">
        <v>16</v>
      </c>
      <c r="B22"/>
      <c r="C22" s="102"/>
      <c r="D22"/>
      <c r="E22" s="520"/>
      <c r="F22" s="126"/>
      <c r="G22" s="126"/>
      <c r="H22" s="103"/>
      <c r="I22" s="103"/>
      <c r="J22" s="356"/>
      <c r="K22" s="354"/>
      <c r="L22" s="358"/>
      <c r="M22" s="394"/>
      <c r="N22" s="348"/>
      <c r="O22"/>
      <c r="P22" s="127"/>
      <c r="Q22" s="104"/>
    </row>
    <row r="23" spans="1:17" s="11" customFormat="1" ht="18.75" customHeight="1">
      <c r="A23" s="359">
        <v>17</v>
      </c>
      <c r="B23" t="s">
        <v>244</v>
      </c>
      <c r="C23" s="102" t="s">
        <v>277</v>
      </c>
      <c r="D23" t="s">
        <v>185</v>
      </c>
      <c r="E23" s="520" t="s">
        <v>209</v>
      </c>
      <c r="F23" s="126"/>
      <c r="G23" s="126"/>
      <c r="H23" s="103"/>
      <c r="I23" s="103"/>
      <c r="J23" s="356"/>
      <c r="K23" s="354"/>
      <c r="L23" s="358"/>
      <c r="M23" s="394"/>
      <c r="N23" s="348"/>
      <c r="O23">
        <v>10</v>
      </c>
      <c r="P23" s="127"/>
      <c r="Q23" s="104"/>
    </row>
    <row r="24" spans="1:17" s="11" customFormat="1" ht="18.75" customHeight="1">
      <c r="A24" s="359">
        <v>18</v>
      </c>
      <c r="B24" t="s">
        <v>370</v>
      </c>
      <c r="C24" s="102" t="s">
        <v>270</v>
      </c>
      <c r="D24" t="s">
        <v>186</v>
      </c>
      <c r="E24" s="520" t="s">
        <v>210</v>
      </c>
      <c r="F24" s="126"/>
      <c r="G24" s="126"/>
      <c r="H24" s="103"/>
      <c r="I24" s="103"/>
      <c r="J24" s="356"/>
      <c r="K24" s="354"/>
      <c r="L24" s="358"/>
      <c r="M24" s="394"/>
      <c r="N24" s="348"/>
      <c r="O24">
        <v>11</v>
      </c>
      <c r="P24" s="127"/>
      <c r="Q24" s="104"/>
    </row>
    <row r="25" spans="1:17" s="11" customFormat="1" ht="18.75" customHeight="1">
      <c r="A25" s="359">
        <v>19</v>
      </c>
      <c r="B25" t="s">
        <v>246</v>
      </c>
      <c r="C25" s="102" t="s">
        <v>278</v>
      </c>
      <c r="D25" t="s">
        <v>185</v>
      </c>
      <c r="E25" s="520" t="s">
        <v>211</v>
      </c>
      <c r="F25" s="126"/>
      <c r="G25" s="126"/>
      <c r="H25" s="103"/>
      <c r="I25" s="103"/>
      <c r="J25" s="356"/>
      <c r="K25" s="354"/>
      <c r="L25" s="358"/>
      <c r="M25" s="394"/>
      <c r="N25" s="348"/>
      <c r="O25">
        <v>12</v>
      </c>
      <c r="P25" s="127"/>
      <c r="Q25" s="104"/>
    </row>
    <row r="26" spans="1:17" s="11" customFormat="1" ht="18.75" customHeight="1">
      <c r="A26" s="359">
        <v>20</v>
      </c>
      <c r="B26" t="s">
        <v>247</v>
      </c>
      <c r="C26" s="102" t="s">
        <v>279</v>
      </c>
      <c r="D26" t="s">
        <v>185</v>
      </c>
      <c r="E26" s="520" t="s">
        <v>212</v>
      </c>
      <c r="F26" s="126"/>
      <c r="G26" s="126"/>
      <c r="H26" s="103"/>
      <c r="I26" s="103"/>
      <c r="J26" s="356"/>
      <c r="K26" s="354"/>
      <c r="L26" s="358"/>
      <c r="M26" s="394"/>
      <c r="N26" s="348"/>
      <c r="O26">
        <v>13</v>
      </c>
      <c r="P26" s="127"/>
      <c r="Q26" s="104"/>
    </row>
    <row r="27" spans="1:17" s="11" customFormat="1" ht="18.75" customHeight="1">
      <c r="A27" s="359">
        <v>21</v>
      </c>
      <c r="B27" t="s">
        <v>248</v>
      </c>
      <c r="C27" s="102" t="s">
        <v>280</v>
      </c>
      <c r="D27" t="s">
        <v>397</v>
      </c>
      <c r="E27" s="520" t="s">
        <v>213</v>
      </c>
      <c r="F27" s="126"/>
      <c r="G27" s="126"/>
      <c r="H27" s="103"/>
      <c r="I27" s="103"/>
      <c r="J27" s="356"/>
      <c r="K27" s="354"/>
      <c r="L27" s="358"/>
      <c r="M27" s="394"/>
      <c r="N27" s="348"/>
      <c r="O27">
        <v>14</v>
      </c>
      <c r="P27" s="127"/>
      <c r="Q27" s="104"/>
    </row>
    <row r="28" spans="1:17" s="11" customFormat="1" ht="18.75" customHeight="1">
      <c r="A28" s="359">
        <v>22</v>
      </c>
      <c r="B28" t="s">
        <v>371</v>
      </c>
      <c r="C28" s="102" t="s">
        <v>296</v>
      </c>
      <c r="D28" t="s">
        <v>187</v>
      </c>
      <c r="E28" s="520" t="s">
        <v>214</v>
      </c>
      <c r="F28" s="126"/>
      <c r="G28" s="126"/>
      <c r="H28" s="103"/>
      <c r="I28" s="103"/>
      <c r="J28" s="356"/>
      <c r="K28" s="354"/>
      <c r="L28" s="358"/>
      <c r="M28" s="394"/>
      <c r="N28" s="348"/>
      <c r="O28">
        <v>15</v>
      </c>
      <c r="P28" s="127"/>
      <c r="Q28" s="104"/>
    </row>
    <row r="29" spans="1:17" s="11" customFormat="1" ht="18.75" customHeight="1">
      <c r="A29" s="359">
        <v>23</v>
      </c>
      <c r="B29" t="s">
        <v>254</v>
      </c>
      <c r="C29" s="102" t="s">
        <v>271</v>
      </c>
      <c r="D29" t="s">
        <v>182</v>
      </c>
      <c r="E29" s="520" t="s">
        <v>215</v>
      </c>
      <c r="F29" s="126"/>
      <c r="G29" s="126"/>
      <c r="H29" s="103"/>
      <c r="I29" s="103"/>
      <c r="J29" s="356"/>
      <c r="K29" s="354"/>
      <c r="L29" s="358"/>
      <c r="M29" s="394"/>
      <c r="N29" s="348"/>
      <c r="O29">
        <v>16</v>
      </c>
      <c r="P29" s="127"/>
      <c r="Q29" s="104"/>
    </row>
    <row r="30" spans="1:17" s="11" customFormat="1" ht="18.75" customHeight="1">
      <c r="A30" s="359">
        <v>24</v>
      </c>
      <c r="B30" t="s">
        <v>250</v>
      </c>
      <c r="C30" s="102" t="s">
        <v>281</v>
      </c>
      <c r="D30" t="s">
        <v>397</v>
      </c>
      <c r="E30" s="520" t="s">
        <v>216</v>
      </c>
      <c r="F30" s="126"/>
      <c r="G30" s="126"/>
      <c r="H30" s="103"/>
      <c r="I30" s="103"/>
      <c r="J30" s="356"/>
      <c r="K30" s="354"/>
      <c r="L30" s="358"/>
      <c r="M30" s="394"/>
      <c r="N30" s="348"/>
      <c r="O30">
        <v>17</v>
      </c>
      <c r="P30" s="127"/>
      <c r="Q30" s="104"/>
    </row>
    <row r="31" spans="1:17" s="11" customFormat="1" ht="18.75" customHeight="1">
      <c r="A31" s="359">
        <v>25</v>
      </c>
      <c r="B31" t="s">
        <v>251</v>
      </c>
      <c r="C31" s="102" t="s">
        <v>282</v>
      </c>
      <c r="D31" t="s">
        <v>187</v>
      </c>
      <c r="E31" s="520" t="s">
        <v>217</v>
      </c>
      <c r="F31" s="126"/>
      <c r="G31" s="126"/>
      <c r="H31" s="103"/>
      <c r="I31" s="103"/>
      <c r="J31" s="356"/>
      <c r="K31" s="354"/>
      <c r="L31" s="358"/>
      <c r="M31" s="394"/>
      <c r="N31" s="348"/>
      <c r="O31">
        <v>18</v>
      </c>
      <c r="P31" s="127"/>
      <c r="Q31" s="104"/>
    </row>
    <row r="32" spans="1:17" s="11" customFormat="1" ht="18.75" customHeight="1">
      <c r="A32" s="359">
        <v>26</v>
      </c>
      <c r="B32" t="s">
        <v>252</v>
      </c>
      <c r="C32" s="102" t="s">
        <v>283</v>
      </c>
      <c r="D32" t="s">
        <v>188</v>
      </c>
      <c r="E32" s="520" t="s">
        <v>218</v>
      </c>
      <c r="F32" s="126"/>
      <c r="G32" s="126"/>
      <c r="H32" s="103"/>
      <c r="I32" s="103"/>
      <c r="J32" s="356"/>
      <c r="K32" s="354"/>
      <c r="L32" s="358"/>
      <c r="M32" s="394"/>
      <c r="N32" s="348"/>
      <c r="O32">
        <v>19</v>
      </c>
      <c r="P32" s="127"/>
      <c r="Q32" s="104"/>
    </row>
    <row r="33" spans="1:17" s="11" customFormat="1" ht="18.75" customHeight="1">
      <c r="A33" s="359">
        <v>27</v>
      </c>
      <c r="B33" t="s">
        <v>253</v>
      </c>
      <c r="C33" s="102" t="s">
        <v>281</v>
      </c>
      <c r="D33" t="s">
        <v>183</v>
      </c>
      <c r="E33" s="520" t="s">
        <v>219</v>
      </c>
      <c r="F33" s="126"/>
      <c r="G33" s="126"/>
      <c r="H33" s="103"/>
      <c r="I33" s="103"/>
      <c r="J33" s="356"/>
      <c r="K33" s="354"/>
      <c r="L33" s="358"/>
      <c r="M33" s="394"/>
      <c r="N33" s="348"/>
      <c r="O33">
        <v>20</v>
      </c>
      <c r="P33" s="127"/>
      <c r="Q33" s="104"/>
    </row>
    <row r="34" spans="1:17" s="11" customFormat="1" ht="18.75" customHeight="1">
      <c r="A34" s="359">
        <v>28</v>
      </c>
      <c r="B34" t="s">
        <v>254</v>
      </c>
      <c r="C34" s="102" t="s">
        <v>284</v>
      </c>
      <c r="D34" t="s">
        <v>181</v>
      </c>
      <c r="E34" s="520" t="s">
        <v>220</v>
      </c>
      <c r="F34" s="126"/>
      <c r="G34" s="126"/>
      <c r="H34" s="103"/>
      <c r="I34" s="103"/>
      <c r="J34" s="356"/>
      <c r="K34" s="354"/>
      <c r="L34" s="358"/>
      <c r="M34" s="394"/>
      <c r="N34" s="348"/>
      <c r="O34">
        <v>22</v>
      </c>
      <c r="P34" s="127"/>
      <c r="Q34" s="104"/>
    </row>
    <row r="35" spans="1:17" s="11" customFormat="1" ht="18.75" customHeight="1">
      <c r="A35" s="359">
        <v>29</v>
      </c>
      <c r="B35" t="s">
        <v>255</v>
      </c>
      <c r="C35" s="102" t="s">
        <v>285</v>
      </c>
      <c r="D35" t="s">
        <v>397</v>
      </c>
      <c r="E35" s="520" t="s">
        <v>221</v>
      </c>
      <c r="F35" s="126"/>
      <c r="G35" s="126"/>
      <c r="H35" s="103"/>
      <c r="I35" s="103"/>
      <c r="J35" s="356"/>
      <c r="K35" s="354"/>
      <c r="L35" s="358"/>
      <c r="M35" s="394"/>
      <c r="N35" s="348"/>
      <c r="O35">
        <v>25</v>
      </c>
      <c r="P35" s="127"/>
      <c r="Q35" s="104"/>
    </row>
    <row r="36" spans="1:17" s="11" customFormat="1" ht="18.75" customHeight="1">
      <c r="A36" s="359">
        <v>30</v>
      </c>
      <c r="B36" t="s">
        <v>256</v>
      </c>
      <c r="C36" s="102" t="s">
        <v>263</v>
      </c>
      <c r="D36" t="s">
        <v>189</v>
      </c>
      <c r="E36" s="520" t="s">
        <v>222</v>
      </c>
      <c r="F36" s="475"/>
      <c r="G36" s="476"/>
      <c r="H36" s="103"/>
      <c r="I36" s="103"/>
      <c r="J36" s="356"/>
      <c r="K36" s="354"/>
      <c r="L36" s="358"/>
      <c r="M36" s="394"/>
      <c r="N36" s="348"/>
      <c r="O36">
        <v>27</v>
      </c>
      <c r="P36" s="127"/>
      <c r="Q36" s="104"/>
    </row>
    <row r="37" spans="1:17" s="11" customFormat="1" ht="18.75" customHeight="1">
      <c r="A37" s="359">
        <v>31</v>
      </c>
      <c r="B37" t="s">
        <v>257</v>
      </c>
      <c r="C37" s="102" t="s">
        <v>286</v>
      </c>
      <c r="D37" t="s">
        <v>190</v>
      </c>
      <c r="E37" s="520" t="s">
        <v>223</v>
      </c>
      <c r="F37" s="126"/>
      <c r="G37" s="126"/>
      <c r="H37" s="103"/>
      <c r="I37" s="103"/>
      <c r="J37" s="356"/>
      <c r="K37" s="354"/>
      <c r="L37" s="358"/>
      <c r="M37" s="394"/>
      <c r="N37" s="348"/>
      <c r="O37">
        <v>30</v>
      </c>
      <c r="P37" s="127"/>
      <c r="Q37" s="104"/>
    </row>
    <row r="38" spans="1:17" s="11" customFormat="1" ht="18.75" customHeight="1">
      <c r="A38" s="359">
        <v>32</v>
      </c>
      <c r="B38" s="437" t="s">
        <v>258</v>
      </c>
      <c r="C38" s="102" t="s">
        <v>287</v>
      </c>
      <c r="D38" t="s">
        <v>191</v>
      </c>
      <c r="E38" s="520" t="s">
        <v>224</v>
      </c>
      <c r="F38" s="126"/>
      <c r="G38" s="126"/>
      <c r="H38" s="103"/>
      <c r="I38" s="103"/>
      <c r="J38" s="356"/>
      <c r="K38" s="354"/>
      <c r="L38" s="358"/>
      <c r="M38" s="394"/>
      <c r="N38" s="348"/>
      <c r="O38">
        <v>31</v>
      </c>
      <c r="P38" s="127"/>
      <c r="Q38" s="104"/>
    </row>
    <row r="39" spans="1:17" s="11" customFormat="1" ht="18.75" customHeight="1">
      <c r="A39" s="359">
        <v>33</v>
      </c>
      <c r="B39" s="523" t="s">
        <v>254</v>
      </c>
      <c r="C39" s="102" t="s">
        <v>288</v>
      </c>
      <c r="D39" t="s">
        <v>192</v>
      </c>
      <c r="E39" s="520" t="s">
        <v>225</v>
      </c>
      <c r="F39" s="126"/>
      <c r="G39" s="126"/>
      <c r="H39" s="103"/>
      <c r="I39" s="103"/>
      <c r="J39" s="356"/>
      <c r="K39" s="354"/>
      <c r="L39" s="358"/>
      <c r="M39" s="394"/>
      <c r="N39" s="348"/>
      <c r="O39">
        <v>32</v>
      </c>
      <c r="P39" s="127"/>
      <c r="Q39" s="104"/>
    </row>
    <row r="40" spans="1:17" s="11" customFormat="1" ht="18.75" customHeight="1">
      <c r="A40" s="359">
        <v>34</v>
      </c>
      <c r="B40" s="523" t="s">
        <v>259</v>
      </c>
      <c r="C40" s="102" t="s">
        <v>178</v>
      </c>
      <c r="D40" t="s">
        <v>189</v>
      </c>
      <c r="E40" s="520" t="s">
        <v>226</v>
      </c>
      <c r="F40" s="126"/>
      <c r="G40" s="126"/>
      <c r="H40" s="103"/>
      <c r="I40" s="103"/>
      <c r="J40" s="356"/>
      <c r="K40" s="354"/>
      <c r="L40" s="358"/>
      <c r="M40" s="394"/>
      <c r="N40" s="348"/>
      <c r="O40">
        <v>33</v>
      </c>
      <c r="P40" s="127">
        <f aca="true" t="shared" si="0" ref="P40:P71">IF(N40="DA",1,IF(N40="WC",2,IF(N40="SE",3,IF(N40="Q",4,IF(N40="LL",5,999)))))</f>
        <v>999</v>
      </c>
      <c r="Q40" s="104"/>
    </row>
    <row r="41" spans="1:17" s="11" customFormat="1" ht="18.75" customHeight="1">
      <c r="A41" s="359">
        <v>35</v>
      </c>
      <c r="B41" s="523" t="s">
        <v>260</v>
      </c>
      <c r="C41" s="102" t="s">
        <v>289</v>
      </c>
      <c r="D41" t="s">
        <v>193</v>
      </c>
      <c r="E41" s="520" t="s">
        <v>227</v>
      </c>
      <c r="F41" s="126"/>
      <c r="G41" s="126"/>
      <c r="H41" s="103"/>
      <c r="I41" s="103"/>
      <c r="J41" s="356"/>
      <c r="K41" s="354"/>
      <c r="L41" s="358"/>
      <c r="M41" s="394"/>
      <c r="N41" s="348"/>
      <c r="O41">
        <v>34</v>
      </c>
      <c r="P41" s="127">
        <f t="shared" si="0"/>
        <v>999</v>
      </c>
      <c r="Q41" s="104"/>
    </row>
    <row r="42" spans="1:17" s="11" customFormat="1" ht="18.75" customHeight="1">
      <c r="A42" s="359">
        <v>36</v>
      </c>
      <c r="B42" s="523" t="s">
        <v>261</v>
      </c>
      <c r="C42" s="102" t="s">
        <v>290</v>
      </c>
      <c r="D42" t="s">
        <v>194</v>
      </c>
      <c r="E42" s="520" t="s">
        <v>228</v>
      </c>
      <c r="F42" s="126"/>
      <c r="G42" s="126"/>
      <c r="H42" s="103"/>
      <c r="I42" s="103"/>
      <c r="J42" s="356"/>
      <c r="K42" s="354"/>
      <c r="L42" s="358"/>
      <c r="M42" s="394"/>
      <c r="N42" s="348"/>
      <c r="O42">
        <v>35</v>
      </c>
      <c r="P42" s="127">
        <f t="shared" si="0"/>
        <v>999</v>
      </c>
      <c r="Q42" s="104"/>
    </row>
    <row r="43" spans="1:17" s="11" customFormat="1" ht="18.75" customHeight="1">
      <c r="A43" s="359">
        <v>37</v>
      </c>
      <c r="B43" s="523" t="s">
        <v>262</v>
      </c>
      <c r="C43" s="102" t="s">
        <v>291</v>
      </c>
      <c r="D43" t="s">
        <v>192</v>
      </c>
      <c r="E43" s="520" t="s">
        <v>229</v>
      </c>
      <c r="F43" s="126"/>
      <c r="G43" s="126"/>
      <c r="H43" s="103"/>
      <c r="I43" s="103"/>
      <c r="J43" s="356"/>
      <c r="K43" s="354"/>
      <c r="L43" s="358"/>
      <c r="M43" s="394"/>
      <c r="N43" s="348"/>
      <c r="O43">
        <v>37</v>
      </c>
      <c r="P43" s="127">
        <f t="shared" si="0"/>
        <v>999</v>
      </c>
      <c r="Q43" s="104"/>
    </row>
    <row r="44" spans="1:17" s="11" customFormat="1" ht="18.75" customHeight="1">
      <c r="A44" s="359">
        <v>38</v>
      </c>
      <c r="B44" s="523" t="s">
        <v>372</v>
      </c>
      <c r="C44" s="102" t="s">
        <v>398</v>
      </c>
      <c r="D44" t="s">
        <v>195</v>
      </c>
      <c r="E44" s="520" t="s">
        <v>230</v>
      </c>
      <c r="F44" s="126"/>
      <c r="G44" s="126"/>
      <c r="H44" s="103"/>
      <c r="I44" s="103"/>
      <c r="J44" s="356"/>
      <c r="K44" s="354"/>
      <c r="L44" s="358"/>
      <c r="M44" s="394"/>
      <c r="N44" s="348"/>
      <c r="O44">
        <v>39</v>
      </c>
      <c r="P44" s="127">
        <f t="shared" si="0"/>
        <v>999</v>
      </c>
      <c r="Q44" s="104"/>
    </row>
    <row r="45" spans="1:17" s="11" customFormat="1" ht="18.75" customHeight="1">
      <c r="A45" s="359">
        <v>39</v>
      </c>
      <c r="B45" s="523" t="s">
        <v>292</v>
      </c>
      <c r="C45" s="102" t="s">
        <v>263</v>
      </c>
      <c r="D45" t="s">
        <v>196</v>
      </c>
      <c r="E45" s="520" t="s">
        <v>231</v>
      </c>
      <c r="F45" s="126"/>
      <c r="G45" s="126"/>
      <c r="H45" s="103"/>
      <c r="I45" s="103"/>
      <c r="J45" s="356"/>
      <c r="K45" s="354"/>
      <c r="L45" s="358"/>
      <c r="M45" s="394"/>
      <c r="N45" s="348"/>
      <c r="O45">
        <v>40</v>
      </c>
      <c r="P45" s="127">
        <f t="shared" si="0"/>
        <v>999</v>
      </c>
      <c r="Q45" s="104"/>
    </row>
    <row r="46" spans="1:17" s="11" customFormat="1" ht="18.75" customHeight="1">
      <c r="A46" s="359">
        <v>40</v>
      </c>
      <c r="B46" s="523" t="s">
        <v>264</v>
      </c>
      <c r="C46" s="102" t="s">
        <v>245</v>
      </c>
      <c r="D46" t="s">
        <v>397</v>
      </c>
      <c r="E46" s="520" t="s">
        <v>232</v>
      </c>
      <c r="F46" s="126"/>
      <c r="G46" s="126"/>
      <c r="H46" s="466"/>
      <c r="I46" s="397"/>
      <c r="J46" s="356"/>
      <c r="K46" s="354"/>
      <c r="L46" s="358"/>
      <c r="M46" s="394"/>
      <c r="N46" s="348"/>
      <c r="O46">
        <v>43</v>
      </c>
      <c r="P46" s="127">
        <f t="shared" si="0"/>
        <v>999</v>
      </c>
      <c r="Q46" s="104"/>
    </row>
    <row r="47" spans="1:17" s="11" customFormat="1" ht="18.75" customHeight="1">
      <c r="A47" s="359">
        <v>41</v>
      </c>
      <c r="B47" s="523" t="s">
        <v>404</v>
      </c>
      <c r="C47" s="102" t="s">
        <v>297</v>
      </c>
      <c r="D47" t="s">
        <v>197</v>
      </c>
      <c r="E47" s="520" t="s">
        <v>233</v>
      </c>
      <c r="F47" s="126"/>
      <c r="G47" s="126"/>
      <c r="H47" s="466"/>
      <c r="I47" s="397"/>
      <c r="J47" s="356"/>
      <c r="K47" s="354"/>
      <c r="L47" s="358"/>
      <c r="M47" s="394"/>
      <c r="N47" s="389"/>
      <c r="O47">
        <v>45</v>
      </c>
      <c r="P47" s="127">
        <f t="shared" si="0"/>
        <v>999</v>
      </c>
      <c r="Q47" s="104"/>
    </row>
    <row r="48" spans="1:17" s="11" customFormat="1" ht="18.75" customHeight="1">
      <c r="A48" s="359">
        <v>42</v>
      </c>
      <c r="B48" s="523" t="s">
        <v>395</v>
      </c>
      <c r="C48" s="102" t="s">
        <v>396</v>
      </c>
      <c r="D48" t="s">
        <v>182</v>
      </c>
      <c r="E48" s="520" t="s">
        <v>234</v>
      </c>
      <c r="F48" s="126"/>
      <c r="G48" s="126"/>
      <c r="H48" s="466"/>
      <c r="I48" s="397"/>
      <c r="J48" s="356" t="e">
        <f>IF(AND(Q48="",#REF!&gt;0,#REF!&lt;5),K48,)</f>
        <v>#REF!</v>
      </c>
      <c r="K48" s="354" t="e">
        <f>IF(D48="","ZZZ9",IF(AND(#REF!&gt;0,#REF!&lt;5),D48&amp;#REF!,D48&amp;"9"))</f>
        <v>#REF!</v>
      </c>
      <c r="L48" s="358">
        <f>IF(Q48="",999,Q48)</f>
        <v>999</v>
      </c>
      <c r="M48" s="394">
        <f>IF(P48=999,999,1)</f>
        <v>999</v>
      </c>
      <c r="N48" s="389"/>
      <c r="O48">
        <v>45</v>
      </c>
      <c r="P48" s="127">
        <f t="shared" si="0"/>
        <v>999</v>
      </c>
      <c r="Q48" s="104"/>
    </row>
    <row r="49" spans="1:17" s="11" customFormat="1" ht="18.75" customHeight="1">
      <c r="A49" s="359">
        <v>43</v>
      </c>
      <c r="B49" s="523" t="s">
        <v>265</v>
      </c>
      <c r="C49" s="102" t="s">
        <v>293</v>
      </c>
      <c r="D49" t="s">
        <v>397</v>
      </c>
      <c r="E49" s="520" t="s">
        <v>235</v>
      </c>
      <c r="F49" s="126"/>
      <c r="G49" s="126"/>
      <c r="H49" s="466"/>
      <c r="I49" s="397"/>
      <c r="J49" s="356" t="e">
        <f>IF(AND(Q49="",#REF!&gt;0,#REF!&lt;5),K49,)</f>
        <v>#REF!</v>
      </c>
      <c r="K49" s="354" t="e">
        <f>IF(D49="","ZZZ9",IF(AND(#REF!&gt;0,#REF!&lt;5),D49&amp;#REF!,D49&amp;"9"))</f>
        <v>#REF!</v>
      </c>
      <c r="L49" s="358">
        <f aca="true" t="shared" si="1" ref="L49:L71">IF(Q49="",999,Q49)</f>
        <v>999</v>
      </c>
      <c r="M49" s="394">
        <f aca="true" t="shared" si="2" ref="M49:M71">IF(P49=999,999,1)</f>
        <v>999</v>
      </c>
      <c r="N49" s="389"/>
      <c r="O49">
        <v>53</v>
      </c>
      <c r="P49" s="127">
        <f t="shared" si="0"/>
        <v>999</v>
      </c>
      <c r="Q49" s="104"/>
    </row>
    <row r="50" spans="1:17" s="11" customFormat="1" ht="18.75" customHeight="1">
      <c r="A50" s="359">
        <v>44</v>
      </c>
      <c r="B50" s="523" t="s">
        <v>266</v>
      </c>
      <c r="C50" s="102" t="s">
        <v>244</v>
      </c>
      <c r="D50" t="s">
        <v>182</v>
      </c>
      <c r="E50" s="520" t="s">
        <v>236</v>
      </c>
      <c r="F50" s="126"/>
      <c r="G50" s="126"/>
      <c r="H50" s="466"/>
      <c r="I50" s="397"/>
      <c r="J50" s="356" t="e">
        <f>IF(AND(Q50="",#REF!&gt;0,#REF!&lt;5),K50,)</f>
        <v>#REF!</v>
      </c>
      <c r="K50" s="354" t="e">
        <f>IF(D50="","ZZZ9",IF(AND(#REF!&gt;0,#REF!&lt;5),D50&amp;#REF!,D50&amp;"9"))</f>
        <v>#REF!</v>
      </c>
      <c r="L50" s="358">
        <f t="shared" si="1"/>
        <v>999</v>
      </c>
      <c r="M50" s="394">
        <f t="shared" si="2"/>
        <v>999</v>
      </c>
      <c r="N50" s="389"/>
      <c r="O50">
        <v>57</v>
      </c>
      <c r="P50" s="127">
        <f t="shared" si="0"/>
        <v>999</v>
      </c>
      <c r="Q50" s="104"/>
    </row>
    <row r="51" spans="1:17" s="11" customFormat="1" ht="18.75" customHeight="1">
      <c r="A51" s="359">
        <v>45</v>
      </c>
      <c r="B51" s="523" t="s">
        <v>267</v>
      </c>
      <c r="C51" s="102" t="s">
        <v>281</v>
      </c>
      <c r="D51" t="s">
        <v>198</v>
      </c>
      <c r="E51" s="520" t="s">
        <v>237</v>
      </c>
      <c r="F51" s="126"/>
      <c r="G51" s="126"/>
      <c r="H51" s="466"/>
      <c r="I51" s="397"/>
      <c r="J51" s="356" t="e">
        <f>IF(AND(Q51="",#REF!&gt;0,#REF!&lt;5),K51,)</f>
        <v>#REF!</v>
      </c>
      <c r="K51" s="354" t="e">
        <f>IF(D51="","ZZZ9",IF(AND(#REF!&gt;0,#REF!&lt;5),D51&amp;#REF!,D51&amp;"9"))</f>
        <v>#REF!</v>
      </c>
      <c r="L51" s="358">
        <f t="shared" si="1"/>
        <v>999</v>
      </c>
      <c r="M51" s="394">
        <f t="shared" si="2"/>
        <v>999</v>
      </c>
      <c r="N51" s="389"/>
      <c r="O51">
        <v>62</v>
      </c>
      <c r="P51" s="127">
        <f t="shared" si="0"/>
        <v>999</v>
      </c>
      <c r="Q51" s="104"/>
    </row>
    <row r="52" spans="1:17" s="11" customFormat="1" ht="18.75" customHeight="1">
      <c r="A52" s="359">
        <v>46</v>
      </c>
      <c r="B52" s="523" t="s">
        <v>259</v>
      </c>
      <c r="C52" s="102" t="s">
        <v>243</v>
      </c>
      <c r="D52" t="s">
        <v>199</v>
      </c>
      <c r="E52" s="520" t="s">
        <v>238</v>
      </c>
      <c r="F52" s="126"/>
      <c r="G52" s="126"/>
      <c r="H52" s="466"/>
      <c r="I52" s="397"/>
      <c r="J52" s="356" t="e">
        <f>IF(AND(Q52="",#REF!&gt;0,#REF!&lt;5),K52,)</f>
        <v>#REF!</v>
      </c>
      <c r="K52" s="354" t="e">
        <f>IF(D52="","ZZZ9",IF(AND(#REF!&gt;0,#REF!&lt;5),D52&amp;#REF!,D52&amp;"9"))</f>
        <v>#REF!</v>
      </c>
      <c r="L52" s="358">
        <f t="shared" si="1"/>
        <v>999</v>
      </c>
      <c r="M52" s="394">
        <f t="shared" si="2"/>
        <v>999</v>
      </c>
      <c r="N52" s="389"/>
      <c r="O52">
        <v>63</v>
      </c>
      <c r="P52" s="127">
        <f t="shared" si="0"/>
        <v>999</v>
      </c>
      <c r="Q52" s="104"/>
    </row>
    <row r="53" spans="1:17" s="11" customFormat="1" ht="18.75" customHeight="1">
      <c r="A53" s="359">
        <v>47</v>
      </c>
      <c r="B53" s="523" t="s">
        <v>294</v>
      </c>
      <c r="C53" s="102" t="s">
        <v>268</v>
      </c>
      <c r="D53" t="s">
        <v>191</v>
      </c>
      <c r="E53" s="520" t="s">
        <v>239</v>
      </c>
      <c r="F53" s="126"/>
      <c r="G53" s="126"/>
      <c r="H53" s="466"/>
      <c r="I53" s="397"/>
      <c r="J53" s="356" t="e">
        <f>IF(AND(Q53="",#REF!&gt;0,#REF!&lt;5),K53,)</f>
        <v>#REF!</v>
      </c>
      <c r="K53" s="354" t="e">
        <f>IF(D53="","ZZZ9",IF(AND(#REF!&gt;0,#REF!&lt;5),D53&amp;#REF!,D53&amp;"9"))</f>
        <v>#REF!</v>
      </c>
      <c r="L53" s="358">
        <f t="shared" si="1"/>
        <v>999</v>
      </c>
      <c r="M53" s="394">
        <f t="shared" si="2"/>
        <v>999</v>
      </c>
      <c r="N53" s="389"/>
      <c r="O53" t="s">
        <v>200</v>
      </c>
      <c r="P53" s="127">
        <f t="shared" si="0"/>
        <v>999</v>
      </c>
      <c r="Q53" s="104"/>
    </row>
    <row r="54" spans="1:17" s="11" customFormat="1" ht="18.75" customHeight="1">
      <c r="A54" s="359">
        <v>48</v>
      </c>
      <c r="B54" s="524" t="s">
        <v>373</v>
      </c>
      <c r="C54" s="102" t="s">
        <v>374</v>
      </c>
      <c r="D54" s="103" t="s">
        <v>397</v>
      </c>
      <c r="E54" s="521" t="s">
        <v>402</v>
      </c>
      <c r="F54" s="126"/>
      <c r="G54" s="126"/>
      <c r="H54" s="466"/>
      <c r="I54" s="397"/>
      <c r="J54" s="356" t="e">
        <f>IF(AND(Q54="",#REF!&gt;0,#REF!&lt;5),K54,)</f>
        <v>#REF!</v>
      </c>
      <c r="K54" s="354" t="e">
        <f>IF(D54="","ZZZ9",IF(AND(#REF!&gt;0,#REF!&lt;5),D54&amp;#REF!,D54&amp;"9"))</f>
        <v>#REF!</v>
      </c>
      <c r="L54" s="358">
        <f t="shared" si="1"/>
        <v>999</v>
      </c>
      <c r="M54" s="394">
        <f t="shared" si="2"/>
        <v>999</v>
      </c>
      <c r="N54" s="389"/>
      <c r="O54" s="522" t="s">
        <v>200</v>
      </c>
      <c r="P54" s="127">
        <f t="shared" si="0"/>
        <v>999</v>
      </c>
      <c r="Q54" s="104"/>
    </row>
    <row r="55" spans="1:17" s="11" customFormat="1" ht="18.75" customHeight="1">
      <c r="A55" s="359">
        <v>49</v>
      </c>
      <c r="B55" s="102"/>
      <c r="C55" s="102"/>
      <c r="D55" s="103"/>
      <c r="E55" s="374"/>
      <c r="F55" s="126"/>
      <c r="G55" s="126"/>
      <c r="H55" s="466"/>
      <c r="I55" s="397"/>
      <c r="J55" s="356" t="e">
        <f>IF(AND(Q55="",#REF!&gt;0,#REF!&lt;5),K55,)</f>
        <v>#REF!</v>
      </c>
      <c r="K55" s="354" t="str">
        <f>IF(D55="","ZZZ9",IF(AND(#REF!&gt;0,#REF!&lt;5),D55&amp;#REF!,D55&amp;"9"))</f>
        <v>ZZZ9</v>
      </c>
      <c r="L55" s="358">
        <f t="shared" si="1"/>
        <v>999</v>
      </c>
      <c r="M55" s="394">
        <f t="shared" si="2"/>
        <v>999</v>
      </c>
      <c r="N55" s="389"/>
      <c r="O55" s="352"/>
      <c r="P55" s="127">
        <f t="shared" si="0"/>
        <v>999</v>
      </c>
      <c r="Q55" s="104"/>
    </row>
    <row r="56" spans="1:17" s="11" customFormat="1" ht="18.75" customHeight="1">
      <c r="A56" s="359">
        <v>50</v>
      </c>
      <c r="B56" s="102"/>
      <c r="C56" s="102"/>
      <c r="D56" s="103"/>
      <c r="E56" s="374"/>
      <c r="F56" s="126"/>
      <c r="G56" s="126"/>
      <c r="H56" s="466"/>
      <c r="I56" s="397"/>
      <c r="J56" s="356" t="e">
        <f>IF(AND(Q56="",#REF!&gt;0,#REF!&lt;5),K56,)</f>
        <v>#REF!</v>
      </c>
      <c r="K56" s="354" t="str">
        <f>IF(D56="","ZZZ9",IF(AND(#REF!&gt;0,#REF!&lt;5),D56&amp;#REF!,D56&amp;"9"))</f>
        <v>ZZZ9</v>
      </c>
      <c r="L56" s="358">
        <f t="shared" si="1"/>
        <v>999</v>
      </c>
      <c r="M56" s="394">
        <f t="shared" si="2"/>
        <v>999</v>
      </c>
      <c r="N56" s="389"/>
      <c r="O56" s="352"/>
      <c r="P56" s="127">
        <f t="shared" si="0"/>
        <v>999</v>
      </c>
      <c r="Q56" s="104"/>
    </row>
    <row r="57" spans="1:17" s="11" customFormat="1" ht="18.75" customHeight="1">
      <c r="A57" s="359">
        <v>51</v>
      </c>
      <c r="B57" s="102"/>
      <c r="C57" s="102"/>
      <c r="D57" s="103"/>
      <c r="E57" s="374"/>
      <c r="F57" s="126"/>
      <c r="G57" s="126"/>
      <c r="H57" s="466"/>
      <c r="I57" s="397"/>
      <c r="J57" s="356" t="e">
        <f>IF(AND(Q57="",#REF!&gt;0,#REF!&lt;5),K57,)</f>
        <v>#REF!</v>
      </c>
      <c r="K57" s="354" t="str">
        <f>IF(D57="","ZZZ9",IF(AND(#REF!&gt;0,#REF!&lt;5),D57&amp;#REF!,D57&amp;"9"))</f>
        <v>ZZZ9</v>
      </c>
      <c r="L57" s="358">
        <f t="shared" si="1"/>
        <v>999</v>
      </c>
      <c r="M57" s="394">
        <f t="shared" si="2"/>
        <v>999</v>
      </c>
      <c r="N57" s="389"/>
      <c r="O57" s="352"/>
      <c r="P57" s="127">
        <f t="shared" si="0"/>
        <v>999</v>
      </c>
      <c r="Q57" s="104"/>
    </row>
    <row r="58" spans="1:17" s="11" customFormat="1" ht="18.75" customHeight="1">
      <c r="A58" s="359">
        <v>52</v>
      </c>
      <c r="B58" s="102"/>
      <c r="C58" s="102"/>
      <c r="D58" s="103"/>
      <c r="E58" s="374"/>
      <c r="F58" s="126"/>
      <c r="G58" s="126"/>
      <c r="H58" s="466"/>
      <c r="I58" s="397"/>
      <c r="J58" s="356" t="e">
        <f>IF(AND(Q58="",#REF!&gt;0,#REF!&lt;5),K58,)</f>
        <v>#REF!</v>
      </c>
      <c r="K58" s="354" t="str">
        <f>IF(D58="","ZZZ9",IF(AND(#REF!&gt;0,#REF!&lt;5),D58&amp;#REF!,D58&amp;"9"))</f>
        <v>ZZZ9</v>
      </c>
      <c r="L58" s="358">
        <f t="shared" si="1"/>
        <v>999</v>
      </c>
      <c r="M58" s="394">
        <f t="shared" si="2"/>
        <v>999</v>
      </c>
      <c r="N58" s="389"/>
      <c r="O58" s="352"/>
      <c r="P58" s="127">
        <f t="shared" si="0"/>
        <v>999</v>
      </c>
      <c r="Q58" s="104"/>
    </row>
    <row r="59" spans="1:17" s="11" customFormat="1" ht="18.75" customHeight="1">
      <c r="A59" s="359">
        <v>53</v>
      </c>
      <c r="B59" s="102"/>
      <c r="C59" s="102"/>
      <c r="D59" s="103"/>
      <c r="E59" s="374"/>
      <c r="F59" s="126"/>
      <c r="G59" s="126"/>
      <c r="H59" s="466"/>
      <c r="I59" s="397"/>
      <c r="J59" s="356" t="e">
        <f>IF(AND(Q59="",#REF!&gt;0,#REF!&lt;5),K59,)</f>
        <v>#REF!</v>
      </c>
      <c r="K59" s="354" t="str">
        <f>IF(D59="","ZZZ9",IF(AND(#REF!&gt;0,#REF!&lt;5),D59&amp;#REF!,D59&amp;"9"))</f>
        <v>ZZZ9</v>
      </c>
      <c r="L59" s="358">
        <f t="shared" si="1"/>
        <v>999</v>
      </c>
      <c r="M59" s="394">
        <f t="shared" si="2"/>
        <v>999</v>
      </c>
      <c r="N59" s="389"/>
      <c r="O59" s="352"/>
      <c r="P59" s="127">
        <f t="shared" si="0"/>
        <v>999</v>
      </c>
      <c r="Q59" s="104"/>
    </row>
    <row r="60" spans="1:17" s="11" customFormat="1" ht="18.75" customHeight="1">
      <c r="A60" s="359">
        <v>54</v>
      </c>
      <c r="B60" s="102"/>
      <c r="C60" s="102"/>
      <c r="D60" s="103"/>
      <c r="E60" s="374"/>
      <c r="F60" s="126"/>
      <c r="G60" s="126"/>
      <c r="H60" s="466"/>
      <c r="I60" s="397"/>
      <c r="J60" s="356" t="e">
        <f>IF(AND(Q60="",#REF!&gt;0,#REF!&lt;5),K60,)</f>
        <v>#REF!</v>
      </c>
      <c r="K60" s="354" t="str">
        <f>IF(D60="","ZZZ9",IF(AND(#REF!&gt;0,#REF!&lt;5),D60&amp;#REF!,D60&amp;"9"))</f>
        <v>ZZZ9</v>
      </c>
      <c r="L60" s="358">
        <f t="shared" si="1"/>
        <v>999</v>
      </c>
      <c r="M60" s="394">
        <f t="shared" si="2"/>
        <v>999</v>
      </c>
      <c r="N60" s="389"/>
      <c r="O60" s="352"/>
      <c r="P60" s="127">
        <f t="shared" si="0"/>
        <v>999</v>
      </c>
      <c r="Q60" s="104"/>
    </row>
    <row r="61" spans="1:17" s="11" customFormat="1" ht="18.75" customHeight="1">
      <c r="A61" s="359">
        <v>55</v>
      </c>
      <c r="B61" s="102"/>
      <c r="C61" s="102"/>
      <c r="D61" s="103"/>
      <c r="E61" s="374"/>
      <c r="F61" s="126"/>
      <c r="G61" s="126"/>
      <c r="H61" s="466"/>
      <c r="I61" s="397"/>
      <c r="J61" s="356" t="e">
        <f>IF(AND(Q61="",#REF!&gt;0,#REF!&lt;5),K61,)</f>
        <v>#REF!</v>
      </c>
      <c r="K61" s="354" t="str">
        <f>IF(D61="","ZZZ9",IF(AND(#REF!&gt;0,#REF!&lt;5),D61&amp;#REF!,D61&amp;"9"))</f>
        <v>ZZZ9</v>
      </c>
      <c r="L61" s="358">
        <f t="shared" si="1"/>
        <v>999</v>
      </c>
      <c r="M61" s="394">
        <f t="shared" si="2"/>
        <v>999</v>
      </c>
      <c r="N61" s="389"/>
      <c r="O61" s="352"/>
      <c r="P61" s="127">
        <f t="shared" si="0"/>
        <v>999</v>
      </c>
      <c r="Q61" s="104"/>
    </row>
    <row r="62" spans="1:17" s="11" customFormat="1" ht="18.75" customHeight="1">
      <c r="A62" s="359">
        <v>56</v>
      </c>
      <c r="B62" s="102"/>
      <c r="C62" s="102"/>
      <c r="D62" s="103"/>
      <c r="E62" s="374"/>
      <c r="F62" s="126"/>
      <c r="G62" s="126"/>
      <c r="H62" s="466"/>
      <c r="I62" s="397"/>
      <c r="J62" s="356" t="e">
        <f>IF(AND(Q62="",#REF!&gt;0,#REF!&lt;5),K62,)</f>
        <v>#REF!</v>
      </c>
      <c r="K62" s="354" t="str">
        <f>IF(D62="","ZZZ9",IF(AND(#REF!&gt;0,#REF!&lt;5),D62&amp;#REF!,D62&amp;"9"))</f>
        <v>ZZZ9</v>
      </c>
      <c r="L62" s="358">
        <f t="shared" si="1"/>
        <v>999</v>
      </c>
      <c r="M62" s="394">
        <f t="shared" si="2"/>
        <v>999</v>
      </c>
      <c r="N62" s="389"/>
      <c r="O62" s="352"/>
      <c r="P62" s="127">
        <f t="shared" si="0"/>
        <v>999</v>
      </c>
      <c r="Q62" s="104"/>
    </row>
    <row r="63" spans="1:17" s="11" customFormat="1" ht="18.75" customHeight="1">
      <c r="A63" s="359">
        <v>57</v>
      </c>
      <c r="B63" s="102"/>
      <c r="C63" s="102"/>
      <c r="D63" s="103"/>
      <c r="E63" s="374"/>
      <c r="F63" s="126"/>
      <c r="G63" s="126"/>
      <c r="H63" s="466"/>
      <c r="I63" s="397"/>
      <c r="J63" s="356" t="e">
        <f>IF(AND(Q63="",#REF!&gt;0,#REF!&lt;5),K63,)</f>
        <v>#REF!</v>
      </c>
      <c r="K63" s="354" t="str">
        <f>IF(D63="","ZZZ9",IF(AND(#REF!&gt;0,#REF!&lt;5),D63&amp;#REF!,D63&amp;"9"))</f>
        <v>ZZZ9</v>
      </c>
      <c r="L63" s="358">
        <f t="shared" si="1"/>
        <v>999</v>
      </c>
      <c r="M63" s="394">
        <f t="shared" si="2"/>
        <v>999</v>
      </c>
      <c r="N63" s="389"/>
      <c r="O63" s="352"/>
      <c r="P63" s="127">
        <f t="shared" si="0"/>
        <v>999</v>
      </c>
      <c r="Q63" s="104"/>
    </row>
    <row r="64" spans="1:17" s="11" customFormat="1" ht="18.75" customHeight="1">
      <c r="A64" s="359">
        <v>58</v>
      </c>
      <c r="B64" s="102"/>
      <c r="C64" s="102"/>
      <c r="D64" s="103"/>
      <c r="E64" s="374"/>
      <c r="F64" s="126"/>
      <c r="G64" s="126"/>
      <c r="H64" s="466"/>
      <c r="I64" s="397"/>
      <c r="J64" s="356" t="e">
        <f>IF(AND(Q64="",#REF!&gt;0,#REF!&lt;5),K64,)</f>
        <v>#REF!</v>
      </c>
      <c r="K64" s="354" t="str">
        <f>IF(D64="","ZZZ9",IF(AND(#REF!&gt;0,#REF!&lt;5),D64&amp;#REF!,D64&amp;"9"))</f>
        <v>ZZZ9</v>
      </c>
      <c r="L64" s="358">
        <f t="shared" si="1"/>
        <v>999</v>
      </c>
      <c r="M64" s="394">
        <f t="shared" si="2"/>
        <v>999</v>
      </c>
      <c r="N64" s="389"/>
      <c r="O64" s="352"/>
      <c r="P64" s="127">
        <f t="shared" si="0"/>
        <v>999</v>
      </c>
      <c r="Q64" s="104"/>
    </row>
    <row r="65" spans="1:17" s="11" customFormat="1" ht="18.75" customHeight="1">
      <c r="A65" s="359">
        <v>59</v>
      </c>
      <c r="B65" s="102"/>
      <c r="C65" s="102"/>
      <c r="D65" s="103"/>
      <c r="E65" s="374"/>
      <c r="F65" s="126"/>
      <c r="G65" s="126"/>
      <c r="H65" s="466"/>
      <c r="I65" s="397"/>
      <c r="J65" s="356" t="e">
        <f>IF(AND(Q65="",#REF!&gt;0,#REF!&lt;5),K65,)</f>
        <v>#REF!</v>
      </c>
      <c r="K65" s="354" t="str">
        <f>IF(D65="","ZZZ9",IF(AND(#REF!&gt;0,#REF!&lt;5),D65&amp;#REF!,D65&amp;"9"))</f>
        <v>ZZZ9</v>
      </c>
      <c r="L65" s="358">
        <f t="shared" si="1"/>
        <v>999</v>
      </c>
      <c r="M65" s="394">
        <f t="shared" si="2"/>
        <v>999</v>
      </c>
      <c r="N65" s="389"/>
      <c r="O65" s="352"/>
      <c r="P65" s="127">
        <f t="shared" si="0"/>
        <v>999</v>
      </c>
      <c r="Q65" s="104"/>
    </row>
    <row r="66" spans="1:17" s="11" customFormat="1" ht="18.75" customHeight="1">
      <c r="A66" s="359">
        <v>60</v>
      </c>
      <c r="B66" s="102"/>
      <c r="C66" s="102"/>
      <c r="D66" s="103"/>
      <c r="E66" s="374"/>
      <c r="F66" s="126"/>
      <c r="G66" s="126"/>
      <c r="H66" s="466"/>
      <c r="I66" s="397"/>
      <c r="J66" s="356" t="e">
        <f>IF(AND(Q66="",#REF!&gt;0,#REF!&lt;5),K66,)</f>
        <v>#REF!</v>
      </c>
      <c r="K66" s="354" t="str">
        <f>IF(D66="","ZZZ9",IF(AND(#REF!&gt;0,#REF!&lt;5),D66&amp;#REF!,D66&amp;"9"))</f>
        <v>ZZZ9</v>
      </c>
      <c r="L66" s="358">
        <f t="shared" si="1"/>
        <v>999</v>
      </c>
      <c r="M66" s="394">
        <f t="shared" si="2"/>
        <v>999</v>
      </c>
      <c r="N66" s="389"/>
      <c r="O66" s="352"/>
      <c r="P66" s="127">
        <f t="shared" si="0"/>
        <v>999</v>
      </c>
      <c r="Q66" s="104"/>
    </row>
    <row r="67" spans="1:17" s="11" customFormat="1" ht="18.75" customHeight="1">
      <c r="A67" s="359">
        <v>61</v>
      </c>
      <c r="B67" s="102"/>
      <c r="C67" s="102"/>
      <c r="D67" s="103"/>
      <c r="E67" s="374"/>
      <c r="F67" s="126"/>
      <c r="G67" s="126"/>
      <c r="H67" s="466"/>
      <c r="I67" s="397"/>
      <c r="J67" s="356" t="e">
        <f>IF(AND(Q67="",#REF!&gt;0,#REF!&lt;5),K67,)</f>
        <v>#REF!</v>
      </c>
      <c r="K67" s="354" t="str">
        <f>IF(D67="","ZZZ9",IF(AND(#REF!&gt;0,#REF!&lt;5),D67&amp;#REF!,D67&amp;"9"))</f>
        <v>ZZZ9</v>
      </c>
      <c r="L67" s="358">
        <f t="shared" si="1"/>
        <v>999</v>
      </c>
      <c r="M67" s="394">
        <f t="shared" si="2"/>
        <v>999</v>
      </c>
      <c r="N67" s="389"/>
      <c r="O67" s="352"/>
      <c r="P67" s="127">
        <f t="shared" si="0"/>
        <v>999</v>
      </c>
      <c r="Q67" s="104"/>
    </row>
    <row r="68" spans="1:17" s="11" customFormat="1" ht="18.75" customHeight="1">
      <c r="A68" s="359">
        <v>62</v>
      </c>
      <c r="B68" s="102"/>
      <c r="C68" s="102"/>
      <c r="D68" s="103"/>
      <c r="E68" s="374"/>
      <c r="F68" s="126"/>
      <c r="G68" s="126"/>
      <c r="H68" s="466"/>
      <c r="I68" s="397"/>
      <c r="J68" s="356" t="e">
        <f>IF(AND(Q68="",#REF!&gt;0,#REF!&lt;5),K68,)</f>
        <v>#REF!</v>
      </c>
      <c r="K68" s="354" t="str">
        <f>IF(D68="","ZZZ9",IF(AND(#REF!&gt;0,#REF!&lt;5),D68&amp;#REF!,D68&amp;"9"))</f>
        <v>ZZZ9</v>
      </c>
      <c r="L68" s="358">
        <f t="shared" si="1"/>
        <v>999</v>
      </c>
      <c r="M68" s="394">
        <f t="shared" si="2"/>
        <v>999</v>
      </c>
      <c r="N68" s="389"/>
      <c r="O68" s="352"/>
      <c r="P68" s="127">
        <f t="shared" si="0"/>
        <v>999</v>
      </c>
      <c r="Q68" s="104"/>
    </row>
    <row r="69" spans="1:17" s="11" customFormat="1" ht="18.75" customHeight="1">
      <c r="A69" s="359">
        <v>63</v>
      </c>
      <c r="B69" s="102"/>
      <c r="C69" s="102"/>
      <c r="D69" s="103"/>
      <c r="E69" s="374"/>
      <c r="F69" s="126"/>
      <c r="G69" s="126"/>
      <c r="H69" s="466"/>
      <c r="I69" s="397"/>
      <c r="J69" s="356" t="e">
        <f>IF(AND(Q69="",#REF!&gt;0,#REF!&lt;5),K69,)</f>
        <v>#REF!</v>
      </c>
      <c r="K69" s="354" t="str">
        <f>IF(D69="","ZZZ9",IF(AND(#REF!&gt;0,#REF!&lt;5),D69&amp;#REF!,D69&amp;"9"))</f>
        <v>ZZZ9</v>
      </c>
      <c r="L69" s="358">
        <f t="shared" si="1"/>
        <v>999</v>
      </c>
      <c r="M69" s="394">
        <f t="shared" si="2"/>
        <v>999</v>
      </c>
      <c r="N69" s="389"/>
      <c r="O69" s="352"/>
      <c r="P69" s="127">
        <f t="shared" si="0"/>
        <v>999</v>
      </c>
      <c r="Q69" s="104"/>
    </row>
    <row r="70" spans="1:17" s="11" customFormat="1" ht="18.75" customHeight="1">
      <c r="A70" s="359">
        <v>64</v>
      </c>
      <c r="B70" s="102"/>
      <c r="C70" s="102"/>
      <c r="D70" s="103"/>
      <c r="E70" s="374"/>
      <c r="F70" s="126"/>
      <c r="G70" s="126"/>
      <c r="H70" s="466"/>
      <c r="I70" s="397"/>
      <c r="J70" s="356" t="e">
        <f>IF(AND(Q70="",#REF!&gt;0,#REF!&lt;5),K70,)</f>
        <v>#REF!</v>
      </c>
      <c r="K70" s="354" t="str">
        <f>IF(D70="","ZZZ9",IF(AND(#REF!&gt;0,#REF!&lt;5),D70&amp;#REF!,D70&amp;"9"))</f>
        <v>ZZZ9</v>
      </c>
      <c r="L70" s="358">
        <f t="shared" si="1"/>
        <v>999</v>
      </c>
      <c r="M70" s="394">
        <f t="shared" si="2"/>
        <v>999</v>
      </c>
      <c r="N70" s="389"/>
      <c r="O70" s="352"/>
      <c r="P70" s="127">
        <f t="shared" si="0"/>
        <v>999</v>
      </c>
      <c r="Q70" s="104"/>
    </row>
    <row r="71" spans="1:17" s="11" customFormat="1" ht="18.75" customHeight="1">
      <c r="A71" s="359">
        <v>65</v>
      </c>
      <c r="B71" s="102"/>
      <c r="C71" s="102"/>
      <c r="D71" s="103"/>
      <c r="E71" s="374"/>
      <c r="F71" s="126"/>
      <c r="G71" s="126"/>
      <c r="H71" s="466"/>
      <c r="I71" s="397"/>
      <c r="J71" s="356" t="e">
        <f>IF(AND(Q71="",#REF!&gt;0,#REF!&lt;5),K71,)</f>
        <v>#REF!</v>
      </c>
      <c r="K71" s="354" t="str">
        <f>IF(D71="","ZZZ9",IF(AND(#REF!&gt;0,#REF!&lt;5),D71&amp;#REF!,D71&amp;"9"))</f>
        <v>ZZZ9</v>
      </c>
      <c r="L71" s="358">
        <f t="shared" si="1"/>
        <v>999</v>
      </c>
      <c r="M71" s="394">
        <f t="shared" si="2"/>
        <v>999</v>
      </c>
      <c r="N71" s="389"/>
      <c r="O71" s="352"/>
      <c r="P71" s="127">
        <f t="shared" si="0"/>
        <v>999</v>
      </c>
      <c r="Q71" s="104"/>
    </row>
    <row r="72" spans="1:17" s="11" customFormat="1" ht="18.75" customHeight="1">
      <c r="A72" s="359">
        <v>66</v>
      </c>
      <c r="B72" s="102"/>
      <c r="C72" s="102"/>
      <c r="D72" s="103"/>
      <c r="E72" s="374"/>
      <c r="F72" s="126"/>
      <c r="G72" s="126"/>
      <c r="H72" s="466"/>
      <c r="I72" s="397"/>
      <c r="J72" s="356" t="e">
        <f>IF(AND(Q72="",#REF!&gt;0,#REF!&lt;5),K72,)</f>
        <v>#REF!</v>
      </c>
      <c r="K72" s="354" t="str">
        <f>IF(D72="","ZZZ9",IF(AND(#REF!&gt;0,#REF!&lt;5),D72&amp;#REF!,D72&amp;"9"))</f>
        <v>ZZZ9</v>
      </c>
      <c r="L72" s="358">
        <f aca="true" t="shared" si="3" ref="L72:L100">IF(Q72="",999,Q72)</f>
        <v>999</v>
      </c>
      <c r="M72" s="394">
        <f aca="true" t="shared" si="4" ref="M72:M100">IF(P72=999,999,1)</f>
        <v>999</v>
      </c>
      <c r="N72" s="389"/>
      <c r="O72" s="352"/>
      <c r="P72" s="127">
        <f aca="true" t="shared" si="5" ref="P72:P100">IF(N72="DA",1,IF(N72="WC",2,IF(N72="SE",3,IF(N72="Q",4,IF(N72="LL",5,999)))))</f>
        <v>999</v>
      </c>
      <c r="Q72" s="104"/>
    </row>
    <row r="73" spans="1:17" s="11" customFormat="1" ht="18.75" customHeight="1">
      <c r="A73" s="359">
        <v>67</v>
      </c>
      <c r="B73" s="102"/>
      <c r="C73" s="102"/>
      <c r="D73" s="103"/>
      <c r="E73" s="374"/>
      <c r="F73" s="126"/>
      <c r="G73" s="126"/>
      <c r="H73" s="466"/>
      <c r="I73" s="397"/>
      <c r="J73" s="356" t="e">
        <f>IF(AND(Q73="",#REF!&gt;0,#REF!&lt;5),K73,)</f>
        <v>#REF!</v>
      </c>
      <c r="K73" s="354" t="str">
        <f>IF(D73="","ZZZ9",IF(AND(#REF!&gt;0,#REF!&lt;5),D73&amp;#REF!,D73&amp;"9"))</f>
        <v>ZZZ9</v>
      </c>
      <c r="L73" s="358">
        <f t="shared" si="3"/>
        <v>999</v>
      </c>
      <c r="M73" s="394">
        <f t="shared" si="4"/>
        <v>999</v>
      </c>
      <c r="N73" s="389"/>
      <c r="O73" s="352"/>
      <c r="P73" s="127">
        <f t="shared" si="5"/>
        <v>999</v>
      </c>
      <c r="Q73" s="104"/>
    </row>
    <row r="74" spans="1:17" s="11" customFormat="1" ht="18.75" customHeight="1">
      <c r="A74" s="359">
        <v>68</v>
      </c>
      <c r="B74" s="102"/>
      <c r="C74" s="102"/>
      <c r="D74" s="103"/>
      <c r="E74" s="374"/>
      <c r="F74" s="126"/>
      <c r="G74" s="126"/>
      <c r="H74" s="466"/>
      <c r="I74" s="397"/>
      <c r="J74" s="356" t="e">
        <f>IF(AND(Q74="",#REF!&gt;0,#REF!&lt;5),K74,)</f>
        <v>#REF!</v>
      </c>
      <c r="K74" s="354" t="str">
        <f>IF(D74="","ZZZ9",IF(AND(#REF!&gt;0,#REF!&lt;5),D74&amp;#REF!,D74&amp;"9"))</f>
        <v>ZZZ9</v>
      </c>
      <c r="L74" s="358">
        <f t="shared" si="3"/>
        <v>999</v>
      </c>
      <c r="M74" s="394">
        <f t="shared" si="4"/>
        <v>999</v>
      </c>
      <c r="N74" s="389"/>
      <c r="O74" s="352"/>
      <c r="P74" s="127">
        <f t="shared" si="5"/>
        <v>999</v>
      </c>
      <c r="Q74" s="104"/>
    </row>
    <row r="75" spans="1:17" s="11" customFormat="1" ht="18.75" customHeight="1">
      <c r="A75" s="359">
        <v>69</v>
      </c>
      <c r="B75" s="102"/>
      <c r="C75" s="102"/>
      <c r="D75" s="103"/>
      <c r="E75" s="374"/>
      <c r="F75" s="126"/>
      <c r="G75" s="126"/>
      <c r="H75" s="466"/>
      <c r="I75" s="397"/>
      <c r="J75" s="356" t="e">
        <f>IF(AND(Q75="",#REF!&gt;0,#REF!&lt;5),K75,)</f>
        <v>#REF!</v>
      </c>
      <c r="K75" s="354" t="str">
        <f>IF(D75="","ZZZ9",IF(AND(#REF!&gt;0,#REF!&lt;5),D75&amp;#REF!,D75&amp;"9"))</f>
        <v>ZZZ9</v>
      </c>
      <c r="L75" s="358">
        <f t="shared" si="3"/>
        <v>999</v>
      </c>
      <c r="M75" s="394">
        <f t="shared" si="4"/>
        <v>999</v>
      </c>
      <c r="N75" s="389"/>
      <c r="O75" s="352"/>
      <c r="P75" s="127">
        <f t="shared" si="5"/>
        <v>999</v>
      </c>
      <c r="Q75" s="104"/>
    </row>
    <row r="76" spans="1:17" s="11" customFormat="1" ht="18.75" customHeight="1">
      <c r="A76" s="359">
        <v>70</v>
      </c>
      <c r="B76" s="102"/>
      <c r="C76" s="102"/>
      <c r="D76" s="103"/>
      <c r="E76" s="374"/>
      <c r="F76" s="126"/>
      <c r="G76" s="126"/>
      <c r="H76" s="466"/>
      <c r="I76" s="397"/>
      <c r="J76" s="356" t="e">
        <f>IF(AND(Q76="",#REF!&gt;0,#REF!&lt;5),K76,)</f>
        <v>#REF!</v>
      </c>
      <c r="K76" s="354" t="str">
        <f>IF(D76="","ZZZ9",IF(AND(#REF!&gt;0,#REF!&lt;5),D76&amp;#REF!,D76&amp;"9"))</f>
        <v>ZZZ9</v>
      </c>
      <c r="L76" s="358">
        <f t="shared" si="3"/>
        <v>999</v>
      </c>
      <c r="M76" s="394">
        <f t="shared" si="4"/>
        <v>999</v>
      </c>
      <c r="N76" s="389"/>
      <c r="O76" s="352"/>
      <c r="P76" s="127">
        <f t="shared" si="5"/>
        <v>999</v>
      </c>
      <c r="Q76" s="104"/>
    </row>
    <row r="77" spans="1:17" s="11" customFormat="1" ht="18.75" customHeight="1">
      <c r="A77" s="359">
        <v>71</v>
      </c>
      <c r="B77" s="102"/>
      <c r="C77" s="102"/>
      <c r="D77" s="103"/>
      <c r="E77" s="374"/>
      <c r="F77" s="126"/>
      <c r="G77" s="126"/>
      <c r="H77" s="466"/>
      <c r="I77" s="397"/>
      <c r="J77" s="356" t="e">
        <f>IF(AND(Q77="",#REF!&gt;0,#REF!&lt;5),K77,)</f>
        <v>#REF!</v>
      </c>
      <c r="K77" s="354" t="str">
        <f>IF(D77="","ZZZ9",IF(AND(#REF!&gt;0,#REF!&lt;5),D77&amp;#REF!,D77&amp;"9"))</f>
        <v>ZZZ9</v>
      </c>
      <c r="L77" s="358">
        <f t="shared" si="3"/>
        <v>999</v>
      </c>
      <c r="M77" s="394">
        <f t="shared" si="4"/>
        <v>999</v>
      </c>
      <c r="N77" s="389"/>
      <c r="O77" s="352"/>
      <c r="P77" s="127">
        <f t="shared" si="5"/>
        <v>999</v>
      </c>
      <c r="Q77" s="104"/>
    </row>
    <row r="78" spans="1:17" s="11" customFormat="1" ht="18.75" customHeight="1">
      <c r="A78" s="359">
        <v>72</v>
      </c>
      <c r="B78" s="102"/>
      <c r="C78" s="102"/>
      <c r="D78" s="103"/>
      <c r="E78" s="374"/>
      <c r="F78" s="126"/>
      <c r="G78" s="126"/>
      <c r="H78" s="466"/>
      <c r="I78" s="397"/>
      <c r="J78" s="356" t="e">
        <f>IF(AND(Q78="",#REF!&gt;0,#REF!&lt;5),K78,)</f>
        <v>#REF!</v>
      </c>
      <c r="K78" s="354" t="str">
        <f>IF(D78="","ZZZ9",IF(AND(#REF!&gt;0,#REF!&lt;5),D78&amp;#REF!,D78&amp;"9"))</f>
        <v>ZZZ9</v>
      </c>
      <c r="L78" s="358">
        <f t="shared" si="3"/>
        <v>999</v>
      </c>
      <c r="M78" s="394">
        <f t="shared" si="4"/>
        <v>999</v>
      </c>
      <c r="N78" s="389"/>
      <c r="O78" s="352"/>
      <c r="P78" s="127">
        <f t="shared" si="5"/>
        <v>999</v>
      </c>
      <c r="Q78" s="104"/>
    </row>
    <row r="79" spans="1:17" s="11" customFormat="1" ht="18.75" customHeight="1">
      <c r="A79" s="359">
        <v>73</v>
      </c>
      <c r="B79" s="102"/>
      <c r="C79" s="102"/>
      <c r="D79" s="103"/>
      <c r="E79" s="374"/>
      <c r="F79" s="126"/>
      <c r="G79" s="126"/>
      <c r="H79" s="466"/>
      <c r="I79" s="397"/>
      <c r="J79" s="356" t="e">
        <f>IF(AND(Q79="",#REF!&gt;0,#REF!&lt;5),K79,)</f>
        <v>#REF!</v>
      </c>
      <c r="K79" s="354" t="str">
        <f>IF(D79="","ZZZ9",IF(AND(#REF!&gt;0,#REF!&lt;5),D79&amp;#REF!,D79&amp;"9"))</f>
        <v>ZZZ9</v>
      </c>
      <c r="L79" s="358">
        <f t="shared" si="3"/>
        <v>999</v>
      </c>
      <c r="M79" s="394">
        <f t="shared" si="4"/>
        <v>999</v>
      </c>
      <c r="N79" s="389"/>
      <c r="O79" s="352"/>
      <c r="P79" s="127">
        <f t="shared" si="5"/>
        <v>999</v>
      </c>
      <c r="Q79" s="104"/>
    </row>
    <row r="80" spans="1:17" s="11" customFormat="1" ht="18.75" customHeight="1">
      <c r="A80" s="359">
        <v>74</v>
      </c>
      <c r="B80" s="102"/>
      <c r="C80" s="102"/>
      <c r="D80" s="103"/>
      <c r="E80" s="374"/>
      <c r="F80" s="126"/>
      <c r="G80" s="126"/>
      <c r="H80" s="466"/>
      <c r="I80" s="397"/>
      <c r="J80" s="356" t="e">
        <f>IF(AND(Q80="",#REF!&gt;0,#REF!&lt;5),K80,)</f>
        <v>#REF!</v>
      </c>
      <c r="K80" s="354" t="str">
        <f>IF(D80="","ZZZ9",IF(AND(#REF!&gt;0,#REF!&lt;5),D80&amp;#REF!,D80&amp;"9"))</f>
        <v>ZZZ9</v>
      </c>
      <c r="L80" s="358">
        <f t="shared" si="3"/>
        <v>999</v>
      </c>
      <c r="M80" s="394">
        <f t="shared" si="4"/>
        <v>999</v>
      </c>
      <c r="N80" s="389"/>
      <c r="O80" s="352"/>
      <c r="P80" s="127">
        <f t="shared" si="5"/>
        <v>999</v>
      </c>
      <c r="Q80" s="104"/>
    </row>
    <row r="81" spans="1:17" s="11" customFormat="1" ht="18.75" customHeight="1">
      <c r="A81" s="359">
        <v>75</v>
      </c>
      <c r="B81" s="102"/>
      <c r="C81" s="102"/>
      <c r="D81" s="103"/>
      <c r="E81" s="374"/>
      <c r="F81" s="126"/>
      <c r="G81" s="126"/>
      <c r="H81" s="466"/>
      <c r="I81" s="397"/>
      <c r="J81" s="356" t="e">
        <f>IF(AND(Q81="",#REF!&gt;0,#REF!&lt;5),K81,)</f>
        <v>#REF!</v>
      </c>
      <c r="K81" s="354" t="str">
        <f>IF(D81="","ZZZ9",IF(AND(#REF!&gt;0,#REF!&lt;5),D81&amp;#REF!,D81&amp;"9"))</f>
        <v>ZZZ9</v>
      </c>
      <c r="L81" s="358">
        <f t="shared" si="3"/>
        <v>999</v>
      </c>
      <c r="M81" s="394">
        <f t="shared" si="4"/>
        <v>999</v>
      </c>
      <c r="N81" s="389"/>
      <c r="O81" s="352"/>
      <c r="P81" s="127">
        <f t="shared" si="5"/>
        <v>999</v>
      </c>
      <c r="Q81" s="104"/>
    </row>
    <row r="82" spans="1:17" s="11" customFormat="1" ht="18.75" customHeight="1">
      <c r="A82" s="359">
        <v>76</v>
      </c>
      <c r="B82" s="102"/>
      <c r="C82" s="102"/>
      <c r="D82" s="103"/>
      <c r="E82" s="374"/>
      <c r="F82" s="126"/>
      <c r="G82" s="126"/>
      <c r="H82" s="466"/>
      <c r="I82" s="397"/>
      <c r="J82" s="356" t="e">
        <f>IF(AND(Q82="",#REF!&gt;0,#REF!&lt;5),K82,)</f>
        <v>#REF!</v>
      </c>
      <c r="K82" s="354" t="str">
        <f>IF(D82="","ZZZ9",IF(AND(#REF!&gt;0,#REF!&lt;5),D82&amp;#REF!,D82&amp;"9"))</f>
        <v>ZZZ9</v>
      </c>
      <c r="L82" s="358">
        <f t="shared" si="3"/>
        <v>999</v>
      </c>
      <c r="M82" s="394">
        <f t="shared" si="4"/>
        <v>999</v>
      </c>
      <c r="N82" s="389"/>
      <c r="O82" s="352"/>
      <c r="P82" s="127">
        <f t="shared" si="5"/>
        <v>999</v>
      </c>
      <c r="Q82" s="104"/>
    </row>
    <row r="83" spans="1:17" s="11" customFormat="1" ht="18.75" customHeight="1">
      <c r="A83" s="359">
        <v>77</v>
      </c>
      <c r="B83" s="102"/>
      <c r="C83" s="102"/>
      <c r="D83" s="103"/>
      <c r="E83" s="374"/>
      <c r="F83" s="126"/>
      <c r="G83" s="126"/>
      <c r="H83" s="466"/>
      <c r="I83" s="397"/>
      <c r="J83" s="356" t="e">
        <f>IF(AND(Q83="",#REF!&gt;0,#REF!&lt;5),K83,)</f>
        <v>#REF!</v>
      </c>
      <c r="K83" s="354" t="str">
        <f>IF(D83="","ZZZ9",IF(AND(#REF!&gt;0,#REF!&lt;5),D83&amp;#REF!,D83&amp;"9"))</f>
        <v>ZZZ9</v>
      </c>
      <c r="L83" s="358">
        <f t="shared" si="3"/>
        <v>999</v>
      </c>
      <c r="M83" s="394">
        <f t="shared" si="4"/>
        <v>999</v>
      </c>
      <c r="N83" s="389"/>
      <c r="O83" s="352"/>
      <c r="P83" s="127">
        <f t="shared" si="5"/>
        <v>999</v>
      </c>
      <c r="Q83" s="104"/>
    </row>
    <row r="84" spans="1:17" s="11" customFormat="1" ht="18.75" customHeight="1">
      <c r="A84" s="359">
        <v>78</v>
      </c>
      <c r="B84" s="102"/>
      <c r="C84" s="102"/>
      <c r="D84" s="103"/>
      <c r="E84" s="374"/>
      <c r="F84" s="126"/>
      <c r="G84" s="126"/>
      <c r="H84" s="466"/>
      <c r="I84" s="397"/>
      <c r="J84" s="356" t="e">
        <f>IF(AND(Q84="",#REF!&gt;0,#REF!&lt;5),K84,)</f>
        <v>#REF!</v>
      </c>
      <c r="K84" s="354" t="str">
        <f>IF(D84="","ZZZ9",IF(AND(#REF!&gt;0,#REF!&lt;5),D84&amp;#REF!,D84&amp;"9"))</f>
        <v>ZZZ9</v>
      </c>
      <c r="L84" s="358">
        <f t="shared" si="3"/>
        <v>999</v>
      </c>
      <c r="M84" s="394">
        <f t="shared" si="4"/>
        <v>999</v>
      </c>
      <c r="N84" s="389"/>
      <c r="O84" s="352"/>
      <c r="P84" s="127">
        <f t="shared" si="5"/>
        <v>999</v>
      </c>
      <c r="Q84" s="104"/>
    </row>
    <row r="85" spans="1:17" s="11" customFormat="1" ht="18.75" customHeight="1">
      <c r="A85" s="359">
        <v>79</v>
      </c>
      <c r="B85" s="102"/>
      <c r="C85" s="102"/>
      <c r="D85" s="103"/>
      <c r="E85" s="374"/>
      <c r="F85" s="126"/>
      <c r="G85" s="126"/>
      <c r="H85" s="466"/>
      <c r="I85" s="397"/>
      <c r="J85" s="356" t="e">
        <f>IF(AND(Q85="",#REF!&gt;0,#REF!&lt;5),K85,)</f>
        <v>#REF!</v>
      </c>
      <c r="K85" s="354" t="str">
        <f>IF(D85="","ZZZ9",IF(AND(#REF!&gt;0,#REF!&lt;5),D85&amp;#REF!,D85&amp;"9"))</f>
        <v>ZZZ9</v>
      </c>
      <c r="L85" s="358">
        <f t="shared" si="3"/>
        <v>999</v>
      </c>
      <c r="M85" s="394">
        <f t="shared" si="4"/>
        <v>999</v>
      </c>
      <c r="N85" s="389"/>
      <c r="O85" s="352"/>
      <c r="P85" s="127">
        <f t="shared" si="5"/>
        <v>999</v>
      </c>
      <c r="Q85" s="104"/>
    </row>
    <row r="86" spans="1:17" s="11" customFormat="1" ht="18.75" customHeight="1">
      <c r="A86" s="359">
        <v>80</v>
      </c>
      <c r="B86" s="102"/>
      <c r="C86" s="102"/>
      <c r="D86" s="103"/>
      <c r="E86" s="374"/>
      <c r="F86" s="126"/>
      <c r="G86" s="126"/>
      <c r="H86" s="466"/>
      <c r="I86" s="397"/>
      <c r="J86" s="356" t="e">
        <f>IF(AND(Q86="",#REF!&gt;0,#REF!&lt;5),K86,)</f>
        <v>#REF!</v>
      </c>
      <c r="K86" s="354" t="str">
        <f>IF(D86="","ZZZ9",IF(AND(#REF!&gt;0,#REF!&lt;5),D86&amp;#REF!,D86&amp;"9"))</f>
        <v>ZZZ9</v>
      </c>
      <c r="L86" s="358">
        <f t="shared" si="3"/>
        <v>999</v>
      </c>
      <c r="M86" s="394">
        <f t="shared" si="4"/>
        <v>999</v>
      </c>
      <c r="N86" s="389"/>
      <c r="O86" s="352"/>
      <c r="P86" s="127">
        <f t="shared" si="5"/>
        <v>999</v>
      </c>
      <c r="Q86" s="104"/>
    </row>
    <row r="87" spans="1:17" s="11" customFormat="1" ht="18.75" customHeight="1">
      <c r="A87" s="359">
        <v>81</v>
      </c>
      <c r="B87" s="102"/>
      <c r="C87" s="102"/>
      <c r="D87" s="103"/>
      <c r="E87" s="374"/>
      <c r="F87" s="126"/>
      <c r="G87" s="126"/>
      <c r="H87" s="466"/>
      <c r="I87" s="397"/>
      <c r="J87" s="356" t="e">
        <f>IF(AND(Q87="",#REF!&gt;0,#REF!&lt;5),K87,)</f>
        <v>#REF!</v>
      </c>
      <c r="K87" s="354" t="str">
        <f>IF(D87="","ZZZ9",IF(AND(#REF!&gt;0,#REF!&lt;5),D87&amp;#REF!,D87&amp;"9"))</f>
        <v>ZZZ9</v>
      </c>
      <c r="L87" s="358">
        <f t="shared" si="3"/>
        <v>999</v>
      </c>
      <c r="M87" s="394">
        <f t="shared" si="4"/>
        <v>999</v>
      </c>
      <c r="N87" s="389"/>
      <c r="O87" s="352"/>
      <c r="P87" s="127">
        <f t="shared" si="5"/>
        <v>999</v>
      </c>
      <c r="Q87" s="104"/>
    </row>
    <row r="88" spans="1:17" s="11" customFormat="1" ht="18.75" customHeight="1">
      <c r="A88" s="359">
        <v>82</v>
      </c>
      <c r="B88" s="102"/>
      <c r="C88" s="102"/>
      <c r="D88" s="103"/>
      <c r="E88" s="374"/>
      <c r="F88" s="126"/>
      <c r="G88" s="126"/>
      <c r="H88" s="466"/>
      <c r="I88" s="397"/>
      <c r="J88" s="356" t="e">
        <f>IF(AND(Q88="",#REF!&gt;0,#REF!&lt;5),K88,)</f>
        <v>#REF!</v>
      </c>
      <c r="K88" s="354" t="str">
        <f>IF(D88="","ZZZ9",IF(AND(#REF!&gt;0,#REF!&lt;5),D88&amp;#REF!,D88&amp;"9"))</f>
        <v>ZZZ9</v>
      </c>
      <c r="L88" s="358">
        <f t="shared" si="3"/>
        <v>999</v>
      </c>
      <c r="M88" s="394">
        <f t="shared" si="4"/>
        <v>999</v>
      </c>
      <c r="N88" s="389"/>
      <c r="O88" s="352"/>
      <c r="P88" s="127">
        <f t="shared" si="5"/>
        <v>999</v>
      </c>
      <c r="Q88" s="104"/>
    </row>
    <row r="89" spans="1:17" s="11" customFormat="1" ht="18.75" customHeight="1">
      <c r="A89" s="359">
        <v>83</v>
      </c>
      <c r="B89" s="102"/>
      <c r="C89" s="102"/>
      <c r="D89" s="103"/>
      <c r="E89" s="374"/>
      <c r="F89" s="126"/>
      <c r="G89" s="126"/>
      <c r="H89" s="466"/>
      <c r="I89" s="397"/>
      <c r="J89" s="356" t="e">
        <f>IF(AND(Q89="",#REF!&gt;0,#REF!&lt;5),K89,)</f>
        <v>#REF!</v>
      </c>
      <c r="K89" s="354" t="str">
        <f>IF(D89="","ZZZ9",IF(AND(#REF!&gt;0,#REF!&lt;5),D89&amp;#REF!,D89&amp;"9"))</f>
        <v>ZZZ9</v>
      </c>
      <c r="L89" s="358">
        <f t="shared" si="3"/>
        <v>999</v>
      </c>
      <c r="M89" s="394">
        <f t="shared" si="4"/>
        <v>999</v>
      </c>
      <c r="N89" s="389"/>
      <c r="O89" s="352"/>
      <c r="P89" s="127">
        <f t="shared" si="5"/>
        <v>999</v>
      </c>
      <c r="Q89" s="104"/>
    </row>
    <row r="90" spans="1:17" s="11" customFormat="1" ht="18.75" customHeight="1">
      <c r="A90" s="359">
        <v>84</v>
      </c>
      <c r="B90" s="102"/>
      <c r="C90" s="102"/>
      <c r="D90" s="103"/>
      <c r="E90" s="374"/>
      <c r="F90" s="126"/>
      <c r="G90" s="126"/>
      <c r="H90" s="466"/>
      <c r="I90" s="397"/>
      <c r="J90" s="356" t="e">
        <f>IF(AND(Q90="",#REF!&gt;0,#REF!&lt;5),K90,)</f>
        <v>#REF!</v>
      </c>
      <c r="K90" s="354" t="str">
        <f>IF(D90="","ZZZ9",IF(AND(#REF!&gt;0,#REF!&lt;5),D90&amp;#REF!,D90&amp;"9"))</f>
        <v>ZZZ9</v>
      </c>
      <c r="L90" s="358">
        <f t="shared" si="3"/>
        <v>999</v>
      </c>
      <c r="M90" s="394">
        <f t="shared" si="4"/>
        <v>999</v>
      </c>
      <c r="N90" s="389"/>
      <c r="O90" s="352"/>
      <c r="P90" s="127">
        <f t="shared" si="5"/>
        <v>999</v>
      </c>
      <c r="Q90" s="104"/>
    </row>
    <row r="91" spans="1:17" s="11" customFormat="1" ht="18.75" customHeight="1">
      <c r="A91" s="359">
        <v>85</v>
      </c>
      <c r="B91" s="102"/>
      <c r="C91" s="102"/>
      <c r="D91" s="103"/>
      <c r="E91" s="374"/>
      <c r="F91" s="126"/>
      <c r="G91" s="126"/>
      <c r="H91" s="466"/>
      <c r="I91" s="397"/>
      <c r="J91" s="356" t="e">
        <f>IF(AND(Q91="",#REF!&gt;0,#REF!&lt;5),K91,)</f>
        <v>#REF!</v>
      </c>
      <c r="K91" s="354" t="str">
        <f>IF(D91="","ZZZ9",IF(AND(#REF!&gt;0,#REF!&lt;5),D91&amp;#REF!,D91&amp;"9"))</f>
        <v>ZZZ9</v>
      </c>
      <c r="L91" s="358">
        <f t="shared" si="3"/>
        <v>999</v>
      </c>
      <c r="M91" s="394">
        <f t="shared" si="4"/>
        <v>999</v>
      </c>
      <c r="N91" s="389"/>
      <c r="O91" s="352"/>
      <c r="P91" s="127">
        <f t="shared" si="5"/>
        <v>999</v>
      </c>
      <c r="Q91" s="104"/>
    </row>
    <row r="92" spans="1:17" s="11" customFormat="1" ht="18.75" customHeight="1">
      <c r="A92" s="359">
        <v>86</v>
      </c>
      <c r="B92" s="102"/>
      <c r="C92" s="102"/>
      <c r="D92" s="103"/>
      <c r="E92" s="374"/>
      <c r="F92" s="126"/>
      <c r="G92" s="126"/>
      <c r="H92" s="466"/>
      <c r="I92" s="397"/>
      <c r="J92" s="356" t="e">
        <f>IF(AND(Q92="",#REF!&gt;0,#REF!&lt;5),K92,)</f>
        <v>#REF!</v>
      </c>
      <c r="K92" s="354" t="str">
        <f>IF(D92="","ZZZ9",IF(AND(#REF!&gt;0,#REF!&lt;5),D92&amp;#REF!,D92&amp;"9"))</f>
        <v>ZZZ9</v>
      </c>
      <c r="L92" s="358">
        <f t="shared" si="3"/>
        <v>999</v>
      </c>
      <c r="M92" s="394">
        <f t="shared" si="4"/>
        <v>999</v>
      </c>
      <c r="N92" s="389"/>
      <c r="O92" s="352"/>
      <c r="P92" s="127">
        <f t="shared" si="5"/>
        <v>999</v>
      </c>
      <c r="Q92" s="104"/>
    </row>
    <row r="93" spans="1:17" s="11" customFormat="1" ht="18.75" customHeight="1">
      <c r="A93" s="359">
        <v>87</v>
      </c>
      <c r="B93" s="102"/>
      <c r="C93" s="102"/>
      <c r="D93" s="103"/>
      <c r="E93" s="374"/>
      <c r="F93" s="126"/>
      <c r="G93" s="126"/>
      <c r="H93" s="466"/>
      <c r="I93" s="397"/>
      <c r="J93" s="356" t="e">
        <f>IF(AND(Q93="",#REF!&gt;0,#REF!&lt;5),K93,)</f>
        <v>#REF!</v>
      </c>
      <c r="K93" s="354" t="str">
        <f>IF(D93="","ZZZ9",IF(AND(#REF!&gt;0,#REF!&lt;5),D93&amp;#REF!,D93&amp;"9"))</f>
        <v>ZZZ9</v>
      </c>
      <c r="L93" s="358">
        <f t="shared" si="3"/>
        <v>999</v>
      </c>
      <c r="M93" s="394">
        <f t="shared" si="4"/>
        <v>999</v>
      </c>
      <c r="N93" s="389"/>
      <c r="O93" s="352"/>
      <c r="P93" s="127">
        <f t="shared" si="5"/>
        <v>999</v>
      </c>
      <c r="Q93" s="104"/>
    </row>
    <row r="94" spans="1:17" s="11" customFormat="1" ht="18.75" customHeight="1">
      <c r="A94" s="359">
        <v>88</v>
      </c>
      <c r="B94" s="102"/>
      <c r="C94" s="102"/>
      <c r="D94" s="103"/>
      <c r="E94" s="374"/>
      <c r="F94" s="126"/>
      <c r="G94" s="126"/>
      <c r="H94" s="466"/>
      <c r="I94" s="397"/>
      <c r="J94" s="356" t="e">
        <f>IF(AND(Q94="",#REF!&gt;0,#REF!&lt;5),K94,)</f>
        <v>#REF!</v>
      </c>
      <c r="K94" s="354" t="str">
        <f>IF(D94="","ZZZ9",IF(AND(#REF!&gt;0,#REF!&lt;5),D94&amp;#REF!,D94&amp;"9"))</f>
        <v>ZZZ9</v>
      </c>
      <c r="L94" s="358">
        <f t="shared" si="3"/>
        <v>999</v>
      </c>
      <c r="M94" s="394">
        <f t="shared" si="4"/>
        <v>999</v>
      </c>
      <c r="N94" s="389"/>
      <c r="O94" s="352"/>
      <c r="P94" s="127">
        <f t="shared" si="5"/>
        <v>999</v>
      </c>
      <c r="Q94" s="104"/>
    </row>
    <row r="95" spans="1:17" s="11" customFormat="1" ht="18.75" customHeight="1">
      <c r="A95" s="359">
        <v>89</v>
      </c>
      <c r="B95" s="102"/>
      <c r="C95" s="102"/>
      <c r="D95" s="103"/>
      <c r="E95" s="374"/>
      <c r="F95" s="126"/>
      <c r="G95" s="126"/>
      <c r="H95" s="466"/>
      <c r="I95" s="397"/>
      <c r="J95" s="356" t="e">
        <f>IF(AND(Q95="",#REF!&gt;0,#REF!&lt;5),K95,)</f>
        <v>#REF!</v>
      </c>
      <c r="K95" s="354" t="str">
        <f>IF(D95="","ZZZ9",IF(AND(#REF!&gt;0,#REF!&lt;5),D95&amp;#REF!,D95&amp;"9"))</f>
        <v>ZZZ9</v>
      </c>
      <c r="L95" s="358">
        <f t="shared" si="3"/>
        <v>999</v>
      </c>
      <c r="M95" s="394">
        <f t="shared" si="4"/>
        <v>999</v>
      </c>
      <c r="N95" s="389"/>
      <c r="O95" s="352"/>
      <c r="P95" s="127">
        <f t="shared" si="5"/>
        <v>999</v>
      </c>
      <c r="Q95" s="104"/>
    </row>
    <row r="96" spans="1:17" s="11" customFormat="1" ht="18.75" customHeight="1">
      <c r="A96" s="359">
        <v>90</v>
      </c>
      <c r="B96" s="102"/>
      <c r="C96" s="102"/>
      <c r="D96" s="103"/>
      <c r="E96" s="374"/>
      <c r="F96" s="126"/>
      <c r="G96" s="126"/>
      <c r="H96" s="466"/>
      <c r="I96" s="397"/>
      <c r="J96" s="356" t="e">
        <f>IF(AND(Q96="",#REF!&gt;0,#REF!&lt;5),K96,)</f>
        <v>#REF!</v>
      </c>
      <c r="K96" s="354" t="str">
        <f>IF(D96="","ZZZ9",IF(AND(#REF!&gt;0,#REF!&lt;5),D96&amp;#REF!,D96&amp;"9"))</f>
        <v>ZZZ9</v>
      </c>
      <c r="L96" s="358">
        <f t="shared" si="3"/>
        <v>999</v>
      </c>
      <c r="M96" s="394">
        <f t="shared" si="4"/>
        <v>999</v>
      </c>
      <c r="N96" s="389"/>
      <c r="O96" s="352"/>
      <c r="P96" s="127">
        <f t="shared" si="5"/>
        <v>999</v>
      </c>
      <c r="Q96" s="104"/>
    </row>
    <row r="97" spans="1:17" s="11" customFormat="1" ht="18.75" customHeight="1">
      <c r="A97" s="359">
        <v>91</v>
      </c>
      <c r="B97" s="102"/>
      <c r="C97" s="102"/>
      <c r="D97" s="103"/>
      <c r="E97" s="374"/>
      <c r="F97" s="126"/>
      <c r="G97" s="126"/>
      <c r="H97" s="466"/>
      <c r="I97" s="397"/>
      <c r="J97" s="356" t="e">
        <f>IF(AND(Q97="",#REF!&gt;0,#REF!&lt;5),K97,)</f>
        <v>#REF!</v>
      </c>
      <c r="K97" s="354" t="str">
        <f>IF(D97="","ZZZ9",IF(AND(#REF!&gt;0,#REF!&lt;5),D97&amp;#REF!,D97&amp;"9"))</f>
        <v>ZZZ9</v>
      </c>
      <c r="L97" s="358">
        <f t="shared" si="3"/>
        <v>999</v>
      </c>
      <c r="M97" s="394">
        <f t="shared" si="4"/>
        <v>999</v>
      </c>
      <c r="N97" s="389"/>
      <c r="O97" s="352"/>
      <c r="P97" s="127">
        <f t="shared" si="5"/>
        <v>999</v>
      </c>
      <c r="Q97" s="104"/>
    </row>
    <row r="98" spans="1:17" s="11" customFormat="1" ht="18.75" customHeight="1">
      <c r="A98" s="359">
        <v>92</v>
      </c>
      <c r="B98" s="102"/>
      <c r="C98" s="102"/>
      <c r="D98" s="103"/>
      <c r="E98" s="374"/>
      <c r="F98" s="126"/>
      <c r="G98" s="126"/>
      <c r="H98" s="466"/>
      <c r="I98" s="397"/>
      <c r="J98" s="356" t="e">
        <f>IF(AND(Q98="",#REF!&gt;0,#REF!&lt;5),K98,)</f>
        <v>#REF!</v>
      </c>
      <c r="K98" s="354" t="str">
        <f>IF(D98="","ZZZ9",IF(AND(#REF!&gt;0,#REF!&lt;5),D98&amp;#REF!,D98&amp;"9"))</f>
        <v>ZZZ9</v>
      </c>
      <c r="L98" s="358">
        <f t="shared" si="3"/>
        <v>999</v>
      </c>
      <c r="M98" s="394">
        <f t="shared" si="4"/>
        <v>999</v>
      </c>
      <c r="N98" s="389"/>
      <c r="O98" s="352"/>
      <c r="P98" s="127">
        <f t="shared" si="5"/>
        <v>999</v>
      </c>
      <c r="Q98" s="104"/>
    </row>
    <row r="99" spans="1:17" s="11" customFormat="1" ht="18.75" customHeight="1">
      <c r="A99" s="359">
        <v>93</v>
      </c>
      <c r="B99" s="102"/>
      <c r="C99" s="102"/>
      <c r="D99" s="103"/>
      <c r="E99" s="374"/>
      <c r="F99" s="126"/>
      <c r="G99" s="126"/>
      <c r="H99" s="466"/>
      <c r="I99" s="397"/>
      <c r="J99" s="356" t="e">
        <f>IF(AND(Q99="",#REF!&gt;0,#REF!&lt;5),K99,)</f>
        <v>#REF!</v>
      </c>
      <c r="K99" s="354" t="str">
        <f>IF(D99="","ZZZ9",IF(AND(#REF!&gt;0,#REF!&lt;5),D99&amp;#REF!,D99&amp;"9"))</f>
        <v>ZZZ9</v>
      </c>
      <c r="L99" s="358">
        <f t="shared" si="3"/>
        <v>999</v>
      </c>
      <c r="M99" s="394">
        <f t="shared" si="4"/>
        <v>999</v>
      </c>
      <c r="N99" s="389"/>
      <c r="O99" s="352"/>
      <c r="P99" s="127">
        <f t="shared" si="5"/>
        <v>999</v>
      </c>
      <c r="Q99" s="104"/>
    </row>
    <row r="100" spans="1:17" s="11" customFormat="1" ht="18.75" customHeight="1">
      <c r="A100" s="359">
        <v>94</v>
      </c>
      <c r="B100" s="102"/>
      <c r="C100" s="102"/>
      <c r="D100" s="103"/>
      <c r="E100" s="374"/>
      <c r="F100" s="126"/>
      <c r="G100" s="126"/>
      <c r="H100" s="466"/>
      <c r="I100" s="397"/>
      <c r="J100" s="356" t="e">
        <f>IF(AND(Q100="",#REF!&gt;0,#REF!&lt;5),K100,)</f>
        <v>#REF!</v>
      </c>
      <c r="K100" s="354" t="str">
        <f>IF(D100="","ZZZ9",IF(AND(#REF!&gt;0,#REF!&lt;5),D100&amp;#REF!,D100&amp;"9"))</f>
        <v>ZZZ9</v>
      </c>
      <c r="L100" s="358">
        <f t="shared" si="3"/>
        <v>999</v>
      </c>
      <c r="M100" s="394">
        <f t="shared" si="4"/>
        <v>999</v>
      </c>
      <c r="N100" s="389"/>
      <c r="O100" s="352"/>
      <c r="P100" s="127">
        <f t="shared" si="5"/>
        <v>999</v>
      </c>
      <c r="Q100" s="104"/>
    </row>
    <row r="101" spans="1:17" s="11" customFormat="1" ht="18.75" customHeight="1">
      <c r="A101" s="359">
        <v>95</v>
      </c>
      <c r="B101" s="102"/>
      <c r="C101" s="102"/>
      <c r="D101" s="103"/>
      <c r="E101" s="374"/>
      <c r="F101" s="126"/>
      <c r="G101" s="126"/>
      <c r="H101" s="466"/>
      <c r="I101" s="397"/>
      <c r="J101" s="356" t="e">
        <f>IF(AND(Q101="",#REF!&gt;0,#REF!&lt;5),K101,)</f>
        <v>#REF!</v>
      </c>
      <c r="K101" s="354" t="str">
        <f>IF(D101="","ZZZ9",IF(AND(#REF!&gt;0,#REF!&lt;5),D101&amp;#REF!,D101&amp;"9"))</f>
        <v>ZZZ9</v>
      </c>
      <c r="L101" s="358">
        <f aca="true" t="shared" si="6" ref="L101:L134">IF(Q101="",999,Q101)</f>
        <v>999</v>
      </c>
      <c r="M101" s="394">
        <f aca="true" t="shared" si="7" ref="M101:M134">IF(P101=999,999,1)</f>
        <v>999</v>
      </c>
      <c r="N101" s="389"/>
      <c r="O101" s="352"/>
      <c r="P101" s="127">
        <f aca="true" t="shared" si="8" ref="P101:P134">IF(N101="DA",1,IF(N101="WC",2,IF(N101="SE",3,IF(N101="Q",4,IF(N101="LL",5,999)))))</f>
        <v>999</v>
      </c>
      <c r="Q101" s="104"/>
    </row>
    <row r="102" spans="1:17" s="11" customFormat="1" ht="18.75" customHeight="1">
      <c r="A102" s="359">
        <v>96</v>
      </c>
      <c r="B102" s="102"/>
      <c r="C102" s="102"/>
      <c r="D102" s="103"/>
      <c r="E102" s="374"/>
      <c r="F102" s="126"/>
      <c r="G102" s="126"/>
      <c r="H102" s="466"/>
      <c r="I102" s="397"/>
      <c r="J102" s="356" t="e">
        <f>IF(AND(Q102="",#REF!&gt;0,#REF!&lt;5),K102,)</f>
        <v>#REF!</v>
      </c>
      <c r="K102" s="354" t="str">
        <f>IF(D102="","ZZZ9",IF(AND(#REF!&gt;0,#REF!&lt;5),D102&amp;#REF!,D102&amp;"9"))</f>
        <v>ZZZ9</v>
      </c>
      <c r="L102" s="358">
        <f t="shared" si="6"/>
        <v>999</v>
      </c>
      <c r="M102" s="394">
        <f t="shared" si="7"/>
        <v>999</v>
      </c>
      <c r="N102" s="389"/>
      <c r="O102" s="352"/>
      <c r="P102" s="127">
        <f t="shared" si="8"/>
        <v>999</v>
      </c>
      <c r="Q102" s="104"/>
    </row>
    <row r="103" spans="1:17" s="11" customFormat="1" ht="18.75" customHeight="1">
      <c r="A103" s="359">
        <v>97</v>
      </c>
      <c r="B103" s="102"/>
      <c r="C103" s="102"/>
      <c r="D103" s="103"/>
      <c r="E103" s="374"/>
      <c r="F103" s="126"/>
      <c r="G103" s="126"/>
      <c r="H103" s="466"/>
      <c r="I103" s="397"/>
      <c r="J103" s="356" t="e">
        <f>IF(AND(Q103="",#REF!&gt;0,#REF!&lt;5),K103,)</f>
        <v>#REF!</v>
      </c>
      <c r="K103" s="354" t="str">
        <f>IF(D103="","ZZZ9",IF(AND(#REF!&gt;0,#REF!&lt;5),D103&amp;#REF!,D103&amp;"9"))</f>
        <v>ZZZ9</v>
      </c>
      <c r="L103" s="358">
        <f t="shared" si="6"/>
        <v>999</v>
      </c>
      <c r="M103" s="394">
        <f t="shared" si="7"/>
        <v>999</v>
      </c>
      <c r="N103" s="389"/>
      <c r="O103" s="352"/>
      <c r="P103" s="127">
        <f t="shared" si="8"/>
        <v>999</v>
      </c>
      <c r="Q103" s="104"/>
    </row>
    <row r="104" spans="1:17" s="11" customFormat="1" ht="18.75" customHeight="1">
      <c r="A104" s="359">
        <v>98</v>
      </c>
      <c r="B104" s="102"/>
      <c r="C104" s="102"/>
      <c r="D104" s="103"/>
      <c r="E104" s="374"/>
      <c r="F104" s="126"/>
      <c r="G104" s="126"/>
      <c r="H104" s="466"/>
      <c r="I104" s="397"/>
      <c r="J104" s="356" t="e">
        <f>IF(AND(Q104="",#REF!&gt;0,#REF!&lt;5),K104,)</f>
        <v>#REF!</v>
      </c>
      <c r="K104" s="354" t="str">
        <f>IF(D104="","ZZZ9",IF(AND(#REF!&gt;0,#REF!&lt;5),D104&amp;#REF!,D104&amp;"9"))</f>
        <v>ZZZ9</v>
      </c>
      <c r="L104" s="358">
        <f t="shared" si="6"/>
        <v>999</v>
      </c>
      <c r="M104" s="394">
        <f t="shared" si="7"/>
        <v>999</v>
      </c>
      <c r="N104" s="389"/>
      <c r="O104" s="352"/>
      <c r="P104" s="127">
        <f t="shared" si="8"/>
        <v>999</v>
      </c>
      <c r="Q104" s="104"/>
    </row>
    <row r="105" spans="1:17" s="11" customFormat="1" ht="18.75" customHeight="1">
      <c r="A105" s="359">
        <v>99</v>
      </c>
      <c r="B105" s="102"/>
      <c r="C105" s="102"/>
      <c r="D105" s="103"/>
      <c r="E105" s="374"/>
      <c r="F105" s="126"/>
      <c r="G105" s="126"/>
      <c r="H105" s="466"/>
      <c r="I105" s="397"/>
      <c r="J105" s="356" t="e">
        <f>IF(AND(Q105="",#REF!&gt;0,#REF!&lt;5),K105,)</f>
        <v>#REF!</v>
      </c>
      <c r="K105" s="354" t="str">
        <f>IF(D105="","ZZZ9",IF(AND(#REF!&gt;0,#REF!&lt;5),D105&amp;#REF!,D105&amp;"9"))</f>
        <v>ZZZ9</v>
      </c>
      <c r="L105" s="358">
        <f t="shared" si="6"/>
        <v>999</v>
      </c>
      <c r="M105" s="394">
        <f t="shared" si="7"/>
        <v>999</v>
      </c>
      <c r="N105" s="389"/>
      <c r="O105" s="352"/>
      <c r="P105" s="127">
        <f t="shared" si="8"/>
        <v>999</v>
      </c>
      <c r="Q105" s="104"/>
    </row>
    <row r="106" spans="1:17" s="11" customFormat="1" ht="18.75" customHeight="1">
      <c r="A106" s="359">
        <v>100</v>
      </c>
      <c r="B106" s="102"/>
      <c r="C106" s="102"/>
      <c r="D106" s="103"/>
      <c r="E106" s="374"/>
      <c r="F106" s="126"/>
      <c r="G106" s="126"/>
      <c r="H106" s="466"/>
      <c r="I106" s="397"/>
      <c r="J106" s="356" t="e">
        <f>IF(AND(Q106="",#REF!&gt;0,#REF!&lt;5),K106,)</f>
        <v>#REF!</v>
      </c>
      <c r="K106" s="354" t="str">
        <f>IF(D106="","ZZZ9",IF(AND(#REF!&gt;0,#REF!&lt;5),D106&amp;#REF!,D106&amp;"9"))</f>
        <v>ZZZ9</v>
      </c>
      <c r="L106" s="358">
        <f t="shared" si="6"/>
        <v>999</v>
      </c>
      <c r="M106" s="394">
        <f t="shared" si="7"/>
        <v>999</v>
      </c>
      <c r="N106" s="389"/>
      <c r="O106" s="352"/>
      <c r="P106" s="127">
        <f t="shared" si="8"/>
        <v>999</v>
      </c>
      <c r="Q106" s="104"/>
    </row>
    <row r="107" spans="1:17" s="11" customFormat="1" ht="18.75" customHeight="1">
      <c r="A107" s="359">
        <v>101</v>
      </c>
      <c r="B107" s="102"/>
      <c r="C107" s="102"/>
      <c r="D107" s="103"/>
      <c r="E107" s="374"/>
      <c r="F107" s="126"/>
      <c r="G107" s="126"/>
      <c r="H107" s="466"/>
      <c r="I107" s="397"/>
      <c r="J107" s="356" t="e">
        <f>IF(AND(Q107="",#REF!&gt;0,#REF!&lt;5),K107,)</f>
        <v>#REF!</v>
      </c>
      <c r="K107" s="354" t="str">
        <f>IF(D107="","ZZZ9",IF(AND(#REF!&gt;0,#REF!&lt;5),D107&amp;#REF!,D107&amp;"9"))</f>
        <v>ZZZ9</v>
      </c>
      <c r="L107" s="358">
        <f t="shared" si="6"/>
        <v>999</v>
      </c>
      <c r="M107" s="394">
        <f t="shared" si="7"/>
        <v>999</v>
      </c>
      <c r="N107" s="389"/>
      <c r="O107" s="352"/>
      <c r="P107" s="127">
        <f t="shared" si="8"/>
        <v>999</v>
      </c>
      <c r="Q107" s="104"/>
    </row>
    <row r="108" spans="1:17" s="11" customFormat="1" ht="18.75" customHeight="1">
      <c r="A108" s="359">
        <v>102</v>
      </c>
      <c r="B108" s="102"/>
      <c r="C108" s="102"/>
      <c r="D108" s="103"/>
      <c r="E108" s="374"/>
      <c r="F108" s="126"/>
      <c r="G108" s="126"/>
      <c r="H108" s="466"/>
      <c r="I108" s="397"/>
      <c r="J108" s="356" t="e">
        <f>IF(AND(Q108="",#REF!&gt;0,#REF!&lt;5),K108,)</f>
        <v>#REF!</v>
      </c>
      <c r="K108" s="354" t="str">
        <f>IF(D108="","ZZZ9",IF(AND(#REF!&gt;0,#REF!&lt;5),D108&amp;#REF!,D108&amp;"9"))</f>
        <v>ZZZ9</v>
      </c>
      <c r="L108" s="358">
        <f t="shared" si="6"/>
        <v>999</v>
      </c>
      <c r="M108" s="394">
        <f t="shared" si="7"/>
        <v>999</v>
      </c>
      <c r="N108" s="389"/>
      <c r="O108" s="352"/>
      <c r="P108" s="127">
        <f t="shared" si="8"/>
        <v>999</v>
      </c>
      <c r="Q108" s="104"/>
    </row>
    <row r="109" spans="1:17" s="11" customFormat="1" ht="18.75" customHeight="1">
      <c r="A109" s="359">
        <v>103</v>
      </c>
      <c r="B109" s="102"/>
      <c r="C109" s="102"/>
      <c r="D109" s="103"/>
      <c r="E109" s="374"/>
      <c r="F109" s="126"/>
      <c r="G109" s="126"/>
      <c r="H109" s="466"/>
      <c r="I109" s="397"/>
      <c r="J109" s="356" t="e">
        <f>IF(AND(Q109="",#REF!&gt;0,#REF!&lt;5),K109,)</f>
        <v>#REF!</v>
      </c>
      <c r="K109" s="354" t="str">
        <f>IF(D109="","ZZZ9",IF(AND(#REF!&gt;0,#REF!&lt;5),D109&amp;#REF!,D109&amp;"9"))</f>
        <v>ZZZ9</v>
      </c>
      <c r="L109" s="358">
        <f t="shared" si="6"/>
        <v>999</v>
      </c>
      <c r="M109" s="394">
        <f t="shared" si="7"/>
        <v>999</v>
      </c>
      <c r="N109" s="389"/>
      <c r="O109" s="352"/>
      <c r="P109" s="127">
        <f t="shared" si="8"/>
        <v>999</v>
      </c>
      <c r="Q109" s="104"/>
    </row>
    <row r="110" spans="1:17" s="11" customFormat="1" ht="18.75" customHeight="1">
      <c r="A110" s="359">
        <v>104</v>
      </c>
      <c r="B110" s="102"/>
      <c r="C110" s="102"/>
      <c r="D110" s="103"/>
      <c r="E110" s="374"/>
      <c r="F110" s="126"/>
      <c r="G110" s="126"/>
      <c r="H110" s="466"/>
      <c r="I110" s="397"/>
      <c r="J110" s="356" t="e">
        <f>IF(AND(Q110="",#REF!&gt;0,#REF!&lt;5),K110,)</f>
        <v>#REF!</v>
      </c>
      <c r="K110" s="354" t="str">
        <f>IF(D110="","ZZZ9",IF(AND(#REF!&gt;0,#REF!&lt;5),D110&amp;#REF!,D110&amp;"9"))</f>
        <v>ZZZ9</v>
      </c>
      <c r="L110" s="358">
        <f t="shared" si="6"/>
        <v>999</v>
      </c>
      <c r="M110" s="394">
        <f t="shared" si="7"/>
        <v>999</v>
      </c>
      <c r="N110" s="389"/>
      <c r="O110" s="352"/>
      <c r="P110" s="127">
        <f t="shared" si="8"/>
        <v>999</v>
      </c>
      <c r="Q110" s="104"/>
    </row>
    <row r="111" spans="1:17" s="11" customFormat="1" ht="18.75" customHeight="1">
      <c r="A111" s="359">
        <v>105</v>
      </c>
      <c r="B111" s="102"/>
      <c r="C111" s="102"/>
      <c r="D111" s="103"/>
      <c r="E111" s="374"/>
      <c r="F111" s="126"/>
      <c r="G111" s="126"/>
      <c r="H111" s="466"/>
      <c r="I111" s="397"/>
      <c r="J111" s="356" t="e">
        <f>IF(AND(Q111="",#REF!&gt;0,#REF!&lt;5),K111,)</f>
        <v>#REF!</v>
      </c>
      <c r="K111" s="354" t="str">
        <f>IF(D111="","ZZZ9",IF(AND(#REF!&gt;0,#REF!&lt;5),D111&amp;#REF!,D111&amp;"9"))</f>
        <v>ZZZ9</v>
      </c>
      <c r="L111" s="358">
        <f t="shared" si="6"/>
        <v>999</v>
      </c>
      <c r="M111" s="394">
        <f t="shared" si="7"/>
        <v>999</v>
      </c>
      <c r="N111" s="389"/>
      <c r="O111" s="352"/>
      <c r="P111" s="127">
        <f t="shared" si="8"/>
        <v>999</v>
      </c>
      <c r="Q111" s="104"/>
    </row>
    <row r="112" spans="1:17" s="11" customFormat="1" ht="18.75" customHeight="1">
      <c r="A112" s="359">
        <v>106</v>
      </c>
      <c r="B112" s="102"/>
      <c r="C112" s="102"/>
      <c r="D112" s="103"/>
      <c r="E112" s="374"/>
      <c r="F112" s="126"/>
      <c r="G112" s="126"/>
      <c r="H112" s="466"/>
      <c r="I112" s="397"/>
      <c r="J112" s="356" t="e">
        <f>IF(AND(Q112="",#REF!&gt;0,#REF!&lt;5),K112,)</f>
        <v>#REF!</v>
      </c>
      <c r="K112" s="354" t="str">
        <f>IF(D112="","ZZZ9",IF(AND(#REF!&gt;0,#REF!&lt;5),D112&amp;#REF!,D112&amp;"9"))</f>
        <v>ZZZ9</v>
      </c>
      <c r="L112" s="358">
        <f t="shared" si="6"/>
        <v>999</v>
      </c>
      <c r="M112" s="394">
        <f t="shared" si="7"/>
        <v>999</v>
      </c>
      <c r="N112" s="389"/>
      <c r="O112" s="352"/>
      <c r="P112" s="127">
        <f t="shared" si="8"/>
        <v>999</v>
      </c>
      <c r="Q112" s="104"/>
    </row>
    <row r="113" spans="1:17" s="11" customFormat="1" ht="18.75" customHeight="1">
      <c r="A113" s="359">
        <v>107</v>
      </c>
      <c r="B113" s="102"/>
      <c r="C113" s="102"/>
      <c r="D113" s="103"/>
      <c r="E113" s="374"/>
      <c r="F113" s="126"/>
      <c r="G113" s="126"/>
      <c r="H113" s="466"/>
      <c r="I113" s="397"/>
      <c r="J113" s="356" t="e">
        <f>IF(AND(Q113="",#REF!&gt;0,#REF!&lt;5),K113,)</f>
        <v>#REF!</v>
      </c>
      <c r="K113" s="354" t="str">
        <f>IF(D113="","ZZZ9",IF(AND(#REF!&gt;0,#REF!&lt;5),D113&amp;#REF!,D113&amp;"9"))</f>
        <v>ZZZ9</v>
      </c>
      <c r="L113" s="358">
        <f t="shared" si="6"/>
        <v>999</v>
      </c>
      <c r="M113" s="394">
        <f t="shared" si="7"/>
        <v>999</v>
      </c>
      <c r="N113" s="389"/>
      <c r="O113" s="352"/>
      <c r="P113" s="127">
        <f t="shared" si="8"/>
        <v>999</v>
      </c>
      <c r="Q113" s="104"/>
    </row>
    <row r="114" spans="1:17" s="11" customFormat="1" ht="18.75" customHeight="1">
      <c r="A114" s="359">
        <v>108</v>
      </c>
      <c r="B114" s="102"/>
      <c r="C114" s="102"/>
      <c r="D114" s="103"/>
      <c r="E114" s="374"/>
      <c r="F114" s="126"/>
      <c r="G114" s="126"/>
      <c r="H114" s="466"/>
      <c r="I114" s="397"/>
      <c r="J114" s="356" t="e">
        <f>IF(AND(Q114="",#REF!&gt;0,#REF!&lt;5),K114,)</f>
        <v>#REF!</v>
      </c>
      <c r="K114" s="354" t="str">
        <f>IF(D114="","ZZZ9",IF(AND(#REF!&gt;0,#REF!&lt;5),D114&amp;#REF!,D114&amp;"9"))</f>
        <v>ZZZ9</v>
      </c>
      <c r="L114" s="358">
        <f t="shared" si="6"/>
        <v>999</v>
      </c>
      <c r="M114" s="394">
        <f t="shared" si="7"/>
        <v>999</v>
      </c>
      <c r="N114" s="389"/>
      <c r="O114" s="352"/>
      <c r="P114" s="127">
        <f t="shared" si="8"/>
        <v>999</v>
      </c>
      <c r="Q114" s="104"/>
    </row>
    <row r="115" spans="1:17" s="11" customFormat="1" ht="18.75" customHeight="1">
      <c r="A115" s="359">
        <v>109</v>
      </c>
      <c r="B115" s="102"/>
      <c r="C115" s="102"/>
      <c r="D115" s="103"/>
      <c r="E115" s="374"/>
      <c r="F115" s="126"/>
      <c r="G115" s="126"/>
      <c r="H115" s="466"/>
      <c r="I115" s="397"/>
      <c r="J115" s="356" t="e">
        <f>IF(AND(Q115="",#REF!&gt;0,#REF!&lt;5),K115,)</f>
        <v>#REF!</v>
      </c>
      <c r="K115" s="354" t="str">
        <f>IF(D115="","ZZZ9",IF(AND(#REF!&gt;0,#REF!&lt;5),D115&amp;#REF!,D115&amp;"9"))</f>
        <v>ZZZ9</v>
      </c>
      <c r="L115" s="358">
        <f t="shared" si="6"/>
        <v>999</v>
      </c>
      <c r="M115" s="394">
        <f t="shared" si="7"/>
        <v>999</v>
      </c>
      <c r="N115" s="389"/>
      <c r="O115" s="352"/>
      <c r="P115" s="127">
        <f t="shared" si="8"/>
        <v>999</v>
      </c>
      <c r="Q115" s="104"/>
    </row>
    <row r="116" spans="1:17" s="11" customFormat="1" ht="18.75" customHeight="1">
      <c r="A116" s="359">
        <v>110</v>
      </c>
      <c r="B116" s="102"/>
      <c r="C116" s="102"/>
      <c r="D116" s="103"/>
      <c r="E116" s="374"/>
      <c r="F116" s="126"/>
      <c r="G116" s="126"/>
      <c r="H116" s="466"/>
      <c r="I116" s="397"/>
      <c r="J116" s="356" t="e">
        <f>IF(AND(Q116="",#REF!&gt;0,#REF!&lt;5),K116,)</f>
        <v>#REF!</v>
      </c>
      <c r="K116" s="354" t="str">
        <f>IF(D116="","ZZZ9",IF(AND(#REF!&gt;0,#REF!&lt;5),D116&amp;#REF!,D116&amp;"9"))</f>
        <v>ZZZ9</v>
      </c>
      <c r="L116" s="358">
        <f t="shared" si="6"/>
        <v>999</v>
      </c>
      <c r="M116" s="394">
        <f t="shared" si="7"/>
        <v>999</v>
      </c>
      <c r="N116" s="389"/>
      <c r="O116" s="352"/>
      <c r="P116" s="127">
        <f t="shared" si="8"/>
        <v>999</v>
      </c>
      <c r="Q116" s="104"/>
    </row>
    <row r="117" spans="1:17" s="11" customFormat="1" ht="18.75" customHeight="1">
      <c r="A117" s="359">
        <v>111</v>
      </c>
      <c r="B117" s="102"/>
      <c r="C117" s="102"/>
      <c r="D117" s="103"/>
      <c r="E117" s="374"/>
      <c r="F117" s="126"/>
      <c r="G117" s="126"/>
      <c r="H117" s="466"/>
      <c r="I117" s="397"/>
      <c r="J117" s="356" t="e">
        <f>IF(AND(Q117="",#REF!&gt;0,#REF!&lt;5),K117,)</f>
        <v>#REF!</v>
      </c>
      <c r="K117" s="354" t="str">
        <f>IF(D117="","ZZZ9",IF(AND(#REF!&gt;0,#REF!&lt;5),D117&amp;#REF!,D117&amp;"9"))</f>
        <v>ZZZ9</v>
      </c>
      <c r="L117" s="358">
        <f t="shared" si="6"/>
        <v>999</v>
      </c>
      <c r="M117" s="394">
        <f t="shared" si="7"/>
        <v>999</v>
      </c>
      <c r="N117" s="389"/>
      <c r="O117" s="352"/>
      <c r="P117" s="127">
        <f t="shared" si="8"/>
        <v>999</v>
      </c>
      <c r="Q117" s="104"/>
    </row>
    <row r="118" spans="1:17" s="11" customFormat="1" ht="18.75" customHeight="1">
      <c r="A118" s="359">
        <v>112</v>
      </c>
      <c r="B118" s="102"/>
      <c r="C118" s="102"/>
      <c r="D118" s="103"/>
      <c r="E118" s="374"/>
      <c r="F118" s="126"/>
      <c r="G118" s="126"/>
      <c r="H118" s="466"/>
      <c r="I118" s="397"/>
      <c r="J118" s="356" t="e">
        <f>IF(AND(Q118="",#REF!&gt;0,#REF!&lt;5),K118,)</f>
        <v>#REF!</v>
      </c>
      <c r="K118" s="354" t="str">
        <f>IF(D118="","ZZZ9",IF(AND(#REF!&gt;0,#REF!&lt;5),D118&amp;#REF!,D118&amp;"9"))</f>
        <v>ZZZ9</v>
      </c>
      <c r="L118" s="358">
        <f t="shared" si="6"/>
        <v>999</v>
      </c>
      <c r="M118" s="394">
        <f t="shared" si="7"/>
        <v>999</v>
      </c>
      <c r="N118" s="389"/>
      <c r="O118" s="352"/>
      <c r="P118" s="127">
        <f t="shared" si="8"/>
        <v>999</v>
      </c>
      <c r="Q118" s="104"/>
    </row>
    <row r="119" spans="1:17" s="11" customFormat="1" ht="18.75" customHeight="1">
      <c r="A119" s="359">
        <v>113</v>
      </c>
      <c r="B119" s="102"/>
      <c r="C119" s="102"/>
      <c r="D119" s="103"/>
      <c r="E119" s="374"/>
      <c r="F119" s="126"/>
      <c r="G119" s="126"/>
      <c r="H119" s="466"/>
      <c r="I119" s="397"/>
      <c r="J119" s="356" t="e">
        <f>IF(AND(Q119="",#REF!&gt;0,#REF!&lt;5),K119,)</f>
        <v>#REF!</v>
      </c>
      <c r="K119" s="354" t="str">
        <f>IF(D119="","ZZZ9",IF(AND(#REF!&gt;0,#REF!&lt;5),D119&amp;#REF!,D119&amp;"9"))</f>
        <v>ZZZ9</v>
      </c>
      <c r="L119" s="358">
        <f t="shared" si="6"/>
        <v>999</v>
      </c>
      <c r="M119" s="394">
        <f t="shared" si="7"/>
        <v>999</v>
      </c>
      <c r="N119" s="389"/>
      <c r="O119" s="352"/>
      <c r="P119" s="127">
        <f t="shared" si="8"/>
        <v>999</v>
      </c>
      <c r="Q119" s="104"/>
    </row>
    <row r="120" spans="1:17" s="11" customFormat="1" ht="18.75" customHeight="1">
      <c r="A120" s="359">
        <v>114</v>
      </c>
      <c r="B120" s="102"/>
      <c r="C120" s="102"/>
      <c r="D120" s="103"/>
      <c r="E120" s="374"/>
      <c r="F120" s="126"/>
      <c r="G120" s="126"/>
      <c r="H120" s="466"/>
      <c r="I120" s="397"/>
      <c r="J120" s="356" t="e">
        <f>IF(AND(Q120="",#REF!&gt;0,#REF!&lt;5),K120,)</f>
        <v>#REF!</v>
      </c>
      <c r="K120" s="354" t="str">
        <f>IF(D120="","ZZZ9",IF(AND(#REF!&gt;0,#REF!&lt;5),D120&amp;#REF!,D120&amp;"9"))</f>
        <v>ZZZ9</v>
      </c>
      <c r="L120" s="358">
        <f t="shared" si="6"/>
        <v>999</v>
      </c>
      <c r="M120" s="394">
        <f t="shared" si="7"/>
        <v>999</v>
      </c>
      <c r="N120" s="389"/>
      <c r="O120" s="352"/>
      <c r="P120" s="127">
        <f t="shared" si="8"/>
        <v>999</v>
      </c>
      <c r="Q120" s="104"/>
    </row>
    <row r="121" spans="1:17" s="11" customFormat="1" ht="18.75" customHeight="1">
      <c r="A121" s="359">
        <v>115</v>
      </c>
      <c r="B121" s="102"/>
      <c r="C121" s="102"/>
      <c r="D121" s="103"/>
      <c r="E121" s="374"/>
      <c r="F121" s="126"/>
      <c r="G121" s="126"/>
      <c r="H121" s="466"/>
      <c r="I121" s="397"/>
      <c r="J121" s="356" t="e">
        <f>IF(AND(Q121="",#REF!&gt;0,#REF!&lt;5),K121,)</f>
        <v>#REF!</v>
      </c>
      <c r="K121" s="354" t="str">
        <f>IF(D121="","ZZZ9",IF(AND(#REF!&gt;0,#REF!&lt;5),D121&amp;#REF!,D121&amp;"9"))</f>
        <v>ZZZ9</v>
      </c>
      <c r="L121" s="358">
        <f t="shared" si="6"/>
        <v>999</v>
      </c>
      <c r="M121" s="394">
        <f t="shared" si="7"/>
        <v>999</v>
      </c>
      <c r="N121" s="389"/>
      <c r="O121" s="352"/>
      <c r="P121" s="127">
        <f t="shared" si="8"/>
        <v>999</v>
      </c>
      <c r="Q121" s="104"/>
    </row>
    <row r="122" spans="1:17" s="11" customFormat="1" ht="18.75" customHeight="1">
      <c r="A122" s="359">
        <v>116</v>
      </c>
      <c r="B122" s="102"/>
      <c r="C122" s="102"/>
      <c r="D122" s="103"/>
      <c r="E122" s="374"/>
      <c r="F122" s="126"/>
      <c r="G122" s="126"/>
      <c r="H122" s="466"/>
      <c r="I122" s="397"/>
      <c r="J122" s="356" t="e">
        <f>IF(AND(Q122="",#REF!&gt;0,#REF!&lt;5),K122,)</f>
        <v>#REF!</v>
      </c>
      <c r="K122" s="354" t="str">
        <f>IF(D122="","ZZZ9",IF(AND(#REF!&gt;0,#REF!&lt;5),D122&amp;#REF!,D122&amp;"9"))</f>
        <v>ZZZ9</v>
      </c>
      <c r="L122" s="358">
        <f t="shared" si="6"/>
        <v>999</v>
      </c>
      <c r="M122" s="394">
        <f t="shared" si="7"/>
        <v>999</v>
      </c>
      <c r="N122" s="389"/>
      <c r="O122" s="352"/>
      <c r="P122" s="127">
        <f t="shared" si="8"/>
        <v>999</v>
      </c>
      <c r="Q122" s="104"/>
    </row>
    <row r="123" spans="1:17" s="11" customFormat="1" ht="18.75" customHeight="1">
      <c r="A123" s="359">
        <v>117</v>
      </c>
      <c r="B123" s="102"/>
      <c r="C123" s="102"/>
      <c r="D123" s="103"/>
      <c r="E123" s="374"/>
      <c r="F123" s="126"/>
      <c r="G123" s="126"/>
      <c r="H123" s="466"/>
      <c r="I123" s="397"/>
      <c r="J123" s="356" t="e">
        <f>IF(AND(Q123="",#REF!&gt;0,#REF!&lt;5),K123,)</f>
        <v>#REF!</v>
      </c>
      <c r="K123" s="354" t="str">
        <f>IF(D123="","ZZZ9",IF(AND(#REF!&gt;0,#REF!&lt;5),D123&amp;#REF!,D123&amp;"9"))</f>
        <v>ZZZ9</v>
      </c>
      <c r="L123" s="358">
        <f t="shared" si="6"/>
        <v>999</v>
      </c>
      <c r="M123" s="394">
        <f t="shared" si="7"/>
        <v>999</v>
      </c>
      <c r="N123" s="389"/>
      <c r="O123" s="352"/>
      <c r="P123" s="127">
        <f t="shared" si="8"/>
        <v>999</v>
      </c>
      <c r="Q123" s="104"/>
    </row>
    <row r="124" spans="1:17" s="11" customFormat="1" ht="18.75" customHeight="1">
      <c r="A124" s="359">
        <v>118</v>
      </c>
      <c r="B124" s="102"/>
      <c r="C124" s="102"/>
      <c r="D124" s="103"/>
      <c r="E124" s="374"/>
      <c r="F124" s="126"/>
      <c r="G124" s="126"/>
      <c r="H124" s="466"/>
      <c r="I124" s="397"/>
      <c r="J124" s="356" t="e">
        <f>IF(AND(Q124="",#REF!&gt;0,#REF!&lt;5),K124,)</f>
        <v>#REF!</v>
      </c>
      <c r="K124" s="354" t="str">
        <f>IF(D124="","ZZZ9",IF(AND(#REF!&gt;0,#REF!&lt;5),D124&amp;#REF!,D124&amp;"9"))</f>
        <v>ZZZ9</v>
      </c>
      <c r="L124" s="358">
        <f t="shared" si="6"/>
        <v>999</v>
      </c>
      <c r="M124" s="394">
        <f t="shared" si="7"/>
        <v>999</v>
      </c>
      <c r="N124" s="389"/>
      <c r="O124" s="352"/>
      <c r="P124" s="127">
        <f t="shared" si="8"/>
        <v>999</v>
      </c>
      <c r="Q124" s="104"/>
    </row>
    <row r="125" spans="1:17" s="11" customFormat="1" ht="18.75" customHeight="1">
      <c r="A125" s="359">
        <v>119</v>
      </c>
      <c r="B125" s="102"/>
      <c r="C125" s="102"/>
      <c r="D125" s="103"/>
      <c r="E125" s="374"/>
      <c r="F125" s="126"/>
      <c r="G125" s="126"/>
      <c r="H125" s="466"/>
      <c r="I125" s="397"/>
      <c r="J125" s="356" t="e">
        <f>IF(AND(Q125="",#REF!&gt;0,#REF!&lt;5),K125,)</f>
        <v>#REF!</v>
      </c>
      <c r="K125" s="354" t="str">
        <f>IF(D125="","ZZZ9",IF(AND(#REF!&gt;0,#REF!&lt;5),D125&amp;#REF!,D125&amp;"9"))</f>
        <v>ZZZ9</v>
      </c>
      <c r="L125" s="358">
        <f t="shared" si="6"/>
        <v>999</v>
      </c>
      <c r="M125" s="394">
        <f t="shared" si="7"/>
        <v>999</v>
      </c>
      <c r="N125" s="389"/>
      <c r="O125" s="352"/>
      <c r="P125" s="127">
        <f t="shared" si="8"/>
        <v>999</v>
      </c>
      <c r="Q125" s="104"/>
    </row>
    <row r="126" spans="1:17" s="11" customFormat="1" ht="18.75" customHeight="1">
      <c r="A126" s="359">
        <v>120</v>
      </c>
      <c r="B126" s="102"/>
      <c r="C126" s="102"/>
      <c r="D126" s="103"/>
      <c r="E126" s="374"/>
      <c r="F126" s="126"/>
      <c r="G126" s="126"/>
      <c r="H126" s="466"/>
      <c r="I126" s="397"/>
      <c r="J126" s="356" t="e">
        <f>IF(AND(Q126="",#REF!&gt;0,#REF!&lt;5),K126,)</f>
        <v>#REF!</v>
      </c>
      <c r="K126" s="354" t="str">
        <f>IF(D126="","ZZZ9",IF(AND(#REF!&gt;0,#REF!&lt;5),D126&amp;#REF!,D126&amp;"9"))</f>
        <v>ZZZ9</v>
      </c>
      <c r="L126" s="358">
        <f t="shared" si="6"/>
        <v>999</v>
      </c>
      <c r="M126" s="394">
        <f t="shared" si="7"/>
        <v>999</v>
      </c>
      <c r="N126" s="389"/>
      <c r="O126" s="352"/>
      <c r="P126" s="127">
        <f t="shared" si="8"/>
        <v>999</v>
      </c>
      <c r="Q126" s="104"/>
    </row>
    <row r="127" spans="1:17" s="11" customFormat="1" ht="18.75" customHeight="1">
      <c r="A127" s="359">
        <v>121</v>
      </c>
      <c r="B127" s="102"/>
      <c r="C127" s="102"/>
      <c r="D127" s="103"/>
      <c r="E127" s="374"/>
      <c r="F127" s="126"/>
      <c r="G127" s="126"/>
      <c r="H127" s="466"/>
      <c r="I127" s="397"/>
      <c r="J127" s="356" t="e">
        <f>IF(AND(Q127="",#REF!&gt;0,#REF!&lt;5),K127,)</f>
        <v>#REF!</v>
      </c>
      <c r="K127" s="354" t="str">
        <f>IF(D127="","ZZZ9",IF(AND(#REF!&gt;0,#REF!&lt;5),D127&amp;#REF!,D127&amp;"9"))</f>
        <v>ZZZ9</v>
      </c>
      <c r="L127" s="358">
        <f t="shared" si="6"/>
        <v>999</v>
      </c>
      <c r="M127" s="394">
        <f t="shared" si="7"/>
        <v>999</v>
      </c>
      <c r="N127" s="389"/>
      <c r="O127" s="352"/>
      <c r="P127" s="127">
        <f t="shared" si="8"/>
        <v>999</v>
      </c>
      <c r="Q127" s="104"/>
    </row>
    <row r="128" spans="1:17" s="11" customFormat="1" ht="18.75" customHeight="1">
      <c r="A128" s="359">
        <v>122</v>
      </c>
      <c r="B128" s="102"/>
      <c r="C128" s="102"/>
      <c r="D128" s="103"/>
      <c r="E128" s="374"/>
      <c r="F128" s="126"/>
      <c r="G128" s="126"/>
      <c r="H128" s="466"/>
      <c r="I128" s="397"/>
      <c r="J128" s="356" t="e">
        <f>IF(AND(Q128="",#REF!&gt;0,#REF!&lt;5),K128,)</f>
        <v>#REF!</v>
      </c>
      <c r="K128" s="354" t="str">
        <f>IF(D128="","ZZZ9",IF(AND(#REF!&gt;0,#REF!&lt;5),D128&amp;#REF!,D128&amp;"9"))</f>
        <v>ZZZ9</v>
      </c>
      <c r="L128" s="358">
        <f t="shared" si="6"/>
        <v>999</v>
      </c>
      <c r="M128" s="394">
        <f t="shared" si="7"/>
        <v>999</v>
      </c>
      <c r="N128" s="389"/>
      <c r="O128" s="352"/>
      <c r="P128" s="127">
        <f t="shared" si="8"/>
        <v>999</v>
      </c>
      <c r="Q128" s="104"/>
    </row>
    <row r="129" spans="1:17" s="11" customFormat="1" ht="18.75" customHeight="1">
      <c r="A129" s="359">
        <v>123</v>
      </c>
      <c r="B129" s="102"/>
      <c r="C129" s="102"/>
      <c r="D129" s="103"/>
      <c r="E129" s="374"/>
      <c r="F129" s="126"/>
      <c r="G129" s="126"/>
      <c r="H129" s="466"/>
      <c r="I129" s="397"/>
      <c r="J129" s="356" t="e">
        <f>IF(AND(Q129="",#REF!&gt;0,#REF!&lt;5),K129,)</f>
        <v>#REF!</v>
      </c>
      <c r="K129" s="354" t="str">
        <f>IF(D129="","ZZZ9",IF(AND(#REF!&gt;0,#REF!&lt;5),D129&amp;#REF!,D129&amp;"9"))</f>
        <v>ZZZ9</v>
      </c>
      <c r="L129" s="358">
        <f t="shared" si="6"/>
        <v>999</v>
      </c>
      <c r="M129" s="394">
        <f t="shared" si="7"/>
        <v>999</v>
      </c>
      <c r="N129" s="389"/>
      <c r="O129" s="352"/>
      <c r="P129" s="127">
        <f t="shared" si="8"/>
        <v>999</v>
      </c>
      <c r="Q129" s="104"/>
    </row>
    <row r="130" spans="1:17" s="11" customFormat="1" ht="18.75" customHeight="1">
      <c r="A130" s="359">
        <v>124</v>
      </c>
      <c r="B130" s="102"/>
      <c r="C130" s="102"/>
      <c r="D130" s="103"/>
      <c r="E130" s="374"/>
      <c r="F130" s="126"/>
      <c r="G130" s="126"/>
      <c r="H130" s="466"/>
      <c r="I130" s="397"/>
      <c r="J130" s="356" t="e">
        <f>IF(AND(Q130="",#REF!&gt;0,#REF!&lt;5),K130,)</f>
        <v>#REF!</v>
      </c>
      <c r="K130" s="354" t="str">
        <f>IF(D130="","ZZZ9",IF(AND(#REF!&gt;0,#REF!&lt;5),D130&amp;#REF!,D130&amp;"9"))</f>
        <v>ZZZ9</v>
      </c>
      <c r="L130" s="358">
        <f t="shared" si="6"/>
        <v>999</v>
      </c>
      <c r="M130" s="394">
        <f t="shared" si="7"/>
        <v>999</v>
      </c>
      <c r="N130" s="389"/>
      <c r="O130" s="352"/>
      <c r="P130" s="127">
        <f t="shared" si="8"/>
        <v>999</v>
      </c>
      <c r="Q130" s="104"/>
    </row>
    <row r="131" spans="1:17" s="11" customFormat="1" ht="18.75" customHeight="1">
      <c r="A131" s="359">
        <v>125</v>
      </c>
      <c r="B131" s="102"/>
      <c r="C131" s="102"/>
      <c r="D131" s="103"/>
      <c r="E131" s="374"/>
      <c r="F131" s="126"/>
      <c r="G131" s="126"/>
      <c r="H131" s="466"/>
      <c r="I131" s="397"/>
      <c r="J131" s="356" t="e">
        <f>IF(AND(Q131="",#REF!&gt;0,#REF!&lt;5),K131,)</f>
        <v>#REF!</v>
      </c>
      <c r="K131" s="354" t="str">
        <f>IF(D131="","ZZZ9",IF(AND(#REF!&gt;0,#REF!&lt;5),D131&amp;#REF!,D131&amp;"9"))</f>
        <v>ZZZ9</v>
      </c>
      <c r="L131" s="358">
        <f t="shared" si="6"/>
        <v>999</v>
      </c>
      <c r="M131" s="394">
        <f t="shared" si="7"/>
        <v>999</v>
      </c>
      <c r="N131" s="389"/>
      <c r="O131" s="352"/>
      <c r="P131" s="127">
        <f t="shared" si="8"/>
        <v>999</v>
      </c>
      <c r="Q131" s="104"/>
    </row>
    <row r="132" spans="1:17" s="11" customFormat="1" ht="18.75" customHeight="1">
      <c r="A132" s="359">
        <v>126</v>
      </c>
      <c r="B132" s="102"/>
      <c r="C132" s="102"/>
      <c r="D132" s="103"/>
      <c r="E132" s="374"/>
      <c r="F132" s="126"/>
      <c r="G132" s="126"/>
      <c r="H132" s="466"/>
      <c r="I132" s="397"/>
      <c r="J132" s="356" t="e">
        <f>IF(AND(Q132="",#REF!&gt;0,#REF!&lt;5),K132,)</f>
        <v>#REF!</v>
      </c>
      <c r="K132" s="354" t="str">
        <f>IF(D132="","ZZZ9",IF(AND(#REF!&gt;0,#REF!&lt;5),D132&amp;#REF!,D132&amp;"9"))</f>
        <v>ZZZ9</v>
      </c>
      <c r="L132" s="358">
        <f t="shared" si="6"/>
        <v>999</v>
      </c>
      <c r="M132" s="394">
        <f t="shared" si="7"/>
        <v>999</v>
      </c>
      <c r="N132" s="389"/>
      <c r="O132" s="352"/>
      <c r="P132" s="127">
        <f t="shared" si="8"/>
        <v>999</v>
      </c>
      <c r="Q132" s="104"/>
    </row>
    <row r="133" spans="1:17" s="11" customFormat="1" ht="18.75" customHeight="1">
      <c r="A133" s="359">
        <v>127</v>
      </c>
      <c r="B133" s="102"/>
      <c r="C133" s="102"/>
      <c r="D133" s="103"/>
      <c r="E133" s="374"/>
      <c r="F133" s="126"/>
      <c r="G133" s="126"/>
      <c r="H133" s="466"/>
      <c r="I133" s="397"/>
      <c r="J133" s="356" t="e">
        <f>IF(AND(Q133="",#REF!&gt;0,#REF!&lt;5),K133,)</f>
        <v>#REF!</v>
      </c>
      <c r="K133" s="354" t="str">
        <f>IF(D133="","ZZZ9",IF(AND(#REF!&gt;0,#REF!&lt;5),D133&amp;#REF!,D133&amp;"9"))</f>
        <v>ZZZ9</v>
      </c>
      <c r="L133" s="358">
        <f t="shared" si="6"/>
        <v>999</v>
      </c>
      <c r="M133" s="394">
        <f t="shared" si="7"/>
        <v>999</v>
      </c>
      <c r="N133" s="389"/>
      <c r="O133" s="352"/>
      <c r="P133" s="127">
        <f t="shared" si="8"/>
        <v>999</v>
      </c>
      <c r="Q133" s="104"/>
    </row>
    <row r="134" spans="1:17" s="11" customFormat="1" ht="18.75" customHeight="1">
      <c r="A134" s="359">
        <v>128</v>
      </c>
      <c r="B134" s="102"/>
      <c r="C134" s="102"/>
      <c r="D134" s="103"/>
      <c r="E134" s="374"/>
      <c r="F134" s="126"/>
      <c r="G134" s="126"/>
      <c r="H134" s="466"/>
      <c r="I134" s="397"/>
      <c r="J134" s="356" t="e">
        <f>IF(AND(Q134="",#REF!&gt;0,#REF!&lt;5),K134,)</f>
        <v>#REF!</v>
      </c>
      <c r="K134" s="354" t="str">
        <f>IF(D134="","ZZZ9",IF(AND(#REF!&gt;0,#REF!&lt;5),D134&amp;#REF!,D134&amp;"9"))</f>
        <v>ZZZ9</v>
      </c>
      <c r="L134" s="358">
        <f t="shared" si="6"/>
        <v>999</v>
      </c>
      <c r="M134" s="394">
        <f t="shared" si="7"/>
        <v>999</v>
      </c>
      <c r="N134" s="389"/>
      <c r="O134" s="395"/>
      <c r="P134" s="396">
        <f t="shared" si="8"/>
        <v>999</v>
      </c>
      <c r="Q134" s="397"/>
    </row>
    <row r="135" spans="1:17" ht="12.75">
      <c r="A135" s="359">
        <v>129</v>
      </c>
      <c r="B135" s="102"/>
      <c r="C135" s="102"/>
      <c r="D135" s="103"/>
      <c r="E135" s="374"/>
      <c r="F135" s="126"/>
      <c r="G135" s="126"/>
      <c r="H135" s="466"/>
      <c r="I135" s="397"/>
      <c r="J135" s="356" t="e">
        <f>IF(AND(Q135="",#REF!&gt;0,#REF!&lt;5),K135,)</f>
        <v>#REF!</v>
      </c>
      <c r="K135" s="354" t="str">
        <f>IF(D135="","ZZZ9",IF(AND(#REF!&gt;0,#REF!&lt;5),D135&amp;#REF!,D135&amp;"9"))</f>
        <v>ZZZ9</v>
      </c>
      <c r="L135" s="358">
        <f aca="true" t="shared" si="9" ref="L135:L156">IF(Q135="",999,Q135)</f>
        <v>999</v>
      </c>
      <c r="M135" s="394">
        <f aca="true" t="shared" si="10" ref="M135:M156">IF(P135=999,999,1)</f>
        <v>999</v>
      </c>
      <c r="N135" s="389"/>
      <c r="O135" s="352"/>
      <c r="P135" s="127">
        <f aca="true" t="shared" si="11" ref="P135:P156">IF(N135="DA",1,IF(N135="WC",2,IF(N135="SE",3,IF(N135="Q",4,IF(N135="LL",5,999)))))</f>
        <v>999</v>
      </c>
      <c r="Q135" s="104"/>
    </row>
    <row r="136" spans="1:17" ht="12.75">
      <c r="A136" s="359">
        <v>130</v>
      </c>
      <c r="B136" s="102"/>
      <c r="C136" s="102"/>
      <c r="D136" s="103"/>
      <c r="E136" s="374"/>
      <c r="F136" s="126"/>
      <c r="G136" s="126"/>
      <c r="H136" s="466"/>
      <c r="I136" s="397"/>
      <c r="J136" s="356" t="e">
        <f>IF(AND(Q136="",#REF!&gt;0,#REF!&lt;5),K136,)</f>
        <v>#REF!</v>
      </c>
      <c r="K136" s="354" t="str">
        <f>IF(D136="","ZZZ9",IF(AND(#REF!&gt;0,#REF!&lt;5),D136&amp;#REF!,D136&amp;"9"))</f>
        <v>ZZZ9</v>
      </c>
      <c r="L136" s="358">
        <f t="shared" si="9"/>
        <v>999</v>
      </c>
      <c r="M136" s="394">
        <f t="shared" si="10"/>
        <v>999</v>
      </c>
      <c r="N136" s="389"/>
      <c r="O136" s="352"/>
      <c r="P136" s="127">
        <f t="shared" si="11"/>
        <v>999</v>
      </c>
      <c r="Q136" s="104"/>
    </row>
    <row r="137" spans="1:17" ht="12.75">
      <c r="A137" s="359">
        <v>131</v>
      </c>
      <c r="B137" s="102"/>
      <c r="C137" s="102"/>
      <c r="D137" s="103"/>
      <c r="E137" s="374"/>
      <c r="F137" s="126"/>
      <c r="G137" s="126"/>
      <c r="H137" s="466"/>
      <c r="I137" s="397"/>
      <c r="J137" s="356" t="e">
        <f>IF(AND(Q137="",#REF!&gt;0,#REF!&lt;5),K137,)</f>
        <v>#REF!</v>
      </c>
      <c r="K137" s="354" t="str">
        <f>IF(D137="","ZZZ9",IF(AND(#REF!&gt;0,#REF!&lt;5),D137&amp;#REF!,D137&amp;"9"))</f>
        <v>ZZZ9</v>
      </c>
      <c r="L137" s="358">
        <f t="shared" si="9"/>
        <v>999</v>
      </c>
      <c r="M137" s="394">
        <f t="shared" si="10"/>
        <v>999</v>
      </c>
      <c r="N137" s="389"/>
      <c r="O137" s="352"/>
      <c r="P137" s="127">
        <f t="shared" si="11"/>
        <v>999</v>
      </c>
      <c r="Q137" s="104"/>
    </row>
    <row r="138" spans="1:17" ht="12.75">
      <c r="A138" s="359">
        <v>132</v>
      </c>
      <c r="B138" s="102"/>
      <c r="C138" s="102"/>
      <c r="D138" s="103"/>
      <c r="E138" s="374"/>
      <c r="F138" s="126"/>
      <c r="G138" s="126"/>
      <c r="H138" s="466"/>
      <c r="I138" s="397"/>
      <c r="J138" s="356" t="e">
        <f>IF(AND(Q138="",#REF!&gt;0,#REF!&lt;5),K138,)</f>
        <v>#REF!</v>
      </c>
      <c r="K138" s="354" t="str">
        <f>IF(D138="","ZZZ9",IF(AND(#REF!&gt;0,#REF!&lt;5),D138&amp;#REF!,D138&amp;"9"))</f>
        <v>ZZZ9</v>
      </c>
      <c r="L138" s="358">
        <f t="shared" si="9"/>
        <v>999</v>
      </c>
      <c r="M138" s="394">
        <f t="shared" si="10"/>
        <v>999</v>
      </c>
      <c r="N138" s="389"/>
      <c r="O138" s="352"/>
      <c r="P138" s="127">
        <f t="shared" si="11"/>
        <v>999</v>
      </c>
      <c r="Q138" s="104"/>
    </row>
    <row r="139" spans="1:17" ht="12.75">
      <c r="A139" s="359">
        <v>133</v>
      </c>
      <c r="B139" s="102"/>
      <c r="C139" s="102"/>
      <c r="D139" s="103"/>
      <c r="E139" s="374"/>
      <c r="F139" s="126"/>
      <c r="G139" s="126"/>
      <c r="H139" s="466"/>
      <c r="I139" s="397"/>
      <c r="J139" s="356" t="e">
        <f>IF(AND(Q139="",#REF!&gt;0,#REF!&lt;5),K139,)</f>
        <v>#REF!</v>
      </c>
      <c r="K139" s="354" t="str">
        <f>IF(D139="","ZZZ9",IF(AND(#REF!&gt;0,#REF!&lt;5),D139&amp;#REF!,D139&amp;"9"))</f>
        <v>ZZZ9</v>
      </c>
      <c r="L139" s="358">
        <f t="shared" si="9"/>
        <v>999</v>
      </c>
      <c r="M139" s="394">
        <f t="shared" si="10"/>
        <v>999</v>
      </c>
      <c r="N139" s="389"/>
      <c r="O139" s="352"/>
      <c r="P139" s="127">
        <f t="shared" si="11"/>
        <v>999</v>
      </c>
      <c r="Q139" s="104"/>
    </row>
    <row r="140" spans="1:17" ht="12.75">
      <c r="A140" s="359">
        <v>134</v>
      </c>
      <c r="B140" s="102"/>
      <c r="C140" s="102"/>
      <c r="D140" s="103"/>
      <c r="E140" s="374"/>
      <c r="F140" s="126"/>
      <c r="G140" s="126"/>
      <c r="H140" s="466"/>
      <c r="I140" s="397"/>
      <c r="J140" s="356" t="e">
        <f>IF(AND(Q140="",#REF!&gt;0,#REF!&lt;5),K140,)</f>
        <v>#REF!</v>
      </c>
      <c r="K140" s="354" t="str">
        <f>IF(D140="","ZZZ9",IF(AND(#REF!&gt;0,#REF!&lt;5),D140&amp;#REF!,D140&amp;"9"))</f>
        <v>ZZZ9</v>
      </c>
      <c r="L140" s="358">
        <f t="shared" si="9"/>
        <v>999</v>
      </c>
      <c r="M140" s="394">
        <f t="shared" si="10"/>
        <v>999</v>
      </c>
      <c r="N140" s="389"/>
      <c r="O140" s="352"/>
      <c r="P140" s="127">
        <f t="shared" si="11"/>
        <v>999</v>
      </c>
      <c r="Q140" s="104"/>
    </row>
    <row r="141" spans="1:17" ht="12.75">
      <c r="A141" s="359">
        <v>135</v>
      </c>
      <c r="B141" s="102"/>
      <c r="C141" s="102"/>
      <c r="D141" s="103"/>
      <c r="E141" s="374"/>
      <c r="F141" s="126"/>
      <c r="G141" s="126"/>
      <c r="H141" s="466"/>
      <c r="I141" s="397"/>
      <c r="J141" s="356" t="e">
        <f>IF(AND(Q141="",#REF!&gt;0,#REF!&lt;5),K141,)</f>
        <v>#REF!</v>
      </c>
      <c r="K141" s="354" t="str">
        <f>IF(D141="","ZZZ9",IF(AND(#REF!&gt;0,#REF!&lt;5),D141&amp;#REF!,D141&amp;"9"))</f>
        <v>ZZZ9</v>
      </c>
      <c r="L141" s="358">
        <f t="shared" si="9"/>
        <v>999</v>
      </c>
      <c r="M141" s="394">
        <f t="shared" si="10"/>
        <v>999</v>
      </c>
      <c r="N141" s="389"/>
      <c r="O141" s="395"/>
      <c r="P141" s="396">
        <f t="shared" si="11"/>
        <v>999</v>
      </c>
      <c r="Q141" s="397"/>
    </row>
    <row r="142" spans="1:17" ht="12.75">
      <c r="A142" s="359">
        <v>136</v>
      </c>
      <c r="B142" s="102"/>
      <c r="C142" s="102"/>
      <c r="D142" s="103"/>
      <c r="E142" s="374"/>
      <c r="F142" s="126"/>
      <c r="G142" s="126"/>
      <c r="H142" s="466"/>
      <c r="I142" s="397"/>
      <c r="J142" s="356" t="e">
        <f>IF(AND(Q142="",#REF!&gt;0,#REF!&lt;5),K142,)</f>
        <v>#REF!</v>
      </c>
      <c r="K142" s="354" t="str">
        <f>IF(D142="","ZZZ9",IF(AND(#REF!&gt;0,#REF!&lt;5),D142&amp;#REF!,D142&amp;"9"))</f>
        <v>ZZZ9</v>
      </c>
      <c r="L142" s="358">
        <f t="shared" si="9"/>
        <v>999</v>
      </c>
      <c r="M142" s="394">
        <f t="shared" si="10"/>
        <v>999</v>
      </c>
      <c r="N142" s="389"/>
      <c r="O142" s="352"/>
      <c r="P142" s="127">
        <f t="shared" si="11"/>
        <v>999</v>
      </c>
      <c r="Q142" s="104"/>
    </row>
    <row r="143" spans="1:17" ht="12.75">
      <c r="A143" s="359">
        <v>137</v>
      </c>
      <c r="B143" s="102"/>
      <c r="C143" s="102"/>
      <c r="D143" s="103"/>
      <c r="E143" s="374"/>
      <c r="F143" s="126"/>
      <c r="G143" s="126"/>
      <c r="H143" s="466"/>
      <c r="I143" s="397"/>
      <c r="J143" s="356" t="e">
        <f>IF(AND(Q143="",#REF!&gt;0,#REF!&lt;5),K143,)</f>
        <v>#REF!</v>
      </c>
      <c r="K143" s="354" t="str">
        <f>IF(D143="","ZZZ9",IF(AND(#REF!&gt;0,#REF!&lt;5),D143&amp;#REF!,D143&amp;"9"))</f>
        <v>ZZZ9</v>
      </c>
      <c r="L143" s="358">
        <f t="shared" si="9"/>
        <v>999</v>
      </c>
      <c r="M143" s="394">
        <f t="shared" si="10"/>
        <v>999</v>
      </c>
      <c r="N143" s="389"/>
      <c r="O143" s="352"/>
      <c r="P143" s="127">
        <f t="shared" si="11"/>
        <v>999</v>
      </c>
      <c r="Q143" s="104"/>
    </row>
    <row r="144" spans="1:17" ht="12.75">
      <c r="A144" s="359">
        <v>138</v>
      </c>
      <c r="B144" s="102"/>
      <c r="C144" s="102"/>
      <c r="D144" s="103"/>
      <c r="E144" s="374"/>
      <c r="F144" s="126"/>
      <c r="G144" s="126"/>
      <c r="H144" s="466"/>
      <c r="I144" s="397"/>
      <c r="J144" s="356" t="e">
        <f>IF(AND(Q144="",#REF!&gt;0,#REF!&lt;5),K144,)</f>
        <v>#REF!</v>
      </c>
      <c r="K144" s="354" t="str">
        <f>IF(D144="","ZZZ9",IF(AND(#REF!&gt;0,#REF!&lt;5),D144&amp;#REF!,D144&amp;"9"))</f>
        <v>ZZZ9</v>
      </c>
      <c r="L144" s="358">
        <f t="shared" si="9"/>
        <v>999</v>
      </c>
      <c r="M144" s="394">
        <f t="shared" si="10"/>
        <v>999</v>
      </c>
      <c r="N144" s="389"/>
      <c r="O144" s="352"/>
      <c r="P144" s="127">
        <f t="shared" si="11"/>
        <v>999</v>
      </c>
      <c r="Q144" s="104"/>
    </row>
    <row r="145" spans="1:17" ht="12.75">
      <c r="A145" s="359">
        <v>139</v>
      </c>
      <c r="B145" s="102"/>
      <c r="C145" s="102"/>
      <c r="D145" s="103"/>
      <c r="E145" s="374"/>
      <c r="F145" s="126"/>
      <c r="G145" s="126"/>
      <c r="H145" s="466"/>
      <c r="I145" s="397"/>
      <c r="J145" s="356" t="e">
        <f>IF(AND(Q145="",#REF!&gt;0,#REF!&lt;5),K145,)</f>
        <v>#REF!</v>
      </c>
      <c r="K145" s="354" t="str">
        <f>IF(D145="","ZZZ9",IF(AND(#REF!&gt;0,#REF!&lt;5),D145&amp;#REF!,D145&amp;"9"))</f>
        <v>ZZZ9</v>
      </c>
      <c r="L145" s="358">
        <f t="shared" si="9"/>
        <v>999</v>
      </c>
      <c r="M145" s="394">
        <f t="shared" si="10"/>
        <v>999</v>
      </c>
      <c r="N145" s="389"/>
      <c r="O145" s="352"/>
      <c r="P145" s="127">
        <f t="shared" si="11"/>
        <v>999</v>
      </c>
      <c r="Q145" s="104"/>
    </row>
    <row r="146" spans="1:17" ht="12.75">
      <c r="A146" s="359">
        <v>140</v>
      </c>
      <c r="B146" s="102"/>
      <c r="C146" s="102"/>
      <c r="D146" s="103"/>
      <c r="E146" s="374"/>
      <c r="F146" s="126"/>
      <c r="G146" s="126"/>
      <c r="H146" s="466"/>
      <c r="I146" s="397"/>
      <c r="J146" s="356" t="e">
        <f>IF(AND(Q146="",#REF!&gt;0,#REF!&lt;5),K146,)</f>
        <v>#REF!</v>
      </c>
      <c r="K146" s="354" t="str">
        <f>IF(D146="","ZZZ9",IF(AND(#REF!&gt;0,#REF!&lt;5),D146&amp;#REF!,D146&amp;"9"))</f>
        <v>ZZZ9</v>
      </c>
      <c r="L146" s="358">
        <f t="shared" si="9"/>
        <v>999</v>
      </c>
      <c r="M146" s="394">
        <f t="shared" si="10"/>
        <v>999</v>
      </c>
      <c r="N146" s="389"/>
      <c r="O146" s="352"/>
      <c r="P146" s="127">
        <f t="shared" si="11"/>
        <v>999</v>
      </c>
      <c r="Q146" s="104"/>
    </row>
    <row r="147" spans="1:17" ht="12.75">
      <c r="A147" s="359">
        <v>141</v>
      </c>
      <c r="B147" s="102"/>
      <c r="C147" s="102"/>
      <c r="D147" s="103"/>
      <c r="E147" s="374"/>
      <c r="F147" s="126"/>
      <c r="G147" s="126"/>
      <c r="H147" s="466"/>
      <c r="I147" s="397"/>
      <c r="J147" s="356" t="e">
        <f>IF(AND(Q147="",#REF!&gt;0,#REF!&lt;5),K147,)</f>
        <v>#REF!</v>
      </c>
      <c r="K147" s="354" t="str">
        <f>IF(D147="","ZZZ9",IF(AND(#REF!&gt;0,#REF!&lt;5),D147&amp;#REF!,D147&amp;"9"))</f>
        <v>ZZZ9</v>
      </c>
      <c r="L147" s="358">
        <f t="shared" si="9"/>
        <v>999</v>
      </c>
      <c r="M147" s="394">
        <f t="shared" si="10"/>
        <v>999</v>
      </c>
      <c r="N147" s="389"/>
      <c r="O147" s="352"/>
      <c r="P147" s="127">
        <f t="shared" si="11"/>
        <v>999</v>
      </c>
      <c r="Q147" s="104"/>
    </row>
    <row r="148" spans="1:17" ht="12.75">
      <c r="A148" s="359">
        <v>142</v>
      </c>
      <c r="B148" s="102"/>
      <c r="C148" s="102"/>
      <c r="D148" s="103"/>
      <c r="E148" s="374"/>
      <c r="F148" s="126"/>
      <c r="G148" s="126"/>
      <c r="H148" s="466"/>
      <c r="I148" s="397"/>
      <c r="J148" s="356" t="e">
        <f>IF(AND(Q148="",#REF!&gt;0,#REF!&lt;5),K148,)</f>
        <v>#REF!</v>
      </c>
      <c r="K148" s="354" t="str">
        <f>IF(D148="","ZZZ9",IF(AND(#REF!&gt;0,#REF!&lt;5),D148&amp;#REF!,D148&amp;"9"))</f>
        <v>ZZZ9</v>
      </c>
      <c r="L148" s="358">
        <f t="shared" si="9"/>
        <v>999</v>
      </c>
      <c r="M148" s="394">
        <f t="shared" si="10"/>
        <v>999</v>
      </c>
      <c r="N148" s="389"/>
      <c r="O148" s="395"/>
      <c r="P148" s="396">
        <f t="shared" si="11"/>
        <v>999</v>
      </c>
      <c r="Q148" s="397"/>
    </row>
    <row r="149" spans="1:17" ht="12.75">
      <c r="A149" s="359">
        <v>143</v>
      </c>
      <c r="B149" s="102"/>
      <c r="C149" s="102"/>
      <c r="D149" s="103"/>
      <c r="E149" s="374"/>
      <c r="F149" s="126"/>
      <c r="G149" s="126"/>
      <c r="H149" s="466"/>
      <c r="I149" s="397"/>
      <c r="J149" s="356" t="e">
        <f>IF(AND(Q149="",#REF!&gt;0,#REF!&lt;5),K149,)</f>
        <v>#REF!</v>
      </c>
      <c r="K149" s="354" t="str">
        <f>IF(D149="","ZZZ9",IF(AND(#REF!&gt;0,#REF!&lt;5),D149&amp;#REF!,D149&amp;"9"))</f>
        <v>ZZZ9</v>
      </c>
      <c r="L149" s="358">
        <f t="shared" si="9"/>
        <v>999</v>
      </c>
      <c r="M149" s="394">
        <f t="shared" si="10"/>
        <v>999</v>
      </c>
      <c r="N149" s="389"/>
      <c r="O149" s="352"/>
      <c r="P149" s="127">
        <f t="shared" si="11"/>
        <v>999</v>
      </c>
      <c r="Q149" s="104"/>
    </row>
    <row r="150" spans="1:17" ht="12.75">
      <c r="A150" s="359">
        <v>144</v>
      </c>
      <c r="B150" s="102"/>
      <c r="C150" s="102"/>
      <c r="D150" s="103"/>
      <c r="E150" s="374"/>
      <c r="F150" s="126"/>
      <c r="G150" s="126"/>
      <c r="H150" s="466"/>
      <c r="I150" s="397"/>
      <c r="J150" s="356" t="e">
        <f>IF(AND(Q150="",#REF!&gt;0,#REF!&lt;5),K150,)</f>
        <v>#REF!</v>
      </c>
      <c r="K150" s="354" t="str">
        <f>IF(D150="","ZZZ9",IF(AND(#REF!&gt;0,#REF!&lt;5),D150&amp;#REF!,D150&amp;"9"))</f>
        <v>ZZZ9</v>
      </c>
      <c r="L150" s="358">
        <f t="shared" si="9"/>
        <v>999</v>
      </c>
      <c r="M150" s="394">
        <f t="shared" si="10"/>
        <v>999</v>
      </c>
      <c r="N150" s="389"/>
      <c r="O150" s="352"/>
      <c r="P150" s="127">
        <f t="shared" si="11"/>
        <v>999</v>
      </c>
      <c r="Q150" s="104"/>
    </row>
    <row r="151" spans="1:17" ht="12.75">
      <c r="A151" s="359">
        <v>145</v>
      </c>
      <c r="B151" s="102"/>
      <c r="C151" s="102"/>
      <c r="D151" s="103"/>
      <c r="E151" s="374"/>
      <c r="F151" s="126"/>
      <c r="G151" s="126"/>
      <c r="H151" s="466"/>
      <c r="I151" s="397"/>
      <c r="J151" s="356" t="e">
        <f>IF(AND(Q151="",#REF!&gt;0,#REF!&lt;5),K151,)</f>
        <v>#REF!</v>
      </c>
      <c r="K151" s="354" t="str">
        <f>IF(D151="","ZZZ9",IF(AND(#REF!&gt;0,#REF!&lt;5),D151&amp;#REF!,D151&amp;"9"))</f>
        <v>ZZZ9</v>
      </c>
      <c r="L151" s="358">
        <f t="shared" si="9"/>
        <v>999</v>
      </c>
      <c r="M151" s="394">
        <f t="shared" si="10"/>
        <v>999</v>
      </c>
      <c r="N151" s="389"/>
      <c r="O151" s="352"/>
      <c r="P151" s="127">
        <f t="shared" si="11"/>
        <v>999</v>
      </c>
      <c r="Q151" s="104"/>
    </row>
    <row r="152" spans="1:17" ht="12.75">
      <c r="A152" s="359">
        <v>146</v>
      </c>
      <c r="B152" s="102"/>
      <c r="C152" s="102"/>
      <c r="D152" s="103"/>
      <c r="E152" s="374"/>
      <c r="F152" s="126"/>
      <c r="G152" s="126"/>
      <c r="H152" s="466"/>
      <c r="I152" s="397"/>
      <c r="J152" s="356" t="e">
        <f>IF(AND(Q152="",#REF!&gt;0,#REF!&lt;5),K152,)</f>
        <v>#REF!</v>
      </c>
      <c r="K152" s="354" t="str">
        <f>IF(D152="","ZZZ9",IF(AND(#REF!&gt;0,#REF!&lt;5),D152&amp;#REF!,D152&amp;"9"))</f>
        <v>ZZZ9</v>
      </c>
      <c r="L152" s="358">
        <f t="shared" si="9"/>
        <v>999</v>
      </c>
      <c r="M152" s="394">
        <f t="shared" si="10"/>
        <v>999</v>
      </c>
      <c r="N152" s="389"/>
      <c r="O152" s="352"/>
      <c r="P152" s="127">
        <f t="shared" si="11"/>
        <v>999</v>
      </c>
      <c r="Q152" s="104"/>
    </row>
    <row r="153" spans="1:17" ht="12.75">
      <c r="A153" s="359">
        <v>147</v>
      </c>
      <c r="B153" s="102"/>
      <c r="C153" s="102"/>
      <c r="D153" s="103"/>
      <c r="E153" s="374"/>
      <c r="F153" s="126"/>
      <c r="G153" s="126"/>
      <c r="H153" s="466"/>
      <c r="I153" s="397"/>
      <c r="J153" s="356" t="e">
        <f>IF(AND(Q153="",#REF!&gt;0,#REF!&lt;5),K153,)</f>
        <v>#REF!</v>
      </c>
      <c r="K153" s="354" t="str">
        <f>IF(D153="","ZZZ9",IF(AND(#REF!&gt;0,#REF!&lt;5),D153&amp;#REF!,D153&amp;"9"))</f>
        <v>ZZZ9</v>
      </c>
      <c r="L153" s="358">
        <f t="shared" si="9"/>
        <v>999</v>
      </c>
      <c r="M153" s="394">
        <f t="shared" si="10"/>
        <v>999</v>
      </c>
      <c r="N153" s="389"/>
      <c r="O153" s="352"/>
      <c r="P153" s="127">
        <f t="shared" si="11"/>
        <v>999</v>
      </c>
      <c r="Q153" s="104"/>
    </row>
    <row r="154" spans="1:17" ht="12.75">
      <c r="A154" s="359">
        <v>148</v>
      </c>
      <c r="B154" s="102"/>
      <c r="C154" s="102"/>
      <c r="D154" s="103"/>
      <c r="E154" s="374"/>
      <c r="F154" s="126"/>
      <c r="G154" s="126"/>
      <c r="H154" s="466"/>
      <c r="I154" s="397"/>
      <c r="J154" s="356" t="e">
        <f>IF(AND(Q154="",#REF!&gt;0,#REF!&lt;5),K154,)</f>
        <v>#REF!</v>
      </c>
      <c r="K154" s="354" t="str">
        <f>IF(D154="","ZZZ9",IF(AND(#REF!&gt;0,#REF!&lt;5),D154&amp;#REF!,D154&amp;"9"))</f>
        <v>ZZZ9</v>
      </c>
      <c r="L154" s="358">
        <f t="shared" si="9"/>
        <v>999</v>
      </c>
      <c r="M154" s="394">
        <f t="shared" si="10"/>
        <v>999</v>
      </c>
      <c r="N154" s="389"/>
      <c r="O154" s="352"/>
      <c r="P154" s="127">
        <f t="shared" si="11"/>
        <v>999</v>
      </c>
      <c r="Q154" s="104"/>
    </row>
    <row r="155" spans="1:17" ht="12.75">
      <c r="A155" s="359">
        <v>149</v>
      </c>
      <c r="B155" s="102"/>
      <c r="C155" s="102"/>
      <c r="D155" s="103"/>
      <c r="E155" s="374"/>
      <c r="F155" s="126"/>
      <c r="G155" s="126"/>
      <c r="H155" s="466"/>
      <c r="I155" s="397"/>
      <c r="J155" s="356" t="e">
        <f>IF(AND(Q155="",#REF!&gt;0,#REF!&lt;5),K155,)</f>
        <v>#REF!</v>
      </c>
      <c r="K155" s="354" t="str">
        <f>IF(D155="","ZZZ9",IF(AND(#REF!&gt;0,#REF!&lt;5),D155&amp;#REF!,D155&amp;"9"))</f>
        <v>ZZZ9</v>
      </c>
      <c r="L155" s="358">
        <f t="shared" si="9"/>
        <v>999</v>
      </c>
      <c r="M155" s="394">
        <f t="shared" si="10"/>
        <v>999</v>
      </c>
      <c r="N155" s="389"/>
      <c r="O155" s="352"/>
      <c r="P155" s="127">
        <f t="shared" si="11"/>
        <v>999</v>
      </c>
      <c r="Q155" s="104"/>
    </row>
    <row r="156" spans="1:17" ht="12.75">
      <c r="A156" s="359">
        <v>150</v>
      </c>
      <c r="B156" s="102"/>
      <c r="C156" s="102"/>
      <c r="D156" s="103"/>
      <c r="E156" s="374"/>
      <c r="F156" s="126"/>
      <c r="G156" s="126"/>
      <c r="H156" s="466"/>
      <c r="I156" s="397"/>
      <c r="J156" s="356" t="e">
        <f>IF(AND(Q156="",#REF!&gt;0,#REF!&lt;5),K156,)</f>
        <v>#REF!</v>
      </c>
      <c r="K156" s="354" t="str">
        <f>IF(D156="","ZZZ9",IF(AND(#REF!&gt;0,#REF!&lt;5),D156&amp;#REF!,D156&amp;"9"))</f>
        <v>ZZZ9</v>
      </c>
      <c r="L156" s="358">
        <f t="shared" si="9"/>
        <v>999</v>
      </c>
      <c r="M156" s="394">
        <f t="shared" si="10"/>
        <v>999</v>
      </c>
      <c r="N156" s="389"/>
      <c r="O156" s="352"/>
      <c r="P156" s="127">
        <f t="shared" si="11"/>
        <v>999</v>
      </c>
      <c r="Q156" s="104"/>
    </row>
  </sheetData>
  <sheetProtection/>
  <conditionalFormatting sqref="E7:E156">
    <cfRule type="expression" priority="14" dxfId="17" stopIfTrue="1">
      <formula>AND(ROUNDDOWN(($A$4-E7)/365.25,0)&lt;=13,G7&lt;&gt;"OK")</formula>
    </cfRule>
    <cfRule type="expression" priority="15" dxfId="16" stopIfTrue="1">
      <formula>AND(ROUNDDOWN(($A$4-E7)/365.25,0)&lt;=14,G7&lt;&gt;"OK")</formula>
    </cfRule>
    <cfRule type="expression" priority="16" dxfId="15" stopIfTrue="1">
      <formula>AND(ROUNDDOWN(($A$4-E7)/365.25,0)&lt;=17,G7&lt;&gt;"OK")</formula>
    </cfRule>
  </conditionalFormatting>
  <conditionalFormatting sqref="J7:J156">
    <cfRule type="cellIs" priority="17" dxfId="23" operator="equal" stopIfTrue="1">
      <formula>"Z"</formula>
    </cfRule>
  </conditionalFormatting>
  <conditionalFormatting sqref="A7:D156">
    <cfRule type="expression" priority="18" dxfId="5" stopIfTrue="1">
      <formula>$Q7&gt;=1</formula>
    </cfRule>
  </conditionalFormatting>
  <conditionalFormatting sqref="E7:E14">
    <cfRule type="expression" priority="11" dxfId="17" stopIfTrue="1">
      <formula>AND(ROUNDDOWN(($A$4-E7)/365.25,0)&lt;=13,G7&lt;&gt;"OK")</formula>
    </cfRule>
    <cfRule type="expression" priority="12" dxfId="16" stopIfTrue="1">
      <formula>AND(ROUNDDOWN(($A$4-E7)/365.25,0)&lt;=14,G7&lt;&gt;"OK")</formula>
    </cfRule>
    <cfRule type="expression" priority="13" dxfId="15" stopIfTrue="1">
      <formula>AND(ROUNDDOWN(($A$4-E7)/365.25,0)&lt;=17,G7&lt;&gt;"OK")</formula>
    </cfRule>
  </conditionalFormatting>
  <conditionalFormatting sqref="J7:J14">
    <cfRule type="cellIs" priority="10" dxfId="23" operator="equal" stopIfTrue="1">
      <formula>"Z"</formula>
    </cfRule>
  </conditionalFormatting>
  <conditionalFormatting sqref="B7:D14">
    <cfRule type="expression" priority="9" dxfId="5" stopIfTrue="1">
      <formula>$Q7&gt;=1</formula>
    </cfRule>
  </conditionalFormatting>
  <conditionalFormatting sqref="E7:E14">
    <cfRule type="expression" priority="6" dxfId="17" stopIfTrue="1">
      <formula>AND(ROUNDDOWN(($A$4-E7)/365.25,0)&lt;=13,G7&lt;&gt;"OK")</formula>
    </cfRule>
    <cfRule type="expression" priority="7" dxfId="16" stopIfTrue="1">
      <formula>AND(ROUNDDOWN(($A$4-E7)/365.25,0)&lt;=14,G7&lt;&gt;"OK")</formula>
    </cfRule>
    <cfRule type="expression" priority="8" dxfId="15" stopIfTrue="1">
      <formula>AND(ROUNDDOWN(($A$4-E7)/365.25,0)&lt;=17,G7&lt;&gt;"OK")</formula>
    </cfRule>
  </conditionalFormatting>
  <conditionalFormatting sqref="B7:D14">
    <cfRule type="expression" priority="5" dxfId="5" stopIfTrue="1">
      <formula>$Q7&gt;=1</formula>
    </cfRule>
  </conditionalFormatting>
  <conditionalFormatting sqref="E7:E45">
    <cfRule type="expression" priority="2" dxfId="17" stopIfTrue="1">
      <formula>AND(ROUNDDOWN(($A$4-E7)/365.25,0)&lt;=13,G7&lt;&gt;"OK")</formula>
    </cfRule>
    <cfRule type="expression" priority="3" dxfId="16" stopIfTrue="1">
      <formula>AND(ROUNDDOWN(($A$4-E7)/365.25,0)&lt;=14,G7&lt;&gt;"OK")</formula>
    </cfRule>
    <cfRule type="expression" priority="4" dxfId="15" stopIfTrue="1">
      <formula>AND(ROUNDDOWN(($A$4-E7)/365.25,0)&lt;=17,G7&lt;&gt;"OK")</formula>
    </cfRule>
  </conditionalFormatting>
  <conditionalFormatting sqref="B7:D45">
    <cfRule type="expression" priority="1" dxfId="5" stopIfTrue="1">
      <formula>$Q7&gt;=1</formula>
    </cfRule>
  </conditionalFormatting>
  <printOptions horizontalCentered="1"/>
  <pageMargins left="0.35" right="0.35" top="0.39" bottom="0.39" header="0" footer="0"/>
  <pageSetup horizontalDpi="600" verticalDpi="6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4.xml><?xml version="1.0" encoding="utf-8"?>
<worksheet xmlns="http://schemas.openxmlformats.org/spreadsheetml/2006/main" xmlns:r="http://schemas.openxmlformats.org/officeDocument/2006/relationships">
  <sheetPr codeName="Sheet156">
    <tabColor indexed="11"/>
    <pageSetUpPr fitToPage="1"/>
  </sheetPr>
  <dimension ref="A1:AK80"/>
  <sheetViews>
    <sheetView showGridLines="0" showZeros="0" zoomScalePageLayoutView="0" workbookViewId="0" topLeftCell="A12">
      <selection activeCell="R40" sqref="R40"/>
    </sheetView>
  </sheetViews>
  <sheetFormatPr defaultColWidth="9.140625" defaultRowHeight="12.75"/>
  <cols>
    <col min="1" max="2" width="3.28125" style="0" customWidth="1"/>
    <col min="3" max="3" width="4.7109375" style="0" customWidth="1"/>
    <col min="4" max="4" width="7.0039062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28" customWidth="1"/>
    <col min="11" max="11" width="10.7109375" style="0" customWidth="1"/>
    <col min="12" max="12" width="1.7109375" style="128" customWidth="1"/>
    <col min="13" max="13" width="10.7109375" style="0" customWidth="1"/>
    <col min="14" max="14" width="1.7109375" style="129" customWidth="1"/>
    <col min="15" max="15" width="10.7109375" style="0" customWidth="1"/>
    <col min="16" max="16" width="1.7109375" style="128" customWidth="1"/>
    <col min="17" max="17" width="10.7109375" style="0" customWidth="1"/>
    <col min="18" max="18" width="1.7109375" style="129" customWidth="1"/>
    <col min="19" max="19" width="0" style="0" hidden="1" customWidth="1"/>
    <col min="20" max="20" width="8.28125" style="0" customWidth="1"/>
    <col min="21" max="21" width="11.421875" style="0" hidden="1" customWidth="1"/>
    <col min="25" max="34" width="9.140625" style="0" hidden="1" customWidth="1"/>
  </cols>
  <sheetData>
    <row r="1" spans="1:37" s="130" customFormat="1" ht="21.75" customHeight="1">
      <c r="A1" s="91" t="str">
        <f>Altalanos!$A$6</f>
        <v>TM Kupa</v>
      </c>
      <c r="B1" s="91"/>
      <c r="C1" s="133"/>
      <c r="D1" s="133"/>
      <c r="E1" s="133"/>
      <c r="F1" s="133"/>
      <c r="G1" s="133"/>
      <c r="H1" s="133"/>
      <c r="I1" s="338"/>
      <c r="J1" s="134"/>
      <c r="K1" s="404" t="s">
        <v>112</v>
      </c>
      <c r="L1" s="116"/>
      <c r="M1" s="92"/>
      <c r="N1" s="134"/>
      <c r="O1" s="134" t="s">
        <v>3</v>
      </c>
      <c r="P1" s="134"/>
      <c r="Q1" s="133"/>
      <c r="R1" s="134"/>
      <c r="Y1" s="434"/>
      <c r="Z1" s="434"/>
      <c r="AA1" s="434"/>
      <c r="AB1" s="442" t="e">
        <f>IF($Y$5=1,CONCATENATE(VLOOKUP($Y$3,$AA$2:$AH$14,2)),CONCATENATE(VLOOKUP($Y$3,$AA$16:$AH$25,2)))</f>
        <v>#N/A</v>
      </c>
      <c r="AC1" s="442" t="e">
        <f>IF($Y$5=1,CONCATENATE(VLOOKUP($Y$3,$AA$2:$AH$14,3)),CONCATENATE(VLOOKUP($Y$3,$AA$16:$AH$25,3)))</f>
        <v>#N/A</v>
      </c>
      <c r="AD1" s="442" t="e">
        <f>IF($Y$5=1,CONCATENATE(VLOOKUP($Y$3,$AA$2:$AH$14,4)),CONCATENATE(VLOOKUP($Y$3,$AA$16:$AH$25,4)))</f>
        <v>#N/A</v>
      </c>
      <c r="AE1" s="442" t="e">
        <f>IF($Y$5=1,CONCATENATE(VLOOKUP($Y$3,$AA$2:$AH$14,5)),CONCATENATE(VLOOKUP($Y$3,$AA$16:$AH$25,5)))</f>
        <v>#N/A</v>
      </c>
      <c r="AF1" s="442" t="e">
        <f>IF($Y$5=1,CONCATENATE(VLOOKUP($Y$3,$AA$2:$AH$14,6)),CONCATENATE(VLOOKUP($Y$3,$AA$16:$AH$25,6)))</f>
        <v>#N/A</v>
      </c>
      <c r="AG1" s="442" t="e">
        <f>IF($Y$5=1,CONCATENATE(VLOOKUP($Y$3,$AA$2:$AH$14,7)),CONCATENATE(VLOOKUP($Y$3,$AA$16:$AH$25,7)))</f>
        <v>#N/A</v>
      </c>
      <c r="AH1" s="442" t="e">
        <f>IF($Y$5=1,CONCATENATE(VLOOKUP($Y$3,$AA$2:$AH$14,8)),CONCATENATE(VLOOKUP($Y$3,$AA$16:$AH$25,8)))</f>
        <v>#N/A</v>
      </c>
      <c r="AI1" s="446"/>
      <c r="AJ1" s="446"/>
      <c r="AK1" s="446"/>
    </row>
    <row r="2" spans="1:37" s="105" customFormat="1" ht="12.75">
      <c r="A2" s="401" t="s">
        <v>111</v>
      </c>
      <c r="B2" s="94"/>
      <c r="C2" s="94"/>
      <c r="D2" s="94"/>
      <c r="E2" s="94" t="str">
        <f>Altalanos!$A$8</f>
        <v>F12</v>
      </c>
      <c r="F2" s="94"/>
      <c r="G2" s="135"/>
      <c r="H2" s="107"/>
      <c r="I2" s="107"/>
      <c r="J2" s="136"/>
      <c r="K2" s="116"/>
      <c r="L2" s="116"/>
      <c r="M2" s="116"/>
      <c r="N2" s="136"/>
      <c r="O2" s="107"/>
      <c r="P2" s="136"/>
      <c r="Q2" s="107"/>
      <c r="R2" s="136"/>
      <c r="Y2" s="439"/>
      <c r="Z2" s="438"/>
      <c r="AA2" s="438" t="s">
        <v>143</v>
      </c>
      <c r="AB2" s="441">
        <v>300</v>
      </c>
      <c r="AC2" s="441">
        <v>250</v>
      </c>
      <c r="AD2" s="441">
        <v>200</v>
      </c>
      <c r="AE2" s="441">
        <v>150</v>
      </c>
      <c r="AF2" s="441">
        <v>120</v>
      </c>
      <c r="AG2" s="441">
        <v>90</v>
      </c>
      <c r="AH2" s="441">
        <v>40</v>
      </c>
      <c r="AI2" s="437"/>
      <c r="AJ2" s="437"/>
      <c r="AK2" s="437"/>
    </row>
    <row r="3" spans="1:37" s="19" customFormat="1" ht="12.75">
      <c r="A3" s="54" t="s">
        <v>81</v>
      </c>
      <c r="B3" s="54"/>
      <c r="C3" s="54"/>
      <c r="D3" s="54"/>
      <c r="E3" s="54"/>
      <c r="F3" s="54"/>
      <c r="G3" s="54" t="s">
        <v>78</v>
      </c>
      <c r="H3" s="54"/>
      <c r="I3" s="54"/>
      <c r="J3" s="137"/>
      <c r="K3" s="54" t="s">
        <v>86</v>
      </c>
      <c r="L3" s="137"/>
      <c r="M3" s="54"/>
      <c r="N3" s="137"/>
      <c r="O3" s="54"/>
      <c r="P3" s="137"/>
      <c r="Q3" s="54"/>
      <c r="R3" s="55" t="s">
        <v>87</v>
      </c>
      <c r="Y3" s="438">
        <f>IF(K4="OB","A",IF(K4="IX","W",IF(K4="","",K4)))</f>
      </c>
      <c r="Z3" s="438"/>
      <c r="AA3" s="438" t="s">
        <v>144</v>
      </c>
      <c r="AB3" s="441">
        <v>280</v>
      </c>
      <c r="AC3" s="441">
        <v>230</v>
      </c>
      <c r="AD3" s="441">
        <v>180</v>
      </c>
      <c r="AE3" s="441">
        <v>140</v>
      </c>
      <c r="AF3" s="441">
        <v>80</v>
      </c>
      <c r="AG3" s="441">
        <v>0</v>
      </c>
      <c r="AH3" s="441">
        <v>0</v>
      </c>
      <c r="AI3" s="437"/>
      <c r="AJ3" s="437"/>
      <c r="AK3" s="437"/>
    </row>
    <row r="4" spans="1:37" s="30" customFormat="1" ht="11.25" customHeight="1" thickBot="1">
      <c r="A4" s="535" t="str">
        <f>Altalanos!$A$10</f>
        <v>2022.01.15-17</v>
      </c>
      <c r="B4" s="535"/>
      <c r="C4" s="535"/>
      <c r="D4" s="365"/>
      <c r="E4" s="139"/>
      <c r="F4" s="139"/>
      <c r="G4" s="139" t="str">
        <f>Altalanos!$C$10</f>
        <v>Budapest</v>
      </c>
      <c r="H4" s="97"/>
      <c r="I4" s="139"/>
      <c r="J4" s="140"/>
      <c r="K4" s="141"/>
      <c r="L4" s="140"/>
      <c r="M4" s="101"/>
      <c r="N4" s="140"/>
      <c r="O4" s="139"/>
      <c r="P4" s="140"/>
      <c r="Q4" s="139"/>
      <c r="R4" s="87" t="str">
        <f>Altalanos!$E$10</f>
        <v>Peterdi Tamás</v>
      </c>
      <c r="Y4" s="438"/>
      <c r="Z4" s="438"/>
      <c r="AA4" s="438" t="s">
        <v>145</v>
      </c>
      <c r="AB4" s="441">
        <v>250</v>
      </c>
      <c r="AC4" s="441">
        <v>200</v>
      </c>
      <c r="AD4" s="441">
        <v>150</v>
      </c>
      <c r="AE4" s="441">
        <v>120</v>
      </c>
      <c r="AF4" s="441">
        <v>90</v>
      </c>
      <c r="AG4" s="441">
        <v>60</v>
      </c>
      <c r="AH4" s="441">
        <v>25</v>
      </c>
      <c r="AI4" s="437"/>
      <c r="AJ4" s="437"/>
      <c r="AK4" s="437"/>
    </row>
    <row r="5" spans="1:37" s="19" customFormat="1" ht="12.75">
      <c r="A5" s="143"/>
      <c r="B5" s="144" t="s">
        <v>4</v>
      </c>
      <c r="C5" s="390" t="s">
        <v>101</v>
      </c>
      <c r="D5" s="144" t="s">
        <v>100</v>
      </c>
      <c r="E5" s="144" t="s">
        <v>98</v>
      </c>
      <c r="F5" s="145" t="s">
        <v>84</v>
      </c>
      <c r="G5" s="145" t="s">
        <v>85</v>
      </c>
      <c r="H5" s="145"/>
      <c r="I5" s="145" t="s">
        <v>89</v>
      </c>
      <c r="J5" s="145"/>
      <c r="K5" s="144" t="s">
        <v>99</v>
      </c>
      <c r="L5" s="146"/>
      <c r="M5" s="144" t="s">
        <v>108</v>
      </c>
      <c r="N5" s="146"/>
      <c r="O5" s="144" t="s">
        <v>120</v>
      </c>
      <c r="P5" s="146"/>
      <c r="Q5" s="144" t="s">
        <v>119</v>
      </c>
      <c r="R5" s="147"/>
      <c r="Y5" s="438">
        <f>IF(OR(Altalanos!$A$8="F1",Altalanos!$A$8="F2",Altalanos!$A$8="N1",Altalanos!$A$8="N2"),1,2)</f>
        <v>2</v>
      </c>
      <c r="Z5" s="438"/>
      <c r="AA5" s="438" t="s">
        <v>146</v>
      </c>
      <c r="AB5" s="441">
        <v>200</v>
      </c>
      <c r="AC5" s="441">
        <v>150</v>
      </c>
      <c r="AD5" s="441">
        <v>120</v>
      </c>
      <c r="AE5" s="441">
        <v>90</v>
      </c>
      <c r="AF5" s="441">
        <v>60</v>
      </c>
      <c r="AG5" s="441">
        <v>40</v>
      </c>
      <c r="AH5" s="441">
        <v>15</v>
      </c>
      <c r="AI5" s="437"/>
      <c r="AJ5" s="437"/>
      <c r="AK5" s="437"/>
    </row>
    <row r="6" spans="1:37" s="499" customFormat="1" ht="10.5" customHeight="1" thickBot="1">
      <c r="A6" s="497"/>
      <c r="B6" s="510"/>
      <c r="C6" s="511"/>
      <c r="D6" s="511"/>
      <c r="E6" s="510"/>
      <c r="F6" s="500">
        <f>IF(Y3="","",CONCATENATE(AH1," pont"))</f>
      </c>
      <c r="G6" s="502">
        <v>8</v>
      </c>
      <c r="H6" s="503"/>
      <c r="I6" s="502"/>
      <c r="J6" s="504"/>
      <c r="K6" s="542" t="s">
        <v>477</v>
      </c>
      <c r="L6" s="504"/>
      <c r="M6" s="501">
        <v>40</v>
      </c>
      <c r="N6" s="504"/>
      <c r="O6" s="501">
        <v>60</v>
      </c>
      <c r="P6" s="504"/>
      <c r="Q6" s="501">
        <v>90</v>
      </c>
      <c r="R6" s="505"/>
      <c r="Y6" s="506"/>
      <c r="Z6" s="506"/>
      <c r="AA6" s="506" t="s">
        <v>147</v>
      </c>
      <c r="AB6" s="507">
        <v>150</v>
      </c>
      <c r="AC6" s="507">
        <v>120</v>
      </c>
      <c r="AD6" s="507">
        <v>90</v>
      </c>
      <c r="AE6" s="507">
        <v>60</v>
      </c>
      <c r="AF6" s="507">
        <v>40</v>
      </c>
      <c r="AG6" s="507">
        <v>25</v>
      </c>
      <c r="AH6" s="507">
        <v>10</v>
      </c>
      <c r="AI6" s="508"/>
      <c r="AJ6" s="508"/>
      <c r="AK6" s="508"/>
    </row>
    <row r="7" spans="1:37" s="37" customFormat="1" ht="9" customHeight="1">
      <c r="A7" s="150" t="s">
        <v>6</v>
      </c>
      <c r="B7" s="350">
        <f>IF($E7="","",VLOOKUP($E7,'F12 MD ELO'!$A$7:$O$80,14))</f>
        <v>0</v>
      </c>
      <c r="C7" s="350">
        <f>IF($E7="","",VLOOKUP($E7,'F12 MD ELO'!$A$7:$O$80,15))</f>
        <v>1</v>
      </c>
      <c r="D7" s="378" t="str">
        <f>IF($E7="","",VLOOKUP($E7,'F12 MD ELO'!$A$7:$O$80,5))</f>
        <v>100118</v>
      </c>
      <c r="E7" s="152">
        <v>1</v>
      </c>
      <c r="F7" s="153" t="str">
        <f>UPPER(IF($E7="","",VLOOKUP($E7,'F12 MD ELO'!$A$7:$O$80,2)))</f>
        <v>KISS</v>
      </c>
      <c r="G7" s="153" t="str">
        <f>IF($E7="","",VLOOKUP($E7,'F12 MD ELO'!$A$7:$O$80,3))</f>
        <v>Domonkos Zsolt</v>
      </c>
      <c r="H7" s="153"/>
      <c r="I7" s="153" t="str">
        <f>IF($E7="","",VLOOKUP($E7,'F12 MD ELO'!$A$7:$O$80,4))</f>
        <v>Ten.Műhely</v>
      </c>
      <c r="J7" s="243"/>
      <c r="K7" s="170" t="str">
        <f>UPPER(IF(OR(J8="a",J8="as"),F7,IF(OR(J8="b",J8="bs"),F8,)))</f>
        <v>KISS</v>
      </c>
      <c r="L7" s="178"/>
      <c r="M7" s="179"/>
      <c r="N7" s="179"/>
      <c r="O7" s="179"/>
      <c r="P7" s="179"/>
      <c r="Q7" s="179"/>
      <c r="R7" s="179"/>
      <c r="S7" s="162"/>
      <c r="U7" s="163" t="str">
        <f>Birók!P21</f>
        <v>Bíró</v>
      </c>
      <c r="Y7" s="438"/>
      <c r="Z7" s="438"/>
      <c r="AA7" s="438" t="s">
        <v>148</v>
      </c>
      <c r="AB7" s="441">
        <v>120</v>
      </c>
      <c r="AC7" s="441">
        <v>90</v>
      </c>
      <c r="AD7" s="441">
        <v>60</v>
      </c>
      <c r="AE7" s="441">
        <v>40</v>
      </c>
      <c r="AF7" s="441">
        <v>25</v>
      </c>
      <c r="AG7" s="441">
        <v>10</v>
      </c>
      <c r="AH7" s="441">
        <v>5</v>
      </c>
      <c r="AI7" s="437"/>
      <c r="AJ7" s="437"/>
      <c r="AK7" s="437"/>
    </row>
    <row r="8" spans="1:37" s="37" customFormat="1" ht="9" customHeight="1">
      <c r="A8" s="244" t="s">
        <v>7</v>
      </c>
      <c r="B8" s="350">
        <f>IF($E8="","",VLOOKUP($E8,'F12 MD ELO'!$A$7:$O$80,14))</f>
      </c>
      <c r="C8" s="350">
        <f>IF($E8="","",VLOOKUP($E8,'F12 MD ELO'!$A$7:$O$80,15))</f>
      </c>
      <c r="D8" s="378">
        <f>IF($E8="","",VLOOKUP($E8,'F12 MD ELO'!$A$7:$O$80,5))</f>
      </c>
      <c r="E8" s="152"/>
      <c r="F8" s="519" t="s">
        <v>153</v>
      </c>
      <c r="G8" s="415">
        <f>IF($E8="","",VLOOKUP($E8,'F12 MD ELO'!$A$7:$O$80,3))</f>
      </c>
      <c r="H8" s="415"/>
      <c r="I8" s="415">
        <f>IF($E8="","",VLOOKUP($E8,'F12 MD ELO'!$A$7:$O$80,4))</f>
      </c>
      <c r="J8" s="245" t="s">
        <v>406</v>
      </c>
      <c r="K8" s="154"/>
      <c r="L8" s="169" t="s">
        <v>410</v>
      </c>
      <c r="M8" s="170" t="str">
        <f>UPPER(IF(OR(L8="a",L8="as"),K7,IF(OR(L8="b",L8="bs"),K9,)))</f>
        <v>KISS</v>
      </c>
      <c r="N8" s="178" t="s">
        <v>8</v>
      </c>
      <c r="O8" s="179"/>
      <c r="P8" s="179"/>
      <c r="Q8" s="179"/>
      <c r="R8" s="179"/>
      <c r="S8" s="162"/>
      <c r="U8" s="171" t="str">
        <f>Birók!P22</f>
        <v>B Fehér</v>
      </c>
      <c r="Y8" s="438"/>
      <c r="Z8" s="438"/>
      <c r="AA8" s="438" t="s">
        <v>149</v>
      </c>
      <c r="AB8" s="441">
        <v>90</v>
      </c>
      <c r="AC8" s="441">
        <v>60</v>
      </c>
      <c r="AD8" s="441">
        <v>40</v>
      </c>
      <c r="AE8" s="441">
        <v>25</v>
      </c>
      <c r="AF8" s="441">
        <v>10</v>
      </c>
      <c r="AG8" s="441">
        <v>5</v>
      </c>
      <c r="AH8" s="441">
        <v>2</v>
      </c>
      <c r="AI8" s="437"/>
      <c r="AJ8" s="437"/>
      <c r="AK8" s="437"/>
    </row>
    <row r="9" spans="1:37" s="37" customFormat="1" ht="9" customHeight="1">
      <c r="A9" s="164" t="s">
        <v>8</v>
      </c>
      <c r="B9" s="350">
        <f>IF($E9="","",VLOOKUP($E9,'F12 MD ELO'!$A$7:$O$80,14))</f>
      </c>
      <c r="C9" s="350">
        <f>IF($E9="","",VLOOKUP($E9,'F12 MD ELO'!$A$7:$O$80,15))</f>
      </c>
      <c r="D9" s="378">
        <f>IF($E9="","",VLOOKUP($E9,'F12 MD ELO'!$A$7:$O$80,5))</f>
      </c>
      <c r="E9" s="152"/>
      <c r="F9" s="519" t="s">
        <v>153</v>
      </c>
      <c r="G9" s="415">
        <f>IF($E9="","",VLOOKUP($E9,'F12 MD ELO'!$A$7:$O$80,3))</f>
      </c>
      <c r="H9" s="415"/>
      <c r="I9" s="415">
        <f>IF($E9="","",VLOOKUP($E9,'F12 MD ELO'!$A$7:$O$80,4))</f>
      </c>
      <c r="J9" s="243"/>
      <c r="K9" s="170" t="str">
        <f>UPPER(IF(OR(J10="a",J10="as"),F9,IF(OR(J10="b",J10="bs"),F10,)))</f>
        <v>SZABADOS</v>
      </c>
      <c r="L9" s="246"/>
      <c r="M9" s="154" t="s">
        <v>415</v>
      </c>
      <c r="N9" s="181"/>
      <c r="O9" s="179"/>
      <c r="P9" s="179"/>
      <c r="Q9" s="179"/>
      <c r="R9" s="179"/>
      <c r="S9" s="162"/>
      <c r="U9" s="171" t="str">
        <f>Birók!P23</f>
        <v>K Kovács</v>
      </c>
      <c r="Y9" s="438"/>
      <c r="Z9" s="438"/>
      <c r="AA9" s="438" t="s">
        <v>150</v>
      </c>
      <c r="AB9" s="441">
        <v>60</v>
      </c>
      <c r="AC9" s="441">
        <v>40</v>
      </c>
      <c r="AD9" s="441">
        <v>25</v>
      </c>
      <c r="AE9" s="441">
        <v>10</v>
      </c>
      <c r="AF9" s="441">
        <v>5</v>
      </c>
      <c r="AG9" s="441">
        <v>2</v>
      </c>
      <c r="AH9" s="441">
        <v>1</v>
      </c>
      <c r="AI9" s="437"/>
      <c r="AJ9" s="437"/>
      <c r="AK9" s="437"/>
    </row>
    <row r="10" spans="1:37" s="37" customFormat="1" ht="9" customHeight="1">
      <c r="A10" s="164" t="s">
        <v>9</v>
      </c>
      <c r="B10" s="350">
        <f>IF($E10="","",VLOOKUP($E10,'F12 MD ELO'!$A$7:$O$80,14))</f>
        <v>0</v>
      </c>
      <c r="C10" s="350">
        <f>IF($E10="","",VLOOKUP($E10,'F12 MD ELO'!$A$7:$O$80,15))</f>
        <v>18</v>
      </c>
      <c r="D10" s="378" t="str">
        <f>IF($E10="","",VLOOKUP($E10,'F12 MD ELO'!$A$7:$O$80,5))</f>
        <v>110531</v>
      </c>
      <c r="E10" s="152">
        <v>25</v>
      </c>
      <c r="F10" s="415" t="str">
        <f>UPPER(IF($E10="","",VLOOKUP($E10,'F12 MD ELO'!$A$7:$O$80,2)))</f>
        <v>SZABADOS</v>
      </c>
      <c r="G10" s="415" t="str">
        <f>IF($E10="","",VLOOKUP($E10,'F12 MD ELO'!$A$7:$O$80,3))</f>
        <v>Gellért</v>
      </c>
      <c r="H10" s="415"/>
      <c r="I10" s="415" t="str">
        <f>IF($E10="","",VLOOKUP($E10,'F12 MD ELO'!$A$7:$O$80,4))</f>
        <v>Panakor TK</v>
      </c>
      <c r="J10" s="245" t="s">
        <v>408</v>
      </c>
      <c r="K10" s="154"/>
      <c r="L10" s="179"/>
      <c r="M10" s="168" t="s">
        <v>0</v>
      </c>
      <c r="N10" s="177" t="s">
        <v>410</v>
      </c>
      <c r="O10" s="170" t="str">
        <f>UPPER(IF(OR(N10="a",N10="as"),M8,IF(OR(N10="b",N10="bs"),M12,)))</f>
        <v>KISS</v>
      </c>
      <c r="P10" s="178" t="s">
        <v>6</v>
      </c>
      <c r="Q10" s="179"/>
      <c r="R10" s="179"/>
      <c r="S10" s="162"/>
      <c r="U10" s="171" t="str">
        <f>Birók!P24</f>
        <v>B Barta</v>
      </c>
      <c r="Y10" s="438"/>
      <c r="Z10" s="438"/>
      <c r="AA10" s="438" t="s">
        <v>151</v>
      </c>
      <c r="AB10" s="441">
        <v>40</v>
      </c>
      <c r="AC10" s="441">
        <v>25</v>
      </c>
      <c r="AD10" s="441">
        <v>15</v>
      </c>
      <c r="AE10" s="441">
        <v>7</v>
      </c>
      <c r="AF10" s="441">
        <v>4</v>
      </c>
      <c r="AG10" s="441">
        <v>1</v>
      </c>
      <c r="AH10" s="441">
        <v>0</v>
      </c>
      <c r="AI10" s="437"/>
      <c r="AJ10" s="437"/>
      <c r="AK10" s="437"/>
    </row>
    <row r="11" spans="1:37" s="37" customFormat="1" ht="9" customHeight="1">
      <c r="A11" s="164" t="s">
        <v>10</v>
      </c>
      <c r="B11" s="350">
        <f>IF($E11="","",VLOOKUP($E11,'F12 MD ELO'!$A$7:$O$80,14))</f>
        <v>0</v>
      </c>
      <c r="C11" s="350">
        <f>IF($E11="","",VLOOKUP($E11,'F12 MD ELO'!$A$7:$O$80,15))</f>
        <v>34</v>
      </c>
      <c r="D11" s="378" t="str">
        <f>IF($E11="","",VLOOKUP($E11,'F12 MD ELO'!$A$7:$O$80,5))</f>
        <v>100908</v>
      </c>
      <c r="E11" s="152">
        <v>35</v>
      </c>
      <c r="F11" s="415" t="str">
        <f>UPPER(IF($E11="","",VLOOKUP($E11,'F12 MD ELO'!$A$7:$O$80,2)))</f>
        <v>MAYER</v>
      </c>
      <c r="G11" s="415" t="str">
        <f>IF($E11="","",VLOOKUP($E11,'F12 MD ELO'!$A$7:$O$80,3))</f>
        <v>Iván</v>
      </c>
      <c r="H11" s="415"/>
      <c r="I11" s="415" t="str">
        <f>IF($E11="","",VLOOKUP($E11,'F12 MD ELO'!$A$7:$O$80,4))</f>
        <v>Bólyi SE</v>
      </c>
      <c r="J11" s="243"/>
      <c r="K11" s="530" t="str">
        <f>UPPER(IF(OR(J12="a",J12="as"),F11,IF(OR(J12="b",J12="bs"),F12,)))</f>
        <v>DUNG</v>
      </c>
      <c r="L11" s="178"/>
      <c r="M11" s="247"/>
      <c r="N11" s="248"/>
      <c r="O11" s="154" t="s">
        <v>418</v>
      </c>
      <c r="P11" s="181"/>
      <c r="Q11" s="179"/>
      <c r="R11" s="179"/>
      <c r="S11" s="162"/>
      <c r="U11" s="171" t="str">
        <f>Birók!P25</f>
        <v> </v>
      </c>
      <c r="Y11" s="438"/>
      <c r="Z11" s="438"/>
      <c r="AA11" s="438" t="s">
        <v>152</v>
      </c>
      <c r="AB11" s="441">
        <v>25</v>
      </c>
      <c r="AC11" s="441">
        <v>15</v>
      </c>
      <c r="AD11" s="441">
        <v>10</v>
      </c>
      <c r="AE11" s="441">
        <v>6</v>
      </c>
      <c r="AF11" s="441">
        <v>3</v>
      </c>
      <c r="AG11" s="441">
        <v>1</v>
      </c>
      <c r="AH11" s="441">
        <v>0</v>
      </c>
      <c r="AI11" s="437"/>
      <c r="AJ11" s="437"/>
      <c r="AK11" s="437"/>
    </row>
    <row r="12" spans="1:37" s="37" customFormat="1" ht="9" customHeight="1">
      <c r="A12" s="164" t="s">
        <v>11</v>
      </c>
      <c r="B12" s="350">
        <f>IF($E12="","",VLOOKUP($E12,'F12 MD ELO'!$A$7:$O$80,14))</f>
        <v>0</v>
      </c>
      <c r="C12" s="350">
        <f>IF($E12="","",VLOOKUP($E12,'F12 MD ELO'!$A$7:$O$80,15))</f>
        <v>45</v>
      </c>
      <c r="D12" s="378" t="str">
        <f>IF($E12="","",VLOOKUP($E12,'F12 MD ELO'!$A$7:$O$80,5))</f>
        <v>110322</v>
      </c>
      <c r="E12" s="152">
        <v>42</v>
      </c>
      <c r="F12" s="415" t="str">
        <f>UPPER(IF($E12="","",VLOOKUP($E12,'F12 MD ELO'!$A$7:$O$80,2)))</f>
        <v>DUNG</v>
      </c>
      <c r="G12" s="415" t="str">
        <f>IF($E12="","",VLOOKUP($E12,'F12 MD ELO'!$A$7:$O$80,3))</f>
        <v>Ta Hoang</v>
      </c>
      <c r="H12" s="415"/>
      <c r="I12" s="415" t="str">
        <f>IF($E12="","",VLOOKUP($E12,'F12 MD ELO'!$A$7:$O$80,4))</f>
        <v>Future TT</v>
      </c>
      <c r="J12" s="245" t="s">
        <v>408</v>
      </c>
      <c r="K12" s="154" t="s">
        <v>418</v>
      </c>
      <c r="L12" s="169" t="s">
        <v>408</v>
      </c>
      <c r="M12" s="170" t="str">
        <f>UPPER(IF(OR(L12="a",L12="as"),K11,IF(OR(L12="b",L12="bs"),K13,)))</f>
        <v>JUHÁSZ</v>
      </c>
      <c r="N12" s="249"/>
      <c r="O12" s="179"/>
      <c r="P12" s="181"/>
      <c r="Q12" s="179"/>
      <c r="R12" s="179"/>
      <c r="S12" s="162"/>
      <c r="U12" s="171" t="str">
        <f>Birók!P26</f>
        <v> </v>
      </c>
      <c r="Y12" s="438"/>
      <c r="Z12" s="438"/>
      <c r="AA12" s="438" t="s">
        <v>157</v>
      </c>
      <c r="AB12" s="441">
        <v>15</v>
      </c>
      <c r="AC12" s="441">
        <v>10</v>
      </c>
      <c r="AD12" s="441">
        <v>6</v>
      </c>
      <c r="AE12" s="441">
        <v>3</v>
      </c>
      <c r="AF12" s="441">
        <v>1</v>
      </c>
      <c r="AG12" s="441">
        <v>0</v>
      </c>
      <c r="AH12" s="441">
        <v>0</v>
      </c>
      <c r="AI12" s="437"/>
      <c r="AJ12" s="437"/>
      <c r="AK12" s="437"/>
    </row>
    <row r="13" spans="1:37" s="37" customFormat="1" ht="9" customHeight="1">
      <c r="A13" s="244" t="s">
        <v>12</v>
      </c>
      <c r="B13" s="350">
        <f>IF($E13="","",VLOOKUP($E13,'F12 MD ELO'!$A$7:$O$80,14))</f>
        <v>0</v>
      </c>
      <c r="C13" s="350">
        <f>IF($E13="","",VLOOKUP($E13,'F12 MD ELO'!$A$7:$O$80,15))</f>
        <v>27</v>
      </c>
      <c r="D13" s="378" t="str">
        <f>IF($E13="","",VLOOKUP($E13,'F12 MD ELO'!$A$7:$O$80,5))</f>
        <v>1009171</v>
      </c>
      <c r="E13" s="152">
        <v>30</v>
      </c>
      <c r="F13" s="415" t="str">
        <f>UPPER(IF($E13="","",VLOOKUP($E13,'F12 MD ELO'!$A$7:$O$80,2)))</f>
        <v>JUHÁSZ</v>
      </c>
      <c r="G13" s="415" t="str">
        <f>IF($E13="","",VLOOKUP($E13,'F12 MD ELO'!$A$7:$O$80,3))</f>
        <v>Márton</v>
      </c>
      <c r="H13" s="415"/>
      <c r="I13" s="415" t="str">
        <f>IF($E13="","",VLOOKUP($E13,'F12 MD ELO'!$A$7:$O$80,4))</f>
        <v>Marso TC</v>
      </c>
      <c r="J13" s="243"/>
      <c r="K13" s="170" t="str">
        <f>UPPER(IF(OR(J14="a",J14="as"),F13,IF(OR(J14="b",J14="bs"),F14,)))</f>
        <v>JUHÁSZ</v>
      </c>
      <c r="L13" s="187"/>
      <c r="M13" s="154" t="s">
        <v>434</v>
      </c>
      <c r="N13" s="179"/>
      <c r="O13" s="179"/>
      <c r="P13" s="181"/>
      <c r="Q13" s="179"/>
      <c r="R13" s="179"/>
      <c r="S13" s="162"/>
      <c r="U13" s="171" t="str">
        <f>Birók!P27</f>
        <v> </v>
      </c>
      <c r="Y13" s="438"/>
      <c r="Z13" s="438"/>
      <c r="AA13" s="438" t="s">
        <v>153</v>
      </c>
      <c r="AB13" s="441">
        <v>10</v>
      </c>
      <c r="AC13" s="441">
        <v>6</v>
      </c>
      <c r="AD13" s="441">
        <v>3</v>
      </c>
      <c r="AE13" s="441">
        <v>1</v>
      </c>
      <c r="AF13" s="441">
        <v>0</v>
      </c>
      <c r="AG13" s="441">
        <v>0</v>
      </c>
      <c r="AH13" s="441">
        <v>0</v>
      </c>
      <c r="AI13" s="437"/>
      <c r="AJ13" s="437"/>
      <c r="AK13" s="437"/>
    </row>
    <row r="14" spans="1:37" s="37" customFormat="1" ht="9" customHeight="1">
      <c r="A14" s="189" t="s">
        <v>13</v>
      </c>
      <c r="B14" s="350">
        <f>IF($E14="","",VLOOKUP($E14,'F12 MD ELO'!$A$7:$O$80,14))</f>
      </c>
      <c r="C14" s="350">
        <f>IF($E14="","",VLOOKUP($E14,'F12 MD ELO'!$A$7:$O$80,15))</f>
      </c>
      <c r="D14" s="378">
        <f>IF($E14="","",VLOOKUP($E14,'F12 MD ELO'!$A$7:$O$80,5))</f>
      </c>
      <c r="E14" s="152"/>
      <c r="F14" s="153" t="s">
        <v>153</v>
      </c>
      <c r="G14" s="153">
        <f>IF($E14="","",VLOOKUP($E14,'F12 MD ELO'!$A$7:$O$80,3))</f>
      </c>
      <c r="H14" s="153"/>
      <c r="I14" s="153">
        <f>IF($E14="","",VLOOKUP($E14,'F12 MD ELO'!$A$7:$O$80,4))</f>
      </c>
      <c r="J14" s="245" t="s">
        <v>407</v>
      </c>
      <c r="K14" s="154"/>
      <c r="L14" s="179"/>
      <c r="M14" s="179"/>
      <c r="N14" s="250"/>
      <c r="O14" s="168" t="s">
        <v>481</v>
      </c>
      <c r="P14" s="177" t="s">
        <v>410</v>
      </c>
      <c r="Q14" s="170" t="str">
        <f>UPPER(IF(OR(P14="a",P14="as"),O10,IF(OR(P14="b",P14="bs"),O18,)))</f>
        <v>KISS</v>
      </c>
      <c r="R14" s="178" t="s">
        <v>12</v>
      </c>
      <c r="S14" s="162"/>
      <c r="U14" s="171" t="str">
        <f>Birók!P28</f>
        <v> </v>
      </c>
      <c r="Y14" s="438"/>
      <c r="Z14" s="438"/>
      <c r="AA14" s="438" t="s">
        <v>154</v>
      </c>
      <c r="AB14" s="441">
        <v>3</v>
      </c>
      <c r="AC14" s="441">
        <v>2</v>
      </c>
      <c r="AD14" s="441">
        <v>1</v>
      </c>
      <c r="AE14" s="441">
        <v>0</v>
      </c>
      <c r="AF14" s="441">
        <v>0</v>
      </c>
      <c r="AG14" s="441">
        <v>0</v>
      </c>
      <c r="AH14" s="441">
        <v>0</v>
      </c>
      <c r="AI14" s="437"/>
      <c r="AJ14" s="437"/>
      <c r="AK14" s="437"/>
    </row>
    <row r="15" spans="1:37" s="37" customFormat="1" ht="9" customHeight="1">
      <c r="A15" s="150" t="s">
        <v>14</v>
      </c>
      <c r="B15" s="350">
        <f>IF($E15="","",VLOOKUP($E15,'F12 MD ELO'!$A$7:$O$80,14))</f>
      </c>
      <c r="C15" s="350">
        <f>IF($E15="","",VLOOKUP($E15,'F12 MD ELO'!$A$7:$O$80,15))</f>
      </c>
      <c r="D15" s="378">
        <f>IF($E15="","",VLOOKUP($E15,'F12 MD ELO'!$A$7:$O$80,5))</f>
      </c>
      <c r="E15" s="152"/>
      <c r="F15" s="153" t="s">
        <v>153</v>
      </c>
      <c r="G15" s="153">
        <f>IF($E15="","",VLOOKUP($E15,'F12 MD ELO'!$A$7:$O$80,3))</f>
      </c>
      <c r="H15" s="153"/>
      <c r="I15" s="153">
        <f>IF($E15="","",VLOOKUP($E15,'F12 MD ELO'!$A$7:$O$80,4))</f>
      </c>
      <c r="J15" s="243"/>
      <c r="K15" s="170" t="str">
        <f>UPPER(IF(OR(J16="a",J16="as"),F15,IF(OR(J16="b",J16="bs"),F16,)))</f>
        <v>VARGA</v>
      </c>
      <c r="L15" s="178"/>
      <c r="M15" s="179"/>
      <c r="N15" s="179"/>
      <c r="O15" s="179"/>
      <c r="P15" s="181"/>
      <c r="Q15" s="154" t="s">
        <v>414</v>
      </c>
      <c r="R15" s="181"/>
      <c r="S15" s="162"/>
      <c r="U15" s="171" t="str">
        <f>Birók!P29</f>
        <v> </v>
      </c>
      <c r="Y15" s="438"/>
      <c r="Z15" s="438"/>
      <c r="AA15" s="438"/>
      <c r="AB15" s="438"/>
      <c r="AC15" s="438"/>
      <c r="AD15" s="438"/>
      <c r="AE15" s="438"/>
      <c r="AF15" s="438"/>
      <c r="AG15" s="438"/>
      <c r="AH15" s="438"/>
      <c r="AI15" s="437"/>
      <c r="AJ15" s="437"/>
      <c r="AK15" s="437"/>
    </row>
    <row r="16" spans="1:37" s="37" customFormat="1" ht="9" customHeight="1" thickBot="1">
      <c r="A16" s="244" t="s">
        <v>15</v>
      </c>
      <c r="B16" s="350">
        <f>IF($E16="","",VLOOKUP($E16,'F12 MD ELO'!$A$7:$O$80,14))</f>
        <v>0</v>
      </c>
      <c r="C16" s="350">
        <f>IF($E16="","",VLOOKUP($E16,'F12 MD ELO'!$A$7:$O$80,15))</f>
        <v>12</v>
      </c>
      <c r="D16" s="378" t="str">
        <f>IF($E16="","",VLOOKUP($E16,'F12 MD ELO'!$A$7:$O$80,5))</f>
        <v>100615</v>
      </c>
      <c r="E16" s="152">
        <v>19</v>
      </c>
      <c r="F16" s="415" t="str">
        <f>UPPER(IF($E16="","",VLOOKUP($E16,'F12 MD ELO'!$A$7:$O$80,2)))</f>
        <v>VARGA</v>
      </c>
      <c r="G16" s="415" t="str">
        <f>IF($E16="","",VLOOKUP($E16,'F12 MD ELO'!$A$7:$O$80,3))</f>
        <v>Barna</v>
      </c>
      <c r="H16" s="415"/>
      <c r="I16" s="415" t="str">
        <f>IF($E16="","",VLOOKUP($E16,'F12 MD ELO'!$A$7:$O$80,4))</f>
        <v>Pécs VTC</v>
      </c>
      <c r="J16" s="245" t="s">
        <v>408</v>
      </c>
      <c r="K16" s="154"/>
      <c r="L16" s="169" t="s">
        <v>407</v>
      </c>
      <c r="M16" s="170" t="str">
        <f>UPPER(IF(OR(L16="a",L16="as"),K15,IF(OR(L16="b",L16="bs"),K17,)))</f>
        <v>VARGA</v>
      </c>
      <c r="N16" s="178" t="s">
        <v>8</v>
      </c>
      <c r="O16" s="179"/>
      <c r="P16" s="181"/>
      <c r="Q16" s="179"/>
      <c r="R16" s="181"/>
      <c r="S16" s="162"/>
      <c r="U16" s="186" t="str">
        <f>Birók!P30</f>
        <v>Egyik sem</v>
      </c>
      <c r="Y16" s="438"/>
      <c r="Z16" s="438"/>
      <c r="AA16" s="438" t="s">
        <v>143</v>
      </c>
      <c r="AB16" s="441">
        <v>150</v>
      </c>
      <c r="AC16" s="441">
        <v>120</v>
      </c>
      <c r="AD16" s="441">
        <v>90</v>
      </c>
      <c r="AE16" s="441">
        <v>60</v>
      </c>
      <c r="AF16" s="441">
        <v>40</v>
      </c>
      <c r="AG16" s="441">
        <v>25</v>
      </c>
      <c r="AH16" s="441">
        <v>15</v>
      </c>
      <c r="AI16" s="437"/>
      <c r="AJ16" s="437"/>
      <c r="AK16" s="437"/>
    </row>
    <row r="17" spans="1:37" s="37" customFormat="1" ht="9" customHeight="1">
      <c r="A17" s="164" t="s">
        <v>16</v>
      </c>
      <c r="B17" s="350">
        <f>IF($E17="","",VLOOKUP($E17,'F12 MD ELO'!$A$7:$O$80,14))</f>
      </c>
      <c r="C17" s="350">
        <f>IF($E17="","",VLOOKUP($E17,'F12 MD ELO'!$A$7:$O$80,15))</f>
      </c>
      <c r="D17" s="378">
        <f>IF($E17="","",VLOOKUP($E17,'F12 MD ELO'!$A$7:$O$80,5))</f>
      </c>
      <c r="E17" s="152"/>
      <c r="F17" s="519" t="s">
        <v>153</v>
      </c>
      <c r="G17" s="415">
        <f>IF($E17="","",VLOOKUP($E17,'F12 MD ELO'!$A$7:$O$80,3))</f>
      </c>
      <c r="H17" s="415"/>
      <c r="I17" s="415">
        <f>IF($E17="","",VLOOKUP($E17,'F12 MD ELO'!$A$7:$O$80,4))</f>
      </c>
      <c r="J17" s="243"/>
      <c r="K17" s="170" t="str">
        <f>UPPER(IF(OR(J18="a",J18="as"),F17,IF(OR(J18="b",J18="bs"),F18,)))</f>
        <v>VAVRIK</v>
      </c>
      <c r="L17" s="246"/>
      <c r="M17" s="154" t="s">
        <v>440</v>
      </c>
      <c r="N17" s="181"/>
      <c r="O17" s="179"/>
      <c r="P17" s="181"/>
      <c r="Q17" s="179"/>
      <c r="R17" s="181"/>
      <c r="S17" s="162"/>
      <c r="Y17" s="438"/>
      <c r="Z17" s="438"/>
      <c r="AA17" s="438" t="s">
        <v>145</v>
      </c>
      <c r="AB17" s="441">
        <v>120</v>
      </c>
      <c r="AC17" s="441">
        <v>90</v>
      </c>
      <c r="AD17" s="441">
        <v>60</v>
      </c>
      <c r="AE17" s="441">
        <v>40</v>
      </c>
      <c r="AF17" s="441">
        <v>25</v>
      </c>
      <c r="AG17" s="441">
        <v>15</v>
      </c>
      <c r="AH17" s="441">
        <v>8</v>
      </c>
      <c r="AI17" s="437"/>
      <c r="AJ17" s="437"/>
      <c r="AK17" s="437"/>
    </row>
    <row r="18" spans="1:37" s="37" customFormat="1" ht="9" customHeight="1">
      <c r="A18" s="164" t="s">
        <v>17</v>
      </c>
      <c r="B18" s="350">
        <f>IF($E18="","",VLOOKUP($E18,'F12 MD ELO'!$A$7:$O$80,14))</f>
        <v>0</v>
      </c>
      <c r="C18" s="350">
        <f>IF($E18="","",VLOOKUP($E18,'F12 MD ELO'!$A$7:$O$80,15))</f>
        <v>19</v>
      </c>
      <c r="D18" s="378" t="str">
        <f>IF($E18="","",VLOOKUP($E18,'F12 MD ELO'!$A$7:$O$80,5))</f>
        <v>101025</v>
      </c>
      <c r="E18" s="152">
        <v>26</v>
      </c>
      <c r="F18" s="415" t="str">
        <f>UPPER(IF($E18="","",VLOOKUP($E18,'F12 MD ELO'!$A$7:$O$80,2)))</f>
        <v>VAVRIK</v>
      </c>
      <c r="G18" s="415" t="str">
        <f>IF($E18="","",VLOOKUP($E18,'F12 MD ELO'!$A$7:$O$80,3))</f>
        <v>Maxim</v>
      </c>
      <c r="H18" s="415"/>
      <c r="I18" s="415" t="str">
        <f>IF($E18="","",VLOOKUP($E18,'F12 MD ELO'!$A$7:$O$80,4))</f>
        <v>Gubacsi TK</v>
      </c>
      <c r="J18" s="245" t="s">
        <v>408</v>
      </c>
      <c r="K18" s="154"/>
      <c r="L18" s="179"/>
      <c r="M18" s="168" t="s">
        <v>0</v>
      </c>
      <c r="N18" s="177" t="s">
        <v>409</v>
      </c>
      <c r="O18" s="170" t="str">
        <f>UPPER(IF(OR(N18="a",N18="as"),M16,IF(OR(N18="b",N18="bs"),M20,)))</f>
        <v>SONKODI</v>
      </c>
      <c r="P18" s="187" t="s">
        <v>10</v>
      </c>
      <c r="Q18" s="179"/>
      <c r="R18" s="181"/>
      <c r="S18" s="162"/>
      <c r="Y18" s="438"/>
      <c r="Z18" s="438"/>
      <c r="AA18" s="438" t="s">
        <v>146</v>
      </c>
      <c r="AB18" s="441">
        <v>90</v>
      </c>
      <c r="AC18" s="441">
        <v>60</v>
      </c>
      <c r="AD18" s="441">
        <v>40</v>
      </c>
      <c r="AE18" s="441">
        <v>25</v>
      </c>
      <c r="AF18" s="441">
        <v>15</v>
      </c>
      <c r="AG18" s="441">
        <v>8</v>
      </c>
      <c r="AH18" s="441">
        <v>4</v>
      </c>
      <c r="AI18" s="437"/>
      <c r="AJ18" s="437"/>
      <c r="AK18" s="437"/>
    </row>
    <row r="19" spans="1:37" s="37" customFormat="1" ht="9" customHeight="1">
      <c r="A19" s="164" t="s">
        <v>18</v>
      </c>
      <c r="B19" s="350">
        <f>IF($E19="","",VLOOKUP($E19,'F12 MD ELO'!$A$7:$O$80,14))</f>
        <v>0</v>
      </c>
      <c r="C19" s="350">
        <f>IF($E19="","",VLOOKUP($E19,'F12 MD ELO'!$A$7:$O$80,15))</f>
        <v>62</v>
      </c>
      <c r="D19" s="378" t="str">
        <f>IF($E19="","",VLOOKUP($E19,'F12 MD ELO'!$A$7:$O$80,5))</f>
        <v>1007072</v>
      </c>
      <c r="E19" s="152">
        <v>45</v>
      </c>
      <c r="F19" s="415" t="str">
        <f>UPPER(IF($E19="","",VLOOKUP($E19,'F12 MD ELO'!$A$7:$O$80,2)))</f>
        <v>SZILASI</v>
      </c>
      <c r="G19" s="415" t="str">
        <f>IF($E19="","",VLOOKUP($E19,'F12 MD ELO'!$A$7:$O$80,3))</f>
        <v>Dávid</v>
      </c>
      <c r="H19" s="415"/>
      <c r="I19" s="415" t="str">
        <f>IF($E19="","",VLOOKUP($E19,'F12 MD ELO'!$A$7:$O$80,4))</f>
        <v>Orosháza</v>
      </c>
      <c r="J19" s="243"/>
      <c r="K19" s="530" t="str">
        <f>UPPER(IF(OR(J20="a",J20="as"),F19,IF(OR(J20="b",J20="bs"),F20,)))</f>
        <v>GALAC</v>
      </c>
      <c r="L19" s="178"/>
      <c r="M19" s="247"/>
      <c r="N19" s="248"/>
      <c r="O19" s="154" t="s">
        <v>439</v>
      </c>
      <c r="P19" s="179"/>
      <c r="Q19" s="179"/>
      <c r="R19" s="181"/>
      <c r="S19" s="162"/>
      <c r="Y19" s="438"/>
      <c r="Z19" s="438"/>
      <c r="AA19" s="438" t="s">
        <v>147</v>
      </c>
      <c r="AB19" s="441">
        <v>60</v>
      </c>
      <c r="AC19" s="441">
        <v>40</v>
      </c>
      <c r="AD19" s="441">
        <v>25</v>
      </c>
      <c r="AE19" s="441">
        <v>15</v>
      </c>
      <c r="AF19" s="441">
        <v>8</v>
      </c>
      <c r="AG19" s="441">
        <v>4</v>
      </c>
      <c r="AH19" s="441">
        <v>2</v>
      </c>
      <c r="AI19" s="437"/>
      <c r="AJ19" s="437"/>
      <c r="AK19" s="437"/>
    </row>
    <row r="20" spans="1:37" s="37" customFormat="1" ht="9" customHeight="1">
      <c r="A20" s="164" t="s">
        <v>19</v>
      </c>
      <c r="B20" s="350">
        <f>IF($E20="","",VLOOKUP($E20,'F12 MD ELO'!$A$7:$O$80,14))</f>
        <v>0</v>
      </c>
      <c r="C20" s="350">
        <f>IF($E20="","",VLOOKUP($E20,'F12 MD ELO'!$A$7:$O$80,15))</f>
        <v>57</v>
      </c>
      <c r="D20" s="378" t="str">
        <f>IF($E20="","",VLOOKUP($E20,'F12 MD ELO'!$A$7:$O$80,5))</f>
        <v>1109050</v>
      </c>
      <c r="E20" s="152">
        <v>44</v>
      </c>
      <c r="F20" s="415" t="str">
        <f>UPPER(IF($E20="","",VLOOKUP($E20,'F12 MD ELO'!$A$7:$O$80,2)))</f>
        <v>GALAC</v>
      </c>
      <c r="G20" s="415" t="str">
        <f>IF($E20="","",VLOOKUP($E20,'F12 MD ELO'!$A$7:$O$80,3))</f>
        <v>Simon</v>
      </c>
      <c r="H20" s="415"/>
      <c r="I20" s="415" t="str">
        <f>IF($E20="","",VLOOKUP($E20,'F12 MD ELO'!$A$7:$O$80,4))</f>
        <v>Future TT</v>
      </c>
      <c r="J20" s="245" t="s">
        <v>408</v>
      </c>
      <c r="K20" s="154" t="s">
        <v>422</v>
      </c>
      <c r="L20" s="169" t="s">
        <v>409</v>
      </c>
      <c r="M20" s="170" t="str">
        <f>UPPER(IF(OR(L20="a",L20="as"),K19,IF(OR(L20="b",L20="bs"),K21,)))</f>
        <v>SONKODI</v>
      </c>
      <c r="N20" s="249"/>
      <c r="O20" s="179"/>
      <c r="P20" s="179"/>
      <c r="Q20" s="179"/>
      <c r="R20" s="181"/>
      <c r="S20" s="162"/>
      <c r="Y20" s="438"/>
      <c r="Z20" s="438"/>
      <c r="AA20" s="438" t="s">
        <v>148</v>
      </c>
      <c r="AB20" s="441">
        <v>40</v>
      </c>
      <c r="AC20" s="441">
        <v>25</v>
      </c>
      <c r="AD20" s="441">
        <v>15</v>
      </c>
      <c r="AE20" s="441">
        <v>8</v>
      </c>
      <c r="AF20" s="441">
        <v>4</v>
      </c>
      <c r="AG20" s="441">
        <v>2</v>
      </c>
      <c r="AH20" s="441">
        <v>1</v>
      </c>
      <c r="AI20" s="437"/>
      <c r="AJ20" s="437"/>
      <c r="AK20" s="437"/>
    </row>
    <row r="21" spans="1:37" s="37" customFormat="1" ht="9" customHeight="1">
      <c r="A21" s="244" t="s">
        <v>20</v>
      </c>
      <c r="B21" s="350">
        <f>IF($E21="","",VLOOKUP($E21,'F12 MD ELO'!$A$7:$O$80,14))</f>
      </c>
      <c r="C21" s="350">
        <f>IF($E21="","",VLOOKUP($E21,'F12 MD ELO'!$A$7:$O$80,15))</f>
      </c>
      <c r="D21" s="378">
        <f>IF($E21="","",VLOOKUP($E21,'F12 MD ELO'!$A$7:$O$80,5))</f>
      </c>
      <c r="E21" s="152"/>
      <c r="F21" s="519" t="s">
        <v>153</v>
      </c>
      <c r="G21" s="415">
        <f>IF($E21="","",VLOOKUP($E21,'F12 MD ELO'!$A$7:$O$80,3))</f>
      </c>
      <c r="H21" s="415"/>
      <c r="I21" s="415">
        <f>IF($E21="","",VLOOKUP($E21,'F12 MD ELO'!$A$7:$O$80,4))</f>
      </c>
      <c r="J21" s="243"/>
      <c r="K21" s="170" t="str">
        <f>UPPER(IF(OR(J22="a",J22="as"),F21,IF(OR(J22="b",J22="bs"),F22,)))</f>
        <v>SONKODI</v>
      </c>
      <c r="L21" s="187"/>
      <c r="M21" s="154" t="s">
        <v>437</v>
      </c>
      <c r="N21" s="179"/>
      <c r="O21" s="179"/>
      <c r="P21" s="179"/>
      <c r="Q21" s="179"/>
      <c r="R21" s="181"/>
      <c r="S21" s="162"/>
      <c r="Y21" s="438"/>
      <c r="Z21" s="438"/>
      <c r="AA21" s="438" t="s">
        <v>149</v>
      </c>
      <c r="AB21" s="441">
        <v>25</v>
      </c>
      <c r="AC21" s="441">
        <v>15</v>
      </c>
      <c r="AD21" s="441">
        <v>10</v>
      </c>
      <c r="AE21" s="441">
        <v>6</v>
      </c>
      <c r="AF21" s="441">
        <v>3</v>
      </c>
      <c r="AG21" s="441">
        <v>1</v>
      </c>
      <c r="AH21" s="441">
        <v>0</v>
      </c>
      <c r="AI21" s="437"/>
      <c r="AJ21" s="437"/>
      <c r="AK21" s="437"/>
    </row>
    <row r="22" spans="1:37" s="37" customFormat="1" ht="9" customHeight="1">
      <c r="A22" s="189" t="s">
        <v>21</v>
      </c>
      <c r="B22" s="350">
        <f>IF($E22="","",VLOOKUP($E22,'F12 MD ELO'!$A$7:$O$80,14))</f>
        <v>0</v>
      </c>
      <c r="C22" s="350">
        <f>IF($E22="","",VLOOKUP($E22,'F12 MD ELO'!$A$7:$O$80,15))</f>
        <v>8</v>
      </c>
      <c r="D22" s="378" t="str">
        <f>IF($E22="","",VLOOKUP($E22,'F12 MD ELO'!$A$7:$O$80,5))</f>
        <v>100706</v>
      </c>
      <c r="E22" s="152">
        <v>7</v>
      </c>
      <c r="F22" s="153" t="str">
        <f>UPPER(IF($E22="","",VLOOKUP($E22,'F12 MD ELO'!$A$7:$O$80,2)))</f>
        <v>SONKODI</v>
      </c>
      <c r="G22" s="153" t="str">
        <f>IF($E22="","",VLOOKUP($E22,'F12 MD ELO'!$A$7:$O$80,3))</f>
        <v>Boldizsár</v>
      </c>
      <c r="H22" s="153"/>
      <c r="I22" s="153" t="str">
        <f>IF($E22="","",VLOOKUP($E22,'F12 MD ELO'!$A$7:$O$80,4))</f>
        <v>MTK</v>
      </c>
      <c r="J22" s="245" t="s">
        <v>409</v>
      </c>
      <c r="K22" s="154"/>
      <c r="L22" s="179"/>
      <c r="M22" s="179"/>
      <c r="N22" s="250"/>
      <c r="O22" s="251" t="s">
        <v>124</v>
      </c>
      <c r="P22" s="241"/>
      <c r="Q22" s="170" t="str">
        <f>UPPER(IF(OR(P23="a",P23="as"),Q14,IF(OR(P23="b",P23="bs"),Q30,)))</f>
        <v>KISS</v>
      </c>
      <c r="R22" s="547" t="s">
        <v>15</v>
      </c>
      <c r="S22" s="162"/>
      <c r="Y22" s="438"/>
      <c r="Z22" s="438"/>
      <c r="AA22" s="438" t="s">
        <v>150</v>
      </c>
      <c r="AB22" s="441">
        <v>15</v>
      </c>
      <c r="AC22" s="441">
        <v>10</v>
      </c>
      <c r="AD22" s="441">
        <v>6</v>
      </c>
      <c r="AE22" s="441">
        <v>3</v>
      </c>
      <c r="AF22" s="441">
        <v>1</v>
      </c>
      <c r="AG22" s="441">
        <v>0</v>
      </c>
      <c r="AH22" s="441">
        <v>0</v>
      </c>
      <c r="AI22" s="437"/>
      <c r="AJ22" s="437"/>
      <c r="AK22" s="437"/>
    </row>
    <row r="23" spans="1:37" s="37" customFormat="1" ht="9" customHeight="1">
      <c r="A23" s="150" t="s">
        <v>22</v>
      </c>
      <c r="B23" s="350">
        <f>IF($E23="","",VLOOKUP($E23,'F12 MD ELO'!$A$7:$O$80,14))</f>
        <v>0</v>
      </c>
      <c r="C23" s="350">
        <f>IF($E23="","",VLOOKUP($E23,'F12 MD ELO'!$A$7:$O$80,15))</f>
        <v>4</v>
      </c>
      <c r="D23" s="378" t="str">
        <f>IF($E23="","",VLOOKUP($E23,'F12 MD ELO'!$A$7:$O$80,5))</f>
        <v>110911</v>
      </c>
      <c r="E23" s="152">
        <v>4</v>
      </c>
      <c r="F23" s="153" t="s">
        <v>405</v>
      </c>
      <c r="G23" s="153" t="str">
        <f>IF($E23="","",VLOOKUP($E23,'F12 MD ELO'!$A$7:$O$80,3))</f>
        <v>Vencel</v>
      </c>
      <c r="H23" s="153"/>
      <c r="I23" s="153" t="str">
        <f>IF($E23="","",VLOOKUP($E23,'F12 MD ELO'!$A$7:$O$80,4))</f>
        <v>Future TT</v>
      </c>
      <c r="J23" s="243"/>
      <c r="K23" s="170" t="str">
        <f>UPPER(IF(OR(J24="a",J24="as"),F23,IF(OR(J24="b",J24="bs"),F24,)))</f>
        <v>FAZEKAS</v>
      </c>
      <c r="L23" s="178"/>
      <c r="M23" s="179"/>
      <c r="N23" s="179"/>
      <c r="O23" s="168" t="s">
        <v>471</v>
      </c>
      <c r="P23" s="242" t="s">
        <v>410</v>
      </c>
      <c r="Q23" s="154" t="s">
        <v>446</v>
      </c>
      <c r="R23" s="239"/>
      <c r="S23" s="162"/>
      <c r="Y23" s="438"/>
      <c r="Z23" s="438"/>
      <c r="AA23" s="438" t="s">
        <v>151</v>
      </c>
      <c r="AB23" s="441">
        <v>10</v>
      </c>
      <c r="AC23" s="441">
        <v>6</v>
      </c>
      <c r="AD23" s="441">
        <v>3</v>
      </c>
      <c r="AE23" s="441">
        <v>1</v>
      </c>
      <c r="AF23" s="441">
        <v>0</v>
      </c>
      <c r="AG23" s="441">
        <v>0</v>
      </c>
      <c r="AH23" s="441">
        <v>0</v>
      </c>
      <c r="AI23" s="437"/>
      <c r="AJ23" s="437"/>
      <c r="AK23" s="437"/>
    </row>
    <row r="24" spans="1:37" s="37" customFormat="1" ht="9" customHeight="1">
      <c r="A24" s="244" t="s">
        <v>23</v>
      </c>
      <c r="B24" s="350">
        <f>IF($E24="","",VLOOKUP($E24,'F12 MD ELO'!$A$7:$O$80,14))</f>
      </c>
      <c r="C24" s="350">
        <f>IF($E24="","",VLOOKUP($E24,'F12 MD ELO'!$A$7:$O$80,15))</f>
      </c>
      <c r="D24" s="378">
        <f>IF($E24="","",VLOOKUP($E24,'F12 MD ELO'!$A$7:$O$80,5))</f>
      </c>
      <c r="E24" s="152"/>
      <c r="F24" s="519" t="s">
        <v>153</v>
      </c>
      <c r="G24" s="415">
        <f>IF($E24="","",VLOOKUP($E24,'F12 MD ELO'!$A$7:$O$80,3))</f>
      </c>
      <c r="H24" s="415"/>
      <c r="I24" s="415">
        <f>IF($E24="","",VLOOKUP($E24,'F12 MD ELO'!$A$7:$O$80,4))</f>
      </c>
      <c r="J24" s="245" t="s">
        <v>410</v>
      </c>
      <c r="K24" s="154"/>
      <c r="L24" s="169" t="s">
        <v>410</v>
      </c>
      <c r="M24" s="170" t="str">
        <f>UPPER(IF(OR(L24="a",L24="as"),K23,IF(OR(L24="b",L24="bs"),K25,)))</f>
        <v>FAZEKAS</v>
      </c>
      <c r="N24" s="178"/>
      <c r="O24" s="179"/>
      <c r="P24" s="179"/>
      <c r="Q24" s="179"/>
      <c r="R24" s="181"/>
      <c r="S24" s="162"/>
      <c r="Y24" s="438"/>
      <c r="Z24" s="438"/>
      <c r="AA24" s="438" t="s">
        <v>152</v>
      </c>
      <c r="AB24" s="441">
        <v>6</v>
      </c>
      <c r="AC24" s="441">
        <v>3</v>
      </c>
      <c r="AD24" s="441">
        <v>1</v>
      </c>
      <c r="AE24" s="441">
        <v>0</v>
      </c>
      <c r="AF24" s="441">
        <v>0</v>
      </c>
      <c r="AG24" s="441">
        <v>0</v>
      </c>
      <c r="AH24" s="441">
        <v>0</v>
      </c>
      <c r="AI24" s="437"/>
      <c r="AJ24" s="437"/>
      <c r="AK24" s="437"/>
    </row>
    <row r="25" spans="1:37" s="37" customFormat="1" ht="9" customHeight="1">
      <c r="A25" s="164" t="s">
        <v>24</v>
      </c>
      <c r="B25" s="350">
        <f>IF($E25="","",VLOOKUP($E25,'F12 MD ELO'!$A$7:$O$80,14))</f>
      </c>
      <c r="C25" s="350">
        <f>IF($E25="","",VLOOKUP($E25,'F12 MD ELO'!$A$7:$O$80,15))</f>
      </c>
      <c r="D25" s="378">
        <f>IF($E25="","",VLOOKUP($E25,'F12 MD ELO'!$A$7:$O$80,5))</f>
      </c>
      <c r="E25" s="152"/>
      <c r="F25" s="519" t="s">
        <v>153</v>
      </c>
      <c r="G25" s="415">
        <f>IF($E25="","",VLOOKUP($E25,'F12 MD ELO'!$A$7:$O$80,3))</f>
      </c>
      <c r="H25" s="415"/>
      <c r="I25" s="415">
        <f>IF($E25="","",VLOOKUP($E25,'F12 MD ELO'!$A$7:$O$80,4))</f>
      </c>
      <c r="J25" s="243"/>
      <c r="K25" s="170" t="str">
        <f>UPPER(IF(OR(J26="a",J26="as"),F25,IF(OR(J26="b",J26="bs"),F26,)))</f>
        <v>ALMAI</v>
      </c>
      <c r="L25" s="246"/>
      <c r="M25" s="154" t="s">
        <v>412</v>
      </c>
      <c r="N25" s="181"/>
      <c r="O25" s="179"/>
      <c r="P25" s="179"/>
      <c r="Q25" s="544">
        <v>120</v>
      </c>
      <c r="R25" s="545"/>
      <c r="S25" s="162"/>
      <c r="Y25" s="438"/>
      <c r="Z25" s="438"/>
      <c r="AA25" s="438" t="s">
        <v>157</v>
      </c>
      <c r="AB25" s="441">
        <v>3</v>
      </c>
      <c r="AC25" s="441">
        <v>2</v>
      </c>
      <c r="AD25" s="441">
        <v>1</v>
      </c>
      <c r="AE25" s="441">
        <v>0</v>
      </c>
      <c r="AF25" s="441">
        <v>0</v>
      </c>
      <c r="AG25" s="441">
        <v>0</v>
      </c>
      <c r="AH25" s="441">
        <v>0</v>
      </c>
      <c r="AI25" s="437"/>
      <c r="AJ25" s="437"/>
      <c r="AK25" s="437"/>
    </row>
    <row r="26" spans="1:37" s="37" customFormat="1" ht="9" customHeight="1">
      <c r="A26" s="164" t="s">
        <v>25</v>
      </c>
      <c r="B26" s="350">
        <f>IF($E26="","",VLOOKUP($E26,'F12 MD ELO'!$A$7:$O$80,14))</f>
        <v>0</v>
      </c>
      <c r="C26" s="350">
        <f>IF($E26="","",VLOOKUP($E26,'F12 MD ELO'!$A$7:$O$80,15))</f>
        <v>20</v>
      </c>
      <c r="D26" s="378" t="str">
        <f>IF($E26="","",VLOOKUP($E26,'F12 MD ELO'!$A$7:$O$80,5))</f>
        <v>101202</v>
      </c>
      <c r="E26" s="152">
        <v>27</v>
      </c>
      <c r="F26" s="415" t="str">
        <f>UPPER(IF($E26="","",VLOOKUP($E26,'F12 MD ELO'!$A$7:$O$80,2)))</f>
        <v>ALMAI</v>
      </c>
      <c r="G26" s="415" t="str">
        <f>IF($E26="","",VLOOKUP($E26,'F12 MD ELO'!$A$7:$O$80,3))</f>
        <v>Dávid</v>
      </c>
      <c r="H26" s="415"/>
      <c r="I26" s="415" t="str">
        <f>IF($E26="","",VLOOKUP($E26,'F12 MD ELO'!$A$7:$O$80,4))</f>
        <v>MTK</v>
      </c>
      <c r="J26" s="245" t="s">
        <v>408</v>
      </c>
      <c r="K26" s="154"/>
      <c r="L26" s="179"/>
      <c r="M26" s="168" t="s">
        <v>0</v>
      </c>
      <c r="N26" s="177" t="s">
        <v>410</v>
      </c>
      <c r="O26" s="170" t="str">
        <f>UPPER(IF(OR(N26="a",N26="as"),M24,IF(OR(N26="b",N26="bs"),M28,)))</f>
        <v>FAZEKAS</v>
      </c>
      <c r="P26" s="178" t="s">
        <v>6</v>
      </c>
      <c r="Q26" s="179"/>
      <c r="R26" s="181"/>
      <c r="S26" s="162"/>
      <c r="Y26" s="437"/>
      <c r="Z26" s="437"/>
      <c r="AA26" s="437"/>
      <c r="AB26" s="437"/>
      <c r="AC26" s="437"/>
      <c r="AD26" s="437"/>
      <c r="AE26" s="437"/>
      <c r="AF26" s="437"/>
      <c r="AG26" s="437"/>
      <c r="AH26" s="437"/>
      <c r="AI26" s="437"/>
      <c r="AJ26" s="437"/>
      <c r="AK26" s="437"/>
    </row>
    <row r="27" spans="1:37" s="37" customFormat="1" ht="9" customHeight="1">
      <c r="A27" s="164" t="s">
        <v>26</v>
      </c>
      <c r="B27" s="350">
        <f>IF($E27="","",VLOOKUP($E27,'F12 MD ELO'!$A$7:$O$80,14))</f>
        <v>0</v>
      </c>
      <c r="C27" s="350">
        <f>IF($E27="","",VLOOKUP($E27,'F12 MD ELO'!$A$7:$O$80,15))</f>
        <v>45</v>
      </c>
      <c r="D27" s="378" t="str">
        <f>IF($E27="","",VLOOKUP($E27,'F12 MD ELO'!$A$7:$O$80,5))</f>
        <v>120710</v>
      </c>
      <c r="E27" s="152">
        <v>41</v>
      </c>
      <c r="F27" s="415" t="str">
        <f>UPPER(IF($E27="","",VLOOKUP($E27,'F12 MD ELO'!$A$7:$O$80,2)))</f>
        <v>FELHŐFALVI</v>
      </c>
      <c r="G27" s="415" t="str">
        <f>IF($E27="","",VLOOKUP($E27,'F12 MD ELO'!$A$7:$O$80,3))</f>
        <v>András</v>
      </c>
      <c r="H27" s="415"/>
      <c r="I27" s="415" t="str">
        <f>IF($E27="","",VLOOKUP($E27,'F12 MD ELO'!$A$7:$O$80,4))</f>
        <v>BUSC</v>
      </c>
      <c r="J27" s="243"/>
      <c r="K27" s="530" t="str">
        <f>UPPER(IF(OR(J28="a",J28="as"),F27,IF(OR(J28="b",J28="bs"),F28,)))</f>
        <v>DENYS</v>
      </c>
      <c r="L27" s="178"/>
      <c r="M27" s="247"/>
      <c r="N27" s="248"/>
      <c r="O27" s="154" t="s">
        <v>437</v>
      </c>
      <c r="P27" s="181"/>
      <c r="Q27" s="179"/>
      <c r="R27" s="181"/>
      <c r="S27" s="162"/>
      <c r="Y27" s="437"/>
      <c r="Z27" s="437"/>
      <c r="AA27" s="437"/>
      <c r="AB27" s="437"/>
      <c r="AC27" s="437"/>
      <c r="AD27" s="437"/>
      <c r="AE27" s="437"/>
      <c r="AF27" s="437"/>
      <c r="AG27" s="437"/>
      <c r="AH27" s="437"/>
      <c r="AI27" s="437"/>
      <c r="AJ27" s="437"/>
      <c r="AK27" s="437"/>
    </row>
    <row r="28" spans="1:37" s="37" customFormat="1" ht="9" customHeight="1">
      <c r="A28" s="164" t="s">
        <v>27</v>
      </c>
      <c r="B28" s="350">
        <f>IF($E28="","",VLOOKUP($E28,'F12 MD ELO'!$A$7:$O$80,14))</f>
        <v>0</v>
      </c>
      <c r="C28" s="350">
        <f>IF($E28="","",VLOOKUP($E28,'F12 MD ELO'!$A$7:$O$80,15))</f>
        <v>35</v>
      </c>
      <c r="D28" s="378" t="str">
        <f>IF($E28="","",VLOOKUP($E28,'F12 MD ELO'!$A$7:$O$80,5))</f>
        <v>111016</v>
      </c>
      <c r="E28" s="152">
        <v>36</v>
      </c>
      <c r="F28" s="415" t="str">
        <f>UPPER(IF($E28="","",VLOOKUP($E28,'F12 MD ELO'!$A$7:$O$80,2)))</f>
        <v>DENYS</v>
      </c>
      <c r="G28" s="415" t="str">
        <f>IF($E28="","",VLOOKUP($E28,'F12 MD ELO'!$A$7:$O$80,3))</f>
        <v>Mark</v>
      </c>
      <c r="H28" s="415"/>
      <c r="I28" s="415" t="str">
        <f>IF($E28="","",VLOOKUP($E28,'F12 MD ELO'!$A$7:$O$80,4))</f>
        <v>HTF CSO-KO</v>
      </c>
      <c r="J28" s="245" t="s">
        <v>408</v>
      </c>
      <c r="K28" s="154" t="s">
        <v>416</v>
      </c>
      <c r="L28" s="169" t="s">
        <v>408</v>
      </c>
      <c r="M28" s="170" t="str">
        <f>UPPER(IF(OR(L28="a",L28="as"),K27,IF(OR(L28="b",L28="bs"),K29,)))</f>
        <v>TÓTH</v>
      </c>
      <c r="N28" s="249"/>
      <c r="O28" s="179"/>
      <c r="P28" s="181"/>
      <c r="Q28" s="179"/>
      <c r="R28" s="181"/>
      <c r="S28" s="162"/>
      <c r="AI28" s="443"/>
      <c r="AJ28" s="443"/>
      <c r="AK28" s="443"/>
    </row>
    <row r="29" spans="1:37" s="37" customFormat="1" ht="9" customHeight="1">
      <c r="A29" s="244" t="s">
        <v>28</v>
      </c>
      <c r="B29" s="350">
        <f>IF($E29="","",VLOOKUP($E29,'F12 MD ELO'!$A$7:$O$80,14))</f>
        <v>0</v>
      </c>
      <c r="C29" s="350">
        <f>IF($E29="","",VLOOKUP($E29,'F12 MD ELO'!$A$7:$O$80,15))</f>
        <v>22</v>
      </c>
      <c r="D29" s="378" t="str">
        <f>IF($E29="","",VLOOKUP($E29,'F12 MD ELO'!$A$7:$O$80,5))</f>
        <v>110123</v>
      </c>
      <c r="E29" s="152">
        <v>28</v>
      </c>
      <c r="F29" s="415" t="str">
        <f>UPPER(IF($E29="","",VLOOKUP($E29,'F12 MD ELO'!$A$7:$O$80,2)))</f>
        <v>TÓTH</v>
      </c>
      <c r="G29" s="415" t="str">
        <f>IF($E29="","",VLOOKUP($E29,'F12 MD ELO'!$A$7:$O$80,3))</f>
        <v>Vid</v>
      </c>
      <c r="H29" s="415"/>
      <c r="I29" s="415" t="str">
        <f>IF($E29="","",VLOOKUP($E29,'F12 MD ELO'!$A$7:$O$80,4))</f>
        <v>Viharsarok</v>
      </c>
      <c r="J29" s="243"/>
      <c r="K29" s="170" t="s">
        <v>417</v>
      </c>
      <c r="L29" s="187"/>
      <c r="M29" s="154" t="s">
        <v>437</v>
      </c>
      <c r="N29" s="179"/>
      <c r="O29" s="179"/>
      <c r="P29" s="181"/>
      <c r="Q29" s="179"/>
      <c r="R29" s="181"/>
      <c r="S29" s="162"/>
      <c r="AI29" s="443"/>
      <c r="AJ29" s="443"/>
      <c r="AK29" s="443"/>
    </row>
    <row r="30" spans="1:37" s="37" customFormat="1" ht="9" customHeight="1">
      <c r="A30" s="189" t="s">
        <v>29</v>
      </c>
      <c r="B30" s="350">
        <f>IF($E30="","",VLOOKUP($E30,'F12 MD ELO'!$A$7:$O$80,14))</f>
      </c>
      <c r="C30" s="350">
        <f>IF($E30="","",VLOOKUP($E30,'F12 MD ELO'!$A$7:$O$80,15))</f>
      </c>
      <c r="D30" s="378">
        <f>IF($E30="","",VLOOKUP($E30,'F12 MD ELO'!$A$7:$O$80,5))</f>
      </c>
      <c r="E30" s="152"/>
      <c r="F30" s="153" t="s">
        <v>153</v>
      </c>
      <c r="G30" s="153">
        <f>IF($E30="","",VLOOKUP($E30,'F12 MD ELO'!$A$7:$O$80,3))</f>
      </c>
      <c r="H30" s="153"/>
      <c r="I30" s="153">
        <f>IF($E30="","",VLOOKUP($E30,'F12 MD ELO'!$A$7:$O$80,4))</f>
      </c>
      <c r="J30" s="245" t="s">
        <v>407</v>
      </c>
      <c r="K30" s="154"/>
      <c r="L30" s="179"/>
      <c r="M30" s="179"/>
      <c r="N30" s="250"/>
      <c r="O30" s="168" t="s">
        <v>0</v>
      </c>
      <c r="P30" s="177" t="s">
        <v>410</v>
      </c>
      <c r="Q30" s="170" t="str">
        <f>UPPER(IF(OR(P30="a",P30="as"),O26,IF(OR(P30="b",P30="bs"),O34,)))</f>
        <v>FAZEKAS</v>
      </c>
      <c r="R30" s="187" t="s">
        <v>10</v>
      </c>
      <c r="S30" s="162"/>
      <c r="AI30" s="443"/>
      <c r="AJ30" s="443"/>
      <c r="AK30" s="443"/>
    </row>
    <row r="31" spans="1:37" s="37" customFormat="1" ht="9" customHeight="1">
      <c r="A31" s="150" t="s">
        <v>30</v>
      </c>
      <c r="B31" s="350">
        <f>IF($E31="","",VLOOKUP($E31,'F12 MD ELO'!$A$7:$O$80,14))</f>
      </c>
      <c r="C31" s="350">
        <f>IF($E31="","",VLOOKUP($E31,'F12 MD ELO'!$A$7:$O$80,15))</f>
      </c>
      <c r="D31" s="378">
        <f>IF($E31="","",VLOOKUP($E31,'F12 MD ELO'!$A$7:$O$80,5))</f>
      </c>
      <c r="E31" s="152"/>
      <c r="F31" s="153" t="s">
        <v>153</v>
      </c>
      <c r="G31" s="153">
        <f>IF($E31="","",VLOOKUP($E31,'F12 MD ELO'!$A$7:$O$80,3))</f>
      </c>
      <c r="H31" s="153"/>
      <c r="I31" s="153">
        <f>IF($E31="","",VLOOKUP($E31,'F12 MD ELO'!$A$7:$O$80,4))</f>
      </c>
      <c r="J31" s="243"/>
      <c r="K31" s="170" t="str">
        <f>UPPER(IF(OR(J32="a",J32="as"),F31,IF(OR(J32="b",J32="bs"),F32,)))</f>
        <v>TÓTH</v>
      </c>
      <c r="L31" s="178"/>
      <c r="M31" s="179"/>
      <c r="N31" s="179"/>
      <c r="O31" s="179"/>
      <c r="P31" s="181"/>
      <c r="Q31" s="154" t="s">
        <v>416</v>
      </c>
      <c r="R31" s="179"/>
      <c r="S31" s="162"/>
      <c r="AI31" s="443"/>
      <c r="AJ31" s="443"/>
      <c r="AK31" s="443"/>
    </row>
    <row r="32" spans="1:19" s="37" customFormat="1" ht="9" customHeight="1">
      <c r="A32" s="244" t="s">
        <v>31</v>
      </c>
      <c r="B32" s="350">
        <f>IF($E32="","",VLOOKUP($E32,'F12 MD ELO'!$A$7:$O$80,14))</f>
        <v>0</v>
      </c>
      <c r="C32" s="350">
        <f>IF($E32="","",VLOOKUP($E32,'F12 MD ELO'!$A$7:$O$80,15))</f>
        <v>16</v>
      </c>
      <c r="D32" s="378" t="str">
        <f>IF($E32="","",VLOOKUP($E32,'F12 MD ELO'!$A$7:$O$80,5))</f>
        <v>110212</v>
      </c>
      <c r="E32" s="152">
        <v>23</v>
      </c>
      <c r="F32" s="415" t="str">
        <f>UPPER(IF($E32="","",VLOOKUP($E32,'F12 MD ELO'!$A$7:$O$80,2)))</f>
        <v>TÓTH</v>
      </c>
      <c r="G32" s="415" t="str">
        <f>IF($E32="","",VLOOKUP($E32,'F12 MD ELO'!$A$7:$O$80,3))</f>
        <v>Vilmos Péter</v>
      </c>
      <c r="H32" s="415"/>
      <c r="I32" s="415" t="str">
        <f>IF($E32="","",VLOOKUP($E32,'F12 MD ELO'!$A$7:$O$80,4))</f>
        <v>Future TT</v>
      </c>
      <c r="J32" s="245" t="s">
        <v>408</v>
      </c>
      <c r="K32" s="154"/>
      <c r="L32" s="169" t="s">
        <v>407</v>
      </c>
      <c r="M32" s="170" t="str">
        <f>UPPER(IF(OR(L32="a",L32="as"),K31,IF(OR(L32="b",L32="bs"),K33,)))</f>
        <v>TÓTH</v>
      </c>
      <c r="N32" s="178"/>
      <c r="O32" s="179"/>
      <c r="P32" s="181"/>
      <c r="Q32" s="179"/>
      <c r="R32" s="179"/>
      <c r="S32" s="162"/>
    </row>
    <row r="33" spans="1:19" s="37" customFormat="1" ht="9" customHeight="1">
      <c r="A33" s="164" t="s">
        <v>32</v>
      </c>
      <c r="B33" s="350">
        <f>IF($E33="","",VLOOKUP($E33,'F12 MD ELO'!$A$7:$O$80,14))</f>
        <v>0</v>
      </c>
      <c r="C33" s="350">
        <f>IF($E33="","",VLOOKUP($E33,'F12 MD ELO'!$A$7:$O$80,15))</f>
        <v>53</v>
      </c>
      <c r="D33" s="378" t="str">
        <f>IF($E33="","",VLOOKUP($E33,'F12 MD ELO'!$A$7:$O$80,5))</f>
        <v>111228</v>
      </c>
      <c r="E33" s="152">
        <v>43</v>
      </c>
      <c r="F33" s="415" t="str">
        <f>UPPER(IF($E33="","",VLOOKUP($E33,'F12 MD ELO'!$A$7:$O$80,2)))</f>
        <v>FERENCZI</v>
      </c>
      <c r="G33" s="415" t="str">
        <f>IF($E33="","",VLOOKUP($E33,'F12 MD ELO'!$A$7:$O$80,3))</f>
        <v>Keve</v>
      </c>
      <c r="H33" s="415"/>
      <c r="I33" s="415" t="str">
        <f>IF($E33="","",VLOOKUP($E33,'F12 MD ELO'!$A$7:$O$80,4))</f>
        <v>Ten.Műhely</v>
      </c>
      <c r="J33" s="243"/>
      <c r="K33" s="530" t="str">
        <f>UPPER(IF(OR(J34="a",J34="as"),F33,IF(OR(J34="b",J34="bs"),F34,)))</f>
        <v>CSAVAJDA</v>
      </c>
      <c r="L33" s="246"/>
      <c r="M33" s="154" t="s">
        <v>416</v>
      </c>
      <c r="N33" s="181"/>
      <c r="O33" s="179"/>
      <c r="P33" s="181"/>
      <c r="Q33" s="179"/>
      <c r="R33" s="179"/>
      <c r="S33" s="162"/>
    </row>
    <row r="34" spans="1:19" s="37" customFormat="1" ht="9" customHeight="1">
      <c r="A34" s="164" t="s">
        <v>33</v>
      </c>
      <c r="B34" s="350">
        <f>IF($E34="","",VLOOKUP($E34,'F12 MD ELO'!$A$7:$O$80,14))</f>
        <v>0</v>
      </c>
      <c r="C34" s="350">
        <f>IF($E34="","",VLOOKUP($E34,'F12 MD ELO'!$A$7:$O$80,15))</f>
        <v>39</v>
      </c>
      <c r="D34" s="378" t="str">
        <f>IF($E34="","",VLOOKUP($E34,'F12 MD ELO'!$A$7:$O$80,5))</f>
        <v>100514</v>
      </c>
      <c r="E34" s="152">
        <v>38</v>
      </c>
      <c r="F34" s="415" t="str">
        <f>UPPER(IF($E34="","",VLOOKUP($E34,'F12 MD ELO'!$A$7:$O$80,2)))</f>
        <v>CSAVAJDA</v>
      </c>
      <c r="G34" s="415" t="str">
        <f>IF($E34="","",VLOOKUP($E34,'F12 MD ELO'!$A$7:$O$80,3))</f>
        <v>Lőrinc</v>
      </c>
      <c r="H34" s="415"/>
      <c r="I34" s="415" t="str">
        <f>IF($E34="","",VLOOKUP($E34,'F12 MD ELO'!$A$7:$O$80,4))</f>
        <v>Pasarét TK</v>
      </c>
      <c r="J34" s="245" t="s">
        <v>408</v>
      </c>
      <c r="K34" s="154" t="s">
        <v>415</v>
      </c>
      <c r="L34" s="179"/>
      <c r="M34" s="168" t="s">
        <v>0</v>
      </c>
      <c r="N34" s="177" t="s">
        <v>408</v>
      </c>
      <c r="O34" s="170" t="str">
        <f>UPPER(IF(OR(N34="a",N34="as"),M32,IF(OR(N34="b",N34="bs"),M36,)))</f>
        <v>REKEDT-NAGY</v>
      </c>
      <c r="P34" s="187" t="s">
        <v>8</v>
      </c>
      <c r="Q34" s="179"/>
      <c r="R34" s="179"/>
      <c r="S34" s="162"/>
    </row>
    <row r="35" spans="1:19" s="37" customFormat="1" ht="9" customHeight="1">
      <c r="A35" s="164" t="s">
        <v>34</v>
      </c>
      <c r="B35" s="350">
        <f>IF($E35="","",VLOOKUP($E35,'F12 MD ELO'!$A$7:$O$80,14))</f>
        <v>0</v>
      </c>
      <c r="C35" s="350">
        <f>IF($E35="","",VLOOKUP($E35,'F12 MD ELO'!$A$7:$O$80,15))</f>
        <v>15</v>
      </c>
      <c r="D35" s="378" t="str">
        <f>IF($E35="","",VLOOKUP($E35,'F12 MD ELO'!$A$7:$O$80,5))</f>
        <v>130122</v>
      </c>
      <c r="E35" s="152">
        <v>22</v>
      </c>
      <c r="F35" s="415" t="str">
        <f>UPPER(IF($E35="","",VLOOKUP($E35,'F12 MD ELO'!$A$7:$O$80,2)))</f>
        <v>REKEDT-NAGY</v>
      </c>
      <c r="G35" s="415" t="str">
        <f>IF($E35="","",VLOOKUP($E35,'F12 MD ELO'!$A$7:$O$80,3))</f>
        <v>Zoltán</v>
      </c>
      <c r="H35" s="415"/>
      <c r="I35" s="415" t="str">
        <f>IF($E35="","",VLOOKUP($E35,'F12 MD ELO'!$A$7:$O$80,4))</f>
        <v>Panakor TK</v>
      </c>
      <c r="J35" s="243"/>
      <c r="K35" s="170" t="str">
        <f>UPPER(IF(OR(J36="a",J36="as"),F35,IF(OR(J36="b",J36="bs"),F36,)))</f>
        <v>REKEDT-NAGY</v>
      </c>
      <c r="L35" s="178"/>
      <c r="M35" s="247"/>
      <c r="N35" s="248"/>
      <c r="O35" s="154" t="s">
        <v>452</v>
      </c>
      <c r="P35" s="179"/>
      <c r="Q35" s="179"/>
      <c r="R35" s="179"/>
      <c r="S35" s="162"/>
    </row>
    <row r="36" spans="1:19" s="37" customFormat="1" ht="9" customHeight="1">
      <c r="A36" s="164" t="s">
        <v>35</v>
      </c>
      <c r="B36" s="350">
        <f>IF($E36="","",VLOOKUP($E36,'F12 MD ELO'!$A$7:$O$80,14))</f>
      </c>
      <c r="C36" s="350">
        <f>IF($E36="","",VLOOKUP($E36,'F12 MD ELO'!$A$7:$O$80,15))</f>
      </c>
      <c r="D36" s="378">
        <f>IF($E36="","",VLOOKUP($E36,'F12 MD ELO'!$A$7:$O$80,5))</f>
      </c>
      <c r="E36" s="152"/>
      <c r="F36" s="519" t="s">
        <v>153</v>
      </c>
      <c r="G36" s="415">
        <f>IF($E36="","",VLOOKUP($E36,'F12 MD ELO'!$A$7:$O$80,3))</f>
      </c>
      <c r="H36" s="415"/>
      <c r="I36" s="415">
        <f>IF($E36="","",VLOOKUP($E36,'F12 MD ELO'!$A$7:$O$80,4))</f>
      </c>
      <c r="J36" s="245" t="s">
        <v>407</v>
      </c>
      <c r="K36" s="154"/>
      <c r="L36" s="169" t="s">
        <v>407</v>
      </c>
      <c r="M36" s="170" t="str">
        <f>UPPER(IF(OR(L36="a",L36="as"),K35,IF(OR(L36="b",L36="bs"),K37,)))</f>
        <v>REKEDT-NAGY</v>
      </c>
      <c r="N36" s="249" t="s">
        <v>12</v>
      </c>
      <c r="O36" s="252" t="s">
        <v>118</v>
      </c>
      <c r="P36" s="253"/>
      <c r="Q36" s="252" t="s">
        <v>117</v>
      </c>
      <c r="R36" s="253"/>
      <c r="S36" s="162"/>
    </row>
    <row r="37" spans="1:19" s="37" customFormat="1" ht="9" customHeight="1">
      <c r="A37" s="244" t="s">
        <v>36</v>
      </c>
      <c r="B37" s="350">
        <f>IF($E37="","",VLOOKUP($E37,'F12 MD ELO'!$A$7:$O$80,14))</f>
      </c>
      <c r="C37" s="350">
        <f>IF($E37="","",VLOOKUP($E37,'F12 MD ELO'!$A$7:$O$80,15))</f>
      </c>
      <c r="D37" s="378">
        <f>IF($E37="","",VLOOKUP($E37,'F12 MD ELO'!$A$7:$O$80,5))</f>
      </c>
      <c r="E37" s="152"/>
      <c r="F37" s="519" t="s">
        <v>153</v>
      </c>
      <c r="G37" s="415">
        <f>IF($E37="","",VLOOKUP($E37,'F12 MD ELO'!$A$7:$O$80,3))</f>
      </c>
      <c r="H37" s="415"/>
      <c r="I37" s="415">
        <f>IF($E37="","",VLOOKUP($E37,'F12 MD ELO'!$A$7:$O$80,4))</f>
      </c>
      <c r="J37" s="243"/>
      <c r="K37" s="170" t="str">
        <f>UPPER(IF(OR(J38="a",J38="as"),F37,IF(OR(J38="b",J38="bs"),F38,)))</f>
        <v>MÁTYÁS</v>
      </c>
      <c r="L37" s="187"/>
      <c r="M37" s="154" t="s">
        <v>428</v>
      </c>
      <c r="N37" s="179"/>
      <c r="O37" s="254" t="str">
        <f>UPPER(IF(OR(P23="a",P23="as"),Q14,IF(OR(P23="b",P23="bs"),Q30,)))</f>
        <v>KISS</v>
      </c>
      <c r="P37" s="255"/>
      <c r="Q37" s="252"/>
      <c r="R37" s="253"/>
      <c r="S37" s="162"/>
    </row>
    <row r="38" spans="1:19" s="37" customFormat="1" ht="9" customHeight="1">
      <c r="A38" s="189" t="s">
        <v>37</v>
      </c>
      <c r="B38" s="350">
        <f>IF($E38="","",VLOOKUP($E38,'F12 MD ELO'!$A$7:$O$80,14))</f>
        <v>0</v>
      </c>
      <c r="C38" s="350">
        <f>IF($E38="","",VLOOKUP($E38,'F12 MD ELO'!$A$7:$O$80,15))</f>
        <v>9</v>
      </c>
      <c r="D38" s="378" t="str">
        <f>IF($E38="","",VLOOKUP($E38,'F12 MD ELO'!$A$7:$O$80,5))</f>
        <v>1005020</v>
      </c>
      <c r="E38" s="152">
        <v>8</v>
      </c>
      <c r="F38" s="153" t="str">
        <f>UPPER(IF($E38="","",VLOOKUP($E38,'F12 MD ELO'!$A$7:$O$80,2)))</f>
        <v>MÁTYÁS</v>
      </c>
      <c r="G38" s="153" t="str">
        <f>IF($E38="","",VLOOKUP($E38,'F12 MD ELO'!$A$7:$O$80,3))</f>
        <v>Hunor</v>
      </c>
      <c r="H38" s="153"/>
      <c r="I38" s="153" t="str">
        <f>IF($E38="","",VLOOKUP($E38,'F12 MD ELO'!$A$7:$O$80,4))</f>
        <v>Tszk Gyula</v>
      </c>
      <c r="J38" s="245" t="s">
        <v>409</v>
      </c>
      <c r="K38" s="154"/>
      <c r="L38" s="179"/>
      <c r="M38" s="179"/>
      <c r="N38" s="256"/>
      <c r="O38" s="257" t="s">
        <v>475</v>
      </c>
      <c r="P38" s="258" t="s">
        <v>410</v>
      </c>
      <c r="Q38" s="254" t="str">
        <f>UPPER(IF(OR(P38="a",P38="as"),O37,IF(OR(P38="b",P38="bs"),O39,)))</f>
        <v>KISS</v>
      </c>
      <c r="R38" s="548" t="s">
        <v>15</v>
      </c>
      <c r="S38" s="162"/>
    </row>
    <row r="39" spans="1:19" s="37" customFormat="1" ht="9" customHeight="1">
      <c r="A39" s="150" t="s">
        <v>38</v>
      </c>
      <c r="B39" s="350">
        <f>IF($E39="","",VLOOKUP($E39,'F12 MD ELO'!$A$7:$O$80,14))</f>
        <v>0</v>
      </c>
      <c r="C39" s="350">
        <f>IF($E39="","",VLOOKUP($E39,'F12 MD ELO'!$A$7:$O$80,15))</f>
        <v>5</v>
      </c>
      <c r="D39" s="378" t="str">
        <f>IF($E39="","",VLOOKUP($E39,'F12 MD ELO'!$A$7:$O$80,5))</f>
        <v>1012310</v>
      </c>
      <c r="E39" s="152">
        <v>5</v>
      </c>
      <c r="F39" s="153" t="str">
        <f>UPPER(IF($E39="","",VLOOKUP($E39,'F12 MD ELO'!$A$7:$O$80,2)))</f>
        <v>PÉTER-GIOVANTSIS</v>
      </c>
      <c r="G39" s="153" t="str">
        <f>IF($E39="","",VLOOKUP($E39,'F12 MD ELO'!$A$7:$O$80,3))</f>
        <v>Noel</v>
      </c>
      <c r="H39" s="153"/>
      <c r="I39" s="153" t="str">
        <f>IF($E39="","",VLOOKUP($E39,'F12 MD ELO'!$A$7:$O$80,4))</f>
        <v>Ten.Műhely</v>
      </c>
      <c r="J39" s="243"/>
      <c r="K39" s="170" t="str">
        <f>UPPER(IF(OR(J40="a",J40="as"),F39,IF(OR(J40="b",J40="bs"),F40,)))</f>
        <v>PÉTER-GIOVANTSIS</v>
      </c>
      <c r="L39" s="178"/>
      <c r="M39" s="179"/>
      <c r="N39" s="240"/>
      <c r="O39" s="254" t="str">
        <f>UPPER(IF(OR(P55="a",P55="as"),Q46,IF(OR(P55="b",P55="bs"),Q62,)))</f>
        <v>PÉTER-GIOVANTSIS</v>
      </c>
      <c r="P39" s="259"/>
      <c r="Q39" s="253" t="s">
        <v>418</v>
      </c>
      <c r="R39" s="253"/>
      <c r="S39" s="162"/>
    </row>
    <row r="40" spans="1:19" s="37" customFormat="1" ht="9" customHeight="1">
      <c r="A40" s="244" t="s">
        <v>39</v>
      </c>
      <c r="B40" s="350">
        <f>IF($E40="","",VLOOKUP($E40,'F12 MD ELO'!$A$7:$O$80,14))</f>
      </c>
      <c r="C40" s="350">
        <f>IF($E40="","",VLOOKUP($E40,'F12 MD ELO'!$A$7:$O$80,15))</f>
      </c>
      <c r="D40" s="378">
        <f>IF($E40="","",VLOOKUP($E40,'F12 MD ELO'!$A$7:$O$80,5))</f>
      </c>
      <c r="E40" s="152"/>
      <c r="F40" s="519" t="s">
        <v>153</v>
      </c>
      <c r="G40" s="415">
        <f>IF($E40="","",VLOOKUP($E40,'F12 MD ELO'!$A$7:$O$80,3))</f>
      </c>
      <c r="H40" s="415"/>
      <c r="I40" s="415">
        <f>IF($E40="","",VLOOKUP($E40,'F12 MD ELO'!$A$7:$O$80,4))</f>
      </c>
      <c r="J40" s="245" t="s">
        <v>410</v>
      </c>
      <c r="K40" s="154"/>
      <c r="L40" s="169" t="s">
        <v>410</v>
      </c>
      <c r="M40" s="170" t="str">
        <f>UPPER(IF(OR(L40="a",L40="as"),K39,IF(OR(L40="b",L40="bs"),K41,)))</f>
        <v>PÉTER-GIOVANTSIS</v>
      </c>
      <c r="N40" s="178"/>
      <c r="O40" s="253"/>
      <c r="P40" s="253"/>
      <c r="Q40" s="253"/>
      <c r="R40" s="253"/>
      <c r="S40" s="162"/>
    </row>
    <row r="41" spans="1:19" s="37" customFormat="1" ht="9" customHeight="1">
      <c r="A41" s="164" t="s">
        <v>40</v>
      </c>
      <c r="B41" s="350">
        <f>IF($E41="","",VLOOKUP($E41,'F12 MD ELO'!$A$7:$O$80,14))</f>
        <v>0</v>
      </c>
      <c r="C41" s="350">
        <f>IF($E41="","",VLOOKUP($E41,'F12 MD ELO'!$A$7:$O$80,15))</f>
        <v>33</v>
      </c>
      <c r="D41" s="378" t="str">
        <f>IF($E41="","",VLOOKUP($E41,'F12 MD ELO'!$A$7:$O$80,5))</f>
        <v>1102142</v>
      </c>
      <c r="E41" s="152">
        <v>34</v>
      </c>
      <c r="F41" s="415" t="str">
        <f>UPPER(IF($E41="","",VLOOKUP($E41,'F12 MD ELO'!$A$7:$O$80,2)))</f>
        <v>SZABÓ</v>
      </c>
      <c r="G41" s="415" t="str">
        <f>IF($E41="","",VLOOKUP($E41,'F12 MD ELO'!$A$7:$O$80,3))</f>
        <v>Barnabás</v>
      </c>
      <c r="H41" s="415"/>
      <c r="I41" s="415" t="str">
        <f>IF($E41="","",VLOOKUP($E41,'F12 MD ELO'!$A$7:$O$80,4))</f>
        <v>Marso TC</v>
      </c>
      <c r="J41" s="243"/>
      <c r="K41" s="530" t="str">
        <f>UPPER(IF(OR(J42="a",J42="as"),F41,IF(OR(J42="b",J42="bs"),F42,)))</f>
        <v>SZÜCS</v>
      </c>
      <c r="L41" s="246"/>
      <c r="M41" s="154" t="s">
        <v>414</v>
      </c>
      <c r="N41" s="181"/>
      <c r="O41" s="253"/>
      <c r="P41" s="253"/>
      <c r="Q41" s="544">
        <v>150</v>
      </c>
      <c r="R41" s="544"/>
      <c r="S41" s="162"/>
    </row>
    <row r="42" spans="1:19" s="37" customFormat="1" ht="9" customHeight="1">
      <c r="A42" s="164" t="s">
        <v>41</v>
      </c>
      <c r="B42" s="350">
        <f>IF($E42="","",VLOOKUP($E42,'F12 MD ELO'!$A$7:$O$80,14))</f>
        <v>0</v>
      </c>
      <c r="C42" s="350">
        <f>IF($E42="","",VLOOKUP($E42,'F12 MD ELO'!$A$7:$O$80,15))</f>
        <v>43</v>
      </c>
      <c r="D42" s="378" t="str">
        <f>IF($E42="","",VLOOKUP($E42,'F12 MD ELO'!$A$7:$O$80,5))</f>
        <v>130124</v>
      </c>
      <c r="E42" s="152">
        <v>40</v>
      </c>
      <c r="F42" s="415" t="str">
        <f>UPPER(IF($E42="","",VLOOKUP($E42,'F12 MD ELO'!$A$7:$O$80,2)))</f>
        <v>SZÜCS</v>
      </c>
      <c r="G42" s="415" t="str">
        <f>IF($E42="","",VLOOKUP($E42,'F12 MD ELO'!$A$7:$O$80,3))</f>
        <v>Milán</v>
      </c>
      <c r="H42" s="415"/>
      <c r="I42" s="415" t="str">
        <f>IF($E42="","",VLOOKUP($E42,'F12 MD ELO'!$A$7:$O$80,4))</f>
        <v>Ten.Műhely</v>
      </c>
      <c r="J42" s="245" t="s">
        <v>408</v>
      </c>
      <c r="K42" s="154" t="s">
        <v>425</v>
      </c>
      <c r="L42" s="179"/>
      <c r="M42" s="168" t="s">
        <v>0</v>
      </c>
      <c r="N42" s="177" t="s">
        <v>410</v>
      </c>
      <c r="O42" s="170" t="str">
        <f>UPPER(IF(OR(N42="a",N42="as"),M40,IF(OR(N42="b",N42="bs"),M44,)))</f>
        <v>PÉTER-GIOVANTSIS</v>
      </c>
      <c r="P42" s="178" t="s">
        <v>8</v>
      </c>
      <c r="Q42" s="179"/>
      <c r="R42" s="179"/>
      <c r="S42" s="162"/>
    </row>
    <row r="43" spans="1:19" s="37" customFormat="1" ht="9" customHeight="1">
      <c r="A43" s="164" t="s">
        <v>42</v>
      </c>
      <c r="B43" s="350">
        <f>IF($E43="","",VLOOKUP($E43,'F12 MD ELO'!$A$7:$O$80,14))</f>
      </c>
      <c r="C43" s="350">
        <f>IF($E43="","",VLOOKUP($E43,'F12 MD ELO'!$A$7:$O$80,15))</f>
      </c>
      <c r="D43" s="378">
        <f>IF($E43="","",VLOOKUP($E43,'F12 MD ELO'!$A$7:$O$80,5))</f>
      </c>
      <c r="E43" s="152"/>
      <c r="F43" s="519" t="s">
        <v>153</v>
      </c>
      <c r="G43" s="415">
        <f>IF($E43="","",VLOOKUP($E43,'F12 MD ELO'!$A$7:$O$80,3))</f>
      </c>
      <c r="H43" s="415"/>
      <c r="I43" s="415">
        <f>IF($E43="","",VLOOKUP($E43,'F12 MD ELO'!$A$7:$O$80,4))</f>
      </c>
      <c r="J43" s="243"/>
      <c r="K43" s="170" t="str">
        <f>UPPER(IF(OR(J44="a",J44="as"),F43,IF(OR(J44="b",J44="bs"),F44,)))</f>
        <v>BALÁZS</v>
      </c>
      <c r="L43" s="178"/>
      <c r="M43" s="247"/>
      <c r="N43" s="248"/>
      <c r="O43" s="154" t="s">
        <v>428</v>
      </c>
      <c r="P43" s="181"/>
      <c r="Q43" s="179"/>
      <c r="R43" s="179"/>
      <c r="S43" s="162"/>
    </row>
    <row r="44" spans="1:19" s="37" customFormat="1" ht="9" customHeight="1">
      <c r="A44" s="164" t="s">
        <v>43</v>
      </c>
      <c r="B44" s="350">
        <f>IF($E44="","",VLOOKUP($E44,'F12 MD ELO'!$A$7:$O$80,14))</f>
        <v>0</v>
      </c>
      <c r="C44" s="350">
        <f>IF($E44="","",VLOOKUP($E44,'F12 MD ELO'!$A$7:$O$80,15))</f>
        <v>17</v>
      </c>
      <c r="D44" s="378" t="str">
        <f>IF($E44="","",VLOOKUP($E44,'F12 MD ELO'!$A$7:$O$80,5))</f>
        <v>110815</v>
      </c>
      <c r="E44" s="152">
        <v>24</v>
      </c>
      <c r="F44" s="415" t="str">
        <f>UPPER(IF($E44="","",VLOOKUP($E44,'F12 MD ELO'!$A$7:$O$80,2)))</f>
        <v>BALÁZS</v>
      </c>
      <c r="G44" s="415" t="str">
        <f>IF($E44="","",VLOOKUP($E44,'F12 MD ELO'!$A$7:$O$80,3))</f>
        <v>Dávid</v>
      </c>
      <c r="H44" s="415"/>
      <c r="I44" s="415" t="str">
        <f>IF($E44="","",VLOOKUP($E44,'F12 MD ELO'!$A$7:$O$80,4))</f>
        <v>Ten.Műhely</v>
      </c>
      <c r="J44" s="245" t="s">
        <v>408</v>
      </c>
      <c r="K44" s="154"/>
      <c r="L44" s="169" t="s">
        <v>407</v>
      </c>
      <c r="M44" s="170" t="str">
        <f>UPPER(IF(OR(L44="a",L44="as"),K43,IF(OR(L44="b",L44="bs"),K45,)))</f>
        <v>BALÁZS</v>
      </c>
      <c r="N44" s="249" t="s">
        <v>10</v>
      </c>
      <c r="O44" s="179"/>
      <c r="P44" s="181"/>
      <c r="Q44" s="179"/>
      <c r="R44" s="179"/>
      <c r="S44" s="162"/>
    </row>
    <row r="45" spans="1:19" s="37" customFormat="1" ht="9" customHeight="1">
      <c r="A45" s="244" t="s">
        <v>44</v>
      </c>
      <c r="B45" s="350">
        <f>IF($E45="","",VLOOKUP($E45,'F12 MD ELO'!$A$7:$O$80,14))</f>
        <v>0</v>
      </c>
      <c r="C45" s="350">
        <f>IF($E45="","",VLOOKUP($E45,'F12 MD ELO'!$A$7:$O$80,15))</f>
        <v>11</v>
      </c>
      <c r="D45" s="378" t="str">
        <f>IF($E45="","",VLOOKUP($E45,'F12 MD ELO'!$A$7:$O$80,5))</f>
        <v>100402</v>
      </c>
      <c r="E45" s="152">
        <v>18</v>
      </c>
      <c r="F45" s="415" t="str">
        <f>UPPER(IF($E45="","",VLOOKUP($E45,'F12 MD ELO'!$A$7:$O$80,2)))</f>
        <v>OLÁH-LE</v>
      </c>
      <c r="G45" s="415" t="str">
        <f>IF($E45="","",VLOOKUP($E45,'F12 MD ELO'!$A$7:$O$80,3))</f>
        <v>Milán Viet</v>
      </c>
      <c r="H45" s="415"/>
      <c r="I45" s="415" t="str">
        <f>IF($E45="","",VLOOKUP($E45,'F12 MD ELO'!$A$7:$O$80,4))</f>
        <v>SVSE</v>
      </c>
      <c r="J45" s="243"/>
      <c r="K45" s="170" t="str">
        <f>UPPER(IF(OR(J46="a",J46="as"),F45,IF(OR(J46="b",J46="bs"),F46,)))</f>
        <v>OLÁH-LE</v>
      </c>
      <c r="L45" s="187"/>
      <c r="M45" s="154" t="s">
        <v>434</v>
      </c>
      <c r="N45" s="179"/>
      <c r="O45" s="179"/>
      <c r="P45" s="181"/>
      <c r="Q45" s="179"/>
      <c r="R45" s="179"/>
      <c r="S45" s="162"/>
    </row>
    <row r="46" spans="1:19" s="37" customFormat="1" ht="9" customHeight="1">
      <c r="A46" s="189" t="s">
        <v>45</v>
      </c>
      <c r="B46" s="350">
        <f>IF($E46="","",VLOOKUP($E46,'F12 MD ELO'!$A$7:$O$80,14))</f>
      </c>
      <c r="C46" s="350">
        <f>IF($E46="","",VLOOKUP($E46,'F12 MD ELO'!$A$7:$O$80,15))</f>
      </c>
      <c r="D46" s="378">
        <f>IF($E46="","",VLOOKUP($E46,'F12 MD ELO'!$A$7:$O$80,5))</f>
      </c>
      <c r="E46" s="152"/>
      <c r="F46" s="153" t="s">
        <v>153</v>
      </c>
      <c r="G46" s="153">
        <f>IF($E46="","",VLOOKUP($E46,'F12 MD ELO'!$A$7:$O$80,3))</f>
      </c>
      <c r="H46" s="153"/>
      <c r="I46" s="153">
        <f>IF($E46="","",VLOOKUP($E46,'F12 MD ELO'!$A$7:$O$80,4))</f>
      </c>
      <c r="J46" s="245" t="s">
        <v>407</v>
      </c>
      <c r="K46" s="154"/>
      <c r="L46" s="179"/>
      <c r="M46" s="179"/>
      <c r="N46" s="250"/>
      <c r="O46" s="168" t="s">
        <v>0</v>
      </c>
      <c r="P46" s="177" t="s">
        <v>410</v>
      </c>
      <c r="Q46" s="170" t="str">
        <f>UPPER(IF(OR(P46="a",P46="as"),O42,IF(OR(P46="b",P46="bs"),O50,)))</f>
        <v>PÉTER-GIOVANTSIS</v>
      </c>
      <c r="R46" s="178" t="s">
        <v>15</v>
      </c>
      <c r="S46" s="162"/>
    </row>
    <row r="47" spans="1:19" s="37" customFormat="1" ht="9" customHeight="1">
      <c r="A47" s="150" t="s">
        <v>46</v>
      </c>
      <c r="B47" s="350">
        <f>IF($E47="","",VLOOKUP($E47,'F12 MD ELO'!$A$7:$O$80,14))</f>
      </c>
      <c r="C47" s="350">
        <f>IF($E47="","",VLOOKUP($E47,'F12 MD ELO'!$A$7:$O$80,15))</f>
      </c>
      <c r="D47" s="378">
        <f>IF($E47="","",VLOOKUP($E47,'F12 MD ELO'!$A$7:$O$80,5))</f>
      </c>
      <c r="E47" s="152"/>
      <c r="F47" s="153" t="s">
        <v>153</v>
      </c>
      <c r="G47" s="153">
        <f>IF($E47="","",VLOOKUP($E47,'F12 MD ELO'!$A$7:$O$80,3))</f>
      </c>
      <c r="H47" s="153"/>
      <c r="I47" s="153">
        <f>IF($E47="","",VLOOKUP($E47,'F12 MD ELO'!$A$7:$O$80,4))</f>
      </c>
      <c r="J47" s="243"/>
      <c r="K47" s="170" t="str">
        <f>UPPER(IF(OR(J48="a",J48="as"),F47,IF(OR(J48="b",J48="bs"),F48,)))</f>
        <v>SÁVOLT</v>
      </c>
      <c r="L47" s="178"/>
      <c r="M47" s="179"/>
      <c r="N47" s="179"/>
      <c r="O47" s="179"/>
      <c r="P47" s="181"/>
      <c r="Q47" s="154" t="s">
        <v>461</v>
      </c>
      <c r="R47" s="181"/>
      <c r="S47" s="162"/>
    </row>
    <row r="48" spans="1:19" s="37" customFormat="1" ht="9" customHeight="1">
      <c r="A48" s="244" t="s">
        <v>47</v>
      </c>
      <c r="B48" s="350">
        <f>IF($E48="","",VLOOKUP($E48,'F12 MD ELO'!$A$7:$O$80,14))</f>
        <v>0</v>
      </c>
      <c r="C48" s="350">
        <f>IF($E48="","",VLOOKUP($E48,'F12 MD ELO'!$A$7:$O$80,15))</f>
        <v>14</v>
      </c>
      <c r="D48" s="378" t="str">
        <f>IF($E48="","",VLOOKUP($E48,'F12 MD ELO'!$A$7:$O$80,5))</f>
        <v>100510</v>
      </c>
      <c r="E48" s="152">
        <v>21</v>
      </c>
      <c r="F48" s="415" t="str">
        <f>UPPER(IF($E48="","",VLOOKUP($E48,'F12 MD ELO'!$A$7:$O$80,2)))</f>
        <v>SÁVOLT</v>
      </c>
      <c r="G48" s="415" t="str">
        <f>IF($E48="","",VLOOKUP($E48,'F12 MD ELO'!$A$7:$O$80,3))</f>
        <v>Dorián</v>
      </c>
      <c r="H48" s="415"/>
      <c r="I48" s="415" t="str">
        <f>IF($E48="","",VLOOKUP($E48,'F12 MD ELO'!$A$7:$O$80,4))</f>
        <v>Ten.Műhely</v>
      </c>
      <c r="J48" s="245" t="s">
        <v>408</v>
      </c>
      <c r="K48" s="154"/>
      <c r="L48" s="169" t="s">
        <v>407</v>
      </c>
      <c r="M48" s="170" t="str">
        <f>UPPER(IF(OR(L48="a",L48="as"),K47,IF(OR(L48="b",L48="bs"),K49,)))</f>
        <v>SÁVOLT</v>
      </c>
      <c r="N48" s="178"/>
      <c r="O48" s="179"/>
      <c r="P48" s="181"/>
      <c r="Q48" s="179"/>
      <c r="R48" s="181"/>
      <c r="S48" s="162"/>
    </row>
    <row r="49" spans="1:19" s="37" customFormat="1" ht="9" customHeight="1">
      <c r="A49" s="164" t="s">
        <v>48</v>
      </c>
      <c r="B49" s="350">
        <f>IF($E49="","",VLOOKUP($E49,'F12 MD ELO'!$A$7:$O$80,14))</f>
        <v>0</v>
      </c>
      <c r="C49" s="350">
        <f>IF($E49="","",VLOOKUP($E49,'F12 MD ELO'!$A$7:$O$80,15))</f>
        <v>63</v>
      </c>
      <c r="D49" s="378" t="str">
        <f>IF($E49="","",VLOOKUP($E49,'F12 MD ELO'!$A$7:$O$80,5))</f>
        <v>100715</v>
      </c>
      <c r="E49" s="152">
        <v>46</v>
      </c>
      <c r="F49" s="415" t="str">
        <f>UPPER(IF($E49="","",VLOOKUP($E49,'F12 MD ELO'!$A$7:$O$80,2)))</f>
        <v>SZABÓ</v>
      </c>
      <c r="G49" s="415" t="str">
        <f>IF($E49="","",VLOOKUP($E49,'F12 MD ELO'!$A$7:$O$80,3))</f>
        <v>Mátyás</v>
      </c>
      <c r="H49" s="415"/>
      <c r="I49" s="415" t="str">
        <f>IF($E49="","",VLOOKUP($E49,'F12 MD ELO'!$A$7:$O$80,4))</f>
        <v>Pillangó</v>
      </c>
      <c r="J49" s="243"/>
      <c r="K49" s="530" t="str">
        <f>UPPER(IF(OR(J50="a",J50="as"),F49,IF(OR(J50="b",J50="bs"),F50,)))</f>
        <v>IELISZEJEV</v>
      </c>
      <c r="L49" s="246"/>
      <c r="M49" s="154" t="s">
        <v>441</v>
      </c>
      <c r="N49" s="181"/>
      <c r="O49" s="179"/>
      <c r="P49" s="181"/>
      <c r="Q49" s="179"/>
      <c r="R49" s="181"/>
      <c r="S49" s="162"/>
    </row>
    <row r="50" spans="1:19" s="37" customFormat="1" ht="9" customHeight="1">
      <c r="A50" s="164" t="s">
        <v>49</v>
      </c>
      <c r="B50" s="350">
        <f>IF($E50="","",VLOOKUP($E50,'F12 MD ELO'!$A$7:$O$80,14))</f>
        <v>0</v>
      </c>
      <c r="C50" s="350" t="str">
        <f>IF($E50="","",VLOOKUP($E50,'F12 MD ELO'!$A$7:$O$80,15))</f>
        <v>-</v>
      </c>
      <c r="D50" s="378" t="str">
        <f>IF($E50="","",VLOOKUP($E50,'F12 MD ELO'!$A$7:$O$80,5))</f>
        <v>1004092</v>
      </c>
      <c r="E50" s="152">
        <v>47</v>
      </c>
      <c r="F50" s="415" t="str">
        <f>UPPER(IF($E50="","",VLOOKUP($E50,'F12 MD ELO'!$A$7:$O$80,2)))</f>
        <v>IELISZEJEV</v>
      </c>
      <c r="G50" s="415" t="str">
        <f>IF($E50="","",VLOOKUP($E50,'F12 MD ELO'!$A$7:$O$80,3))</f>
        <v>Mihály</v>
      </c>
      <c r="H50" s="415"/>
      <c r="I50" s="415" t="str">
        <f>IF($E50="","",VLOOKUP($E50,'F12 MD ELO'!$A$7:$O$80,4))</f>
        <v>Alfa TI</v>
      </c>
      <c r="J50" s="245" t="s">
        <v>408</v>
      </c>
      <c r="K50" s="154" t="s">
        <v>414</v>
      </c>
      <c r="L50" s="179"/>
      <c r="M50" s="168" t="s">
        <v>0</v>
      </c>
      <c r="N50" s="177" t="s">
        <v>409</v>
      </c>
      <c r="O50" s="170" t="str">
        <f>UPPER(IF(OR(N50="a",N50="as"),M48,IF(OR(N50="b",N50="bs"),M52,)))</f>
        <v>SZEBENI</v>
      </c>
      <c r="P50" s="187" t="s">
        <v>10</v>
      </c>
      <c r="Q50" s="179"/>
      <c r="R50" s="181"/>
      <c r="S50" s="162"/>
    </row>
    <row r="51" spans="1:19" s="37" customFormat="1" ht="9" customHeight="1">
      <c r="A51" s="164" t="s">
        <v>50</v>
      </c>
      <c r="B51" s="350">
        <f>IF($E51="","",VLOOKUP($E51,'F12 MD ELO'!$A$7:$O$80,14))</f>
        <v>0</v>
      </c>
      <c r="C51" s="350">
        <f>IF($E51="","",VLOOKUP($E51,'F12 MD ELO'!$A$7:$O$80,15))</f>
        <v>30</v>
      </c>
      <c r="D51" s="378" t="str">
        <f>IF($E51="","",VLOOKUP($E51,'F12 MD ELO'!$A$7:$O$80,5))</f>
        <v>100316</v>
      </c>
      <c r="E51" s="152">
        <v>31</v>
      </c>
      <c r="F51" s="415" t="str">
        <f>UPPER(IF($E51="","",VLOOKUP($E51,'F12 MD ELO'!$A$7:$O$80,2)))</f>
        <v>PAKSI</v>
      </c>
      <c r="G51" s="415" t="str">
        <f>IF($E51="","",VLOOKUP($E51,'F12 MD ELO'!$A$7:$O$80,3))</f>
        <v>Vince</v>
      </c>
      <c r="H51" s="415"/>
      <c r="I51" s="415" t="str">
        <f>IF($E51="","",VLOOKUP($E51,'F12 MD ELO'!$A$7:$O$80,4))</f>
        <v>Minorex SE</v>
      </c>
      <c r="J51" s="243"/>
      <c r="K51" s="170" t="str">
        <f>UPPER(IF(OR(J52="a",J52="as"),F51,IF(OR(J52="b",J52="bs"),F52,)))</f>
        <v>PAKSI</v>
      </c>
      <c r="L51" s="178"/>
      <c r="M51" s="247"/>
      <c r="N51" s="248"/>
      <c r="O51" s="154" t="s">
        <v>437</v>
      </c>
      <c r="P51" s="179"/>
      <c r="Q51" s="179"/>
      <c r="R51" s="181"/>
      <c r="S51" s="162"/>
    </row>
    <row r="52" spans="1:19" s="37" customFormat="1" ht="9" customHeight="1">
      <c r="A52" s="164" t="s">
        <v>51</v>
      </c>
      <c r="B52" s="350">
        <f>IF($E52="","",VLOOKUP($E52,'F12 MD ELO'!$A$7:$O$80,14))</f>
      </c>
      <c r="C52" s="350">
        <f>IF($E52="","",VLOOKUP($E52,'F12 MD ELO'!$A$7:$O$80,15))</f>
      </c>
      <c r="D52" s="378">
        <f>IF($E52="","",VLOOKUP($E52,'F12 MD ELO'!$A$7:$O$80,5))</f>
      </c>
      <c r="E52" s="152"/>
      <c r="F52" s="519" t="s">
        <v>153</v>
      </c>
      <c r="G52" s="415">
        <f>IF($E52="","",VLOOKUP($E52,'F12 MD ELO'!$A$7:$O$80,3))</f>
      </c>
      <c r="H52" s="415"/>
      <c r="I52" s="415">
        <f>IF($E52="","",VLOOKUP($E52,'F12 MD ELO'!$A$7:$O$80,4))</f>
      </c>
      <c r="J52" s="245" t="s">
        <v>407</v>
      </c>
      <c r="K52" s="154"/>
      <c r="L52" s="169" t="s">
        <v>409</v>
      </c>
      <c r="M52" s="170" t="str">
        <f>UPPER(IF(OR(L52="a",L52="as"),K51,IF(OR(L52="b",L52="bs"),K53,)))</f>
        <v>SZEBENI</v>
      </c>
      <c r="N52" s="249" t="s">
        <v>6</v>
      </c>
      <c r="O52" s="179"/>
      <c r="P52" s="179"/>
      <c r="Q52" s="179"/>
      <c r="R52" s="181"/>
      <c r="S52" s="162"/>
    </row>
    <row r="53" spans="1:19" s="37" customFormat="1" ht="9" customHeight="1">
      <c r="A53" s="244" t="s">
        <v>52</v>
      </c>
      <c r="B53" s="350">
        <f>IF($E53="","",VLOOKUP($E53,'F12 MD ELO'!$A$7:$O$80,14))</f>
      </c>
      <c r="C53" s="350">
        <f>IF($E53="","",VLOOKUP($E53,'F12 MD ELO'!$A$7:$O$80,15))</f>
      </c>
      <c r="D53" s="378">
        <f>IF($E53="","",VLOOKUP($E53,'F12 MD ELO'!$A$7:$O$80,5))</f>
      </c>
      <c r="E53" s="152"/>
      <c r="F53" s="519" t="s">
        <v>153</v>
      </c>
      <c r="G53" s="415">
        <f>IF($E53="","",VLOOKUP($E53,'F12 MD ELO'!$A$7:$O$80,3))</f>
      </c>
      <c r="H53" s="415"/>
      <c r="I53" s="415">
        <f>IF($E53="","",VLOOKUP($E53,'F12 MD ELO'!$A$7:$O$80,4))</f>
      </c>
      <c r="J53" s="243"/>
      <c r="K53" s="170" t="str">
        <f>UPPER(IF(OR(J54="a",J54="as"),F53,IF(OR(J54="b",J54="bs"),F54,)))</f>
        <v>SZEBENI</v>
      </c>
      <c r="L53" s="187"/>
      <c r="M53" s="154" t="s">
        <v>437</v>
      </c>
      <c r="N53" s="179"/>
      <c r="O53" s="179"/>
      <c r="P53" s="179"/>
      <c r="Q53" s="179"/>
      <c r="R53" s="181"/>
      <c r="S53" s="162"/>
    </row>
    <row r="54" spans="1:19" s="37" customFormat="1" ht="9" customHeight="1">
      <c r="A54" s="189" t="s">
        <v>53</v>
      </c>
      <c r="B54" s="350">
        <f>IF($E54="","",VLOOKUP($E54,'F12 MD ELO'!$A$7:$O$80,14))</f>
        <v>0</v>
      </c>
      <c r="C54" s="350">
        <f>IF($E54="","",VLOOKUP($E54,'F12 MD ELO'!$A$7:$O$80,15))</f>
        <v>3</v>
      </c>
      <c r="D54" s="378" t="str">
        <f>IF($E54="","",VLOOKUP($E54,'F12 MD ELO'!$A$7:$O$80,5))</f>
        <v>100302</v>
      </c>
      <c r="E54" s="152">
        <v>3</v>
      </c>
      <c r="F54" s="153" t="str">
        <f>UPPER(IF($E54="","",VLOOKUP($E54,'F12 MD ELO'!$A$7:$O$80,2)))</f>
        <v>SZEBENI</v>
      </c>
      <c r="G54" s="153" t="str">
        <f>IF($E54="","",VLOOKUP($E54,'F12 MD ELO'!$A$7:$O$80,3))</f>
        <v>Miklós</v>
      </c>
      <c r="H54" s="153"/>
      <c r="I54" s="153" t="str">
        <f>IF($E54="","",VLOOKUP($E54,'F12 MD ELO'!$A$7:$O$80,4))</f>
        <v>Future TT</v>
      </c>
      <c r="J54" s="245" t="s">
        <v>409</v>
      </c>
      <c r="K54" s="154"/>
      <c r="L54" s="179"/>
      <c r="M54" s="179"/>
      <c r="N54" s="250"/>
      <c r="O54" s="251" t="s">
        <v>125</v>
      </c>
      <c r="P54" s="241"/>
      <c r="Q54" s="170" t="str">
        <f>UPPER(IF(OR(P55="a",P55="as"),Q46,IF(OR(P55="b",P55="bs"),Q62,)))</f>
        <v>PÉTER-GIOVANTSIS</v>
      </c>
      <c r="R54" s="547" t="s">
        <v>15</v>
      </c>
      <c r="S54" s="162"/>
    </row>
    <row r="55" spans="1:19" s="37" customFormat="1" ht="9" customHeight="1">
      <c r="A55" s="150" t="s">
        <v>54</v>
      </c>
      <c r="B55" s="350">
        <f>IF($E55="","",VLOOKUP($E55,'F12 MD ELO'!$A$7:$O$80,14))</f>
        <v>0</v>
      </c>
      <c r="C55" s="350">
        <f>IF($E55="","",VLOOKUP($E55,'F12 MD ELO'!$A$7:$O$80,15))</f>
        <v>7</v>
      </c>
      <c r="D55" s="378" t="str">
        <f>IF($E55="","",VLOOKUP($E55,'F12 MD ELO'!$A$7:$O$80,5))</f>
        <v>100219</v>
      </c>
      <c r="E55" s="152">
        <v>6</v>
      </c>
      <c r="F55" s="153" t="str">
        <f>UPPER(IF($E55="","",VLOOKUP($E55,'F12 MD ELO'!$A$7:$O$80,2)))</f>
        <v>LIPP</v>
      </c>
      <c r="G55" s="153" t="str">
        <f>IF($E55="","",VLOOKUP($E55,'F12 MD ELO'!$A$7:$O$80,3))</f>
        <v>Máté Lőrinc</v>
      </c>
      <c r="H55" s="153"/>
      <c r="I55" s="153" t="str">
        <f>IF($E55="","",VLOOKUP($E55,'F12 MD ELO'!$A$7:$O$80,4))</f>
        <v>Viharsarok</v>
      </c>
      <c r="J55" s="243"/>
      <c r="K55" s="170" t="str">
        <f>UPPER(IF(OR(J56="a",J56="as"),F55,IF(OR(J56="b",J56="bs"),F56,)))</f>
        <v>LIPP</v>
      </c>
      <c r="L55" s="178"/>
      <c r="M55" s="179"/>
      <c r="N55" s="179"/>
      <c r="O55" s="168" t="s">
        <v>475</v>
      </c>
      <c r="P55" s="242" t="s">
        <v>410</v>
      </c>
      <c r="Q55" s="154" t="s">
        <v>474</v>
      </c>
      <c r="R55" s="239"/>
      <c r="S55" s="162"/>
    </row>
    <row r="56" spans="1:19" s="37" customFormat="1" ht="9" customHeight="1">
      <c r="A56" s="244" t="s">
        <v>55</v>
      </c>
      <c r="B56" s="350">
        <f>IF($E56="","",VLOOKUP($E56,'F12 MD ELO'!$A$7:$O$80,14))</f>
      </c>
      <c r="C56" s="350">
        <f>IF($E56="","",VLOOKUP($E56,'F12 MD ELO'!$A$7:$O$80,15))</f>
      </c>
      <c r="D56" s="378">
        <f>IF($E56="","",VLOOKUP($E56,'F12 MD ELO'!$A$7:$O$80,5))</f>
      </c>
      <c r="E56" s="152"/>
      <c r="F56" s="519" t="s">
        <v>153</v>
      </c>
      <c r="G56" s="415">
        <f>IF($E56="","",VLOOKUP($E56,'F12 MD ELO'!$A$7:$O$80,3))</f>
      </c>
      <c r="H56" s="415"/>
      <c r="I56" s="415">
        <f>IF($E56="","",VLOOKUP($E56,'F12 MD ELO'!$A$7:$O$80,4))</f>
      </c>
      <c r="J56" s="245" t="s">
        <v>410</v>
      </c>
      <c r="K56" s="154"/>
      <c r="L56" s="169" t="s">
        <v>408</v>
      </c>
      <c r="M56" s="170" t="str">
        <f>UPPER(IF(OR(L56="a",L56="as"),K55,IF(OR(L56="b",L56="bs"),K57,)))</f>
        <v>SIMON</v>
      </c>
      <c r="N56" s="178" t="s">
        <v>12</v>
      </c>
      <c r="O56" s="179"/>
      <c r="P56" s="179"/>
      <c r="Q56" s="179"/>
      <c r="R56" s="181"/>
      <c r="S56" s="162"/>
    </row>
    <row r="57" spans="1:19" s="37" customFormat="1" ht="9" customHeight="1">
      <c r="A57" s="164" t="s">
        <v>56</v>
      </c>
      <c r="B57" s="350">
        <f>IF($E57="","",VLOOKUP($E57,'F12 MD ELO'!$A$7:$O$80,14))</f>
      </c>
      <c r="C57" s="350">
        <f>IF($E57="","",VLOOKUP($E57,'F12 MD ELO'!$A$7:$O$80,15))</f>
      </c>
      <c r="D57" s="378">
        <f>IF($E57="","",VLOOKUP($E57,'F12 MD ELO'!$A$7:$O$80,5))</f>
      </c>
      <c r="E57" s="152"/>
      <c r="F57" s="519" t="s">
        <v>153</v>
      </c>
      <c r="G57" s="415">
        <f>IF($E57="","",VLOOKUP($E57,'F12 MD ELO'!$A$7:$O$80,3))</f>
      </c>
      <c r="H57" s="415"/>
      <c r="I57" s="415">
        <f>IF($E57="","",VLOOKUP($E57,'F12 MD ELO'!$A$7:$O$80,4))</f>
      </c>
      <c r="J57" s="243"/>
      <c r="K57" s="170" t="str">
        <f>UPPER(IF(OR(J58="a",J58="as"),F57,IF(OR(J58="b",J58="bs"),F58,)))</f>
        <v>SIMON</v>
      </c>
      <c r="L57" s="246"/>
      <c r="M57" s="154" t="s">
        <v>415</v>
      </c>
      <c r="N57" s="181"/>
      <c r="O57" s="179"/>
      <c r="P57" s="179"/>
      <c r="Q57" s="544">
        <v>120</v>
      </c>
      <c r="R57" s="545"/>
      <c r="S57" s="162"/>
    </row>
    <row r="58" spans="1:19" s="37" customFormat="1" ht="9" customHeight="1">
      <c r="A58" s="164" t="s">
        <v>57</v>
      </c>
      <c r="B58" s="350">
        <f>IF($E58="","",VLOOKUP($E58,'F12 MD ELO'!$A$7:$O$80,14))</f>
        <v>0</v>
      </c>
      <c r="C58" s="350">
        <f>IF($E58="","",VLOOKUP($E58,'F12 MD ELO'!$A$7:$O$80,15))</f>
        <v>10</v>
      </c>
      <c r="D58" s="378" t="str">
        <f>IF($E58="","",VLOOKUP($E58,'F12 MD ELO'!$A$7:$O$80,5))</f>
        <v>1004190</v>
      </c>
      <c r="E58" s="152">
        <v>17</v>
      </c>
      <c r="F58" s="415" t="str">
        <f>UPPER(IF($E58="","",VLOOKUP($E58,'F12 MD ELO'!$A$7:$O$80,2)))</f>
        <v>SIMON</v>
      </c>
      <c r="G58" s="415" t="str">
        <f>IF($E58="","",VLOOKUP($E58,'F12 MD ELO'!$A$7:$O$80,3))</f>
        <v>Péter</v>
      </c>
      <c r="H58" s="415"/>
      <c r="I58" s="415" t="str">
        <f>IF($E58="","",VLOOKUP($E58,'F12 MD ELO'!$A$7:$O$80,4))</f>
        <v>Pécs VTC</v>
      </c>
      <c r="J58" s="245" t="s">
        <v>408</v>
      </c>
      <c r="K58" s="154"/>
      <c r="L58" s="179"/>
      <c r="M58" s="168" t="s">
        <v>0</v>
      </c>
      <c r="N58" s="177" t="s">
        <v>407</v>
      </c>
      <c r="O58" s="170" t="str">
        <f>UPPER(IF(OR(N58="a",N58="as"),M56,IF(OR(N58="b",N58="bs"),M60,)))</f>
        <v>SIMON</v>
      </c>
      <c r="P58" s="178"/>
      <c r="Q58" s="179"/>
      <c r="R58" s="181"/>
      <c r="S58" s="162"/>
    </row>
    <row r="59" spans="1:19" s="37" customFormat="1" ht="9" customHeight="1">
      <c r="A59" s="164" t="s">
        <v>58</v>
      </c>
      <c r="B59" s="350">
        <f>IF($E59="","",VLOOKUP($E59,'F12 MD ELO'!$A$7:$O$80,14))</f>
        <v>0</v>
      </c>
      <c r="C59" s="350">
        <f>IF($E59="","",VLOOKUP($E59,'F12 MD ELO'!$A$7:$O$80,15))</f>
        <v>37</v>
      </c>
      <c r="D59" s="378" t="str">
        <f>IF($E59="","",VLOOKUP($E59,'F12 MD ELO'!$A$7:$O$80,5))</f>
        <v>111007</v>
      </c>
      <c r="E59" s="152">
        <v>37</v>
      </c>
      <c r="F59" s="415" t="str">
        <f>UPPER(IF($E59="","",VLOOKUP($E59,'F12 MD ELO'!$A$7:$O$80,2)))</f>
        <v>OLASZ</v>
      </c>
      <c r="G59" s="415" t="str">
        <f>IF($E59="","",VLOOKUP($E59,'F12 MD ELO'!$A$7:$O$80,3))</f>
        <v>Botond</v>
      </c>
      <c r="H59" s="415"/>
      <c r="I59" s="415" t="str">
        <f>IF($E59="","",VLOOKUP($E59,'F12 MD ELO'!$A$7:$O$80,4))</f>
        <v>Next TA</v>
      </c>
      <c r="J59" s="243"/>
      <c r="K59" s="530" t="str">
        <f>UPPER(IF(OR(J60="a",J60="as"),F59,IF(OR(J60="b",J60="bs"),F60,)))</f>
        <v>OLASZ</v>
      </c>
      <c r="L59" s="178"/>
      <c r="M59" s="247"/>
      <c r="N59" s="248"/>
      <c r="O59" s="154" t="s">
        <v>440</v>
      </c>
      <c r="P59" s="181"/>
      <c r="Q59" s="179"/>
      <c r="R59" s="181"/>
      <c r="S59" s="162"/>
    </row>
    <row r="60" spans="1:19" s="37" customFormat="1" ht="9" customHeight="1">
      <c r="A60" s="164" t="s">
        <v>59</v>
      </c>
      <c r="B60" s="350">
        <f>IF($E60="","",VLOOKUP($E60,'F12 MD ELO'!$A$7:$O$80,14))</f>
        <v>0</v>
      </c>
      <c r="C60" s="350">
        <f>IF($E60="","",VLOOKUP($E60,'F12 MD ELO'!$A$7:$O$80,15))</f>
        <v>40</v>
      </c>
      <c r="D60" s="378" t="str">
        <f>IF($E60="","",VLOOKUP($E60,'F12 MD ELO'!$A$7:$O$80,5))</f>
        <v>1009280</v>
      </c>
      <c r="E60" s="152">
        <v>39</v>
      </c>
      <c r="F60" s="415" t="str">
        <f>UPPER(IF($E60="","",VLOOKUP($E60,'F12 MD ELO'!$A$7:$O$80,2)))</f>
        <v>NYIKOS</v>
      </c>
      <c r="G60" s="415" t="str">
        <f>IF($E60="","",VLOOKUP($E60,'F12 MD ELO'!$A$7:$O$80,3))</f>
        <v>Márton</v>
      </c>
      <c r="H60" s="415"/>
      <c r="I60" s="415" t="str">
        <f>IF($E60="","",VLOOKUP($E60,'F12 MD ELO'!$A$7:$O$80,4))</f>
        <v>Fortuna SE</v>
      </c>
      <c r="J60" s="245" t="s">
        <v>407</v>
      </c>
      <c r="K60" s="154" t="s">
        <v>415</v>
      </c>
      <c r="L60" s="169" t="s">
        <v>407</v>
      </c>
      <c r="M60" s="170" t="str">
        <f>UPPER(IF(OR(L60="a",L60="as"),K59,IF(OR(L60="b",L60="bs"),K61,)))</f>
        <v>OLASZ</v>
      </c>
      <c r="N60" s="249" t="s">
        <v>6</v>
      </c>
      <c r="O60" s="179"/>
      <c r="P60" s="181"/>
      <c r="Q60" s="179"/>
      <c r="R60" s="181"/>
      <c r="S60" s="162"/>
    </row>
    <row r="61" spans="1:19" s="37" customFormat="1" ht="9" customHeight="1">
      <c r="A61" s="244" t="s">
        <v>60</v>
      </c>
      <c r="B61" s="350">
        <f>IF($E61="","",VLOOKUP($E61,'F12 MD ELO'!$A$7:$O$80,14))</f>
        <v>0</v>
      </c>
      <c r="C61" s="350">
        <f>IF($E61="","",VLOOKUP($E61,'F12 MD ELO'!$A$7:$O$80,15))</f>
        <v>25</v>
      </c>
      <c r="D61" s="378" t="str">
        <f>IF($E61="","",VLOOKUP($E61,'F12 MD ELO'!$A$7:$O$80,5))</f>
        <v>110105</v>
      </c>
      <c r="E61" s="152">
        <v>29</v>
      </c>
      <c r="F61" s="415" t="str">
        <f>UPPER(IF($E61="","",VLOOKUP($E61,'F12 MD ELO'!$A$7:$O$80,2)))</f>
        <v>UJHÁZI</v>
      </c>
      <c r="G61" s="415" t="str">
        <f>IF($E61="","",VLOOKUP($E61,'F12 MD ELO'!$A$7:$O$80,3))</f>
        <v>Bence</v>
      </c>
      <c r="H61" s="415"/>
      <c r="I61" s="415" t="str">
        <f>IF($E61="","",VLOOKUP($E61,'F12 MD ELO'!$A$7:$O$80,4))</f>
        <v>Ten.Műhely</v>
      </c>
      <c r="J61" s="243"/>
      <c r="K61" s="170" t="str">
        <f>UPPER(IF(OR(J62="a",J62="as"),F61,IF(OR(J62="b",J62="bs"),F62,)))</f>
        <v>UJHÁZI</v>
      </c>
      <c r="L61" s="187"/>
      <c r="M61" s="154" t="s">
        <v>443</v>
      </c>
      <c r="N61" s="179"/>
      <c r="O61" s="179"/>
      <c r="P61" s="181"/>
      <c r="Q61" s="179"/>
      <c r="R61" s="181"/>
      <c r="S61" s="162"/>
    </row>
    <row r="62" spans="1:19" s="37" customFormat="1" ht="9" customHeight="1">
      <c r="A62" s="189" t="s">
        <v>61</v>
      </c>
      <c r="B62" s="350">
        <f>IF($E62="","",VLOOKUP($E62,'F12 MD ELO'!$A$7:$O$80,14))</f>
      </c>
      <c r="C62" s="350">
        <f>IF($E62="","",VLOOKUP($E62,'F12 MD ELO'!$A$7:$O$80,15))</f>
      </c>
      <c r="D62" s="378">
        <f>IF($E62="","",VLOOKUP($E62,'F12 MD ELO'!$A$7:$O$80,5))</f>
      </c>
      <c r="E62" s="152"/>
      <c r="F62" s="153" t="s">
        <v>153</v>
      </c>
      <c r="G62" s="153">
        <f>IF($E62="","",VLOOKUP($E62,'F12 MD ELO'!$A$7:$O$80,3))</f>
      </c>
      <c r="H62" s="153"/>
      <c r="I62" s="153">
        <f>IF($E62="","",VLOOKUP($E62,'F12 MD ELO'!$A$7:$O$80,4))</f>
      </c>
      <c r="J62" s="245" t="s">
        <v>407</v>
      </c>
      <c r="K62" s="154"/>
      <c r="L62" s="179"/>
      <c r="M62" s="179"/>
      <c r="N62" s="250"/>
      <c r="O62" s="168" t="s">
        <v>0</v>
      </c>
      <c r="P62" s="177" t="s">
        <v>409</v>
      </c>
      <c r="Q62" s="170" t="str">
        <f>UPPER(IF(OR(P62="a",P62="as"),O58,IF(OR(P62="b",P62="bs"),O66,)))</f>
        <v>MOKÁN</v>
      </c>
      <c r="R62" s="187" t="s">
        <v>12</v>
      </c>
      <c r="S62" s="162"/>
    </row>
    <row r="63" spans="1:19" s="37" customFormat="1" ht="9" customHeight="1">
      <c r="A63" s="150" t="s">
        <v>62</v>
      </c>
      <c r="B63" s="350">
        <f>IF($E63="","",VLOOKUP($E63,'F12 MD ELO'!$A$7:$O$80,14))</f>
      </c>
      <c r="C63" s="350">
        <f>IF($E63="","",VLOOKUP($E63,'F12 MD ELO'!$A$7:$O$80,15))</f>
      </c>
      <c r="D63" s="378">
        <f>IF($E63="","",VLOOKUP($E63,'F12 MD ELO'!$A$7:$O$80,5))</f>
      </c>
      <c r="E63" s="152"/>
      <c r="F63" s="153" t="s">
        <v>153</v>
      </c>
      <c r="G63" s="153">
        <f>IF($E63="","",VLOOKUP($E63,'F12 MD ELO'!$A$7:$O$80,3))</f>
      </c>
      <c r="H63" s="153"/>
      <c r="I63" s="153">
        <f>IF($E63="","",VLOOKUP($E63,'F12 MD ELO'!$A$7:$O$80,4))</f>
      </c>
      <c r="J63" s="243"/>
      <c r="K63" s="170" t="str">
        <f>UPPER(IF(OR(J64="a",J64="as"),F63,IF(OR(J64="b",J64="bs"),F64,)))</f>
        <v>JÓNY</v>
      </c>
      <c r="L63" s="178"/>
      <c r="M63" s="179"/>
      <c r="N63" s="179"/>
      <c r="O63" s="179"/>
      <c r="P63" s="181"/>
      <c r="Q63" s="154" t="s">
        <v>416</v>
      </c>
      <c r="R63" s="179"/>
      <c r="S63" s="162"/>
    </row>
    <row r="64" spans="1:19" s="37" customFormat="1" ht="9" customHeight="1">
      <c r="A64" s="244" t="s">
        <v>63</v>
      </c>
      <c r="B64" s="350">
        <f>IF($E64="","",VLOOKUP($E64,'F12 MD ELO'!$A$7:$O$80,14))</f>
        <v>0</v>
      </c>
      <c r="C64" s="350">
        <f>IF($E64="","",VLOOKUP($E64,'F12 MD ELO'!$A$7:$O$80,15))</f>
        <v>31</v>
      </c>
      <c r="D64" s="378" t="str">
        <f>IF($E64="","",VLOOKUP($E64,'F12 MD ELO'!$A$7:$O$80,5))</f>
        <v>111012</v>
      </c>
      <c r="E64" s="152">
        <v>32</v>
      </c>
      <c r="F64" s="415" t="str">
        <f>UPPER(IF($E64="","",VLOOKUP($E64,'F12 MD ELO'!$A$7:$O$80,2)))</f>
        <v>JÓNY</v>
      </c>
      <c r="G64" s="415" t="str">
        <f>IF($E64="","",VLOOKUP($E64,'F12 MD ELO'!$A$7:$O$80,3))</f>
        <v>Márk</v>
      </c>
      <c r="H64" s="415"/>
      <c r="I64" s="415" t="str">
        <f>IF($E64="","",VLOOKUP($E64,'F12 MD ELO'!$A$7:$O$80,4))</f>
        <v>Alfa TI</v>
      </c>
      <c r="J64" s="245" t="s">
        <v>408</v>
      </c>
      <c r="K64" s="154"/>
      <c r="L64" s="169" t="s">
        <v>407</v>
      </c>
      <c r="M64" s="170" t="str">
        <f>UPPER(IF(OR(L64="a",L64="as"),K63,IF(OR(L64="b",L64="bs"),K65,)))</f>
        <v>JÓNY</v>
      </c>
      <c r="N64" s="178"/>
      <c r="O64" s="179"/>
      <c r="P64" s="181"/>
      <c r="Q64" s="179"/>
      <c r="R64" s="179"/>
      <c r="S64" s="162"/>
    </row>
    <row r="65" spans="1:19" s="37" customFormat="1" ht="9" customHeight="1">
      <c r="A65" s="164" t="s">
        <v>64</v>
      </c>
      <c r="B65" s="350">
        <f>IF($E65="","",VLOOKUP($E65,'F12 MD ELO'!$A$7:$O$80,14))</f>
        <v>0</v>
      </c>
      <c r="C65" s="350">
        <f>IF($E65="","",VLOOKUP($E65,'F12 MD ELO'!$A$7:$O$80,15))</f>
        <v>32</v>
      </c>
      <c r="D65" s="378" t="str">
        <f>IF($E65="","",VLOOKUP($E65,'F12 MD ELO'!$A$7:$O$80,5))</f>
        <v>110627</v>
      </c>
      <c r="E65" s="152">
        <v>33</v>
      </c>
      <c r="F65" s="415" t="str">
        <f>UPPER(IF($E65="","",VLOOKUP($E65,'F12 MD ELO'!$A$7:$O$80,2)))</f>
        <v>TÓTH</v>
      </c>
      <c r="G65" s="415" t="str">
        <f>IF($E65="","",VLOOKUP($E65,'F12 MD ELO'!$A$7:$O$80,3))</f>
        <v>Barnabás László</v>
      </c>
      <c r="H65" s="415"/>
      <c r="I65" s="415" t="str">
        <f>IF($E65="","",VLOOKUP($E65,'F12 MD ELO'!$A$7:$O$80,4))</f>
        <v>Next TA</v>
      </c>
      <c r="J65" s="243"/>
      <c r="K65" s="530" t="str">
        <f>UPPER(IF(OR(J66="a",J66="as"),F65,IF(OR(J66="b",J66="bs"),F66,)))</f>
        <v>TÓTH</v>
      </c>
      <c r="L65" s="246"/>
      <c r="M65" s="154" t="s">
        <v>422</v>
      </c>
      <c r="N65" s="181"/>
      <c r="O65" s="179"/>
      <c r="P65" s="181"/>
      <c r="Q65" s="179"/>
      <c r="R65" s="179"/>
      <c r="S65" s="162"/>
    </row>
    <row r="66" spans="1:19" s="37" customFormat="1" ht="9" customHeight="1">
      <c r="A66" s="164" t="s">
        <v>65</v>
      </c>
      <c r="B66" s="350">
        <f>IF($E66="","",VLOOKUP($E66,'F12 MD ELO'!$A$7:$O$80,14))</f>
        <v>0</v>
      </c>
      <c r="C66" s="350" t="str">
        <f>IF($E66="","",VLOOKUP($E66,'F12 MD ELO'!$A$7:$O$80,15))</f>
        <v>-</v>
      </c>
      <c r="D66" s="378" t="str">
        <f>IF($E66="","",VLOOKUP($E66,'F12 MD ELO'!$A$7:$O$80,5))</f>
        <v>120523</v>
      </c>
      <c r="E66" s="152">
        <v>48</v>
      </c>
      <c r="F66" s="415" t="str">
        <f>UPPER(IF($E66="","",VLOOKUP($E66,'F12 MD ELO'!$A$7:$O$80,2)))</f>
        <v>KOSZTOVÁNYI</v>
      </c>
      <c r="G66" s="415" t="str">
        <f>IF($E66="","",VLOOKUP($E66,'F12 MD ELO'!$A$7:$O$80,3))</f>
        <v>Brúnó</v>
      </c>
      <c r="H66" s="415"/>
      <c r="I66" s="415" t="str">
        <f>IF($E66="","",VLOOKUP($E66,'F12 MD ELO'!$A$7:$O$80,4))</f>
        <v>Ten.Műhely</v>
      </c>
      <c r="J66" s="245" t="s">
        <v>407</v>
      </c>
      <c r="K66" s="154" t="s">
        <v>423</v>
      </c>
      <c r="L66" s="179"/>
      <c r="M66" s="168" t="s">
        <v>0</v>
      </c>
      <c r="N66" s="177" t="s">
        <v>409</v>
      </c>
      <c r="O66" s="170" t="str">
        <f>UPPER(IF(OR(N66="a",N66="as"),M64,IF(OR(N66="b",N66="bs"),M68,)))</f>
        <v>MOKÁN</v>
      </c>
      <c r="P66" s="187"/>
      <c r="Q66" s="179"/>
      <c r="R66" s="179"/>
      <c r="S66" s="162"/>
    </row>
    <row r="67" spans="1:19" s="37" customFormat="1" ht="9" customHeight="1">
      <c r="A67" s="164" t="s">
        <v>66</v>
      </c>
      <c r="B67" s="350">
        <f>IF($E67="","",VLOOKUP($E67,'F12 MD ELO'!$A$7:$O$80,14))</f>
        <v>0</v>
      </c>
      <c r="C67" s="350">
        <f>IF($E67="","",VLOOKUP($E67,'F12 MD ELO'!$A$7:$O$80,15))</f>
        <v>13</v>
      </c>
      <c r="D67" s="378" t="str">
        <f>IF($E67="","",VLOOKUP($E67,'F12 MD ELO'!$A$7:$O$80,5))</f>
        <v>100919</v>
      </c>
      <c r="E67" s="152">
        <v>20</v>
      </c>
      <c r="F67" s="415" t="str">
        <f>UPPER(IF($E67="","",VLOOKUP($E67,'F12 MD ELO'!$A$7:$O$80,2)))</f>
        <v>GÖMÖRY</v>
      </c>
      <c r="G67" s="415" t="str">
        <f>IF($E67="","",VLOOKUP($E67,'F12 MD ELO'!$A$7:$O$80,3))</f>
        <v>Ádám</v>
      </c>
      <c r="H67" s="415"/>
      <c r="I67" s="415" t="str">
        <f>IF($E67="","",VLOOKUP($E67,'F12 MD ELO'!$A$7:$O$80,4))</f>
        <v>Pécs VTC</v>
      </c>
      <c r="J67" s="243"/>
      <c r="K67" s="170" t="s">
        <v>424</v>
      </c>
      <c r="L67" s="178"/>
      <c r="M67" s="247"/>
      <c r="N67" s="248"/>
      <c r="O67" s="154" t="s">
        <v>418</v>
      </c>
      <c r="P67" s="179"/>
      <c r="Q67" s="179"/>
      <c r="R67" s="179"/>
      <c r="S67" s="162"/>
    </row>
    <row r="68" spans="1:19" s="37" customFormat="1" ht="9" customHeight="1">
      <c r="A68" s="164" t="s">
        <v>67</v>
      </c>
      <c r="B68" s="350">
        <f>IF($E68="","",VLOOKUP($E68,'F12 MD ELO'!$A$7:$O$80,14))</f>
      </c>
      <c r="C68" s="350">
        <f>IF($E68="","",VLOOKUP($E68,'F12 MD ELO'!$A$7:$O$80,15))</f>
      </c>
      <c r="D68" s="378">
        <f>IF($E68="","",VLOOKUP($E68,'F12 MD ELO'!$A$7:$O$80,5))</f>
      </c>
      <c r="E68" s="152"/>
      <c r="F68" s="519" t="s">
        <v>153</v>
      </c>
      <c r="G68" s="415">
        <f>IF($E68="","",VLOOKUP($E68,'F12 MD ELO'!$A$7:$O$80,3))</f>
      </c>
      <c r="H68" s="415"/>
      <c r="I68" s="415">
        <f>IF($E68="","",VLOOKUP($E68,'F12 MD ELO'!$A$7:$O$80,4))</f>
      </c>
      <c r="J68" s="245" t="s">
        <v>407</v>
      </c>
      <c r="K68" s="154"/>
      <c r="L68" s="169" t="s">
        <v>409</v>
      </c>
      <c r="M68" s="170" t="str">
        <f>UPPER(IF(OR(L68="a",L68="as"),K67,IF(OR(L68="b",L68="bs"),K69,)))</f>
        <v>MOKÁN</v>
      </c>
      <c r="N68" s="546" t="s">
        <v>10</v>
      </c>
      <c r="O68" s="179"/>
      <c r="P68" s="179"/>
      <c r="Q68" s="179"/>
      <c r="R68" s="179"/>
      <c r="S68" s="162"/>
    </row>
    <row r="69" spans="1:19" s="37" customFormat="1" ht="9" customHeight="1">
      <c r="A69" s="244" t="s">
        <v>68</v>
      </c>
      <c r="B69" s="350">
        <f>IF($E69="","",VLOOKUP($E69,'F12 MD ELO'!$A$7:$O$80,14))</f>
      </c>
      <c r="C69" s="350">
        <f>IF($E69="","",VLOOKUP($E69,'F12 MD ELO'!$A$7:$O$80,15))</f>
      </c>
      <c r="D69" s="378">
        <f>IF($E69="","",VLOOKUP($E69,'F12 MD ELO'!$A$7:$O$80,5))</f>
      </c>
      <c r="E69" s="152"/>
      <c r="F69" s="519" t="s">
        <v>153</v>
      </c>
      <c r="G69" s="415">
        <f>IF($E69="","",VLOOKUP($E69,'F12 MD ELO'!$A$7:$O$80,3))</f>
      </c>
      <c r="H69" s="415"/>
      <c r="I69" s="415">
        <f>IF($E69="","",VLOOKUP($E69,'F12 MD ELO'!$A$7:$O$80,4))</f>
      </c>
      <c r="J69" s="243"/>
      <c r="K69" s="170" t="str">
        <f>UPPER(IF(OR(J70="a",J70="as"),F69,IF(OR(J70="b",J70="bs"),F70,)))</f>
        <v>MOKÁN</v>
      </c>
      <c r="L69" s="187"/>
      <c r="M69" s="154" t="s">
        <v>416</v>
      </c>
      <c r="N69" s="179"/>
      <c r="O69" s="179"/>
      <c r="P69" s="179"/>
      <c r="Q69" s="179"/>
      <c r="R69" s="179"/>
      <c r="S69" s="162"/>
    </row>
    <row r="70" spans="1:19" s="37" customFormat="1" ht="9" customHeight="1">
      <c r="A70" s="189" t="s">
        <v>69</v>
      </c>
      <c r="B70" s="350">
        <f>IF($E70="","",VLOOKUP($E70,'F12 MD ELO'!$A$7:$O$80,14))</f>
        <v>0</v>
      </c>
      <c r="C70" s="350">
        <f>IF($E70="","",VLOOKUP($E70,'F12 MD ELO'!$A$7:$O$80,15))</f>
        <v>2</v>
      </c>
      <c r="D70" s="378" t="str">
        <f>IF($E70="","",VLOOKUP($E70,'F12 MD ELO'!$A$7:$O$80,5))</f>
        <v>100728</v>
      </c>
      <c r="E70" s="152">
        <v>2</v>
      </c>
      <c r="F70" s="153" t="str">
        <f>UPPER(IF($E70="","",VLOOKUP($E70,'F12 MD ELO'!$A$7:$O$80,2)))</f>
        <v>MOKÁN</v>
      </c>
      <c r="G70" s="153" t="str">
        <f>IF($E70="","",VLOOKUP($E70,'F12 MD ELO'!$A$7:$O$80,3))</f>
        <v>István Damján</v>
      </c>
      <c r="H70" s="153"/>
      <c r="I70" s="153" t="str">
        <f>IF($E70="","",VLOOKUP($E70,'F12 MD ELO'!$A$7:$O$80,4))</f>
        <v>Viharsarok</v>
      </c>
      <c r="J70" s="245" t="s">
        <v>409</v>
      </c>
      <c r="K70" s="154"/>
      <c r="L70" s="179"/>
      <c r="M70" s="179"/>
      <c r="N70" s="250"/>
      <c r="O70" s="179"/>
      <c r="P70" s="179"/>
      <c r="Q70" s="179"/>
      <c r="R70" s="179"/>
      <c r="S70" s="162"/>
    </row>
    <row r="71" spans="1:19" s="37" customFormat="1" ht="6" customHeight="1">
      <c r="A71" s="260"/>
      <c r="B71" s="261"/>
      <c r="C71" s="261"/>
      <c r="D71" s="261"/>
      <c r="E71" s="262"/>
      <c r="F71" s="263"/>
      <c r="G71" s="263"/>
      <c r="H71" s="264"/>
      <c r="I71" s="263"/>
      <c r="J71" s="265"/>
      <c r="K71" s="179"/>
      <c r="L71" s="179"/>
      <c r="M71" s="179"/>
      <c r="N71" s="250"/>
      <c r="O71" s="179"/>
      <c r="P71" s="179"/>
      <c r="Q71" s="179"/>
      <c r="R71" s="179"/>
      <c r="S71" s="162"/>
    </row>
    <row r="72" spans="1:18" s="18" customFormat="1" ht="10.5" customHeight="1">
      <c r="A72" s="202" t="s">
        <v>101</v>
      </c>
      <c r="B72" s="203"/>
      <c r="C72" s="203"/>
      <c r="D72" s="382"/>
      <c r="E72" s="266" t="s">
        <v>5</v>
      </c>
      <c r="F72" s="206" t="s">
        <v>103</v>
      </c>
      <c r="G72" s="266" t="s">
        <v>5</v>
      </c>
      <c r="H72" s="403" t="s">
        <v>103</v>
      </c>
      <c r="I72" s="267"/>
      <c r="J72" s="266" t="s">
        <v>5</v>
      </c>
      <c r="K72" s="206" t="s">
        <v>114</v>
      </c>
      <c r="L72" s="209"/>
      <c r="M72" s="206" t="s">
        <v>115</v>
      </c>
      <c r="N72" s="210"/>
      <c r="O72" s="211" t="s">
        <v>116</v>
      </c>
      <c r="P72" s="211"/>
      <c r="Q72" s="212"/>
      <c r="R72" s="213"/>
    </row>
    <row r="73" spans="1:18" s="18" customFormat="1" ht="9" customHeight="1">
      <c r="A73" s="383" t="s">
        <v>102</v>
      </c>
      <c r="B73" s="384"/>
      <c r="C73" s="385"/>
      <c r="D73" s="386"/>
      <c r="E73" s="217">
        <v>1</v>
      </c>
      <c r="F73" s="268" t="str">
        <f>IF(E73&gt;$R$80,,UPPER(VLOOKUP(E73,'F12 MD ELO'!$A$7:$Q$134,2)))</f>
        <v>KISS</v>
      </c>
      <c r="G73" s="217">
        <v>9</v>
      </c>
      <c r="H73" s="90">
        <f>IF(G73&gt;$R$80,,UPPER(VLOOKUP(G73,'F12 MD ELO'!$A$7:$Q$134,2)))</f>
      </c>
      <c r="I73" s="89"/>
      <c r="J73" s="219" t="s">
        <v>6</v>
      </c>
      <c r="K73" s="214"/>
      <c r="L73" s="220"/>
      <c r="M73" s="214"/>
      <c r="N73" s="221"/>
      <c r="O73" s="222" t="s">
        <v>106</v>
      </c>
      <c r="P73" s="223"/>
      <c r="Q73" s="223"/>
      <c r="R73" s="224"/>
    </row>
    <row r="74" spans="1:18" s="18" customFormat="1" ht="9" customHeight="1">
      <c r="A74" s="229" t="s">
        <v>113</v>
      </c>
      <c r="B74" s="227"/>
      <c r="C74" s="379"/>
      <c r="D74" s="230"/>
      <c r="E74" s="217">
        <v>2</v>
      </c>
      <c r="F74" s="268" t="str">
        <f>IF(E74&gt;$R$80,,UPPER(VLOOKUP(E74,'F12 MD ELO'!$A$7:$Q$134,2)))</f>
        <v>MOKÁN</v>
      </c>
      <c r="G74" s="217">
        <v>10</v>
      </c>
      <c r="H74" s="90">
        <f>IF(G74&gt;$R$80,,UPPER(VLOOKUP(G74,'F12 MD ELO'!$A$7:$Q$134,2)))</f>
      </c>
      <c r="I74" s="89"/>
      <c r="J74" s="219" t="s">
        <v>7</v>
      </c>
      <c r="K74" s="214"/>
      <c r="L74" s="220"/>
      <c r="M74" s="214"/>
      <c r="N74" s="221"/>
      <c r="O74" s="225"/>
      <c r="P74" s="226"/>
      <c r="Q74" s="227"/>
      <c r="R74" s="228"/>
    </row>
    <row r="75" spans="1:18" s="18" customFormat="1" ht="9" customHeight="1">
      <c r="A75" s="341"/>
      <c r="B75" s="342"/>
      <c r="C75" s="380"/>
      <c r="D75" s="343"/>
      <c r="E75" s="217">
        <v>3</v>
      </c>
      <c r="F75" s="268" t="str">
        <f>IF(E75&gt;$R$80,,UPPER(VLOOKUP(E75,'F12 MD ELO'!$A$7:$Q$134,2)))</f>
        <v>SZEBENI</v>
      </c>
      <c r="G75" s="217">
        <v>11</v>
      </c>
      <c r="H75" s="90">
        <f>IF(G75&gt;$R$80,,UPPER(VLOOKUP(G75,'F12 MD ELO'!$A$7:$Q$134,2)))</f>
      </c>
      <c r="I75" s="89"/>
      <c r="J75" s="219" t="s">
        <v>8</v>
      </c>
      <c r="K75" s="214"/>
      <c r="L75" s="220"/>
      <c r="M75" s="214"/>
      <c r="N75" s="221"/>
      <c r="O75" s="222" t="s">
        <v>107</v>
      </c>
      <c r="P75" s="223"/>
      <c r="Q75" s="223"/>
      <c r="R75" s="224"/>
    </row>
    <row r="76" spans="1:18" s="18" customFormat="1" ht="9" customHeight="1">
      <c r="A76" s="231"/>
      <c r="B76" s="375"/>
      <c r="C76" s="375"/>
      <c r="D76" s="232"/>
      <c r="E76" s="217">
        <v>4</v>
      </c>
      <c r="F76" s="268" t="str">
        <f>IF(E76&gt;$R$80,,UPPER(VLOOKUP(E76,'F12 MD ELO'!$A$7:$Q$134,2)))</f>
        <v>FAZEKAS</v>
      </c>
      <c r="G76" s="217">
        <v>12</v>
      </c>
      <c r="H76" s="90">
        <f>IF(G76&gt;$R$80,,UPPER(VLOOKUP(G76,'F12 MD ELO'!$A$7:$Q$134,2)))</f>
      </c>
      <c r="I76" s="89"/>
      <c r="J76" s="219" t="s">
        <v>9</v>
      </c>
      <c r="K76" s="214"/>
      <c r="L76" s="220"/>
      <c r="M76" s="214"/>
      <c r="N76" s="221"/>
      <c r="O76" s="214"/>
      <c r="P76" s="220"/>
      <c r="Q76" s="214"/>
      <c r="R76" s="221"/>
    </row>
    <row r="77" spans="1:18" s="18" customFormat="1" ht="9" customHeight="1">
      <c r="A77" s="328"/>
      <c r="B77" s="344"/>
      <c r="C77" s="344"/>
      <c r="D77" s="381"/>
      <c r="E77" s="217">
        <v>5</v>
      </c>
      <c r="F77" s="268" t="str">
        <f>IF(E77&gt;$R$80,,UPPER(VLOOKUP(E77,'F12 MD ELO'!$A$7:$Q$134,2)))</f>
        <v>PÉTER-GIOVANTSIS</v>
      </c>
      <c r="G77" s="217">
        <v>13</v>
      </c>
      <c r="H77" s="90">
        <f>IF(G77&gt;$R$80,,UPPER(VLOOKUP(G77,'F12 MD ELO'!$A$7:$Q$134,2)))</f>
      </c>
      <c r="I77" s="89"/>
      <c r="J77" s="219" t="s">
        <v>10</v>
      </c>
      <c r="K77" s="214"/>
      <c r="L77" s="220"/>
      <c r="M77" s="214"/>
      <c r="N77" s="221"/>
      <c r="O77" s="227"/>
      <c r="P77" s="226"/>
      <c r="Q77" s="227"/>
      <c r="R77" s="228"/>
    </row>
    <row r="78" spans="1:18" s="18" customFormat="1" ht="9" customHeight="1">
      <c r="A78" s="329"/>
      <c r="B78" s="349"/>
      <c r="C78" s="375"/>
      <c r="D78" s="232"/>
      <c r="E78" s="217">
        <v>6</v>
      </c>
      <c r="F78" s="268" t="str">
        <f>IF(E78&gt;$R$80,,UPPER(VLOOKUP(E78,'F12 MD ELO'!$A$7:$Q$134,2)))</f>
        <v>LIPP</v>
      </c>
      <c r="G78" s="217">
        <v>14</v>
      </c>
      <c r="H78" s="90">
        <f>IF(G78&gt;$R$80,,UPPER(VLOOKUP(G78,'F12 MD ELO'!$A$7:$Q$134,2)))</f>
      </c>
      <c r="I78" s="89"/>
      <c r="J78" s="219" t="s">
        <v>11</v>
      </c>
      <c r="K78" s="214"/>
      <c r="L78" s="220"/>
      <c r="M78" s="214"/>
      <c r="N78" s="221"/>
      <c r="O78" s="222" t="s">
        <v>91</v>
      </c>
      <c r="P78" s="223"/>
      <c r="Q78" s="223"/>
      <c r="R78" s="224"/>
    </row>
    <row r="79" spans="1:18" s="18" customFormat="1" ht="9" customHeight="1">
      <c r="A79" s="329"/>
      <c r="B79" s="349"/>
      <c r="C79" s="376"/>
      <c r="D79" s="339"/>
      <c r="E79" s="217">
        <v>7</v>
      </c>
      <c r="F79" s="268" t="str">
        <f>IF(E79&gt;$R$80,,UPPER(VLOOKUP(E79,'F12 MD ELO'!$A$7:$Q$134,2)))</f>
        <v>SONKODI</v>
      </c>
      <c r="G79" s="217">
        <v>15</v>
      </c>
      <c r="H79" s="90">
        <f>IF(G79&gt;$R$80,,UPPER(VLOOKUP(G79,'F12 MD ELO'!$A$7:$Q$134,2)))</f>
      </c>
      <c r="I79" s="89"/>
      <c r="J79" s="219" t="s">
        <v>12</v>
      </c>
      <c r="K79" s="214"/>
      <c r="L79" s="220"/>
      <c r="M79" s="214"/>
      <c r="N79" s="221"/>
      <c r="O79" s="214"/>
      <c r="P79" s="220"/>
      <c r="Q79" s="214"/>
      <c r="R79" s="221"/>
    </row>
    <row r="80" spans="1:18" s="18" customFormat="1" ht="9" customHeight="1">
      <c r="A80" s="330"/>
      <c r="B80" s="327"/>
      <c r="C80" s="377"/>
      <c r="D80" s="340"/>
      <c r="E80" s="233">
        <v>8</v>
      </c>
      <c r="F80" s="269" t="str">
        <f>IF(E80&gt;$R$80,,UPPER(VLOOKUP(E80,'F12 MD ELO'!$A$7:$Q$134,2)))</f>
        <v>MÁTYÁS</v>
      </c>
      <c r="G80" s="233">
        <v>16</v>
      </c>
      <c r="H80" s="234">
        <f>IF(G80&gt;$R$80,,UPPER(VLOOKUP(G80,'F12 MD ELO'!$A$7:$Q$134,2)))</f>
      </c>
      <c r="I80" s="236"/>
      <c r="J80" s="237" t="s">
        <v>13</v>
      </c>
      <c r="K80" s="227"/>
      <c r="L80" s="226"/>
      <c r="M80" s="227"/>
      <c r="N80" s="228"/>
      <c r="O80" s="227" t="str">
        <f>R4</f>
        <v>Peterdi Tamás</v>
      </c>
      <c r="P80" s="226"/>
      <c r="Q80" s="227"/>
      <c r="R80" s="238">
        <f>MIN(16,'F12 MD ELO'!Q5)</f>
        <v>16</v>
      </c>
    </row>
    <row r="81" ht="15.75" customHeight="1"/>
    <row r="82" ht="9" customHeight="1"/>
  </sheetData>
  <sheetProtection/>
  <mergeCells count="4">
    <mergeCell ref="A4:C4"/>
    <mergeCell ref="Q25:R25"/>
    <mergeCell ref="Q41:R41"/>
    <mergeCell ref="Q57:R57"/>
  </mergeCells>
  <conditionalFormatting sqref="H7:H70">
    <cfRule type="expression" priority="1" dxfId="5" stopIfTrue="1">
      <formula>AND($E7&lt;9,$C7&gt;0)</formula>
    </cfRule>
  </conditionalFormatting>
  <conditionalFormatting sqref="G7:G70 I7:I70">
    <cfRule type="expression" priority="2" dxfId="5" stopIfTrue="1">
      <formula>AND($E7&lt;17,$C7&gt;0)</formula>
    </cfRule>
  </conditionalFormatting>
  <conditionalFormatting sqref="M58 M42 M26 M10 M50 M34 M18 M66 O14 O30 O46 O62 O55 O23 O38">
    <cfRule type="expression" priority="3" dxfId="12" stopIfTrue="1">
      <formula>AND($O$1="CU",M10="Umpire")</formula>
    </cfRule>
    <cfRule type="expression" priority="4" dxfId="11" stopIfTrue="1">
      <formula>AND($O$1="CU",M10&lt;&gt;"Umpire",N10&lt;&gt;"")</formula>
    </cfRule>
    <cfRule type="expression" priority="5" dxfId="10" stopIfTrue="1">
      <formula>AND($O$1="CU",M10&lt;&gt;"Umpire")</formula>
    </cfRule>
  </conditionalFormatting>
  <conditionalFormatting sqref="M8 M12 M16 M20 M24 M28 M32 M36 M40 M44 M48 M52 M56 M60 M64 M68 O18 O26 O34 O42 O50 O58 O66 Q14 Q30 Q46 Q62 O10 Q38">
    <cfRule type="expression" priority="6" dxfId="5" stopIfTrue="1">
      <formula>L8="as"</formula>
    </cfRule>
    <cfRule type="expression" priority="7" dxfId="5" stopIfTrue="1">
      <formula>L8="bs"</formula>
    </cfRule>
  </conditionalFormatting>
  <conditionalFormatting sqref="K7 K9 K11 K13 K15 K17 K19 K21 K23 K25 K27 K29 K31 K33 K35 K37 K39 K41 K43 K45 K47 K49 K51 K53 K55 K57 K59 K61 K63 K65 K67 K69 Q22 Q54">
    <cfRule type="expression" priority="8" dxfId="5" stopIfTrue="1">
      <formula>J8="as"</formula>
    </cfRule>
    <cfRule type="expression" priority="9" dxfId="5" stopIfTrue="1">
      <formula>J8="bs"</formula>
    </cfRule>
  </conditionalFormatting>
  <conditionalFormatting sqref="J8 J10 J12 J14 J16 J18 J20 J22 J24 J26 J28 J30 J32 J34 J36 J38 J40 J42 J44 J46 J48 J50 J52 J54 J56 J58 J60 J62 J64 J66 J68 J70 L68 L64 L60 L56 L52 L48 L44 L40 L36 L32 L28 L24 L20 L16 L12 L8 N10 N18 N26 N34 N42 N50 N58 N66 R80 P62 P46 P30 P14 P23 P55 P38">
    <cfRule type="expression" priority="12" dxfId="2" stopIfTrue="1">
      <formula>$O$1="CU"</formula>
    </cfRule>
  </conditionalFormatting>
  <conditionalFormatting sqref="E7:E70">
    <cfRule type="expression" priority="13" dxfId="1" stopIfTrue="1">
      <formula>$E7&lt;17</formula>
    </cfRule>
  </conditionalFormatting>
  <conditionalFormatting sqref="O37">
    <cfRule type="expression" priority="14" dxfId="5" stopIfTrue="1">
      <formula>P23="as"</formula>
    </cfRule>
    <cfRule type="expression" priority="15" dxfId="5" stopIfTrue="1">
      <formula>P23="bs"</formula>
    </cfRule>
  </conditionalFormatting>
  <conditionalFormatting sqref="O39">
    <cfRule type="expression" priority="16" dxfId="5" stopIfTrue="1">
      <formula>P55="as"</formula>
    </cfRule>
    <cfRule type="expression" priority="17" dxfId="5" stopIfTrue="1">
      <formula>P55="bs"</formula>
    </cfRule>
  </conditionalFormatting>
  <dataValidations count="1">
    <dataValidation type="list" allowBlank="1" showInputMessage="1" sqref="M10 M18 M26 M34 M42 M50 M58 M66 O14 O30 O46 O62 O55 O23 O38">
      <formula1>$U$7:$U$16</formula1>
    </dataValidation>
  </dataValidations>
  <printOptions horizontalCentered="1"/>
  <pageMargins left="0.35" right="0.35" top="0.35" bottom="0.35" header="0" footer="0"/>
  <pageSetup fitToHeight="1" fitToWidth="1" horizontalDpi="600" verticalDpi="600" orientation="portrait" paperSize="9" scale="96" r:id="rId4"/>
  <rowBreaks count="1" manualBreakCount="1">
    <brk id="80" max="65535" man="1"/>
  </rowBreaks>
  <drawing r:id="rId3"/>
  <legacyDrawing r:id="rId2"/>
</worksheet>
</file>

<file path=xl/worksheets/sheet5.xml><?xml version="1.0" encoding="utf-8"?>
<worksheet xmlns="http://schemas.openxmlformats.org/spreadsheetml/2006/main" xmlns:r="http://schemas.openxmlformats.org/officeDocument/2006/relationships">
  <sheetPr codeName="Sheet27">
    <tabColor indexed="42"/>
  </sheetPr>
  <dimension ref="A1:P87"/>
  <sheetViews>
    <sheetView showGridLines="0" showZeros="0" zoomScale="86" zoomScaleNormal="86" zoomScalePageLayoutView="0" workbookViewId="0" topLeftCell="A1">
      <pane ySplit="7" topLeftCell="A14" activePane="bottomLeft" state="frozen"/>
      <selection pane="topLeft" activeCell="C12" sqref="C12"/>
      <selection pane="bottomLeft" activeCell="B24" sqref="B24:N24"/>
    </sheetView>
  </sheetViews>
  <sheetFormatPr defaultColWidth="9.140625" defaultRowHeight="12.75"/>
  <cols>
    <col min="1" max="1" width="4.28125" style="0" customWidth="1"/>
    <col min="2" max="2" width="14.421875" style="0" customWidth="1"/>
    <col min="3" max="3" width="13.00390625" style="0" customWidth="1"/>
    <col min="4" max="4" width="13.28125" style="44" customWidth="1"/>
    <col min="5" max="5" width="12.140625" style="44" customWidth="1"/>
    <col min="6" max="6" width="5.8515625" style="44" customWidth="1"/>
    <col min="7" max="7" width="2.28125" style="44" customWidth="1"/>
    <col min="8" max="8" width="13.8515625" style="99" customWidth="1"/>
    <col min="9" max="9" width="10.57421875" style="44" customWidth="1"/>
    <col min="10" max="10" width="11.140625" style="44" customWidth="1"/>
    <col min="11" max="11" width="10.28125" style="44" customWidth="1"/>
    <col min="12" max="12" width="5.8515625" style="44" customWidth="1"/>
    <col min="13" max="13" width="11.28125" style="44" customWidth="1"/>
    <col min="14" max="16" width="5.8515625" style="44" customWidth="1"/>
  </cols>
  <sheetData>
    <row r="1" spans="1:16" ht="26.25">
      <c r="A1" s="91" t="str">
        <f>Altalanos!$A$6</f>
        <v>TM Kupa</v>
      </c>
      <c r="B1" s="91"/>
      <c r="C1" s="91"/>
      <c r="D1" s="92"/>
      <c r="E1" s="92"/>
      <c r="F1" s="347"/>
      <c r="G1" s="347"/>
      <c r="H1" s="371" t="s">
        <v>126</v>
      </c>
      <c r="I1" s="92"/>
      <c r="J1" s="93"/>
      <c r="K1" s="93"/>
      <c r="L1" s="93"/>
      <c r="M1" s="93"/>
      <c r="N1" s="93"/>
      <c r="O1" s="275"/>
      <c r="P1" s="106"/>
    </row>
    <row r="2" spans="1:16" ht="13.5" thickBot="1">
      <c r="A2" s="94"/>
      <c r="B2" s="94" t="s">
        <v>111</v>
      </c>
      <c r="C2" s="94" t="str">
        <f>Altalanos!$A$8</f>
        <v>F12</v>
      </c>
      <c r="D2" s="276"/>
      <c r="E2" s="276"/>
      <c r="F2" s="276"/>
      <c r="G2" s="276"/>
      <c r="H2" s="371" t="s">
        <v>127</v>
      </c>
      <c r="I2" s="100"/>
      <c r="J2" s="100"/>
      <c r="K2" s="85"/>
      <c r="L2" s="85"/>
      <c r="M2" s="85"/>
      <c r="N2" s="85"/>
      <c r="O2" s="277"/>
      <c r="P2" s="108"/>
    </row>
    <row r="3" spans="1:16" s="2" customFormat="1" ht="12.75">
      <c r="A3" s="405" t="s">
        <v>133</v>
      </c>
      <c r="B3" s="406"/>
      <c r="C3" s="407"/>
      <c r="D3" s="408"/>
      <c r="E3" s="409"/>
      <c r="F3" s="22"/>
      <c r="G3" s="22"/>
      <c r="H3" s="117"/>
      <c r="I3" s="22"/>
      <c r="J3" s="29"/>
      <c r="K3" s="29"/>
      <c r="L3" s="29"/>
      <c r="M3" s="278" t="s">
        <v>91</v>
      </c>
      <c r="N3" s="119"/>
      <c r="O3" s="119"/>
      <c r="P3" s="279"/>
    </row>
    <row r="4" spans="1:16" s="2" customFormat="1" ht="12.75">
      <c r="A4" s="54" t="s">
        <v>81</v>
      </c>
      <c r="B4" s="54"/>
      <c r="C4" s="52" t="s">
        <v>78</v>
      </c>
      <c r="D4" s="52"/>
      <c r="E4" s="52"/>
      <c r="F4" s="52"/>
      <c r="G4" s="52"/>
      <c r="H4" s="52" t="s">
        <v>86</v>
      </c>
      <c r="I4" s="54"/>
      <c r="J4" s="55"/>
      <c r="K4" s="55"/>
      <c r="L4" s="55" t="s">
        <v>87</v>
      </c>
      <c r="M4" s="272"/>
      <c r="N4" s="280"/>
      <c r="O4" s="280"/>
      <c r="P4" s="123"/>
    </row>
    <row r="5" spans="1:16" s="2" customFormat="1" ht="13.5" thickBot="1">
      <c r="A5" s="535" t="str">
        <f>Altalanos!$A$10</f>
        <v>2022.01.15-17</v>
      </c>
      <c r="B5" s="535"/>
      <c r="C5" s="139" t="str">
        <f>Altalanos!$C$10</f>
        <v>Budapest</v>
      </c>
      <c r="D5" s="96"/>
      <c r="E5" s="96"/>
      <c r="F5" s="96"/>
      <c r="G5" s="96"/>
      <c r="H5" s="141"/>
      <c r="I5" s="101"/>
      <c r="J5" s="87"/>
      <c r="K5" s="87"/>
      <c r="L5" s="87" t="str">
        <f>Altalanos!$E$10</f>
        <v>Peterdi Tamás</v>
      </c>
      <c r="M5" s="124"/>
      <c r="N5" s="101"/>
      <c r="O5" s="101"/>
      <c r="P5" s="125">
        <f>COUNTA(P8:P87)</f>
        <v>0</v>
      </c>
    </row>
    <row r="6" spans="1:16" s="281" customFormat="1" ht="12" customHeight="1">
      <c r="A6" s="282"/>
      <c r="B6" s="536" t="s">
        <v>128</v>
      </c>
      <c r="C6" s="537"/>
      <c r="D6" s="537"/>
      <c r="E6" s="537"/>
      <c r="F6" s="537"/>
      <c r="G6" s="455"/>
      <c r="H6" s="538" t="s">
        <v>129</v>
      </c>
      <c r="I6" s="537"/>
      <c r="J6" s="537"/>
      <c r="K6" s="537"/>
      <c r="L6" s="539"/>
      <c r="M6" s="538" t="s">
        <v>130</v>
      </c>
      <c r="N6" s="537"/>
      <c r="O6" s="537"/>
      <c r="P6" s="539"/>
    </row>
    <row r="7" spans="1:16" ht="47.25" customHeight="1" thickBot="1">
      <c r="A7" s="111" t="s">
        <v>88</v>
      </c>
      <c r="B7" s="112" t="s">
        <v>84</v>
      </c>
      <c r="C7" s="112" t="s">
        <v>85</v>
      </c>
      <c r="D7" s="112" t="s">
        <v>89</v>
      </c>
      <c r="E7" s="112" t="s">
        <v>90</v>
      </c>
      <c r="F7" s="479" t="s">
        <v>165</v>
      </c>
      <c r="G7" s="420" t="s">
        <v>164</v>
      </c>
      <c r="H7" s="111" t="s">
        <v>84</v>
      </c>
      <c r="I7" s="112" t="s">
        <v>85</v>
      </c>
      <c r="J7" s="112" t="s">
        <v>89</v>
      </c>
      <c r="K7" s="112" t="s">
        <v>90</v>
      </c>
      <c r="L7" s="113" t="s">
        <v>166</v>
      </c>
      <c r="M7" s="111" t="s">
        <v>164</v>
      </c>
      <c r="N7" s="273" t="s">
        <v>131</v>
      </c>
      <c r="O7" s="112" t="s">
        <v>132</v>
      </c>
      <c r="P7" s="113" t="s">
        <v>97</v>
      </c>
    </row>
    <row r="8" spans="1:16" s="11" customFormat="1" ht="18.75" customHeight="1">
      <c r="A8" s="480">
        <v>1</v>
      </c>
      <c r="B8" s="424" t="s">
        <v>366</v>
      </c>
      <c r="C8" s="102" t="s">
        <v>420</v>
      </c>
      <c r="D8" s="103"/>
      <c r="E8" s="485"/>
      <c r="F8" s="104">
        <v>1</v>
      </c>
      <c r="G8" s="477"/>
      <c r="H8" s="424" t="s">
        <v>367</v>
      </c>
      <c r="I8" s="102" t="s">
        <v>421</v>
      </c>
      <c r="J8" s="103"/>
      <c r="K8" s="485"/>
      <c r="L8" s="104">
        <v>2</v>
      </c>
      <c r="M8" s="103"/>
      <c r="N8" s="104"/>
      <c r="O8" s="419">
        <f aca="true" t="shared" si="0" ref="O8:O32">SUM(F8:L8)</f>
        <v>3</v>
      </c>
      <c r="P8" s="104"/>
    </row>
    <row r="9" spans="1:16" s="11" customFormat="1" ht="18.75" customHeight="1">
      <c r="A9" s="481">
        <v>2</v>
      </c>
      <c r="B9" s="424" t="s">
        <v>240</v>
      </c>
      <c r="C9" s="102" t="s">
        <v>273</v>
      </c>
      <c r="D9" s="103"/>
      <c r="E9" s="485"/>
      <c r="F9" s="104">
        <v>3</v>
      </c>
      <c r="G9" s="477"/>
      <c r="H9" s="424" t="s">
        <v>427</v>
      </c>
      <c r="I9" s="102" t="s">
        <v>295</v>
      </c>
      <c r="J9" s="103"/>
      <c r="K9" s="485"/>
      <c r="L9" s="104">
        <v>5</v>
      </c>
      <c r="M9" s="103"/>
      <c r="N9" s="104"/>
      <c r="O9" s="419">
        <f t="shared" si="0"/>
        <v>8</v>
      </c>
      <c r="P9" s="104"/>
    </row>
    <row r="10" spans="1:16" s="11" customFormat="1" ht="18.75" customHeight="1">
      <c r="A10" s="481">
        <v>3</v>
      </c>
      <c r="B10" s="424" t="s">
        <v>369</v>
      </c>
      <c r="C10" s="102" t="s">
        <v>430</v>
      </c>
      <c r="D10" s="103"/>
      <c r="E10" s="485"/>
      <c r="F10" s="104">
        <v>7</v>
      </c>
      <c r="G10" s="477"/>
      <c r="H10" s="424" t="s">
        <v>242</v>
      </c>
      <c r="I10" s="102" t="s">
        <v>275</v>
      </c>
      <c r="J10" s="103"/>
      <c r="K10" s="485"/>
      <c r="L10" s="104">
        <v>8</v>
      </c>
      <c r="M10" s="103"/>
      <c r="N10" s="104"/>
      <c r="O10" s="419">
        <f t="shared" si="0"/>
        <v>15</v>
      </c>
      <c r="P10" s="104"/>
    </row>
    <row r="11" spans="1:16" s="11" customFormat="1" ht="18.75" customHeight="1">
      <c r="A11" s="481">
        <v>4</v>
      </c>
      <c r="B11" s="424" t="s">
        <v>254</v>
      </c>
      <c r="C11" s="102" t="s">
        <v>419</v>
      </c>
      <c r="D11" s="103"/>
      <c r="E11" s="103"/>
      <c r="F11" s="115">
        <v>16</v>
      </c>
      <c r="G11" s="477"/>
      <c r="H11" s="421" t="s">
        <v>241</v>
      </c>
      <c r="I11" s="284" t="s">
        <v>274</v>
      </c>
      <c r="J11" s="103"/>
      <c r="K11" s="103"/>
      <c r="L11" s="115">
        <v>4</v>
      </c>
      <c r="M11" s="103"/>
      <c r="N11" s="104"/>
      <c r="O11" s="419">
        <f t="shared" si="0"/>
        <v>20</v>
      </c>
      <c r="P11" s="104"/>
    </row>
    <row r="12" spans="1:16" s="11" customFormat="1" ht="18.75" customHeight="1">
      <c r="A12" s="481">
        <v>5</v>
      </c>
      <c r="B12" s="424" t="s">
        <v>244</v>
      </c>
      <c r="C12" s="102" t="s">
        <v>277</v>
      </c>
      <c r="D12" s="103"/>
      <c r="E12" s="103"/>
      <c r="F12" s="115">
        <v>10</v>
      </c>
      <c r="G12" s="477"/>
      <c r="H12" s="421" t="s">
        <v>246</v>
      </c>
      <c r="I12" s="284" t="s">
        <v>278</v>
      </c>
      <c r="J12" s="103"/>
      <c r="K12" s="103"/>
      <c r="L12" s="104">
        <v>12</v>
      </c>
      <c r="M12" s="103"/>
      <c r="N12" s="104"/>
      <c r="O12" s="419">
        <f t="shared" si="0"/>
        <v>22</v>
      </c>
      <c r="P12" s="104"/>
    </row>
    <row r="13" spans="1:16" s="11" customFormat="1" ht="18.75" customHeight="1">
      <c r="A13" s="481">
        <v>6</v>
      </c>
      <c r="B13" s="424" t="s">
        <v>250</v>
      </c>
      <c r="C13" s="102" t="s">
        <v>281</v>
      </c>
      <c r="D13" s="103"/>
      <c r="E13" s="485"/>
      <c r="F13" s="104">
        <v>17</v>
      </c>
      <c r="G13" s="477"/>
      <c r="H13" s="424" t="s">
        <v>243</v>
      </c>
      <c r="I13" s="102" t="s">
        <v>276</v>
      </c>
      <c r="J13" s="103"/>
      <c r="K13" s="485"/>
      <c r="L13" s="104">
        <v>9</v>
      </c>
      <c r="M13" s="103"/>
      <c r="N13" s="104"/>
      <c r="O13" s="419">
        <f t="shared" si="0"/>
        <v>26</v>
      </c>
      <c r="P13" s="104"/>
    </row>
    <row r="14" spans="1:16" s="11" customFormat="1" ht="18.75" customHeight="1">
      <c r="A14" s="481">
        <v>7</v>
      </c>
      <c r="B14" s="424" t="s">
        <v>371</v>
      </c>
      <c r="C14" s="102" t="s">
        <v>296</v>
      </c>
      <c r="D14" s="103"/>
      <c r="E14" s="485"/>
      <c r="F14" s="104">
        <v>15</v>
      </c>
      <c r="G14" s="477"/>
      <c r="H14" s="424" t="s">
        <v>370</v>
      </c>
      <c r="I14" s="102" t="s">
        <v>245</v>
      </c>
      <c r="J14" s="103"/>
      <c r="K14" s="487"/>
      <c r="L14" s="104">
        <v>11</v>
      </c>
      <c r="M14" s="103"/>
      <c r="N14" s="104"/>
      <c r="O14" s="419">
        <f t="shared" si="0"/>
        <v>26</v>
      </c>
      <c r="P14" s="104"/>
    </row>
    <row r="15" spans="1:16" s="11" customFormat="1" ht="18.75" customHeight="1">
      <c r="A15" s="481">
        <v>8</v>
      </c>
      <c r="B15" s="424" t="s">
        <v>251</v>
      </c>
      <c r="C15" s="102" t="s">
        <v>282</v>
      </c>
      <c r="D15" s="103"/>
      <c r="E15" s="103"/>
      <c r="F15" s="115">
        <v>18</v>
      </c>
      <c r="G15" s="477"/>
      <c r="H15" s="421" t="s">
        <v>258</v>
      </c>
      <c r="I15" s="284" t="s">
        <v>287</v>
      </c>
      <c r="J15" s="103"/>
      <c r="K15" s="103"/>
      <c r="L15" s="115">
        <v>31</v>
      </c>
      <c r="M15" s="103"/>
      <c r="N15" s="104"/>
      <c r="O15" s="419">
        <f t="shared" si="0"/>
        <v>49</v>
      </c>
      <c r="P15" s="104"/>
    </row>
    <row r="16" spans="1:16" s="11" customFormat="1" ht="18.75" customHeight="1">
      <c r="A16" s="481">
        <v>9</v>
      </c>
      <c r="B16" s="424" t="s">
        <v>257</v>
      </c>
      <c r="C16" s="102" t="s">
        <v>286</v>
      </c>
      <c r="D16" s="103"/>
      <c r="E16" s="485"/>
      <c r="F16" s="104">
        <v>30</v>
      </c>
      <c r="G16" s="477"/>
      <c r="H16" s="424" t="s">
        <v>252</v>
      </c>
      <c r="I16" s="102" t="s">
        <v>283</v>
      </c>
      <c r="J16" s="103"/>
      <c r="K16" s="485"/>
      <c r="L16" s="104">
        <v>19</v>
      </c>
      <c r="M16" s="103"/>
      <c r="N16" s="285"/>
      <c r="O16" s="419">
        <f t="shared" si="0"/>
        <v>49</v>
      </c>
      <c r="P16" s="104"/>
    </row>
    <row r="17" spans="1:16" s="11" customFormat="1" ht="18.75" customHeight="1">
      <c r="A17" s="481">
        <v>10</v>
      </c>
      <c r="B17" s="424" t="s">
        <v>259</v>
      </c>
      <c r="C17" s="102" t="s">
        <v>426</v>
      </c>
      <c r="D17" s="103"/>
      <c r="E17" s="485"/>
      <c r="F17" s="104">
        <v>33</v>
      </c>
      <c r="G17" s="477"/>
      <c r="H17" s="424" t="s">
        <v>256</v>
      </c>
      <c r="I17" s="102" t="s">
        <v>263</v>
      </c>
      <c r="J17" s="103"/>
      <c r="K17" s="486"/>
      <c r="L17" s="104">
        <v>27</v>
      </c>
      <c r="M17" s="103"/>
      <c r="N17" s="104"/>
      <c r="O17" s="419">
        <f t="shared" si="0"/>
        <v>60</v>
      </c>
      <c r="P17" s="104"/>
    </row>
    <row r="18" spans="1:16" s="11" customFormat="1" ht="18.75" customHeight="1">
      <c r="A18" s="481">
        <v>11</v>
      </c>
      <c r="B18" s="424" t="s">
        <v>254</v>
      </c>
      <c r="C18" s="102" t="s">
        <v>284</v>
      </c>
      <c r="D18" s="103"/>
      <c r="E18" s="485"/>
      <c r="F18" s="104">
        <v>22</v>
      </c>
      <c r="G18" s="477"/>
      <c r="H18" s="424" t="s">
        <v>292</v>
      </c>
      <c r="I18" s="102" t="s">
        <v>263</v>
      </c>
      <c r="J18" s="103"/>
      <c r="K18" s="485"/>
      <c r="L18" s="104">
        <v>40</v>
      </c>
      <c r="M18" s="103"/>
      <c r="N18" s="104"/>
      <c r="O18" s="419">
        <f t="shared" si="0"/>
        <v>62</v>
      </c>
      <c r="P18" s="104"/>
    </row>
    <row r="19" spans="1:16" s="11" customFormat="1" ht="18.75" customHeight="1">
      <c r="A19" s="481">
        <v>12</v>
      </c>
      <c r="B19" s="424" t="s">
        <v>432</v>
      </c>
      <c r="C19" s="102" t="s">
        <v>245</v>
      </c>
      <c r="D19" s="103"/>
      <c r="E19" s="485"/>
      <c r="F19" s="104">
        <v>43</v>
      </c>
      <c r="G19" s="477"/>
      <c r="H19" s="424" t="s">
        <v>255</v>
      </c>
      <c r="I19" s="102" t="s">
        <v>285</v>
      </c>
      <c r="J19" s="103"/>
      <c r="K19" s="485"/>
      <c r="L19" s="104">
        <v>25</v>
      </c>
      <c r="M19" s="103"/>
      <c r="N19" s="104"/>
      <c r="O19" s="419">
        <f t="shared" si="0"/>
        <v>68</v>
      </c>
      <c r="P19" s="104"/>
    </row>
    <row r="20" spans="1:16" s="11" customFormat="1" ht="18.75" customHeight="1">
      <c r="A20" s="481">
        <v>13</v>
      </c>
      <c r="B20" s="424" t="s">
        <v>261</v>
      </c>
      <c r="C20" s="102" t="s">
        <v>287</v>
      </c>
      <c r="D20" s="103"/>
      <c r="E20" s="485"/>
      <c r="F20" s="104">
        <v>35</v>
      </c>
      <c r="G20" s="477"/>
      <c r="H20" s="424" t="s">
        <v>260</v>
      </c>
      <c r="I20" s="102" t="s">
        <v>289</v>
      </c>
      <c r="J20" s="103"/>
      <c r="K20" s="485"/>
      <c r="L20" s="104">
        <v>34</v>
      </c>
      <c r="M20" s="103"/>
      <c r="N20" s="104"/>
      <c r="O20" s="419">
        <f t="shared" si="0"/>
        <v>69</v>
      </c>
      <c r="P20" s="104"/>
    </row>
    <row r="21" spans="1:16" s="11" customFormat="1" ht="18.75" customHeight="1">
      <c r="A21" s="481">
        <v>14</v>
      </c>
      <c r="B21" s="424" t="s">
        <v>262</v>
      </c>
      <c r="C21" s="102" t="s">
        <v>291</v>
      </c>
      <c r="D21" s="103"/>
      <c r="E21" s="485"/>
      <c r="F21" s="104">
        <v>37</v>
      </c>
      <c r="G21" s="477"/>
      <c r="H21" s="424" t="s">
        <v>254</v>
      </c>
      <c r="I21" s="102" t="s">
        <v>178</v>
      </c>
      <c r="J21" s="103"/>
      <c r="K21" s="485"/>
      <c r="L21" s="104">
        <v>32</v>
      </c>
      <c r="M21" s="103"/>
      <c r="N21" s="104"/>
      <c r="O21" s="419">
        <f t="shared" si="0"/>
        <v>69</v>
      </c>
      <c r="P21" s="104"/>
    </row>
    <row r="22" spans="1:16" s="11" customFormat="1" ht="18.75" customHeight="1">
      <c r="A22" s="481">
        <v>15</v>
      </c>
      <c r="B22" s="424" t="s">
        <v>265</v>
      </c>
      <c r="C22" s="102" t="s">
        <v>293</v>
      </c>
      <c r="D22" s="103"/>
      <c r="E22" s="103"/>
      <c r="F22" s="115">
        <v>53</v>
      </c>
      <c r="G22" s="477"/>
      <c r="H22" s="421" t="s">
        <v>259</v>
      </c>
      <c r="I22" s="284" t="s">
        <v>243</v>
      </c>
      <c r="J22" s="103"/>
      <c r="K22" s="103"/>
      <c r="L22" s="115">
        <v>63</v>
      </c>
      <c r="M22" s="103"/>
      <c r="N22" s="104" t="s">
        <v>400</v>
      </c>
      <c r="O22" s="419">
        <f t="shared" si="0"/>
        <v>116</v>
      </c>
      <c r="P22" s="104"/>
    </row>
    <row r="23" spans="1:16" s="11" customFormat="1" ht="18.75" customHeight="1">
      <c r="A23" s="423">
        <v>16</v>
      </c>
      <c r="B23" s="424" t="s">
        <v>373</v>
      </c>
      <c r="C23" s="102" t="s">
        <v>374</v>
      </c>
      <c r="D23" s="103"/>
      <c r="E23" s="485"/>
      <c r="F23" s="104">
        <v>100</v>
      </c>
      <c r="G23" s="477"/>
      <c r="H23" s="424" t="s">
        <v>267</v>
      </c>
      <c r="I23" s="102" t="s">
        <v>281</v>
      </c>
      <c r="J23" s="103"/>
      <c r="K23" s="485"/>
      <c r="L23" s="104">
        <v>62</v>
      </c>
      <c r="M23" s="103"/>
      <c r="N23" s="104" t="s">
        <v>400</v>
      </c>
      <c r="O23" s="419">
        <f t="shared" si="0"/>
        <v>162</v>
      </c>
      <c r="P23" s="104"/>
    </row>
    <row r="24" spans="1:16" s="34" customFormat="1" ht="18.75" customHeight="1">
      <c r="A24" s="423">
        <v>17</v>
      </c>
      <c r="B24" s="424"/>
      <c r="C24" s="102"/>
      <c r="D24" s="103"/>
      <c r="E24" s="485"/>
      <c r="F24" s="104"/>
      <c r="G24" s="477"/>
      <c r="H24" s="424"/>
      <c r="I24" s="102"/>
      <c r="J24" s="103"/>
      <c r="K24" s="485"/>
      <c r="L24" s="104"/>
      <c r="M24" s="103"/>
      <c r="N24" s="104"/>
      <c r="O24" s="419">
        <f t="shared" si="0"/>
        <v>0</v>
      </c>
      <c r="P24" s="104"/>
    </row>
    <row r="25" spans="1:16" s="34" customFormat="1" ht="18.75" customHeight="1">
      <c r="A25" s="423">
        <v>18</v>
      </c>
      <c r="B25" s="424"/>
      <c r="C25" s="102"/>
      <c r="D25" s="103"/>
      <c r="E25" s="485"/>
      <c r="F25" s="104"/>
      <c r="G25" s="477"/>
      <c r="H25" s="424"/>
      <c r="I25" s="102"/>
      <c r="J25" s="103"/>
      <c r="K25" s="485"/>
      <c r="L25" s="104"/>
      <c r="M25" s="103"/>
      <c r="N25" s="104"/>
      <c r="O25" s="419">
        <f t="shared" si="0"/>
        <v>0</v>
      </c>
      <c r="P25" s="104"/>
    </row>
    <row r="26" spans="1:16" s="34" customFormat="1" ht="18.75" customHeight="1">
      <c r="A26" s="423">
        <v>19</v>
      </c>
      <c r="B26" s="424"/>
      <c r="C26" s="102"/>
      <c r="D26" s="103"/>
      <c r="E26" s="485"/>
      <c r="F26" s="104"/>
      <c r="G26" s="477"/>
      <c r="H26" s="424"/>
      <c r="I26" s="102"/>
      <c r="J26" s="103"/>
      <c r="K26" s="485"/>
      <c r="L26" s="104"/>
      <c r="M26" s="103"/>
      <c r="N26" s="104"/>
      <c r="O26" s="419">
        <f t="shared" si="0"/>
        <v>0</v>
      </c>
      <c r="P26" s="104"/>
    </row>
    <row r="27" spans="1:16" s="34" customFormat="1" ht="18.75" customHeight="1">
      <c r="A27" s="423">
        <v>20</v>
      </c>
      <c r="B27" s="424"/>
      <c r="C27" s="102"/>
      <c r="D27" s="103"/>
      <c r="E27" s="103"/>
      <c r="F27" s="115"/>
      <c r="G27" s="477"/>
      <c r="H27" s="421"/>
      <c r="I27" s="284"/>
      <c r="J27" s="103"/>
      <c r="K27" s="103"/>
      <c r="L27" s="115"/>
      <c r="M27" s="103"/>
      <c r="N27" s="104"/>
      <c r="O27" s="419">
        <f t="shared" si="0"/>
        <v>0</v>
      </c>
      <c r="P27" s="104"/>
    </row>
    <row r="28" spans="1:16" s="34" customFormat="1" ht="18.75" customHeight="1">
      <c r="A28" s="423">
        <v>21</v>
      </c>
      <c r="B28" s="424" t="s">
        <v>266</v>
      </c>
      <c r="C28" s="102" t="s">
        <v>244</v>
      </c>
      <c r="D28" s="103"/>
      <c r="E28" s="485"/>
      <c r="F28" s="104">
        <v>57</v>
      </c>
      <c r="G28" s="477"/>
      <c r="H28" s="424" t="s">
        <v>395</v>
      </c>
      <c r="I28" s="102" t="s">
        <v>396</v>
      </c>
      <c r="J28" s="103"/>
      <c r="K28" s="485"/>
      <c r="L28" s="104">
        <v>45</v>
      </c>
      <c r="M28" s="103"/>
      <c r="N28" s="104"/>
      <c r="O28" s="419">
        <f t="shared" si="0"/>
        <v>102</v>
      </c>
      <c r="P28" s="104"/>
    </row>
    <row r="29" spans="1:16" s="34" customFormat="1" ht="18.75" customHeight="1">
      <c r="A29" s="423"/>
      <c r="B29" s="424"/>
      <c r="C29" s="102"/>
      <c r="D29" s="103"/>
      <c r="E29" s="103"/>
      <c r="F29" s="115"/>
      <c r="G29" s="477"/>
      <c r="H29" s="421"/>
      <c r="I29" s="284"/>
      <c r="J29" s="103"/>
      <c r="K29" s="103"/>
      <c r="L29" s="115"/>
      <c r="M29" s="103"/>
      <c r="N29" s="104"/>
      <c r="O29" s="419">
        <f t="shared" si="0"/>
        <v>0</v>
      </c>
      <c r="P29" s="104"/>
    </row>
    <row r="30" spans="1:16" s="34" customFormat="1" ht="18.75" customHeight="1">
      <c r="A30" s="423"/>
      <c r="B30" s="424"/>
      <c r="C30" s="102"/>
      <c r="D30" s="103"/>
      <c r="E30" s="103"/>
      <c r="F30" s="115"/>
      <c r="G30" s="477"/>
      <c r="H30" s="421"/>
      <c r="I30" s="284"/>
      <c r="J30" s="103"/>
      <c r="K30" s="103"/>
      <c r="L30" s="115"/>
      <c r="M30" s="103"/>
      <c r="N30" s="104"/>
      <c r="O30" s="419">
        <f t="shared" si="0"/>
        <v>0</v>
      </c>
      <c r="P30" s="104"/>
    </row>
    <row r="31" spans="1:16" s="34" customFormat="1" ht="18.75" customHeight="1">
      <c r="A31" s="423"/>
      <c r="B31" s="424"/>
      <c r="C31" s="102"/>
      <c r="D31" s="103"/>
      <c r="E31" s="103"/>
      <c r="F31" s="115"/>
      <c r="G31" s="477"/>
      <c r="H31" s="421"/>
      <c r="I31" s="284"/>
      <c r="J31" s="103"/>
      <c r="K31" s="103"/>
      <c r="L31" s="115"/>
      <c r="M31" s="103"/>
      <c r="N31" s="104"/>
      <c r="O31" s="419">
        <f t="shared" si="0"/>
        <v>0</v>
      </c>
      <c r="P31" s="104"/>
    </row>
    <row r="32" spans="1:16" ht="18.75" customHeight="1">
      <c r="A32" s="423"/>
      <c r="B32" s="424"/>
      <c r="C32" s="102"/>
      <c r="D32" s="103"/>
      <c r="E32" s="103"/>
      <c r="F32" s="115"/>
      <c r="G32" s="477"/>
      <c r="H32" s="421"/>
      <c r="I32" s="284"/>
      <c r="J32" s="103"/>
      <c r="K32" s="103"/>
      <c r="L32" s="115"/>
      <c r="M32" s="103"/>
      <c r="N32" s="104"/>
      <c r="O32" s="419">
        <f t="shared" si="0"/>
        <v>0</v>
      </c>
      <c r="P32" s="104"/>
    </row>
    <row r="33" spans="1:16" ht="18.75" customHeight="1">
      <c r="A33" s="423"/>
      <c r="B33" s="424"/>
      <c r="C33" s="102"/>
      <c r="D33" s="103"/>
      <c r="E33" s="103"/>
      <c r="F33" s="115"/>
      <c r="G33" s="477"/>
      <c r="H33" s="421"/>
      <c r="I33" s="284"/>
      <c r="J33" s="103"/>
      <c r="K33" s="103"/>
      <c r="L33" s="115"/>
      <c r="M33" s="103"/>
      <c r="N33" s="104"/>
      <c r="O33" s="419"/>
      <c r="P33" s="104"/>
    </row>
    <row r="34" spans="1:16" ht="18.75" customHeight="1">
      <c r="A34" s="423"/>
      <c r="B34" s="424"/>
      <c r="C34" s="102"/>
      <c r="D34" s="103"/>
      <c r="E34" s="103"/>
      <c r="F34" s="115"/>
      <c r="G34" s="477"/>
      <c r="H34" s="421"/>
      <c r="I34" s="284"/>
      <c r="J34" s="103"/>
      <c r="K34" s="103"/>
      <c r="L34" s="115"/>
      <c r="M34" s="103"/>
      <c r="N34" s="104"/>
      <c r="O34" s="419"/>
      <c r="P34" s="104"/>
    </row>
    <row r="35" spans="1:16" ht="18.75" customHeight="1">
      <c r="A35" s="423"/>
      <c r="B35" s="424"/>
      <c r="C35" s="102"/>
      <c r="D35" s="103"/>
      <c r="E35" s="103"/>
      <c r="F35" s="115"/>
      <c r="G35" s="477"/>
      <c r="H35" s="421"/>
      <c r="I35" s="284"/>
      <c r="J35" s="103"/>
      <c r="K35" s="103"/>
      <c r="L35" s="115"/>
      <c r="M35" s="103"/>
      <c r="N35" s="104"/>
      <c r="O35" s="419"/>
      <c r="P35" s="104"/>
    </row>
    <row r="36" spans="1:16" ht="18.75" customHeight="1">
      <c r="A36" s="423"/>
      <c r="B36" s="424"/>
      <c r="C36" s="102"/>
      <c r="D36" s="103"/>
      <c r="E36" s="103"/>
      <c r="F36" s="115"/>
      <c r="G36" s="477"/>
      <c r="H36" s="421"/>
      <c r="I36" s="284"/>
      <c r="J36" s="103"/>
      <c r="K36" s="103"/>
      <c r="L36" s="115"/>
      <c r="M36" s="103"/>
      <c r="N36" s="104"/>
      <c r="O36" s="419"/>
      <c r="P36" s="104"/>
    </row>
    <row r="37" spans="1:16" ht="18.75" customHeight="1">
      <c r="A37" s="423"/>
      <c r="B37" s="424"/>
      <c r="C37" s="102"/>
      <c r="D37" s="103"/>
      <c r="E37" s="103"/>
      <c r="F37" s="115"/>
      <c r="G37" s="477"/>
      <c r="H37" s="421"/>
      <c r="I37" s="284"/>
      <c r="J37" s="103"/>
      <c r="K37" s="103"/>
      <c r="L37" s="115"/>
      <c r="M37" s="103"/>
      <c r="N37" s="104"/>
      <c r="O37" s="419"/>
      <c r="P37" s="104"/>
    </row>
    <row r="38" spans="1:16" ht="18.75" customHeight="1">
      <c r="A38" s="423"/>
      <c r="B38" s="424"/>
      <c r="C38" s="102"/>
      <c r="D38" s="103"/>
      <c r="E38" s="103"/>
      <c r="F38" s="115"/>
      <c r="G38" s="477"/>
      <c r="H38" s="421"/>
      <c r="I38" s="284"/>
      <c r="J38" s="103"/>
      <c r="K38" s="103"/>
      <c r="L38" s="115"/>
      <c r="M38" s="103"/>
      <c r="N38" s="104"/>
      <c r="O38" s="419"/>
      <c r="P38" s="104"/>
    </row>
    <row r="39" spans="1:16" ht="18.75" customHeight="1">
      <c r="A39" s="423"/>
      <c r="B39" s="424"/>
      <c r="C39" s="102"/>
      <c r="D39" s="103"/>
      <c r="E39" s="103"/>
      <c r="F39" s="115"/>
      <c r="G39" s="477"/>
      <c r="H39" s="421"/>
      <c r="I39" s="284"/>
      <c r="J39" s="103"/>
      <c r="K39" s="103"/>
      <c r="L39" s="115"/>
      <c r="M39" s="103"/>
      <c r="N39" s="104"/>
      <c r="O39" s="419"/>
      <c r="P39" s="104"/>
    </row>
    <row r="40" spans="1:16" ht="18.75" customHeight="1">
      <c r="A40" s="423"/>
      <c r="B40" s="424"/>
      <c r="C40" s="102"/>
      <c r="D40" s="103"/>
      <c r="E40" s="103"/>
      <c r="F40" s="115"/>
      <c r="G40" s="477"/>
      <c r="H40" s="421"/>
      <c r="I40" s="284"/>
      <c r="J40" s="103"/>
      <c r="K40" s="103"/>
      <c r="L40" s="115"/>
      <c r="M40" s="103"/>
      <c r="N40" s="104"/>
      <c r="O40" s="419"/>
      <c r="P40" s="104"/>
    </row>
    <row r="41" spans="1:16" ht="18.75" customHeight="1">
      <c r="A41" s="423"/>
      <c r="B41" s="424"/>
      <c r="C41" s="102"/>
      <c r="D41" s="103"/>
      <c r="E41" s="103"/>
      <c r="F41" s="115"/>
      <c r="G41" s="477"/>
      <c r="H41" s="421"/>
      <c r="I41" s="284"/>
      <c r="J41" s="103"/>
      <c r="K41" s="103"/>
      <c r="L41" s="115"/>
      <c r="M41" s="103"/>
      <c r="N41" s="104"/>
      <c r="O41" s="419"/>
      <c r="P41" s="104"/>
    </row>
    <row r="42" spans="1:16" ht="18.75" customHeight="1">
      <c r="A42" s="423"/>
      <c r="B42" s="424"/>
      <c r="C42" s="102"/>
      <c r="D42" s="103"/>
      <c r="E42" s="103"/>
      <c r="F42" s="115"/>
      <c r="G42" s="477"/>
      <c r="H42" s="421"/>
      <c r="I42" s="284"/>
      <c r="J42" s="103"/>
      <c r="K42" s="103"/>
      <c r="L42" s="115"/>
      <c r="M42" s="103"/>
      <c r="N42" s="104"/>
      <c r="O42" s="419"/>
      <c r="P42" s="104"/>
    </row>
    <row r="43" spans="1:16" ht="18.75" customHeight="1">
      <c r="A43" s="423"/>
      <c r="B43" s="424"/>
      <c r="C43" s="102"/>
      <c r="D43" s="103"/>
      <c r="E43" s="103"/>
      <c r="F43" s="115"/>
      <c r="G43" s="477"/>
      <c r="H43" s="421"/>
      <c r="I43" s="284"/>
      <c r="J43" s="103"/>
      <c r="K43" s="103"/>
      <c r="L43" s="115"/>
      <c r="M43" s="103"/>
      <c r="N43" s="104"/>
      <c r="O43" s="419"/>
      <c r="P43" s="104"/>
    </row>
    <row r="44" spans="1:16" ht="18.75" customHeight="1">
      <c r="A44" s="423"/>
      <c r="B44" s="424"/>
      <c r="C44" s="102"/>
      <c r="D44" s="103"/>
      <c r="E44" s="103"/>
      <c r="F44" s="115"/>
      <c r="G44" s="477"/>
      <c r="H44" s="421"/>
      <c r="I44" s="284"/>
      <c r="J44" s="103"/>
      <c r="K44" s="103"/>
      <c r="L44" s="115"/>
      <c r="M44" s="103"/>
      <c r="N44" s="104"/>
      <c r="O44" s="419"/>
      <c r="P44" s="104"/>
    </row>
    <row r="45" spans="1:16" ht="18.75" customHeight="1">
      <c r="A45" s="423"/>
      <c r="B45" s="424"/>
      <c r="C45" s="102"/>
      <c r="D45" s="103"/>
      <c r="E45" s="103"/>
      <c r="F45" s="115"/>
      <c r="G45" s="477"/>
      <c r="H45" s="421"/>
      <c r="I45" s="284"/>
      <c r="J45" s="103"/>
      <c r="K45" s="103"/>
      <c r="L45" s="115"/>
      <c r="M45" s="103"/>
      <c r="N45" s="104"/>
      <c r="O45" s="419"/>
      <c r="P45" s="104"/>
    </row>
    <row r="46" spans="1:16" ht="18.75" customHeight="1">
      <c r="A46" s="423"/>
      <c r="B46" s="424"/>
      <c r="C46" s="102"/>
      <c r="D46" s="103"/>
      <c r="E46" s="103"/>
      <c r="F46" s="115"/>
      <c r="G46" s="477"/>
      <c r="H46" s="421"/>
      <c r="I46" s="284"/>
      <c r="J46" s="103"/>
      <c r="K46" s="103"/>
      <c r="L46" s="115"/>
      <c r="M46" s="103"/>
      <c r="N46" s="104"/>
      <c r="O46" s="419"/>
      <c r="P46" s="104"/>
    </row>
    <row r="47" spans="1:16" ht="18.75" customHeight="1">
      <c r="A47" s="423"/>
      <c r="B47" s="424"/>
      <c r="C47" s="102"/>
      <c r="D47" s="103"/>
      <c r="E47" s="103"/>
      <c r="F47" s="115"/>
      <c r="G47" s="477"/>
      <c r="H47" s="421"/>
      <c r="I47" s="284"/>
      <c r="J47" s="103"/>
      <c r="K47" s="103"/>
      <c r="L47" s="115"/>
      <c r="M47" s="103"/>
      <c r="N47" s="104"/>
      <c r="O47" s="419"/>
      <c r="P47" s="104"/>
    </row>
    <row r="48" spans="1:16" ht="18.75" customHeight="1">
      <c r="A48" s="423"/>
      <c r="B48" s="424"/>
      <c r="C48" s="102"/>
      <c r="D48" s="103"/>
      <c r="E48" s="103"/>
      <c r="F48" s="115"/>
      <c r="G48" s="477"/>
      <c r="H48" s="421"/>
      <c r="I48" s="284"/>
      <c r="J48" s="103"/>
      <c r="K48" s="103"/>
      <c r="L48" s="115"/>
      <c r="M48" s="103"/>
      <c r="N48" s="104"/>
      <c r="O48" s="419"/>
      <c r="P48" s="104"/>
    </row>
    <row r="49" spans="1:16" ht="18.75" customHeight="1">
      <c r="A49" s="423"/>
      <c r="B49" s="424"/>
      <c r="C49" s="102"/>
      <c r="D49" s="103"/>
      <c r="E49" s="103"/>
      <c r="F49" s="115"/>
      <c r="G49" s="477"/>
      <c r="H49" s="421"/>
      <c r="I49" s="284"/>
      <c r="J49" s="103"/>
      <c r="K49" s="103"/>
      <c r="L49" s="115"/>
      <c r="M49" s="103"/>
      <c r="N49" s="104"/>
      <c r="O49" s="419"/>
      <c r="P49" s="104"/>
    </row>
    <row r="50" spans="1:16" ht="18.75" customHeight="1">
      <c r="A50" s="423"/>
      <c r="B50" s="424"/>
      <c r="C50" s="102"/>
      <c r="D50" s="103"/>
      <c r="E50" s="103"/>
      <c r="F50" s="115"/>
      <c r="G50" s="477"/>
      <c r="H50" s="421"/>
      <c r="I50" s="284"/>
      <c r="J50" s="103"/>
      <c r="K50" s="103"/>
      <c r="L50" s="115"/>
      <c r="M50" s="103"/>
      <c r="N50" s="104"/>
      <c r="O50" s="419"/>
      <c r="P50" s="104"/>
    </row>
    <row r="51" spans="1:16" ht="18.75" customHeight="1">
      <c r="A51" s="423"/>
      <c r="B51" s="424"/>
      <c r="C51" s="102"/>
      <c r="D51" s="103"/>
      <c r="E51" s="103"/>
      <c r="F51" s="115"/>
      <c r="G51" s="477"/>
      <c r="H51" s="421"/>
      <c r="I51" s="284"/>
      <c r="J51" s="103"/>
      <c r="K51" s="103"/>
      <c r="L51" s="115"/>
      <c r="M51" s="103"/>
      <c r="N51" s="104"/>
      <c r="O51" s="419"/>
      <c r="P51" s="104"/>
    </row>
    <row r="52" spans="1:16" ht="18.75" customHeight="1">
      <c r="A52" s="423"/>
      <c r="B52" s="424"/>
      <c r="C52" s="102"/>
      <c r="D52" s="103"/>
      <c r="E52" s="103"/>
      <c r="F52" s="115"/>
      <c r="G52" s="477"/>
      <c r="H52" s="421"/>
      <c r="I52" s="284"/>
      <c r="J52" s="103"/>
      <c r="K52" s="103"/>
      <c r="L52" s="115"/>
      <c r="M52" s="103"/>
      <c r="N52" s="104"/>
      <c r="O52" s="419"/>
      <c r="P52" s="104"/>
    </row>
    <row r="53" spans="1:16" ht="18.75" customHeight="1">
      <c r="A53" s="423"/>
      <c r="B53" s="424"/>
      <c r="C53" s="102"/>
      <c r="D53" s="103"/>
      <c r="E53" s="103"/>
      <c r="F53" s="115"/>
      <c r="G53" s="477"/>
      <c r="H53" s="421"/>
      <c r="I53" s="284"/>
      <c r="J53" s="103"/>
      <c r="K53" s="103"/>
      <c r="L53" s="115"/>
      <c r="M53" s="103"/>
      <c r="N53" s="104"/>
      <c r="O53" s="419"/>
      <c r="P53" s="104"/>
    </row>
    <row r="54" spans="1:16" ht="18.75" customHeight="1">
      <c r="A54" s="423"/>
      <c r="B54" s="424"/>
      <c r="C54" s="102"/>
      <c r="D54" s="103"/>
      <c r="E54" s="103"/>
      <c r="F54" s="115"/>
      <c r="G54" s="477"/>
      <c r="H54" s="421"/>
      <c r="I54" s="284"/>
      <c r="J54" s="103"/>
      <c r="K54" s="103"/>
      <c r="L54" s="115"/>
      <c r="M54" s="103"/>
      <c r="N54" s="104"/>
      <c r="O54" s="419"/>
      <c r="P54" s="104"/>
    </row>
    <row r="55" spans="1:16" ht="18.75" customHeight="1">
      <c r="A55" s="423"/>
      <c r="B55" s="424"/>
      <c r="C55" s="102"/>
      <c r="D55" s="103"/>
      <c r="E55" s="103"/>
      <c r="F55" s="115"/>
      <c r="G55" s="477"/>
      <c r="H55" s="421"/>
      <c r="I55" s="284"/>
      <c r="J55" s="103"/>
      <c r="K55" s="103"/>
      <c r="L55" s="104"/>
      <c r="M55" s="103"/>
      <c r="N55" s="104"/>
      <c r="O55" s="419"/>
      <c r="P55" s="104"/>
    </row>
    <row r="56" spans="1:16" ht="18.75" customHeight="1">
      <c r="A56" s="423"/>
      <c r="B56" s="424"/>
      <c r="C56" s="102"/>
      <c r="D56" s="103"/>
      <c r="E56" s="485"/>
      <c r="F56" s="104"/>
      <c r="G56" s="477"/>
      <c r="H56" s="424"/>
      <c r="I56" s="102"/>
      <c r="J56" s="103"/>
      <c r="K56" s="485"/>
      <c r="L56" s="104"/>
      <c r="M56" s="103"/>
      <c r="N56" s="104"/>
      <c r="O56" s="419"/>
      <c r="P56" s="104"/>
    </row>
    <row r="57" spans="1:16" ht="18.75" customHeight="1">
      <c r="A57" s="423"/>
      <c r="B57" s="424"/>
      <c r="C57" s="102"/>
      <c r="D57" s="103"/>
      <c r="E57" s="103"/>
      <c r="F57" s="115"/>
      <c r="G57" s="477"/>
      <c r="H57" s="421"/>
      <c r="I57" s="284"/>
      <c r="J57" s="103"/>
      <c r="K57" s="103"/>
      <c r="L57" s="115"/>
      <c r="M57" s="103"/>
      <c r="N57" s="104"/>
      <c r="O57" s="419"/>
      <c r="P57" s="104"/>
    </row>
    <row r="58" spans="1:16" ht="18.75" customHeight="1">
      <c r="A58" s="423"/>
      <c r="B58" s="424"/>
      <c r="C58" s="102"/>
      <c r="D58" s="103"/>
      <c r="E58" s="485"/>
      <c r="F58" s="104"/>
      <c r="G58" s="477"/>
      <c r="H58" s="424"/>
      <c r="I58" s="102"/>
      <c r="J58" s="103"/>
      <c r="K58" s="485"/>
      <c r="L58" s="104"/>
      <c r="M58" s="103"/>
      <c r="N58" s="104"/>
      <c r="O58" s="419"/>
      <c r="P58" s="104"/>
    </row>
    <row r="59" spans="1:16" ht="18.75" customHeight="1">
      <c r="A59" s="423"/>
      <c r="B59" s="424"/>
      <c r="C59" s="102"/>
      <c r="D59" s="103"/>
      <c r="E59" s="485"/>
      <c r="F59" s="104"/>
      <c r="G59" s="477"/>
      <c r="H59" s="424"/>
      <c r="I59" s="102"/>
      <c r="J59" s="103"/>
      <c r="K59" s="485"/>
      <c r="L59" s="104"/>
      <c r="M59" s="103"/>
      <c r="N59" s="104"/>
      <c r="O59" s="419"/>
      <c r="P59" s="104"/>
    </row>
    <row r="60" spans="1:16" ht="18.75" customHeight="1">
      <c r="A60" s="423"/>
      <c r="B60" s="424"/>
      <c r="C60" s="102"/>
      <c r="D60" s="103"/>
      <c r="E60" s="485"/>
      <c r="F60" s="104"/>
      <c r="G60" s="477"/>
      <c r="H60" s="424"/>
      <c r="I60" s="102"/>
      <c r="J60" s="103"/>
      <c r="K60" s="485"/>
      <c r="L60" s="104"/>
      <c r="M60" s="103"/>
      <c r="N60" s="104"/>
      <c r="O60" s="419"/>
      <c r="P60" s="104"/>
    </row>
    <row r="61" spans="1:16" ht="18.75" customHeight="1">
      <c r="A61" s="423"/>
      <c r="B61" s="424"/>
      <c r="C61" s="102"/>
      <c r="D61" s="103"/>
      <c r="E61" s="485"/>
      <c r="F61" s="104"/>
      <c r="G61" s="477"/>
      <c r="H61" s="424"/>
      <c r="I61" s="102"/>
      <c r="J61" s="103"/>
      <c r="K61" s="485"/>
      <c r="L61" s="104"/>
      <c r="M61" s="103"/>
      <c r="N61" s="285"/>
      <c r="O61" s="419"/>
      <c r="P61" s="104"/>
    </row>
    <row r="62" spans="1:16" ht="18.75" customHeight="1">
      <c r="A62" s="423"/>
      <c r="B62" s="424"/>
      <c r="C62" s="102"/>
      <c r="D62" s="103"/>
      <c r="E62" s="485"/>
      <c r="F62" s="104"/>
      <c r="G62" s="477"/>
      <c r="H62" s="424"/>
      <c r="I62" s="102"/>
      <c r="J62" s="103"/>
      <c r="K62" s="485"/>
      <c r="L62" s="104"/>
      <c r="M62" s="103"/>
      <c r="N62" s="104"/>
      <c r="O62" s="419"/>
      <c r="P62" s="104"/>
    </row>
    <row r="63" spans="1:16" ht="18.75" customHeight="1">
      <c r="A63" s="423"/>
      <c r="B63" s="424"/>
      <c r="C63" s="102"/>
      <c r="D63" s="103"/>
      <c r="E63" s="485"/>
      <c r="F63" s="104"/>
      <c r="G63" s="477"/>
      <c r="H63" s="424"/>
      <c r="I63" s="102"/>
      <c r="J63" s="103"/>
      <c r="K63" s="486"/>
      <c r="L63" s="104"/>
      <c r="M63" s="103"/>
      <c r="N63" s="104"/>
      <c r="O63" s="419"/>
      <c r="P63" s="104"/>
    </row>
    <row r="64" spans="1:16" ht="18.75" customHeight="1">
      <c r="A64" s="423"/>
      <c r="B64" s="424"/>
      <c r="C64" s="102"/>
      <c r="D64" s="103"/>
      <c r="E64" s="485"/>
      <c r="F64" s="104"/>
      <c r="G64" s="477"/>
      <c r="H64" s="424"/>
      <c r="I64" s="102"/>
      <c r="J64" s="103"/>
      <c r="K64" s="485"/>
      <c r="L64" s="104"/>
      <c r="M64" s="103"/>
      <c r="N64" s="104"/>
      <c r="O64" s="419"/>
      <c r="P64" s="104"/>
    </row>
    <row r="65" spans="1:16" ht="18.75" customHeight="1">
      <c r="A65" s="423"/>
      <c r="B65" s="424"/>
      <c r="C65" s="102"/>
      <c r="D65" s="103"/>
      <c r="E65" s="485"/>
      <c r="F65" s="104"/>
      <c r="G65" s="477"/>
      <c r="H65" s="424"/>
      <c r="I65" s="102"/>
      <c r="J65" s="103"/>
      <c r="K65" s="485"/>
      <c r="L65" s="104"/>
      <c r="M65" s="103"/>
      <c r="N65" s="104"/>
      <c r="O65" s="419"/>
      <c r="P65" s="104"/>
    </row>
    <row r="66" spans="1:16" ht="18.75" customHeight="1">
      <c r="A66" s="423"/>
      <c r="B66" s="424"/>
      <c r="C66" s="102"/>
      <c r="D66" s="103"/>
      <c r="E66" s="485"/>
      <c r="F66" s="104"/>
      <c r="G66" s="477"/>
      <c r="H66" s="424"/>
      <c r="I66" s="102"/>
      <c r="J66" s="103"/>
      <c r="K66" s="487"/>
      <c r="L66" s="104"/>
      <c r="M66" s="103"/>
      <c r="N66" s="104"/>
      <c r="O66" s="419"/>
      <c r="P66" s="104"/>
    </row>
    <row r="67" spans="1:16" ht="18.75" customHeight="1">
      <c r="A67" s="423"/>
      <c r="B67" s="424"/>
      <c r="C67" s="102"/>
      <c r="D67" s="103"/>
      <c r="E67" s="485"/>
      <c r="F67" s="104"/>
      <c r="G67" s="477"/>
      <c r="H67" s="424"/>
      <c r="I67" s="102"/>
      <c r="J67" s="103"/>
      <c r="K67" s="485"/>
      <c r="L67" s="104"/>
      <c r="M67" s="103"/>
      <c r="N67" s="104"/>
      <c r="O67" s="419"/>
      <c r="P67" s="104"/>
    </row>
    <row r="68" spans="1:16" ht="19.5" customHeight="1">
      <c r="A68" s="423"/>
      <c r="B68" s="424"/>
      <c r="C68" s="102"/>
      <c r="D68" s="103"/>
      <c r="E68" s="485"/>
      <c r="F68" s="104"/>
      <c r="G68" s="477"/>
      <c r="H68" s="424"/>
      <c r="I68" s="102"/>
      <c r="J68" s="103"/>
      <c r="K68" s="485"/>
      <c r="L68" s="104"/>
      <c r="M68" s="103"/>
      <c r="N68" s="104"/>
      <c r="O68" s="419"/>
      <c r="P68" s="104"/>
    </row>
    <row r="69" spans="1:16" ht="19.5" customHeight="1">
      <c r="A69" s="423"/>
      <c r="B69" s="424"/>
      <c r="C69" s="102"/>
      <c r="D69" s="103"/>
      <c r="E69" s="485"/>
      <c r="F69" s="104"/>
      <c r="G69" s="477"/>
      <c r="H69" s="424"/>
      <c r="I69" s="102"/>
      <c r="J69" s="103"/>
      <c r="K69" s="485"/>
      <c r="L69" s="104"/>
      <c r="M69" s="103"/>
      <c r="N69" s="104"/>
      <c r="O69" s="419"/>
      <c r="P69" s="104"/>
    </row>
    <row r="70" spans="1:16" ht="19.5" customHeight="1">
      <c r="A70" s="423"/>
      <c r="B70" s="424"/>
      <c r="C70" s="102"/>
      <c r="D70" s="103"/>
      <c r="E70" s="485"/>
      <c r="F70" s="104"/>
      <c r="G70" s="477"/>
      <c r="H70" s="424"/>
      <c r="I70" s="102"/>
      <c r="J70" s="103"/>
      <c r="K70" s="485"/>
      <c r="L70" s="104"/>
      <c r="M70" s="103"/>
      <c r="N70" s="104"/>
      <c r="O70" s="419"/>
      <c r="P70" s="104"/>
    </row>
    <row r="71" spans="1:16" ht="19.5" customHeight="1">
      <c r="A71" s="423"/>
      <c r="B71" s="424"/>
      <c r="C71" s="102"/>
      <c r="D71" s="103"/>
      <c r="E71" s="485"/>
      <c r="F71" s="104"/>
      <c r="G71" s="477"/>
      <c r="H71" s="424"/>
      <c r="I71" s="102"/>
      <c r="J71" s="103"/>
      <c r="K71" s="485"/>
      <c r="L71" s="104"/>
      <c r="M71" s="103"/>
      <c r="N71" s="104"/>
      <c r="O71" s="419"/>
      <c r="P71" s="104"/>
    </row>
    <row r="72" spans="1:16" ht="19.5" customHeight="1">
      <c r="A72" s="423"/>
      <c r="B72" s="424"/>
      <c r="C72" s="102"/>
      <c r="D72" s="103"/>
      <c r="E72" s="103"/>
      <c r="F72" s="115"/>
      <c r="G72" s="477"/>
      <c r="H72" s="421"/>
      <c r="I72" s="284"/>
      <c r="J72" s="103"/>
      <c r="K72" s="103"/>
      <c r="L72" s="104"/>
      <c r="M72" s="103"/>
      <c r="N72" s="104"/>
      <c r="O72" s="419"/>
      <c r="P72" s="104"/>
    </row>
    <row r="73" spans="1:16" ht="19.5" customHeight="1">
      <c r="A73" s="423"/>
      <c r="B73" s="424"/>
      <c r="C73" s="102"/>
      <c r="D73" s="103"/>
      <c r="E73" s="485"/>
      <c r="F73" s="104"/>
      <c r="G73" s="477"/>
      <c r="H73" s="424"/>
      <c r="I73" s="102"/>
      <c r="J73" s="103"/>
      <c r="K73" s="485"/>
      <c r="L73" s="104"/>
      <c r="M73" s="103"/>
      <c r="N73" s="104"/>
      <c r="O73" s="419"/>
      <c r="P73" s="104"/>
    </row>
    <row r="74" spans="1:16" ht="19.5" customHeight="1">
      <c r="A74" s="423"/>
      <c r="B74" s="424"/>
      <c r="C74" s="102"/>
      <c r="D74" s="103"/>
      <c r="E74" s="485"/>
      <c r="F74" s="104"/>
      <c r="G74" s="477"/>
      <c r="H74" s="424"/>
      <c r="I74" s="102"/>
      <c r="J74" s="103"/>
      <c r="K74" s="485"/>
      <c r="L74" s="104"/>
      <c r="M74" s="103"/>
      <c r="N74" s="104"/>
      <c r="O74" s="419"/>
      <c r="P74" s="104"/>
    </row>
    <row r="75" spans="1:16" ht="19.5" customHeight="1">
      <c r="A75" s="423"/>
      <c r="B75" s="424"/>
      <c r="C75" s="102"/>
      <c r="D75" s="103"/>
      <c r="E75" s="485"/>
      <c r="F75" s="104"/>
      <c r="G75" s="477"/>
      <c r="H75" s="424"/>
      <c r="I75" s="102"/>
      <c r="J75" s="103"/>
      <c r="K75" s="485"/>
      <c r="L75" s="104"/>
      <c r="M75" s="103"/>
      <c r="N75" s="104"/>
      <c r="O75" s="419"/>
      <c r="P75" s="104"/>
    </row>
    <row r="76" spans="1:16" ht="19.5" customHeight="1">
      <c r="A76" s="423"/>
      <c r="B76" s="424"/>
      <c r="C76" s="102"/>
      <c r="D76" s="103"/>
      <c r="E76" s="485"/>
      <c r="F76" s="104"/>
      <c r="G76" s="477"/>
      <c r="H76" s="424"/>
      <c r="I76" s="102"/>
      <c r="J76" s="103"/>
      <c r="K76" s="485"/>
      <c r="L76" s="104"/>
      <c r="M76" s="103"/>
      <c r="N76" s="104"/>
      <c r="O76" s="419"/>
      <c r="P76" s="104"/>
    </row>
    <row r="77" spans="1:16" ht="19.5" customHeight="1">
      <c r="A77" s="423"/>
      <c r="B77" s="424"/>
      <c r="C77" s="102"/>
      <c r="D77" s="103"/>
      <c r="E77" s="485"/>
      <c r="F77" s="104"/>
      <c r="G77" s="477"/>
      <c r="H77" s="424"/>
      <c r="I77" s="102"/>
      <c r="J77" s="103"/>
      <c r="K77" s="485"/>
      <c r="L77" s="104"/>
      <c r="M77" s="103"/>
      <c r="N77" s="285"/>
      <c r="O77" s="419"/>
      <c r="P77" s="104"/>
    </row>
    <row r="78" spans="1:16" ht="19.5" customHeight="1">
      <c r="A78" s="423"/>
      <c r="B78" s="424"/>
      <c r="C78" s="102"/>
      <c r="D78" s="103"/>
      <c r="E78" s="485"/>
      <c r="F78" s="104"/>
      <c r="G78" s="477"/>
      <c r="H78" s="424"/>
      <c r="I78" s="102"/>
      <c r="J78" s="103"/>
      <c r="K78" s="485"/>
      <c r="L78" s="104"/>
      <c r="M78" s="103"/>
      <c r="N78" s="104"/>
      <c r="O78" s="419"/>
      <c r="P78" s="104"/>
    </row>
    <row r="79" spans="1:16" ht="19.5" customHeight="1">
      <c r="A79" s="423"/>
      <c r="B79" s="424"/>
      <c r="C79" s="102"/>
      <c r="D79" s="103"/>
      <c r="E79" s="485"/>
      <c r="F79" s="104"/>
      <c r="G79" s="477"/>
      <c r="H79" s="424"/>
      <c r="I79" s="102"/>
      <c r="J79" s="103"/>
      <c r="K79" s="486"/>
      <c r="L79" s="104"/>
      <c r="M79" s="103"/>
      <c r="N79" s="104"/>
      <c r="O79" s="419"/>
      <c r="P79" s="104"/>
    </row>
    <row r="80" spans="1:16" ht="19.5" customHeight="1">
      <c r="A80" s="423"/>
      <c r="B80" s="424"/>
      <c r="C80" s="102"/>
      <c r="D80" s="103"/>
      <c r="E80" s="485"/>
      <c r="F80" s="104"/>
      <c r="G80" s="477"/>
      <c r="H80" s="424"/>
      <c r="I80" s="102"/>
      <c r="J80" s="103"/>
      <c r="K80" s="485"/>
      <c r="L80" s="104"/>
      <c r="M80" s="103"/>
      <c r="N80" s="104"/>
      <c r="O80" s="419"/>
      <c r="P80" s="104"/>
    </row>
    <row r="81" spans="1:16" ht="19.5" customHeight="1">
      <c r="A81" s="423"/>
      <c r="B81" s="424"/>
      <c r="C81" s="102"/>
      <c r="D81" s="103"/>
      <c r="E81" s="485"/>
      <c r="F81" s="104"/>
      <c r="G81" s="477"/>
      <c r="H81" s="424"/>
      <c r="I81" s="102"/>
      <c r="J81" s="103"/>
      <c r="K81" s="485"/>
      <c r="L81" s="104"/>
      <c r="M81" s="103"/>
      <c r="N81" s="104"/>
      <c r="O81" s="419"/>
      <c r="P81" s="104"/>
    </row>
    <row r="82" spans="1:16" ht="19.5" customHeight="1">
      <c r="A82" s="423"/>
      <c r="B82" s="424"/>
      <c r="C82" s="102"/>
      <c r="D82" s="103"/>
      <c r="E82" s="485"/>
      <c r="F82" s="104"/>
      <c r="G82" s="477"/>
      <c r="H82" s="424"/>
      <c r="I82" s="102"/>
      <c r="J82" s="103"/>
      <c r="K82" s="487"/>
      <c r="L82" s="104"/>
      <c r="M82" s="103"/>
      <c r="N82" s="104"/>
      <c r="O82" s="419"/>
      <c r="P82" s="104"/>
    </row>
    <row r="83" spans="1:16" ht="19.5" customHeight="1">
      <c r="A83" s="423"/>
      <c r="B83" s="424"/>
      <c r="C83" s="102"/>
      <c r="D83" s="103"/>
      <c r="E83" s="485"/>
      <c r="F83" s="104"/>
      <c r="G83" s="477"/>
      <c r="H83" s="424"/>
      <c r="I83" s="102"/>
      <c r="J83" s="103"/>
      <c r="K83" s="485"/>
      <c r="L83" s="104"/>
      <c r="M83" s="103"/>
      <c r="N83" s="104"/>
      <c r="O83" s="419"/>
      <c r="P83" s="104"/>
    </row>
    <row r="84" spans="1:16" ht="19.5" customHeight="1">
      <c r="A84" s="423"/>
      <c r="B84" s="424"/>
      <c r="C84" s="102"/>
      <c r="D84" s="103"/>
      <c r="E84" s="485"/>
      <c r="F84" s="104"/>
      <c r="G84" s="477"/>
      <c r="H84" s="424"/>
      <c r="I84" s="102"/>
      <c r="J84" s="103"/>
      <c r="K84" s="485"/>
      <c r="L84" s="104"/>
      <c r="M84" s="103"/>
      <c r="N84" s="104"/>
      <c r="O84" s="419"/>
      <c r="P84" s="104"/>
    </row>
    <row r="85" spans="1:16" ht="19.5" customHeight="1">
      <c r="A85" s="423"/>
      <c r="B85" s="424"/>
      <c r="C85" s="102"/>
      <c r="D85" s="103"/>
      <c r="E85" s="485"/>
      <c r="F85" s="104"/>
      <c r="G85" s="477"/>
      <c r="H85" s="424"/>
      <c r="I85" s="102"/>
      <c r="J85" s="103"/>
      <c r="K85" s="485"/>
      <c r="L85" s="104"/>
      <c r="M85" s="103"/>
      <c r="N85" s="104"/>
      <c r="O85" s="419"/>
      <c r="P85" s="104"/>
    </row>
    <row r="86" spans="1:16" ht="19.5" customHeight="1">
      <c r="A86" s="423"/>
      <c r="B86" s="424"/>
      <c r="C86" s="102"/>
      <c r="D86" s="103"/>
      <c r="E86" s="485"/>
      <c r="F86" s="104"/>
      <c r="G86" s="477"/>
      <c r="H86" s="424"/>
      <c r="I86" s="102"/>
      <c r="J86" s="103"/>
      <c r="K86" s="485"/>
      <c r="L86" s="104"/>
      <c r="M86" s="103"/>
      <c r="N86" s="104"/>
      <c r="O86" s="419"/>
      <c r="P86" s="104"/>
    </row>
    <row r="87" spans="1:16" ht="19.5" customHeight="1" thickBot="1">
      <c r="A87" s="423"/>
      <c r="B87" s="425"/>
      <c r="C87" s="331"/>
      <c r="D87" s="422"/>
      <c r="E87" s="488"/>
      <c r="F87" s="489"/>
      <c r="G87" s="478"/>
      <c r="H87" s="425"/>
      <c r="I87" s="331"/>
      <c r="J87" s="422"/>
      <c r="K87" s="488"/>
      <c r="L87" s="489"/>
      <c r="M87" s="103"/>
      <c r="N87" s="104"/>
      <c r="O87" s="419"/>
      <c r="P87" s="104"/>
    </row>
  </sheetData>
  <sheetProtection/>
  <mergeCells count="4">
    <mergeCell ref="A5:B5"/>
    <mergeCell ref="B6:F6"/>
    <mergeCell ref="H6:L6"/>
    <mergeCell ref="M6:P6"/>
  </mergeCells>
  <printOptions horizontalCentered="1"/>
  <pageMargins left="0.35" right="0.35" top="0.39" bottom="0.39" header="0" footer="0"/>
  <pageSetup horizontalDpi="200" verticalDpi="200" orientation="landscape" paperSize="9" r:id="rId3"/>
  <rowBreaks count="4" manualBreakCount="4">
    <brk id="27" max="255" man="1"/>
    <brk id="47" max="255" man="1"/>
    <brk id="67" max="255" man="1"/>
    <brk id="87" max="255" man="1"/>
  </rowBreaks>
  <drawing r:id="rId2"/>
  <legacyDrawing r:id="rId1"/>
</worksheet>
</file>

<file path=xl/worksheets/sheet6.xml><?xml version="1.0" encoding="utf-8"?>
<worksheet xmlns="http://schemas.openxmlformats.org/spreadsheetml/2006/main" xmlns:r="http://schemas.openxmlformats.org/officeDocument/2006/relationships">
  <sheetPr codeName="Sheet32">
    <tabColor indexed="17"/>
    <pageSetUpPr fitToPage="1"/>
  </sheetPr>
  <dimension ref="A1:U79"/>
  <sheetViews>
    <sheetView showGridLines="0" showZeros="0" zoomScalePageLayoutView="0" workbookViewId="0" topLeftCell="B15">
      <selection activeCell="Q40" sqref="Q40"/>
    </sheetView>
  </sheetViews>
  <sheetFormatPr defaultColWidth="9.140625" defaultRowHeight="12.75"/>
  <cols>
    <col min="1" max="2" width="3.28125" style="0" customWidth="1"/>
    <col min="3" max="3" width="4.7109375" style="0" customWidth="1"/>
    <col min="4" max="4" width="4.28125" style="0" customWidth="1"/>
    <col min="5" max="5" width="7.421875" style="0" customWidth="1"/>
    <col min="6" max="6" width="12.7109375" style="0" customWidth="1"/>
    <col min="7" max="7" width="2.7109375" style="0" customWidth="1"/>
    <col min="8" max="8" width="5.00390625" style="0" customWidth="1"/>
    <col min="9" max="9" width="5.8515625" style="0" customWidth="1"/>
    <col min="10" max="10" width="1.7109375" style="128" customWidth="1"/>
    <col min="11" max="11" width="10.7109375" style="0" customWidth="1"/>
    <col min="12" max="12" width="1.7109375" style="128" customWidth="1"/>
    <col min="13" max="13" width="10.7109375" style="0" customWidth="1"/>
    <col min="14" max="14" width="1.7109375" style="129" customWidth="1"/>
    <col min="15" max="15" width="10.7109375" style="0" customWidth="1"/>
    <col min="16" max="16" width="1.7109375" style="128" customWidth="1"/>
    <col min="17" max="17" width="10.7109375" style="0" customWidth="1"/>
    <col min="18" max="18" width="1.7109375" style="129" customWidth="1"/>
    <col min="20" max="20" width="8.7109375" style="0" customWidth="1"/>
    <col min="21" max="21" width="8.8515625" style="0" hidden="1" customWidth="1"/>
    <col min="22" max="22" width="5.7109375" style="0" customWidth="1"/>
  </cols>
  <sheetData>
    <row r="1" spans="1:18" s="130" customFormat="1" ht="21.75" customHeight="1">
      <c r="A1" s="91" t="str">
        <f>Altalanos!$A$6</f>
        <v>TM Kupa</v>
      </c>
      <c r="B1" s="132"/>
      <c r="I1" s="346"/>
      <c r="J1" s="131"/>
      <c r="K1" s="286" t="s">
        <v>134</v>
      </c>
      <c r="L1" s="286"/>
      <c r="M1" s="287"/>
      <c r="N1" s="131"/>
      <c r="O1" s="131"/>
      <c r="P1" s="131" t="s">
        <v>3</v>
      </c>
      <c r="R1" s="131"/>
    </row>
    <row r="2" spans="1:18" s="105" customFormat="1" ht="12.75">
      <c r="A2" s="414" t="s">
        <v>111</v>
      </c>
      <c r="B2" s="94"/>
      <c r="C2" s="94"/>
      <c r="D2" s="94"/>
      <c r="E2" s="94"/>
      <c r="F2" s="94" t="str">
        <f>Altalanos!$A$8</f>
        <v>F12</v>
      </c>
      <c r="G2" s="135"/>
      <c r="J2" s="129"/>
      <c r="K2" s="286"/>
      <c r="L2" s="286"/>
      <c r="M2" s="286"/>
      <c r="N2" s="129"/>
      <c r="P2" s="129"/>
      <c r="R2" s="129"/>
    </row>
    <row r="3" spans="1:18" s="19" customFormat="1" ht="10.5" customHeight="1">
      <c r="A3" s="53" t="s">
        <v>81</v>
      </c>
      <c r="B3" s="53"/>
      <c r="C3" s="53"/>
      <c r="D3" s="53"/>
      <c r="E3" s="53"/>
      <c r="F3" s="53"/>
      <c r="G3" s="53" t="s">
        <v>78</v>
      </c>
      <c r="H3" s="53"/>
      <c r="I3" s="53"/>
      <c r="J3" s="288"/>
      <c r="K3" s="54" t="s">
        <v>86</v>
      </c>
      <c r="L3" s="137"/>
      <c r="M3" s="86"/>
      <c r="N3" s="288"/>
      <c r="O3" s="53"/>
      <c r="P3" s="288"/>
      <c r="Q3" s="53"/>
      <c r="R3" s="289" t="s">
        <v>87</v>
      </c>
    </row>
    <row r="4" spans="1:18" s="30" customFormat="1" ht="11.25" customHeight="1" thickBot="1">
      <c r="A4" s="535" t="str">
        <f>Altalanos!$A$10</f>
        <v>2022.01.15-17</v>
      </c>
      <c r="B4" s="535"/>
      <c r="C4" s="535"/>
      <c r="D4" s="138"/>
      <c r="E4" s="138"/>
      <c r="F4" s="138"/>
      <c r="G4" s="139" t="str">
        <f>Altalanos!$C$10</f>
        <v>Budapest</v>
      </c>
      <c r="H4" s="290"/>
      <c r="I4" s="138"/>
      <c r="J4" s="291"/>
      <c r="K4" s="141"/>
      <c r="L4" s="140"/>
      <c r="M4" s="101"/>
      <c r="N4" s="291"/>
      <c r="O4" s="138"/>
      <c r="P4" s="291"/>
      <c r="Q4" s="138"/>
      <c r="R4" s="87" t="str">
        <f>Altalanos!$E$10</f>
        <v>Peterdi Tamás</v>
      </c>
    </row>
    <row r="5" spans="1:18" s="19" customFormat="1" ht="9.75">
      <c r="A5" s="292"/>
      <c r="B5" s="56" t="s">
        <v>4</v>
      </c>
      <c r="C5" s="56" t="s">
        <v>136</v>
      </c>
      <c r="D5" s="56" t="s">
        <v>98</v>
      </c>
      <c r="E5" s="410" t="s">
        <v>90</v>
      </c>
      <c r="F5" s="66" t="s">
        <v>84</v>
      </c>
      <c r="G5" s="66" t="s">
        <v>85</v>
      </c>
      <c r="H5" s="66"/>
      <c r="I5" s="66" t="s">
        <v>89</v>
      </c>
      <c r="J5" s="66"/>
      <c r="K5" s="56" t="s">
        <v>99</v>
      </c>
      <c r="L5" s="293"/>
      <c r="M5" s="56" t="s">
        <v>119</v>
      </c>
      <c r="N5" s="293"/>
      <c r="O5" s="56" t="s">
        <v>118</v>
      </c>
      <c r="P5" s="293"/>
      <c r="Q5" s="56" t="s">
        <v>137</v>
      </c>
      <c r="R5" s="294"/>
    </row>
    <row r="6" spans="1:18" s="499" customFormat="1" ht="12.75" customHeight="1" thickBot="1">
      <c r="A6" s="512"/>
      <c r="B6" s="498"/>
      <c r="C6" s="498"/>
      <c r="D6" s="498"/>
      <c r="E6" s="498"/>
      <c r="F6" s="513"/>
      <c r="G6" s="513">
        <v>25</v>
      </c>
      <c r="I6" s="513"/>
      <c r="J6" s="514"/>
      <c r="K6" s="498">
        <v>60</v>
      </c>
      <c r="L6" s="514"/>
      <c r="M6" s="498">
        <v>90</v>
      </c>
      <c r="N6" s="514"/>
      <c r="O6" s="498">
        <v>120</v>
      </c>
      <c r="P6" s="514"/>
      <c r="Q6" s="498">
        <v>150</v>
      </c>
      <c r="R6" s="515"/>
    </row>
    <row r="7" spans="1:21" s="37" customFormat="1" ht="10.5" customHeight="1">
      <c r="A7" s="295">
        <v>1</v>
      </c>
      <c r="B7" s="350">
        <f>IF($D7="","",VLOOKUP($D7,'F12 DD ELO'!$A$7:$P$23,14))</f>
        <v>0</v>
      </c>
      <c r="C7" s="350">
        <f>IF($D7="","",VLOOKUP($D7,'F12 DD ELO'!$A$7:$P$33,15))</f>
        <v>3</v>
      </c>
      <c r="D7" s="152">
        <v>1</v>
      </c>
      <c r="E7" s="430">
        <f>UPPER(IF($D7="","",VLOOKUP($D7,'F12 DD ELO'!$A$7:$P$33,5)))</f>
      </c>
      <c r="F7" s="153" t="str">
        <f>UPPER(IF($D7="","",VLOOKUP($D7,'F12 DD ELO'!$A$7:$P$33,2)))</f>
        <v>KISS</v>
      </c>
      <c r="G7" s="153" t="str">
        <f>IF($D7="","",VLOOKUP($D7,'F12 DD ELO'!$A$7:$P$33,3))</f>
        <v>Domonkos</v>
      </c>
      <c r="H7" s="296"/>
      <c r="I7" s="153">
        <f>IF($D7="","",VLOOKUP($D7,'F12 DD ELO'!$A$7:$P$33,4))</f>
        <v>0</v>
      </c>
      <c r="J7" s="297"/>
      <c r="K7" s="156"/>
      <c r="L7" s="158"/>
      <c r="M7" s="156"/>
      <c r="N7" s="158"/>
      <c r="O7" s="156"/>
      <c r="P7" s="158"/>
      <c r="Q7" s="156"/>
      <c r="R7" s="159"/>
      <c r="S7" s="162"/>
      <c r="U7" s="163" t="str">
        <f>Birók!P21</f>
        <v>Bíró</v>
      </c>
    </row>
    <row r="8" spans="1:21" s="37" customFormat="1" ht="9" customHeight="1">
      <c r="A8" s="270"/>
      <c r="B8" s="298"/>
      <c r="C8" s="298"/>
      <c r="D8" s="298"/>
      <c r="E8" s="430">
        <f>UPPER(IF($D7="","",VLOOKUP($D7,'F12 DD ELO'!$A$7:$P$33,11)))</f>
      </c>
      <c r="F8" s="153" t="str">
        <f>UPPER(IF($D7="","",VLOOKUP($D7,'F12 DD ELO'!$A$7:$P$33,8)))</f>
        <v>MOKÁN</v>
      </c>
      <c r="G8" s="153" t="str">
        <f>IF($D7="","",VLOOKUP($D7,'F12 DD ELO'!$A$7:$P$33,9))</f>
        <v>István</v>
      </c>
      <c r="H8" s="296"/>
      <c r="I8" s="153">
        <f>IF($D7="","",VLOOKUP($D7,'F12 DD ELO'!$A$7:$P$33,10))</f>
        <v>0</v>
      </c>
      <c r="J8" s="299"/>
      <c r="K8" s="149">
        <f>IF(J8="a",F7,IF(J8="b",F9,""))</f>
      </c>
      <c r="L8" s="158"/>
      <c r="M8" s="156"/>
      <c r="N8" s="158"/>
      <c r="O8" s="156"/>
      <c r="P8" s="158"/>
      <c r="Q8" s="156"/>
      <c r="R8" s="159"/>
      <c r="S8" s="162"/>
      <c r="U8" s="171" t="str">
        <f>Birók!P22</f>
        <v>B Fehér</v>
      </c>
    </row>
    <row r="9" spans="1:21" s="37" customFormat="1" ht="9" customHeight="1">
      <c r="A9" s="270"/>
      <c r="B9" s="165"/>
      <c r="C9" s="165"/>
      <c r="D9" s="165"/>
      <c r="E9" s="431"/>
      <c r="F9" s="151"/>
      <c r="G9" s="151"/>
      <c r="H9" s="98"/>
      <c r="I9" s="151"/>
      <c r="J9" s="300"/>
      <c r="K9" s="301" t="str">
        <f>UPPER(IF(OR(J10="a",J10="as"),F7,IF(OR(J10="b",J10="bs"),F11,)))</f>
        <v>KISS</v>
      </c>
      <c r="L9" s="302"/>
      <c r="M9" s="156"/>
      <c r="N9" s="158"/>
      <c r="O9" s="156"/>
      <c r="P9" s="158"/>
      <c r="Q9" s="156"/>
      <c r="R9" s="159"/>
      <c r="S9" s="162"/>
      <c r="U9" s="171" t="str">
        <f>Birók!P23</f>
        <v>K Kovács</v>
      </c>
    </row>
    <row r="10" spans="1:21" s="37" customFormat="1" ht="9" customHeight="1">
      <c r="A10" s="270"/>
      <c r="B10" s="165"/>
      <c r="C10" s="165"/>
      <c r="D10" s="165"/>
      <c r="E10" s="432"/>
      <c r="F10" s="428"/>
      <c r="G10" s="428"/>
      <c r="H10" s="429"/>
      <c r="I10" s="418" t="s">
        <v>0</v>
      </c>
      <c r="J10" s="177" t="s">
        <v>406</v>
      </c>
      <c r="K10" s="303" t="str">
        <f>UPPER(IF(OR(J10="a",J10="as"),F8,IF(OR(J10="b",J10="bs"),F12,)))</f>
        <v>MOKÁN</v>
      </c>
      <c r="L10" s="304"/>
      <c r="M10" s="156"/>
      <c r="N10" s="158"/>
      <c r="O10" s="156"/>
      <c r="P10" s="158"/>
      <c r="Q10" s="156"/>
      <c r="R10" s="159"/>
      <c r="S10" s="162"/>
      <c r="U10" s="171" t="str">
        <f>Birók!P24</f>
        <v>B Barta</v>
      </c>
    </row>
    <row r="11" spans="1:21" s="37" customFormat="1" ht="9" customHeight="1">
      <c r="A11" s="270">
        <v>2</v>
      </c>
      <c r="B11" s="350">
        <f>IF($D11="","",VLOOKUP($D11,'F12 DD ELO'!$A$7:$P$23,14))</f>
        <v>0</v>
      </c>
      <c r="C11" s="350">
        <f>IF($D11="","",VLOOKUP($D11,'F12 DD ELO'!$A$7:$P$33,15))</f>
        <v>26</v>
      </c>
      <c r="D11" s="152">
        <v>6</v>
      </c>
      <c r="E11" s="426">
        <f>UPPER(IF($D11="","",VLOOKUP($D11,'F12 DD ELO'!$A$7:$P$33,5)))</f>
      </c>
      <c r="F11" s="415" t="str">
        <f>UPPER(IF($D11="","",VLOOKUP($D11,'F12 DD ELO'!$A$7:$P$33,2)))</f>
        <v>BALÁZS</v>
      </c>
      <c r="G11" s="415" t="str">
        <f>IF($D11="","",VLOOKUP($D11,'F12 DD ELO'!$A$7:$P$33,3))</f>
        <v>Dávid</v>
      </c>
      <c r="H11" s="427"/>
      <c r="I11" s="415">
        <f>IF($D11="","",VLOOKUP($D11,'F12 DD ELO'!$A$7:$P$33,4))</f>
        <v>0</v>
      </c>
      <c r="J11" s="305"/>
      <c r="K11" s="156" t="s">
        <v>416</v>
      </c>
      <c r="L11" s="306"/>
      <c r="M11" s="194"/>
      <c r="N11" s="302"/>
      <c r="O11" s="156"/>
      <c r="P11" s="158"/>
      <c r="Q11" s="156"/>
      <c r="R11" s="159"/>
      <c r="S11" s="162"/>
      <c r="U11" s="171" t="str">
        <f>Birók!P25</f>
        <v> </v>
      </c>
    </row>
    <row r="12" spans="1:21" s="37" customFormat="1" ht="9" customHeight="1">
      <c r="A12" s="270"/>
      <c r="B12" s="298"/>
      <c r="C12" s="298"/>
      <c r="D12" s="298"/>
      <c r="E12" s="426">
        <f>UPPER(IF($D11="","",VLOOKUP($D11,'F12 DD ELO'!$A$7:$P$33,11)))</f>
      </c>
      <c r="F12" s="415" t="str">
        <f>UPPER(IF($D11="","",VLOOKUP($D11,'F12 DD ELO'!$A$7:$P$33,8)))</f>
        <v>MÁTYÁS</v>
      </c>
      <c r="G12" s="415" t="str">
        <f>IF($D11="","",VLOOKUP($D11,'F12 DD ELO'!$A$7:$P$33,9))</f>
        <v>Hunor</v>
      </c>
      <c r="H12" s="427"/>
      <c r="I12" s="415">
        <f>IF($D11="","",VLOOKUP($D11,'F12 DD ELO'!$A$7:$P$33,10))</f>
        <v>0</v>
      </c>
      <c r="J12" s="299"/>
      <c r="K12" s="156"/>
      <c r="L12" s="306"/>
      <c r="M12" s="274"/>
      <c r="N12" s="307"/>
      <c r="O12" s="156"/>
      <c r="P12" s="158"/>
      <c r="Q12" s="156"/>
      <c r="R12" s="159"/>
      <c r="S12" s="162"/>
      <c r="U12" s="171" t="str">
        <f>Birók!P26</f>
        <v> </v>
      </c>
    </row>
    <row r="13" spans="1:21" s="37" customFormat="1" ht="9" customHeight="1">
      <c r="A13" s="270"/>
      <c r="B13" s="165"/>
      <c r="C13" s="165"/>
      <c r="D13" s="175"/>
      <c r="E13" s="433"/>
      <c r="F13" s="428"/>
      <c r="G13" s="428"/>
      <c r="H13" s="429"/>
      <c r="I13" s="428"/>
      <c r="J13" s="308"/>
      <c r="K13" s="156"/>
      <c r="L13" s="300"/>
      <c r="M13" s="301" t="str">
        <f>UPPER(IF(OR(L14="a",L14="as"),K9,IF(OR(L14="b",L14="bs"),K17,)))</f>
        <v>KISS</v>
      </c>
      <c r="N13" s="158"/>
      <c r="O13" s="156"/>
      <c r="P13" s="158"/>
      <c r="Q13" s="156"/>
      <c r="R13" s="159"/>
      <c r="S13" s="162"/>
      <c r="U13" s="171" t="str">
        <f>Birók!P27</f>
        <v> </v>
      </c>
    </row>
    <row r="14" spans="1:21" s="37" customFormat="1" ht="9" customHeight="1">
      <c r="A14" s="270"/>
      <c r="B14" s="165"/>
      <c r="C14" s="165"/>
      <c r="D14" s="175"/>
      <c r="E14" s="433"/>
      <c r="F14" s="428"/>
      <c r="G14" s="428"/>
      <c r="H14" s="429"/>
      <c r="I14" s="428"/>
      <c r="J14" s="308"/>
      <c r="K14" s="168" t="s">
        <v>0</v>
      </c>
      <c r="L14" s="177" t="s">
        <v>410</v>
      </c>
      <c r="M14" s="303" t="str">
        <f>UPPER(IF(OR(L14="a",L14="as"),K10,IF(OR(L14="b",L14="bs"),K18,)))</f>
        <v>MOKÁN</v>
      </c>
      <c r="N14" s="304"/>
      <c r="O14" s="156"/>
      <c r="P14" s="158"/>
      <c r="Q14" s="156"/>
      <c r="R14" s="159"/>
      <c r="S14" s="162"/>
      <c r="U14" s="171" t="str">
        <f>Birók!P28</f>
        <v> </v>
      </c>
    </row>
    <row r="15" spans="1:21" s="37" customFormat="1" ht="9" customHeight="1">
      <c r="A15" s="309">
        <v>3</v>
      </c>
      <c r="B15" s="350">
        <f>IF($D15="","",VLOOKUP($D15,'F12 DD ELO'!$A$7:$P$23,14))</f>
        <v>0</v>
      </c>
      <c r="C15" s="350">
        <f>IF($D15="","",VLOOKUP($D15,'F12 DD ELO'!$A$7:$P$33,15))</f>
        <v>69</v>
      </c>
      <c r="D15" s="152">
        <v>14</v>
      </c>
      <c r="E15" s="426">
        <f>UPPER(IF($D15="","",VLOOKUP($D15,'F12 DD ELO'!$A$7:$P$33,5)))</f>
      </c>
      <c r="F15" s="415" t="str">
        <f>UPPER(IF($D15="","",VLOOKUP($D15,'F12 DD ELO'!$A$7:$P$33,2)))</f>
        <v>OLASZ</v>
      </c>
      <c r="G15" s="415" t="str">
        <f>IF($D15="","",VLOOKUP($D15,'F12 DD ELO'!$A$7:$P$33,3))</f>
        <v>Botond</v>
      </c>
      <c r="H15" s="427"/>
      <c r="I15" s="415">
        <f>IF($D15="","",VLOOKUP($D15,'F12 DD ELO'!$A$7:$P$33,4))</f>
        <v>0</v>
      </c>
      <c r="J15" s="297"/>
      <c r="K15" s="156"/>
      <c r="L15" s="306"/>
      <c r="M15" s="156" t="s">
        <v>414</v>
      </c>
      <c r="N15" s="306"/>
      <c r="O15" s="194"/>
      <c r="P15" s="158"/>
      <c r="Q15" s="156"/>
      <c r="R15" s="159"/>
      <c r="S15" s="162"/>
      <c r="U15" s="171" t="str">
        <f>Birók!P29</f>
        <v> </v>
      </c>
    </row>
    <row r="16" spans="1:21" s="37" customFormat="1" ht="9" customHeight="1" thickBot="1">
      <c r="A16" s="270"/>
      <c r="B16" s="298"/>
      <c r="C16" s="298"/>
      <c r="D16" s="298"/>
      <c r="E16" s="426">
        <f>UPPER(IF($D15="","",VLOOKUP($D15,'F12 DD ELO'!$A$7:$P$33,11)))</f>
      </c>
      <c r="F16" s="415" t="str">
        <f>UPPER(IF($D15="","",VLOOKUP($D15,'F12 DD ELO'!$A$7:$P$33,8)))</f>
        <v>TÓTH</v>
      </c>
      <c r="G16" s="415" t="str">
        <f>IF($D15="","",VLOOKUP($D15,'F12 DD ELO'!$A$7:$P$33,9))</f>
        <v>Barnabás</v>
      </c>
      <c r="H16" s="427"/>
      <c r="I16" s="415">
        <f>IF($D15="","",VLOOKUP($D15,'F12 DD ELO'!$A$7:$P$33,10))</f>
        <v>0</v>
      </c>
      <c r="J16" s="299"/>
      <c r="K16" s="149">
        <f>IF(J16="a",F15,IF(J16="b",F17,""))</f>
      </c>
      <c r="L16" s="306"/>
      <c r="M16" s="156"/>
      <c r="N16" s="306"/>
      <c r="O16" s="156"/>
      <c r="P16" s="158"/>
      <c r="Q16" s="156"/>
      <c r="R16" s="159"/>
      <c r="S16" s="162"/>
      <c r="U16" s="186" t="str">
        <f>Birók!P30</f>
        <v>Egyik sem</v>
      </c>
    </row>
    <row r="17" spans="1:19" s="37" customFormat="1" ht="9" customHeight="1">
      <c r="A17" s="270"/>
      <c r="B17" s="165"/>
      <c r="C17" s="165"/>
      <c r="D17" s="175"/>
      <c r="E17" s="433"/>
      <c r="F17" s="428"/>
      <c r="G17" s="428"/>
      <c r="H17" s="429"/>
      <c r="I17" s="428"/>
      <c r="J17" s="300"/>
      <c r="K17" s="301" t="str">
        <f>UPPER(IF(OR(J18="a",J18="as"),F15,IF(OR(J18="b",J18="bs"),F19,)))</f>
        <v>OLASZ</v>
      </c>
      <c r="L17" s="310"/>
      <c r="M17" s="156"/>
      <c r="N17" s="306"/>
      <c r="O17" s="156"/>
      <c r="P17" s="158"/>
      <c r="Q17" s="156"/>
      <c r="R17" s="159"/>
      <c r="S17" s="162"/>
    </row>
    <row r="18" spans="1:19" s="37" customFormat="1" ht="9" customHeight="1">
      <c r="A18" s="270"/>
      <c r="B18" s="165"/>
      <c r="C18" s="165"/>
      <c r="D18" s="175"/>
      <c r="E18" s="433"/>
      <c r="F18" s="428"/>
      <c r="G18" s="428"/>
      <c r="H18" s="429"/>
      <c r="I18" s="418" t="s">
        <v>0</v>
      </c>
      <c r="J18" s="177" t="s">
        <v>407</v>
      </c>
      <c r="K18" s="303" t="str">
        <f>UPPER(IF(OR(J18="a",J18="as"),F16,IF(OR(J18="b",J18="bs"),F20,)))</f>
        <v>TÓTH</v>
      </c>
      <c r="L18" s="299"/>
      <c r="M18" s="156"/>
      <c r="N18" s="306"/>
      <c r="O18" s="156"/>
      <c r="P18" s="158"/>
      <c r="Q18" s="156"/>
      <c r="R18" s="159"/>
      <c r="S18" s="162"/>
    </row>
    <row r="19" spans="1:19" s="37" customFormat="1" ht="9" customHeight="1">
      <c r="A19" s="270">
        <v>4</v>
      </c>
      <c r="B19" s="350">
        <f>IF($D19="","",VLOOKUP($D19,'F12 DD ELO'!$A$7:$P$23,14))</f>
        <v>0</v>
      </c>
      <c r="C19" s="350">
        <f>IF($D19="","",VLOOKUP($D19,'F12 DD ELO'!$A$7:$P$33,15))</f>
        <v>69</v>
      </c>
      <c r="D19" s="152">
        <v>13</v>
      </c>
      <c r="E19" s="426">
        <f>UPPER(IF($D19="","",VLOOKUP($D19,'F12 DD ELO'!$A$7:$P$33,5)))</f>
      </c>
      <c r="F19" s="415" t="str">
        <f>UPPER(IF($D19="","",VLOOKUP($D19,'F12 DD ELO'!$A$7:$P$33,2)))</f>
        <v>DENYS</v>
      </c>
      <c r="G19" s="415" t="str">
        <f>IF($D19="","",VLOOKUP($D19,'F12 DD ELO'!$A$7:$P$33,3))</f>
        <v>Márk</v>
      </c>
      <c r="H19" s="427"/>
      <c r="I19" s="415">
        <f>IF($D19="","",VLOOKUP($D19,'F12 DD ELO'!$A$7:$P$33,4))</f>
        <v>0</v>
      </c>
      <c r="J19" s="305"/>
      <c r="K19" s="156" t="s">
        <v>449</v>
      </c>
      <c r="L19" s="158"/>
      <c r="M19" s="194"/>
      <c r="N19" s="310"/>
      <c r="O19" s="156"/>
      <c r="P19" s="158"/>
      <c r="Q19" s="156"/>
      <c r="R19" s="159"/>
      <c r="S19" s="162"/>
    </row>
    <row r="20" spans="1:19" s="37" customFormat="1" ht="9" customHeight="1">
      <c r="A20" s="270"/>
      <c r="B20" s="298"/>
      <c r="C20" s="298"/>
      <c r="D20" s="298"/>
      <c r="E20" s="426">
        <f>UPPER(IF($D19="","",VLOOKUP($D19,'F12 DD ELO'!$A$7:$P$33,11)))</f>
      </c>
      <c r="F20" s="415" t="str">
        <f>UPPER(IF($D19="","",VLOOKUP($D19,'F12 DD ELO'!$A$7:$P$33,8)))</f>
        <v>MAYER</v>
      </c>
      <c r="G20" s="415" t="str">
        <f>IF($D19="","",VLOOKUP($D19,'F12 DD ELO'!$A$7:$P$33,9))</f>
        <v>Iván</v>
      </c>
      <c r="H20" s="427"/>
      <c r="I20" s="415">
        <f>IF($D19="","",VLOOKUP($D19,'F12 DD ELO'!$A$7:$P$33,10))</f>
        <v>0</v>
      </c>
      <c r="J20" s="299"/>
      <c r="K20" s="156"/>
      <c r="L20" s="158"/>
      <c r="M20" s="274"/>
      <c r="N20" s="311"/>
      <c r="O20" s="156"/>
      <c r="P20" s="158"/>
      <c r="Q20" s="156"/>
      <c r="R20" s="159"/>
      <c r="S20" s="162"/>
    </row>
    <row r="21" spans="1:19" s="37" customFormat="1" ht="9" customHeight="1">
      <c r="A21" s="270"/>
      <c r="B21" s="165"/>
      <c r="C21" s="165"/>
      <c r="D21" s="165"/>
      <c r="E21" s="432"/>
      <c r="F21" s="428"/>
      <c r="G21" s="428"/>
      <c r="H21" s="429"/>
      <c r="I21" s="428"/>
      <c r="J21" s="308"/>
      <c r="K21" s="156"/>
      <c r="L21" s="158"/>
      <c r="M21" s="156"/>
      <c r="N21" s="300"/>
      <c r="O21" s="301" t="str">
        <f>UPPER(IF(OR(N22="a",N22="as"),M13,IF(OR(N22="b",N22="bs"),M29,)))</f>
        <v>KISS</v>
      </c>
      <c r="P21" s="158"/>
      <c r="Q21" s="156"/>
      <c r="R21" s="159"/>
      <c r="S21" s="162"/>
    </row>
    <row r="22" spans="1:19" s="37" customFormat="1" ht="9" customHeight="1">
      <c r="A22" s="270"/>
      <c r="B22" s="165"/>
      <c r="C22" s="165"/>
      <c r="D22" s="165"/>
      <c r="E22" s="431"/>
      <c r="F22" s="151"/>
      <c r="G22" s="151"/>
      <c r="H22" s="98"/>
      <c r="I22" s="151"/>
      <c r="J22" s="308"/>
      <c r="K22" s="156"/>
      <c r="L22" s="158"/>
      <c r="M22" s="168" t="s">
        <v>0</v>
      </c>
      <c r="N22" s="177" t="s">
        <v>410</v>
      </c>
      <c r="O22" s="303" t="str">
        <f>UPPER(IF(OR(N22="a",N22="as"),M14,IF(OR(N22="b",N22="bs"),M30,)))</f>
        <v>MOKÁN</v>
      </c>
      <c r="P22" s="304"/>
      <c r="Q22" s="156"/>
      <c r="R22" s="159"/>
      <c r="S22" s="162"/>
    </row>
    <row r="23" spans="1:19" s="37" customFormat="1" ht="9" customHeight="1">
      <c r="A23" s="295">
        <v>5</v>
      </c>
      <c r="B23" s="350">
        <f>IF($D23="","",VLOOKUP($D23,'F12 DD ELO'!$A$7:$P$23,14))</f>
        <v>0</v>
      </c>
      <c r="C23" s="350">
        <f>IF($D23="","",VLOOKUP($D23,'F12 DD ELO'!$A$7:$P$33,15))</f>
        <v>20</v>
      </c>
      <c r="D23" s="152">
        <v>4</v>
      </c>
      <c r="E23" s="430">
        <f>UPPER(IF($D23="","",VLOOKUP($D23,'F12 DD ELO'!$A$7:$P$33,5)))</f>
      </c>
      <c r="F23" s="153" t="str">
        <f>UPPER(IF($D23="","",VLOOKUP($D23,'F12 DD ELO'!$A$7:$P$33,2)))</f>
        <v>TÓTH</v>
      </c>
      <c r="G23" s="153" t="str">
        <f>IF($D23="","",VLOOKUP($D23,'F12 DD ELO'!$A$7:$P$33,3))</f>
        <v>Vilmos</v>
      </c>
      <c r="H23" s="296"/>
      <c r="I23" s="153">
        <f>IF($D23="","",VLOOKUP($D23,'F12 DD ELO'!$A$7:$P$33,4))</f>
        <v>0</v>
      </c>
      <c r="J23" s="297"/>
      <c r="K23" s="156"/>
      <c r="L23" s="158"/>
      <c r="M23" s="156"/>
      <c r="N23" s="306"/>
      <c r="O23" s="156" t="s">
        <v>414</v>
      </c>
      <c r="P23" s="306"/>
      <c r="Q23" s="156"/>
      <c r="R23" s="159"/>
      <c r="S23" s="162"/>
    </row>
    <row r="24" spans="1:19" s="37" customFormat="1" ht="9" customHeight="1">
      <c r="A24" s="270"/>
      <c r="B24" s="298"/>
      <c r="C24" s="298"/>
      <c r="D24" s="298"/>
      <c r="E24" s="451">
        <f>UPPER(IF($D23="","",VLOOKUP($D23,'F12 DD ELO'!$A$7:$P$33,11)))</f>
      </c>
      <c r="F24" s="452" t="str">
        <f>UPPER(IF($D23="","",VLOOKUP($D23,'F12 DD ELO'!$A$7:$P$33,8)))</f>
        <v>FAZEKAS</v>
      </c>
      <c r="G24" s="452" t="str">
        <f>IF($D23="","",VLOOKUP($D23,'F12 DD ELO'!$A$7:$P$33,9))</f>
        <v>Vencel</v>
      </c>
      <c r="H24" s="453"/>
      <c r="I24" s="452">
        <f>IF($D23="","",VLOOKUP($D23,'F12 DD ELO'!$A$7:$P$33,10))</f>
        <v>0</v>
      </c>
      <c r="J24" s="299"/>
      <c r="K24" s="149">
        <f>IF(J24="a",F23,IF(J24="b",F25,""))</f>
      </c>
      <c r="L24" s="158"/>
      <c r="M24" s="156"/>
      <c r="N24" s="306"/>
      <c r="O24" s="156"/>
      <c r="P24" s="306"/>
      <c r="Q24" s="156"/>
      <c r="R24" s="159"/>
      <c r="S24" s="162"/>
    </row>
    <row r="25" spans="1:19" s="37" customFormat="1" ht="9" customHeight="1">
      <c r="A25" s="270"/>
      <c r="B25" s="165"/>
      <c r="C25" s="165"/>
      <c r="D25" s="165"/>
      <c r="E25" s="431"/>
      <c r="F25" s="151"/>
      <c r="G25" s="151"/>
      <c r="H25" s="98"/>
      <c r="I25" s="151"/>
      <c r="J25" s="300"/>
      <c r="K25" s="301" t="str">
        <f>UPPER(IF(OR(J26="a",J26="as"),F23,IF(OR(J26="b",J26="bs"),F27,)))</f>
        <v>TÓTH</v>
      </c>
      <c r="L25" s="302"/>
      <c r="M25" s="156"/>
      <c r="N25" s="306"/>
      <c r="O25" s="156"/>
      <c r="P25" s="306"/>
      <c r="Q25" s="156"/>
      <c r="R25" s="159"/>
      <c r="S25" s="162"/>
    </row>
    <row r="26" spans="1:19" s="37" customFormat="1" ht="9" customHeight="1">
      <c r="A26" s="270"/>
      <c r="B26" s="165"/>
      <c r="C26" s="165"/>
      <c r="D26" s="165"/>
      <c r="E26" s="432"/>
      <c r="F26" s="428"/>
      <c r="G26" s="428"/>
      <c r="H26" s="429"/>
      <c r="I26" s="418" t="s">
        <v>0</v>
      </c>
      <c r="J26" s="177" t="s">
        <v>410</v>
      </c>
      <c r="K26" s="303" t="str">
        <f>UPPER(IF(OR(J26="a",J26="as"),F24,IF(OR(J26="b",J26="bs"),F28,)))</f>
        <v>FAZEKAS</v>
      </c>
      <c r="L26" s="304"/>
      <c r="M26" s="156"/>
      <c r="N26" s="306"/>
      <c r="O26" s="156"/>
      <c r="P26" s="306"/>
      <c r="Q26" s="156"/>
      <c r="R26" s="159"/>
      <c r="S26" s="162"/>
    </row>
    <row r="27" spans="1:19" s="37" customFormat="1" ht="9" customHeight="1">
      <c r="A27" s="270">
        <v>6</v>
      </c>
      <c r="B27" s="350">
        <f>IF($D27="","",VLOOKUP($D27,'F12 DD ELO'!$A$7:$P$23,14))</f>
        <v>0</v>
      </c>
      <c r="C27" s="350">
        <f>IF($D27="","",VLOOKUP($D27,'F12 DD ELO'!$A$7:$P$33,15))</f>
        <v>68</v>
      </c>
      <c r="D27" s="152">
        <v>12</v>
      </c>
      <c r="E27" s="426">
        <f>UPPER(IF($D27="","",VLOOKUP($D27,'F12 DD ELO'!$A$7:$P$33,5)))</f>
      </c>
      <c r="F27" s="415" t="str">
        <f>UPPER(IF($D27="","",VLOOKUP($D27,'F12 DD ELO'!$A$7:$P$33,2)))</f>
        <v>SZŰCS</v>
      </c>
      <c r="G27" s="415" t="str">
        <f>IF($D27="","",VLOOKUP($D27,'F12 DD ELO'!$A$7:$P$33,3))</f>
        <v>Milán</v>
      </c>
      <c r="H27" s="427"/>
      <c r="I27" s="415">
        <f>IF($D27="","",VLOOKUP($D27,'F12 DD ELO'!$A$7:$P$33,4))</f>
        <v>0</v>
      </c>
      <c r="J27" s="305"/>
      <c r="K27" s="156" t="s">
        <v>443</v>
      </c>
      <c r="L27" s="306"/>
      <c r="M27" s="194"/>
      <c r="N27" s="310"/>
      <c r="O27" s="156"/>
      <c r="P27" s="306"/>
      <c r="Q27" s="156"/>
      <c r="R27" s="159"/>
      <c r="S27" s="162"/>
    </row>
    <row r="28" spans="1:19" s="37" customFormat="1" ht="9" customHeight="1">
      <c r="A28" s="270"/>
      <c r="B28" s="298"/>
      <c r="C28" s="298"/>
      <c r="D28" s="298"/>
      <c r="E28" s="426">
        <f>UPPER(IF($D27="","",VLOOKUP($D27,'F12 DD ELO'!$A$7:$P$33,11)))</f>
      </c>
      <c r="F28" s="415" t="str">
        <f>UPPER(IF($D27="","",VLOOKUP($D27,'F12 DD ELO'!$A$7:$P$33,8)))</f>
        <v>UJHÁZI</v>
      </c>
      <c r="G28" s="415" t="str">
        <f>IF($D27="","",VLOOKUP($D27,'F12 DD ELO'!$A$7:$P$33,9))</f>
        <v>Bence</v>
      </c>
      <c r="H28" s="427"/>
      <c r="I28" s="415">
        <f>IF($D27="","",VLOOKUP($D27,'F12 DD ELO'!$A$7:$P$33,10))</f>
        <v>0</v>
      </c>
      <c r="J28" s="299"/>
      <c r="K28" s="156"/>
      <c r="L28" s="306"/>
      <c r="M28" s="274"/>
      <c r="N28" s="311"/>
      <c r="O28" s="156"/>
      <c r="P28" s="306"/>
      <c r="Q28" s="156"/>
      <c r="R28" s="159"/>
      <c r="S28" s="162"/>
    </row>
    <row r="29" spans="1:19" s="37" customFormat="1" ht="9" customHeight="1">
      <c r="A29" s="270"/>
      <c r="B29" s="165"/>
      <c r="C29" s="165"/>
      <c r="D29" s="175"/>
      <c r="E29" s="433"/>
      <c r="F29" s="428"/>
      <c r="G29" s="428"/>
      <c r="H29" s="429"/>
      <c r="I29" s="428"/>
      <c r="J29" s="308"/>
      <c r="K29" s="156"/>
      <c r="L29" s="300"/>
      <c r="M29" s="301" t="str">
        <f>UPPER(IF(OR(L30="a",L30="as"),K25,IF(OR(L30="b",L30="bs"),K33,)))</f>
        <v>TÓTH</v>
      </c>
      <c r="N29" s="306"/>
      <c r="O29" s="156"/>
      <c r="P29" s="306"/>
      <c r="Q29" s="156"/>
      <c r="R29" s="159"/>
      <c r="S29" s="162"/>
    </row>
    <row r="30" spans="1:19" s="37" customFormat="1" ht="9" customHeight="1">
      <c r="A30" s="270"/>
      <c r="B30" s="165"/>
      <c r="C30" s="165"/>
      <c r="D30" s="175"/>
      <c r="E30" s="433"/>
      <c r="F30" s="428"/>
      <c r="G30" s="428"/>
      <c r="H30" s="429"/>
      <c r="I30" s="428"/>
      <c r="J30" s="308"/>
      <c r="K30" s="168" t="s">
        <v>0</v>
      </c>
      <c r="L30" s="177" t="s">
        <v>410</v>
      </c>
      <c r="M30" s="303" t="str">
        <f>UPPER(IF(OR(L30="a",L30="as"),K26,IF(OR(L30="b",L30="bs"),K34,)))</f>
        <v>FAZEKAS</v>
      </c>
      <c r="N30" s="299"/>
      <c r="O30" s="156"/>
      <c r="P30" s="306"/>
      <c r="Q30" s="156"/>
      <c r="R30" s="159"/>
      <c r="S30" s="162"/>
    </row>
    <row r="31" spans="1:19" s="37" customFormat="1" ht="9" customHeight="1">
      <c r="A31" s="309">
        <v>7</v>
      </c>
      <c r="B31" s="350" t="str">
        <f>IF($D31="","",VLOOKUP($D31,'F12 DD ELO'!$A$7:$P$23,14))</f>
        <v>WC</v>
      </c>
      <c r="C31" s="350">
        <f>IF($D31="","",VLOOKUP($D31,'F12 DD ELO'!$A$7:$P$33,15))</f>
        <v>162</v>
      </c>
      <c r="D31" s="152">
        <v>16</v>
      </c>
      <c r="E31" s="426">
        <f>UPPER(IF($D31="","",VLOOKUP($D31,'F12 DD ELO'!$A$7:$P$33,5)))</f>
      </c>
      <c r="F31" s="415" t="str">
        <f>UPPER(IF($D31="","",VLOOKUP($D31,'F12 DD ELO'!$A$7:$P$33,2)))</f>
        <v>KOSZTOVÁNYI</v>
      </c>
      <c r="G31" s="415" t="str">
        <f>IF($D31="","",VLOOKUP($D31,'F12 DD ELO'!$A$7:$P$33,3))</f>
        <v>Brúnó</v>
      </c>
      <c r="H31" s="427"/>
      <c r="I31" s="415">
        <f>IF($D31="","",VLOOKUP($D31,'F12 DD ELO'!$A$7:$P$33,4))</f>
        <v>0</v>
      </c>
      <c r="J31" s="297"/>
      <c r="K31" s="156"/>
      <c r="L31" s="306"/>
      <c r="M31" s="156" t="s">
        <v>437</v>
      </c>
      <c r="N31" s="158"/>
      <c r="O31" s="194"/>
      <c r="P31" s="306"/>
      <c r="Q31" s="156"/>
      <c r="R31" s="159"/>
      <c r="S31" s="162"/>
    </row>
    <row r="32" spans="1:19" s="37" customFormat="1" ht="9" customHeight="1">
      <c r="A32" s="270"/>
      <c r="B32" s="298"/>
      <c r="C32" s="298"/>
      <c r="D32" s="298"/>
      <c r="E32" s="426">
        <f>UPPER(IF($D31="","",VLOOKUP($D31,'F12 DD ELO'!$A$7:$P$33,11)))</f>
      </c>
      <c r="F32" s="415" t="str">
        <f>UPPER(IF($D31="","",VLOOKUP($D31,'F12 DD ELO'!$A$7:$P$33,8)))</f>
        <v>SZILASI</v>
      </c>
      <c r="G32" s="415" t="str">
        <f>IF($D31="","",VLOOKUP($D31,'F12 DD ELO'!$A$7:$P$33,9))</f>
        <v>Dávid</v>
      </c>
      <c r="H32" s="427"/>
      <c r="I32" s="415">
        <f>IF($D31="","",VLOOKUP($D31,'F12 DD ELO'!$A$7:$P$33,10))</f>
        <v>0</v>
      </c>
      <c r="J32" s="299"/>
      <c r="K32" s="149">
        <f>IF(J32="a",F31,IF(J32="b",F33,""))</f>
      </c>
      <c r="L32" s="306"/>
      <c r="M32" s="156"/>
      <c r="N32" s="158"/>
      <c r="O32" s="156"/>
      <c r="P32" s="306"/>
      <c r="Q32" s="156"/>
      <c r="R32" s="159"/>
      <c r="S32" s="162"/>
    </row>
    <row r="33" spans="1:19" s="37" customFormat="1" ht="9" customHeight="1">
      <c r="A33" s="270"/>
      <c r="B33" s="165"/>
      <c r="C33" s="165"/>
      <c r="D33" s="175"/>
      <c r="E33" s="433"/>
      <c r="F33" s="428"/>
      <c r="G33" s="428"/>
      <c r="H33" s="429"/>
      <c r="I33" s="428"/>
      <c r="J33" s="300"/>
      <c r="K33" s="301" t="str">
        <f>UPPER(IF(OR(J34="a",J34="as"),F31,IF(OR(J34="b",J34="bs"),F35,)))</f>
        <v>KOSZTOVÁNYI</v>
      </c>
      <c r="L33" s="310"/>
      <c r="M33" s="156"/>
      <c r="N33" s="158"/>
      <c r="O33" s="156"/>
      <c r="P33" s="306"/>
      <c r="Q33" s="156"/>
      <c r="R33" s="159"/>
      <c r="S33" s="162"/>
    </row>
    <row r="34" spans="1:19" s="37" customFormat="1" ht="9" customHeight="1">
      <c r="A34" s="270"/>
      <c r="B34" s="165"/>
      <c r="C34" s="165"/>
      <c r="D34" s="175"/>
      <c r="E34" s="433"/>
      <c r="F34" s="428"/>
      <c r="G34" s="428"/>
      <c r="H34" s="429"/>
      <c r="I34" s="418" t="s">
        <v>0</v>
      </c>
      <c r="J34" s="177" t="s">
        <v>407</v>
      </c>
      <c r="K34" s="303" t="str">
        <f>UPPER(IF(OR(J34="a",J34="as"),F32,IF(OR(J34="b",J34="bs"),F36,)))</f>
        <v>SZILASI</v>
      </c>
      <c r="L34" s="299"/>
      <c r="M34" s="156"/>
      <c r="N34" s="158"/>
      <c r="O34" s="156"/>
      <c r="P34" s="306"/>
      <c r="Q34" s="156"/>
      <c r="R34" s="159"/>
      <c r="S34" s="162"/>
    </row>
    <row r="35" spans="1:19" s="37" customFormat="1" ht="9" customHeight="1">
      <c r="A35" s="270">
        <v>8</v>
      </c>
      <c r="B35" s="350" t="str">
        <f>IF($D35="","",VLOOKUP($D35,'F12 DD ELO'!$A$7:$P$23,14))</f>
        <v>WC</v>
      </c>
      <c r="C35" s="350">
        <f>IF($D35="","",VLOOKUP($D35,'F12 DD ELO'!$A$7:$P$33,15))</f>
        <v>116</v>
      </c>
      <c r="D35" s="152">
        <v>15</v>
      </c>
      <c r="E35" s="426">
        <f>UPPER(IF($D35="","",VLOOKUP($D35,'F12 DD ELO'!$A$7:$P$33,5)))</f>
      </c>
      <c r="F35" s="415" t="str">
        <f>UPPER(IF($D35="","",VLOOKUP($D35,'F12 DD ELO'!$A$7:$P$33,2)))</f>
        <v>FERENCZI</v>
      </c>
      <c r="G35" s="415" t="str">
        <f>IF($D35="","",VLOOKUP($D35,'F12 DD ELO'!$A$7:$P$33,3))</f>
        <v>Keve</v>
      </c>
      <c r="H35" s="427"/>
      <c r="I35" s="415">
        <f>IF($D35="","",VLOOKUP($D35,'F12 DD ELO'!$A$7:$P$33,4))</f>
        <v>0</v>
      </c>
      <c r="J35" s="305"/>
      <c r="K35" s="156" t="s">
        <v>447</v>
      </c>
      <c r="L35" s="158"/>
      <c r="M35" s="194"/>
      <c r="N35" s="302"/>
      <c r="O35" s="156"/>
      <c r="P35" s="306"/>
      <c r="Q35" s="156"/>
      <c r="R35" s="159"/>
      <c r="S35" s="162"/>
    </row>
    <row r="36" spans="1:19" s="37" customFormat="1" ht="9" customHeight="1">
      <c r="A36" s="270"/>
      <c r="B36" s="298"/>
      <c r="C36" s="298"/>
      <c r="D36" s="298"/>
      <c r="E36" s="426">
        <f>UPPER(IF($D35="","",VLOOKUP($D35,'F12 DD ELO'!$A$7:$P$33,11)))</f>
      </c>
      <c r="F36" s="415" t="str">
        <f>UPPER(IF($D35="","",VLOOKUP($D35,'F12 DD ELO'!$A$7:$P$33,8)))</f>
        <v>SZABÓ</v>
      </c>
      <c r="G36" s="415" t="str">
        <f>IF($D35="","",VLOOKUP($D35,'F12 DD ELO'!$A$7:$P$33,9))</f>
        <v>Mátyás</v>
      </c>
      <c r="H36" s="427"/>
      <c r="I36" s="415">
        <f>IF($D35="","",VLOOKUP($D35,'F12 DD ELO'!$A$7:$P$33,10))</f>
        <v>0</v>
      </c>
      <c r="J36" s="299"/>
      <c r="K36" s="156"/>
      <c r="L36" s="158"/>
      <c r="M36" s="274"/>
      <c r="N36" s="307"/>
      <c r="O36" s="156"/>
      <c r="P36" s="306"/>
      <c r="Q36" s="156"/>
      <c r="R36" s="159"/>
      <c r="S36" s="162"/>
    </row>
    <row r="37" spans="1:19" s="37" customFormat="1" ht="9" customHeight="1">
      <c r="A37" s="270"/>
      <c r="B37" s="165"/>
      <c r="C37" s="165"/>
      <c r="D37" s="175"/>
      <c r="E37" s="433"/>
      <c r="F37" s="428"/>
      <c r="G37" s="428"/>
      <c r="H37" s="429"/>
      <c r="I37" s="428"/>
      <c r="J37" s="308"/>
      <c r="K37" s="156"/>
      <c r="L37" s="158"/>
      <c r="M37" s="156"/>
      <c r="N37" s="158"/>
      <c r="O37" s="158"/>
      <c r="P37" s="300"/>
      <c r="Q37" s="301" t="str">
        <f>UPPER(IF(OR(P38="a",P38="as"),O21,IF(OR(P38="b",P38="bs"),O53,)))</f>
        <v>KISS</v>
      </c>
      <c r="R37" s="312"/>
      <c r="S37" s="162"/>
    </row>
    <row r="38" spans="1:19" s="37" customFormat="1" ht="9" customHeight="1">
      <c r="A38" s="270"/>
      <c r="B38" s="165"/>
      <c r="C38" s="165"/>
      <c r="D38" s="175"/>
      <c r="E38" s="433"/>
      <c r="F38" s="428"/>
      <c r="G38" s="428"/>
      <c r="H38" s="429"/>
      <c r="I38" s="428"/>
      <c r="J38" s="308"/>
      <c r="K38" s="156"/>
      <c r="L38" s="158"/>
      <c r="M38" s="156"/>
      <c r="N38" s="158"/>
      <c r="O38" s="168" t="s">
        <v>0</v>
      </c>
      <c r="P38" s="177" t="s">
        <v>410</v>
      </c>
      <c r="Q38" s="303" t="str">
        <f>UPPER(IF(OR(P38="a",P38="as"),O22,IF(OR(P38="b",P38="bs"),O54,)))</f>
        <v>MOKÁN</v>
      </c>
      <c r="R38" s="313"/>
      <c r="S38" s="162"/>
    </row>
    <row r="39" spans="1:19" s="37" customFormat="1" ht="9" customHeight="1">
      <c r="A39" s="309">
        <v>9</v>
      </c>
      <c r="B39" s="350">
        <f>IF($D39="","",VLOOKUP($D39,'F12 DD ELO'!$A$7:$P$23,14))</f>
        <v>0</v>
      </c>
      <c r="C39" s="350">
        <f>IF($D39="","",VLOOKUP($D39,'F12 DD ELO'!$A$7:$P$33,15))</f>
        <v>60</v>
      </c>
      <c r="D39" s="152">
        <v>10</v>
      </c>
      <c r="E39" s="426">
        <f>UPPER(IF($D39="","",VLOOKUP($D39,'F12 DD ELO'!$A$7:$P$33,5)))</f>
      </c>
      <c r="F39" s="415" t="str">
        <f>UPPER(IF($D39="","",VLOOKUP($D39,'F12 DD ELO'!$A$7:$P$33,2)))</f>
        <v>SZABÓ</v>
      </c>
      <c r="G39" s="415" t="str">
        <f>IF($D39="","",VLOOKUP($D39,'F12 DD ELO'!$A$7:$P$33,3))</f>
        <v>Barmabás</v>
      </c>
      <c r="H39" s="427"/>
      <c r="I39" s="415">
        <f>IF($D39="","",VLOOKUP($D39,'F12 DD ELO'!$A$7:$P$33,4))</f>
        <v>0</v>
      </c>
      <c r="J39" s="297"/>
      <c r="K39" s="156"/>
      <c r="L39" s="158"/>
      <c r="M39" s="156"/>
      <c r="N39" s="158"/>
      <c r="O39" s="156"/>
      <c r="P39" s="306"/>
      <c r="Q39" s="194" t="s">
        <v>418</v>
      </c>
      <c r="R39" s="159"/>
      <c r="S39" s="162"/>
    </row>
    <row r="40" spans="1:19" s="37" customFormat="1" ht="9" customHeight="1">
      <c r="A40" s="270"/>
      <c r="B40" s="298"/>
      <c r="C40" s="298"/>
      <c r="D40" s="298"/>
      <c r="E40" s="426">
        <f>UPPER(IF($D39="","",VLOOKUP($D39,'F12 DD ELO'!$A$7:$P$33,11)))</f>
      </c>
      <c r="F40" s="415" t="str">
        <f>UPPER(IF($D39="","",VLOOKUP($D39,'F12 DD ELO'!$A$7:$P$33,8)))</f>
        <v>JUHÁSZ</v>
      </c>
      <c r="G40" s="415" t="str">
        <f>IF($D39="","",VLOOKUP($D39,'F12 DD ELO'!$A$7:$P$33,9))</f>
        <v>Márton</v>
      </c>
      <c r="H40" s="427"/>
      <c r="I40" s="415">
        <f>IF($D39="","",VLOOKUP($D39,'F12 DD ELO'!$A$7:$P$33,10))</f>
        <v>0</v>
      </c>
      <c r="J40" s="299"/>
      <c r="K40" s="149">
        <f>IF(J40="a",F39,IF(J40="b",F41,""))</f>
      </c>
      <c r="L40" s="158"/>
      <c r="M40" s="156"/>
      <c r="N40" s="158"/>
      <c r="O40" s="156"/>
      <c r="P40" s="306"/>
      <c r="Q40" s="274"/>
      <c r="R40" s="314"/>
      <c r="S40" s="162"/>
    </row>
    <row r="41" spans="1:19" s="37" customFormat="1" ht="9" customHeight="1">
      <c r="A41" s="270"/>
      <c r="B41" s="165"/>
      <c r="C41" s="165"/>
      <c r="D41" s="175"/>
      <c r="E41" s="433"/>
      <c r="F41" s="428"/>
      <c r="G41" s="428"/>
      <c r="H41" s="429"/>
      <c r="I41" s="428"/>
      <c r="J41" s="300"/>
      <c r="K41" s="301" t="str">
        <f>UPPER(IF(OR(J42="a",J42="as"),F39,IF(OR(J42="b",J42="bs"),F43,)))</f>
        <v>SIMON</v>
      </c>
      <c r="L41" s="302"/>
      <c r="M41" s="156"/>
      <c r="N41" s="158"/>
      <c r="O41" s="156"/>
      <c r="P41" s="306"/>
      <c r="Q41" s="156"/>
      <c r="R41" s="159"/>
      <c r="S41" s="162"/>
    </row>
    <row r="42" spans="1:19" s="37" customFormat="1" ht="9" customHeight="1">
      <c r="A42" s="270"/>
      <c r="B42" s="165"/>
      <c r="C42" s="165"/>
      <c r="D42" s="175"/>
      <c r="E42" s="433"/>
      <c r="F42" s="428"/>
      <c r="G42" s="428"/>
      <c r="H42" s="429"/>
      <c r="I42" s="418" t="s">
        <v>0</v>
      </c>
      <c r="J42" s="177" t="s">
        <v>408</v>
      </c>
      <c r="K42" s="303" t="str">
        <f>UPPER(IF(OR(J42="a",J42="as"),F40,IF(OR(J42="b",J42="bs"),F44,)))</f>
        <v>VARGA</v>
      </c>
      <c r="L42" s="304"/>
      <c r="M42" s="156"/>
      <c r="N42" s="158"/>
      <c r="O42" s="156"/>
      <c r="P42" s="306"/>
      <c r="Q42" s="156"/>
      <c r="R42" s="159"/>
      <c r="S42" s="162"/>
    </row>
    <row r="43" spans="1:19" s="37" customFormat="1" ht="9" customHeight="1">
      <c r="A43" s="270">
        <v>10</v>
      </c>
      <c r="B43" s="350">
        <f>IF($D43="","",VLOOKUP($D43,'F12 DD ELO'!$A$7:$P$23,14))</f>
        <v>0</v>
      </c>
      <c r="C43" s="350">
        <f>IF($D43="","",VLOOKUP($D43,'F12 DD ELO'!$A$7:$P$33,15))</f>
        <v>22</v>
      </c>
      <c r="D43" s="152">
        <v>5</v>
      </c>
      <c r="E43" s="426">
        <f>UPPER(IF($D43="","",VLOOKUP($D43,'F12 DD ELO'!$A$7:$P$33,5)))</f>
      </c>
      <c r="F43" s="415" t="str">
        <f>UPPER(IF($D43="","",VLOOKUP($D43,'F12 DD ELO'!$A$7:$P$33,2)))</f>
        <v>SIMON</v>
      </c>
      <c r="G43" s="415" t="str">
        <f>IF($D43="","",VLOOKUP($D43,'F12 DD ELO'!$A$7:$P$33,3))</f>
        <v>Péter</v>
      </c>
      <c r="H43" s="427"/>
      <c r="I43" s="415">
        <f>IF($D43="","",VLOOKUP($D43,'F12 DD ELO'!$A$7:$P$33,4))</f>
        <v>0</v>
      </c>
      <c r="J43" s="305"/>
      <c r="K43" s="156" t="s">
        <v>446</v>
      </c>
      <c r="L43" s="306"/>
      <c r="M43" s="194"/>
      <c r="N43" s="302"/>
      <c r="O43" s="156"/>
      <c r="P43" s="306"/>
      <c r="Q43" s="156"/>
      <c r="R43" s="159"/>
      <c r="S43" s="162"/>
    </row>
    <row r="44" spans="1:19" s="37" customFormat="1" ht="9" customHeight="1">
      <c r="A44" s="270"/>
      <c r="B44" s="298"/>
      <c r="C44" s="298"/>
      <c r="D44" s="298"/>
      <c r="E44" s="426">
        <f>UPPER(IF($D43="","",VLOOKUP($D43,'F12 DD ELO'!$A$7:$P$33,11)))</f>
      </c>
      <c r="F44" s="415" t="str">
        <f>UPPER(IF($D43="","",VLOOKUP($D43,'F12 DD ELO'!$A$7:$P$33,8)))</f>
        <v>VARGA</v>
      </c>
      <c r="G44" s="415" t="str">
        <f>IF($D43="","",VLOOKUP($D43,'F12 DD ELO'!$A$7:$P$33,9))</f>
        <v>Barna</v>
      </c>
      <c r="H44" s="427"/>
      <c r="I44" s="415">
        <f>IF($D43="","",VLOOKUP($D43,'F12 DD ELO'!$A$7:$P$33,10))</f>
        <v>0</v>
      </c>
      <c r="J44" s="299"/>
      <c r="K44" s="156"/>
      <c r="L44" s="306"/>
      <c r="M44" s="274"/>
      <c r="N44" s="307"/>
      <c r="O44" s="156"/>
      <c r="P44" s="306"/>
      <c r="Q44" s="156"/>
      <c r="R44" s="159"/>
      <c r="S44" s="162"/>
    </row>
    <row r="45" spans="1:19" s="37" customFormat="1" ht="9" customHeight="1">
      <c r="A45" s="270"/>
      <c r="B45" s="165"/>
      <c r="C45" s="165"/>
      <c r="D45" s="175"/>
      <c r="E45" s="433"/>
      <c r="F45" s="428"/>
      <c r="G45" s="428"/>
      <c r="H45" s="429"/>
      <c r="I45" s="428"/>
      <c r="J45" s="308"/>
      <c r="K45" s="156"/>
      <c r="L45" s="300"/>
      <c r="M45" s="301" t="str">
        <f>UPPER(IF(OR(L46="a",L46="as"),K41,IF(OR(L46="b",L46="bs"),K49,)))</f>
        <v>SIMON</v>
      </c>
      <c r="N45" s="158"/>
      <c r="O45" s="156"/>
      <c r="P45" s="306"/>
      <c r="Q45" s="156"/>
      <c r="R45" s="159"/>
      <c r="S45" s="162"/>
    </row>
    <row r="46" spans="1:19" s="37" customFormat="1" ht="9" customHeight="1">
      <c r="A46" s="270"/>
      <c r="B46" s="165"/>
      <c r="C46" s="165"/>
      <c r="D46" s="175"/>
      <c r="E46" s="433"/>
      <c r="F46" s="428"/>
      <c r="G46" s="428"/>
      <c r="H46" s="429"/>
      <c r="I46" s="428"/>
      <c r="J46" s="308"/>
      <c r="K46" s="168" t="s">
        <v>0</v>
      </c>
      <c r="L46" s="177" t="s">
        <v>407</v>
      </c>
      <c r="M46" s="303" t="str">
        <f>UPPER(IF(OR(L46="a",L46="as"),K42,IF(OR(L46="b",L46="bs"),K50,)))</f>
        <v>VARGA</v>
      </c>
      <c r="N46" s="304"/>
      <c r="O46" s="156"/>
      <c r="P46" s="306"/>
      <c r="Q46" s="156"/>
      <c r="R46" s="159"/>
      <c r="S46" s="162"/>
    </row>
    <row r="47" spans="1:19" s="37" customFormat="1" ht="9" customHeight="1">
      <c r="A47" s="309">
        <v>11</v>
      </c>
      <c r="B47" s="350">
        <f>IF($D47="","",VLOOKUP($D47,'F12 DD ELO'!$A$7:$P$23,14))</f>
        <v>0</v>
      </c>
      <c r="C47" s="350">
        <f>IF($D47="","",VLOOKUP($D47,'F12 DD ELO'!$A$7:$P$33,15))</f>
        <v>49</v>
      </c>
      <c r="D47" s="152">
        <v>8</v>
      </c>
      <c r="E47" s="426">
        <f>UPPER(IF($D47="","",VLOOKUP($D47,'F12 DD ELO'!$A$7:$P$33,5)))</f>
      </c>
      <c r="F47" s="415" t="str">
        <f>UPPER(IF($D47="","",VLOOKUP($D47,'F12 DD ELO'!$A$7:$P$33,2)))</f>
        <v>SZABADOS</v>
      </c>
      <c r="G47" s="415" t="str">
        <f>IF($D47="","",VLOOKUP($D47,'F12 DD ELO'!$A$7:$P$33,3))</f>
        <v>Gellért</v>
      </c>
      <c r="H47" s="427"/>
      <c r="I47" s="415">
        <f>IF($D47="","",VLOOKUP($D47,'F12 DD ELO'!$A$7:$P$33,4))</f>
        <v>0</v>
      </c>
      <c r="J47" s="297"/>
      <c r="K47" s="156"/>
      <c r="L47" s="306"/>
      <c r="M47" s="156" t="s">
        <v>440</v>
      </c>
      <c r="N47" s="306"/>
      <c r="O47" s="194"/>
      <c r="P47" s="306"/>
      <c r="Q47" s="156"/>
      <c r="R47" s="159"/>
      <c r="S47" s="162"/>
    </row>
    <row r="48" spans="1:19" s="37" customFormat="1" ht="9" customHeight="1">
      <c r="A48" s="270"/>
      <c r="B48" s="298"/>
      <c r="C48" s="298"/>
      <c r="D48" s="298"/>
      <c r="E48" s="426">
        <f>UPPER(IF($D47="","",VLOOKUP($D47,'F12 DD ELO'!$A$7:$P$33,11)))</f>
      </c>
      <c r="F48" s="415" t="str">
        <f>UPPER(IF($D47="","",VLOOKUP($D47,'F12 DD ELO'!$A$7:$P$33,8)))</f>
        <v>JÓNY</v>
      </c>
      <c r="G48" s="415" t="str">
        <f>IF($D47="","",VLOOKUP($D47,'F12 DD ELO'!$A$7:$P$33,9))</f>
        <v>Márk</v>
      </c>
      <c r="H48" s="427"/>
      <c r="I48" s="415">
        <f>IF($D47="","",VLOOKUP($D47,'F12 DD ELO'!$A$7:$P$33,10))</f>
        <v>0</v>
      </c>
      <c r="J48" s="299"/>
      <c r="K48" s="149">
        <f>IF(J48="a",F47,IF(J48="b",F49,""))</f>
      </c>
      <c r="L48" s="306"/>
      <c r="M48" s="156"/>
      <c r="N48" s="306"/>
      <c r="O48" s="156"/>
      <c r="P48" s="306"/>
      <c r="Q48" s="156"/>
      <c r="R48" s="159"/>
      <c r="S48" s="162"/>
    </row>
    <row r="49" spans="1:19" s="37" customFormat="1" ht="9" customHeight="1">
      <c r="A49" s="270"/>
      <c r="B49" s="165"/>
      <c r="C49" s="165"/>
      <c r="D49" s="165"/>
      <c r="E49" s="432"/>
      <c r="F49" s="428"/>
      <c r="G49" s="428"/>
      <c r="H49" s="429"/>
      <c r="I49" s="428"/>
      <c r="J49" s="300"/>
      <c r="K49" s="301" t="str">
        <f>UPPER(IF(OR(J50="a",J50="as"),F47,IF(OR(J50="b",J50="bs"),F51,)))</f>
        <v>LIPP</v>
      </c>
      <c r="L49" s="310"/>
      <c r="M49" s="156"/>
      <c r="N49" s="306"/>
      <c r="O49" s="156"/>
      <c r="P49" s="306"/>
      <c r="Q49" s="156"/>
      <c r="R49" s="159"/>
      <c r="S49" s="162"/>
    </row>
    <row r="50" spans="1:19" s="37" customFormat="1" ht="9" customHeight="1">
      <c r="A50" s="270"/>
      <c r="B50" s="165"/>
      <c r="C50" s="165"/>
      <c r="D50" s="165"/>
      <c r="E50" s="431"/>
      <c r="F50" s="151"/>
      <c r="G50" s="151"/>
      <c r="H50" s="98"/>
      <c r="I50" s="168" t="s">
        <v>0</v>
      </c>
      <c r="J50" s="177" t="s">
        <v>409</v>
      </c>
      <c r="K50" s="303" t="str">
        <f>UPPER(IF(OR(J50="a",J50="as"),F48,IF(OR(J50="b",J50="bs"),F52,)))</f>
        <v>SONKODI</v>
      </c>
      <c r="L50" s="299"/>
      <c r="M50" s="156"/>
      <c r="N50" s="306"/>
      <c r="O50" s="156"/>
      <c r="P50" s="306"/>
      <c r="Q50" s="156"/>
      <c r="R50" s="159"/>
      <c r="S50" s="162"/>
    </row>
    <row r="51" spans="1:19" s="37" customFormat="1" ht="9" customHeight="1">
      <c r="A51" s="315">
        <v>12</v>
      </c>
      <c r="B51" s="350">
        <f>IF($D51="","",VLOOKUP($D51,'F12 DD ELO'!$A$7:$P$23,14))</f>
        <v>0</v>
      </c>
      <c r="C51" s="350">
        <f>IF($D51="","",VLOOKUP($D51,'F12 DD ELO'!$A$7:$P$33,15))</f>
        <v>15</v>
      </c>
      <c r="D51" s="152">
        <v>3</v>
      </c>
      <c r="E51" s="430">
        <f>UPPER(IF($D51="","",VLOOKUP($D51,'F12 DD ELO'!$A$7:$P$33,5)))</f>
      </c>
      <c r="F51" s="153" t="str">
        <f>UPPER(IF($D51="","",VLOOKUP($D51,'F12 DD ELO'!$A$7:$P$33,2)))</f>
        <v>LIPP</v>
      </c>
      <c r="G51" s="153" t="str">
        <f>IF($D51="","",VLOOKUP($D51,'F12 DD ELO'!$A$7:$P$33,3))</f>
        <v>Máté</v>
      </c>
      <c r="H51" s="296"/>
      <c r="I51" s="153">
        <f>IF($D51="","",VLOOKUP($D51,'F12 DD ELO'!$A$7:$P$33,4))</f>
        <v>0</v>
      </c>
      <c r="J51" s="305"/>
      <c r="K51" s="156" t="s">
        <v>439</v>
      </c>
      <c r="L51" s="158"/>
      <c r="M51" s="194"/>
      <c r="N51" s="310"/>
      <c r="O51" s="156"/>
      <c r="P51" s="306"/>
      <c r="Q51" s="156"/>
      <c r="R51" s="159"/>
      <c r="S51" s="162"/>
    </row>
    <row r="52" spans="1:19" s="37" customFormat="1" ht="9" customHeight="1">
      <c r="A52" s="270"/>
      <c r="B52" s="298"/>
      <c r="C52" s="298"/>
      <c r="D52" s="298"/>
      <c r="E52" s="451">
        <f>UPPER(IF($D51="","",VLOOKUP($D51,'F12 DD ELO'!$A$7:$P$33,11)))</f>
      </c>
      <c r="F52" s="452" t="str">
        <f>UPPER(IF($D51="","",VLOOKUP($D51,'F12 DD ELO'!$A$7:$P$33,8)))</f>
        <v>SONKODI</v>
      </c>
      <c r="G52" s="452" t="str">
        <f>IF($D51="","",VLOOKUP($D51,'F12 DD ELO'!$A$7:$P$33,9))</f>
        <v>Boldizsár</v>
      </c>
      <c r="H52" s="453"/>
      <c r="I52" s="452">
        <f>IF($D51="","",VLOOKUP($D51,'F12 DD ELO'!$A$7:$P$33,10))</f>
        <v>0</v>
      </c>
      <c r="J52" s="299"/>
      <c r="K52" s="156"/>
      <c r="L52" s="158"/>
      <c r="M52" s="274"/>
      <c r="N52" s="311"/>
      <c r="O52" s="156"/>
      <c r="P52" s="306"/>
      <c r="Q52" s="156"/>
      <c r="R52" s="159"/>
      <c r="S52" s="162"/>
    </row>
    <row r="53" spans="1:19" s="37" customFormat="1" ht="9" customHeight="1">
      <c r="A53" s="270"/>
      <c r="B53" s="165"/>
      <c r="C53" s="165"/>
      <c r="D53" s="165"/>
      <c r="E53" s="431"/>
      <c r="F53" s="151"/>
      <c r="G53" s="151"/>
      <c r="H53" s="98"/>
      <c r="I53" s="151"/>
      <c r="J53" s="308"/>
      <c r="K53" s="156"/>
      <c r="L53" s="158"/>
      <c r="M53" s="156"/>
      <c r="N53" s="300"/>
      <c r="O53" s="301" t="str">
        <f>UPPER(IF(OR(N54="a",N54="as"),M45,IF(OR(N54="b",N54="bs"),M61,)))</f>
        <v>SZEBENI</v>
      </c>
      <c r="P53" s="306"/>
      <c r="Q53" s="156"/>
      <c r="R53" s="159"/>
      <c r="S53" s="162"/>
    </row>
    <row r="54" spans="1:19" s="37" customFormat="1" ht="9" customHeight="1">
      <c r="A54" s="270"/>
      <c r="B54" s="165"/>
      <c r="C54" s="165"/>
      <c r="D54" s="165"/>
      <c r="E54" s="432"/>
      <c r="F54" s="428"/>
      <c r="G54" s="428"/>
      <c r="H54" s="429"/>
      <c r="I54" s="428"/>
      <c r="J54" s="308"/>
      <c r="K54" s="156"/>
      <c r="L54" s="158"/>
      <c r="M54" s="168" t="s">
        <v>0</v>
      </c>
      <c r="N54" s="177" t="s">
        <v>409</v>
      </c>
      <c r="O54" s="303" t="str">
        <f>UPPER(IF(OR(N54="a",N54="as"),M46,IF(OR(N54="b",N54="bs"),M62,)))</f>
        <v>PETER-GIOVANTSIS</v>
      </c>
      <c r="P54" s="299"/>
      <c r="Q54" s="156"/>
      <c r="R54" s="159"/>
      <c r="S54" s="162"/>
    </row>
    <row r="55" spans="1:19" s="37" customFormat="1" ht="9" customHeight="1">
      <c r="A55" s="309">
        <v>13</v>
      </c>
      <c r="B55" s="350">
        <f>IF($D55="","",VLOOKUP($D55,'F12 DD ELO'!$A$7:$P$23,14))</f>
        <v>0</v>
      </c>
      <c r="C55" s="350">
        <f>IF($D55="","",VLOOKUP($D55,'F12 DD ELO'!$A$7:$P$33,15))</f>
        <v>49</v>
      </c>
      <c r="D55" s="152">
        <v>9</v>
      </c>
      <c r="E55" s="426">
        <f>UPPER(IF($D55="","",VLOOKUP($D55,'F12 DD ELO'!$A$7:$P$33,5)))</f>
      </c>
      <c r="F55" s="415" t="str">
        <f>UPPER(IF($D55="","",VLOOKUP($D55,'F12 DD ELO'!$A$7:$P$33,2)))</f>
        <v>PAKSI</v>
      </c>
      <c r="G55" s="415" t="str">
        <f>IF($D55="","",VLOOKUP($D55,'F12 DD ELO'!$A$7:$P$33,3))</f>
        <v>Vince</v>
      </c>
      <c r="H55" s="427"/>
      <c r="I55" s="415">
        <f>IF($D55="","",VLOOKUP($D55,'F12 DD ELO'!$A$7:$P$33,4))</f>
        <v>0</v>
      </c>
      <c r="J55" s="297"/>
      <c r="K55" s="156"/>
      <c r="L55" s="158"/>
      <c r="M55" s="156"/>
      <c r="N55" s="306"/>
      <c r="O55" s="156" t="s">
        <v>438</v>
      </c>
      <c r="P55" s="158"/>
      <c r="Q55" s="156"/>
      <c r="R55" s="159"/>
      <c r="S55" s="162"/>
    </row>
    <row r="56" spans="1:19" s="37" customFormat="1" ht="9" customHeight="1">
      <c r="A56" s="270"/>
      <c r="B56" s="298"/>
      <c r="C56" s="298"/>
      <c r="D56" s="298"/>
      <c r="E56" s="426">
        <f>UPPER(IF($D55="","",VLOOKUP($D55,'F12 DD ELO'!$A$7:$P$33,11)))</f>
      </c>
      <c r="F56" s="415" t="str">
        <f>UPPER(IF($D55="","",VLOOKUP($D55,'F12 DD ELO'!$A$7:$P$33,8)))</f>
        <v>VAVRIK</v>
      </c>
      <c r="G56" s="415" t="str">
        <f>IF($D55="","",VLOOKUP($D55,'F12 DD ELO'!$A$7:$P$33,9))</f>
        <v>Maxim</v>
      </c>
      <c r="H56" s="427"/>
      <c r="I56" s="415">
        <f>IF($D55="","",VLOOKUP($D55,'F12 DD ELO'!$A$7:$P$33,10))</f>
        <v>0</v>
      </c>
      <c r="J56" s="299"/>
      <c r="K56" s="149">
        <f>IF(J56="a",F55,IF(J56="b",F57,""))</f>
      </c>
      <c r="L56" s="158"/>
      <c r="M56" s="156"/>
      <c r="N56" s="306"/>
      <c r="O56" s="156"/>
      <c r="P56" s="158"/>
      <c r="Q56" s="156"/>
      <c r="R56" s="159"/>
      <c r="S56" s="162"/>
    </row>
    <row r="57" spans="1:19" s="37" customFormat="1" ht="9" customHeight="1">
      <c r="A57" s="270"/>
      <c r="B57" s="165"/>
      <c r="C57" s="165"/>
      <c r="D57" s="175"/>
      <c r="E57" s="433"/>
      <c r="F57" s="428"/>
      <c r="G57" s="428"/>
      <c r="H57" s="429"/>
      <c r="I57" s="428"/>
      <c r="J57" s="300"/>
      <c r="K57" s="301" t="str">
        <f>UPPER(IF(OR(J58="a",J58="as"),F55,IF(OR(J58="b",J58="bs"),F59,)))</f>
        <v>PAKSI</v>
      </c>
      <c r="L57" s="302"/>
      <c r="M57" s="156"/>
      <c r="N57" s="306"/>
      <c r="O57" s="156"/>
      <c r="P57" s="158"/>
      <c r="Q57" s="156"/>
      <c r="R57" s="159"/>
      <c r="S57" s="162"/>
    </row>
    <row r="58" spans="1:19" s="37" customFormat="1" ht="9" customHeight="1">
      <c r="A58" s="270"/>
      <c r="B58" s="165"/>
      <c r="C58" s="165"/>
      <c r="D58" s="175"/>
      <c r="E58" s="433"/>
      <c r="F58" s="428"/>
      <c r="G58" s="428"/>
      <c r="H58" s="429"/>
      <c r="I58" s="418" t="s">
        <v>0</v>
      </c>
      <c r="J58" s="177" t="s">
        <v>407</v>
      </c>
      <c r="K58" s="303" t="str">
        <f>UPPER(IF(OR(J58="a",J58="as"),F56,IF(OR(J58="b",J58="bs"),F60,)))</f>
        <v>VAVRIK</v>
      </c>
      <c r="L58" s="304"/>
      <c r="M58" s="156"/>
      <c r="N58" s="306"/>
      <c r="O58" s="156"/>
      <c r="P58" s="158"/>
      <c r="Q58" s="156"/>
      <c r="R58" s="159"/>
      <c r="S58" s="162"/>
    </row>
    <row r="59" spans="1:19" s="37" customFormat="1" ht="9" customHeight="1">
      <c r="A59" s="270">
        <v>14</v>
      </c>
      <c r="B59" s="350">
        <f>IF($D59="","",VLOOKUP($D59,'F12 DD ELO'!$A$7:$P$23,14))</f>
        <v>0</v>
      </c>
      <c r="C59" s="350">
        <f>IF($D59="","",VLOOKUP($D59,'F12 DD ELO'!$A$7:$P$33,15))</f>
        <v>62</v>
      </c>
      <c r="D59" s="152">
        <v>11</v>
      </c>
      <c r="E59" s="426">
        <f>UPPER(IF($D59="","",VLOOKUP($D59,'F12 DD ELO'!$A$7:$P$33,5)))</f>
      </c>
      <c r="F59" s="415" t="str">
        <f>UPPER(IF($D59="","",VLOOKUP($D59,'F12 DD ELO'!$A$7:$P$33,2)))</f>
        <v>TÓTH</v>
      </c>
      <c r="G59" s="415" t="str">
        <f>IF($D59="","",VLOOKUP($D59,'F12 DD ELO'!$A$7:$P$33,3))</f>
        <v>Vid</v>
      </c>
      <c r="H59" s="427"/>
      <c r="I59" s="415">
        <f>IF($D59="","",VLOOKUP($D59,'F12 DD ELO'!$A$7:$P$33,4))</f>
        <v>0</v>
      </c>
      <c r="J59" s="305"/>
      <c r="K59" s="532">
        <v>64765</v>
      </c>
      <c r="L59" s="306"/>
      <c r="M59" s="194"/>
      <c r="N59" s="310"/>
      <c r="O59" s="156"/>
      <c r="P59" s="158"/>
      <c r="Q59" s="156"/>
      <c r="R59" s="159"/>
      <c r="S59" s="162"/>
    </row>
    <row r="60" spans="1:19" s="37" customFormat="1" ht="9" customHeight="1">
      <c r="A60" s="270"/>
      <c r="B60" s="298"/>
      <c r="C60" s="298"/>
      <c r="D60" s="298"/>
      <c r="E60" s="426">
        <f>UPPER(IF($D59="","",VLOOKUP($D59,'F12 DD ELO'!$A$7:$P$33,11)))</f>
      </c>
      <c r="F60" s="415" t="str">
        <f>UPPER(IF($D59="","",VLOOKUP($D59,'F12 DD ELO'!$A$7:$P$33,8)))</f>
        <v>NYIKOS</v>
      </c>
      <c r="G60" s="415" t="str">
        <f>IF($D59="","",VLOOKUP($D59,'F12 DD ELO'!$A$7:$P$33,9))</f>
        <v>Márton</v>
      </c>
      <c r="H60" s="427"/>
      <c r="I60" s="415">
        <f>IF($D59="","",VLOOKUP($D59,'F12 DD ELO'!$A$7:$P$33,10))</f>
        <v>0</v>
      </c>
      <c r="J60" s="299"/>
      <c r="K60" s="156"/>
      <c r="L60" s="306"/>
      <c r="M60" s="274"/>
      <c r="N60" s="311"/>
      <c r="O60" s="156"/>
      <c r="P60" s="158"/>
      <c r="Q60" s="156"/>
      <c r="R60" s="159"/>
      <c r="S60" s="162"/>
    </row>
    <row r="61" spans="1:19" s="37" customFormat="1" ht="9" customHeight="1">
      <c r="A61" s="270"/>
      <c r="B61" s="165"/>
      <c r="C61" s="165"/>
      <c r="D61" s="175"/>
      <c r="E61" s="433"/>
      <c r="F61" s="428"/>
      <c r="G61" s="428"/>
      <c r="H61" s="429"/>
      <c r="I61" s="428"/>
      <c r="J61" s="308"/>
      <c r="K61" s="156"/>
      <c r="L61" s="300"/>
      <c r="M61" s="301" t="str">
        <f>UPPER(IF(OR(L62="a",L62="as"),K57,IF(OR(L62="b",L62="bs"),K65,)))</f>
        <v>SZEBENI</v>
      </c>
      <c r="N61" s="306"/>
      <c r="O61" s="156"/>
      <c r="P61" s="158"/>
      <c r="Q61" s="156"/>
      <c r="R61" s="159"/>
      <c r="S61" s="162"/>
    </row>
    <row r="62" spans="1:19" s="37" customFormat="1" ht="9" customHeight="1">
      <c r="A62" s="270"/>
      <c r="B62" s="165"/>
      <c r="C62" s="165"/>
      <c r="D62" s="175"/>
      <c r="E62" s="433"/>
      <c r="F62" s="428"/>
      <c r="G62" s="428"/>
      <c r="H62" s="429"/>
      <c r="I62" s="428"/>
      <c r="J62" s="308"/>
      <c r="K62" s="168" t="s">
        <v>0</v>
      </c>
      <c r="L62" s="177" t="s">
        <v>409</v>
      </c>
      <c r="M62" s="303" t="str">
        <f>UPPER(IF(OR(L62="a",L62="as"),K58,IF(OR(L62="b",L62="bs"),K66,)))</f>
        <v>PETER-GIOVANTSIS</v>
      </c>
      <c r="N62" s="299"/>
      <c r="O62" s="156"/>
      <c r="P62" s="158"/>
      <c r="Q62" s="156"/>
      <c r="R62" s="159"/>
      <c r="S62" s="162"/>
    </row>
    <row r="63" spans="1:19" s="37" customFormat="1" ht="9" customHeight="1">
      <c r="A63" s="309">
        <v>15</v>
      </c>
      <c r="B63" s="350">
        <f>IF($D63="","",VLOOKUP($D63,'F12 DD ELO'!$A$7:$P$23,14))</f>
        <v>0</v>
      </c>
      <c r="C63" s="350">
        <f>IF($D63="","",VLOOKUP($D63,'F12 DD ELO'!$A$7:$P$33,15))</f>
        <v>26</v>
      </c>
      <c r="D63" s="152">
        <v>7</v>
      </c>
      <c r="E63" s="426">
        <f>UPPER(IF($D63="","",VLOOKUP($D63,'F12 DD ELO'!$A$7:$P$33,5)))</f>
      </c>
      <c r="F63" s="415" t="str">
        <f>UPPER(IF($D63="","",VLOOKUP($D63,'F12 DD ELO'!$A$7:$P$33,2)))</f>
        <v>REKEDT-NAGY</v>
      </c>
      <c r="G63" s="415" t="str">
        <f>IF($D63="","",VLOOKUP($D63,'F12 DD ELO'!$A$7:$P$33,3))</f>
        <v>Zoltán</v>
      </c>
      <c r="H63" s="427"/>
      <c r="I63" s="415">
        <f>IF($D63="","",VLOOKUP($D63,'F12 DD ELO'!$A$7:$P$33,4))</f>
        <v>0</v>
      </c>
      <c r="J63" s="297"/>
      <c r="K63" s="156"/>
      <c r="L63" s="306"/>
      <c r="M63" s="156" t="s">
        <v>437</v>
      </c>
      <c r="N63" s="158"/>
      <c r="O63" s="194"/>
      <c r="P63" s="158"/>
      <c r="Q63" s="156"/>
      <c r="R63" s="159"/>
      <c r="S63" s="162"/>
    </row>
    <row r="64" spans="1:19" s="37" customFormat="1" ht="9" customHeight="1">
      <c r="A64" s="270"/>
      <c r="B64" s="298"/>
      <c r="C64" s="298"/>
      <c r="D64" s="298"/>
      <c r="E64" s="426">
        <f>UPPER(IF($D63="","",VLOOKUP($D63,'F12 DD ELO'!$A$7:$P$33,11)))</f>
      </c>
      <c r="F64" s="415" t="str">
        <f>UPPER(IF($D63="","",VLOOKUP($D63,'F12 DD ELO'!$A$7:$P$33,8)))</f>
        <v>OLÁH-LE</v>
      </c>
      <c r="G64" s="415" t="str">
        <f>IF($D63="","",VLOOKUP($D63,'F12 DD ELO'!$A$7:$P$33,9))</f>
        <v>Milán</v>
      </c>
      <c r="H64" s="427"/>
      <c r="I64" s="415">
        <f>IF($D63="","",VLOOKUP($D63,'F12 DD ELO'!$A$7:$P$33,10))</f>
        <v>0</v>
      </c>
      <c r="J64" s="299"/>
      <c r="K64" s="149">
        <f>IF(J64="a",F63,IF(J64="b",F65,""))</f>
      </c>
      <c r="L64" s="306"/>
      <c r="M64" s="156"/>
      <c r="N64" s="158"/>
      <c r="O64" s="156"/>
      <c r="P64" s="158"/>
      <c r="Q64" s="156"/>
      <c r="R64" s="159"/>
      <c r="S64" s="162"/>
    </row>
    <row r="65" spans="1:19" s="37" customFormat="1" ht="9" customHeight="1">
      <c r="A65" s="270"/>
      <c r="B65" s="165"/>
      <c r="C65" s="165"/>
      <c r="D65" s="165"/>
      <c r="E65" s="432"/>
      <c r="F65" s="428"/>
      <c r="G65" s="428"/>
      <c r="H65" s="429"/>
      <c r="I65" s="428"/>
      <c r="J65" s="300"/>
      <c r="K65" s="301" t="str">
        <f>UPPER(IF(OR(J66="a",J66="as"),F63,IF(OR(J66="b",J66="bs"),F67,)))</f>
        <v>SZEBENI</v>
      </c>
      <c r="L65" s="310"/>
      <c r="M65" s="156"/>
      <c r="N65" s="158"/>
      <c r="O65" s="156"/>
      <c r="P65" s="158"/>
      <c r="Q65" s="156"/>
      <c r="R65" s="159"/>
      <c r="S65" s="162"/>
    </row>
    <row r="66" spans="1:19" s="37" customFormat="1" ht="9" customHeight="1">
      <c r="A66" s="270"/>
      <c r="B66" s="165"/>
      <c r="C66" s="165"/>
      <c r="D66" s="165"/>
      <c r="E66" s="431"/>
      <c r="F66" s="156"/>
      <c r="G66" s="156"/>
      <c r="H66" s="98"/>
      <c r="I66" s="168" t="s">
        <v>0</v>
      </c>
      <c r="J66" s="177" t="s">
        <v>409</v>
      </c>
      <c r="K66" s="303" t="str">
        <f>UPPER(IF(OR(J66="a",J66="as"),F64,IF(OR(J66="b",J66="bs"),F68,)))</f>
        <v>PETER-GIOVANTSIS</v>
      </c>
      <c r="L66" s="299"/>
      <c r="M66" s="156"/>
      <c r="N66" s="158"/>
      <c r="O66" s="156"/>
      <c r="P66" s="158"/>
      <c r="Q66" s="156"/>
      <c r="R66" s="159"/>
      <c r="S66" s="162"/>
    </row>
    <row r="67" spans="1:19" s="37" customFormat="1" ht="9" customHeight="1">
      <c r="A67" s="315">
        <v>16</v>
      </c>
      <c r="B67" s="350">
        <f>IF($D67="","",VLOOKUP($D67,'F12 DD ELO'!$A$7:$P$23,14))</f>
        <v>0</v>
      </c>
      <c r="C67" s="350">
        <f>IF($D67="","",VLOOKUP($D67,'F12 DD ELO'!$A$7:$P$33,15))</f>
        <v>8</v>
      </c>
      <c r="D67" s="152">
        <v>2</v>
      </c>
      <c r="E67" s="430">
        <f>UPPER(IF($D67="","",VLOOKUP($D67,'F12 DD ELO'!$A$7:$P$33,5)))</f>
      </c>
      <c r="F67" s="153" t="str">
        <f>UPPER(IF($D67="","",VLOOKUP($D67,'F12 DD ELO'!$A$7:$P$33,2)))</f>
        <v>SZEBENI</v>
      </c>
      <c r="G67" s="153" t="str">
        <f>IF($D67="","",VLOOKUP($D67,'F12 DD ELO'!$A$7:$P$33,3))</f>
        <v>Miklós</v>
      </c>
      <c r="H67" s="296"/>
      <c r="I67" s="153">
        <f>IF($D67="","",VLOOKUP($D67,'F12 DD ELO'!$A$7:$P$33,4))</f>
        <v>0</v>
      </c>
      <c r="J67" s="305"/>
      <c r="K67" s="156" t="s">
        <v>442</v>
      </c>
      <c r="L67" s="158"/>
      <c r="M67" s="194"/>
      <c r="N67" s="302"/>
      <c r="O67" s="156"/>
      <c r="P67" s="158"/>
      <c r="Q67" s="156"/>
      <c r="R67" s="159"/>
      <c r="S67" s="162"/>
    </row>
    <row r="68" spans="1:19" s="37" customFormat="1" ht="9" customHeight="1">
      <c r="A68" s="270"/>
      <c r="B68" s="298"/>
      <c r="C68" s="298"/>
      <c r="D68" s="298"/>
      <c r="E68" s="451">
        <f>UPPER(IF($D67="","",VLOOKUP($D67,'F12 DD ELO'!$A$7:$P$33,11)))</f>
      </c>
      <c r="F68" s="452" t="str">
        <f>UPPER(IF($D67="","",VLOOKUP($D67,'F12 DD ELO'!$A$7:$P$33,8)))</f>
        <v>PETER-GIOVANTSIS</v>
      </c>
      <c r="G68" s="452" t="str">
        <f>IF($D67="","",VLOOKUP($D67,'F12 DD ELO'!$A$7:$P$33,9))</f>
        <v>Noel</v>
      </c>
      <c r="H68" s="453"/>
      <c r="I68" s="452">
        <f>IF($D67="","",VLOOKUP($D67,'F12 DD ELO'!$A$7:$P$33,10))</f>
        <v>0</v>
      </c>
      <c r="J68" s="299"/>
      <c r="K68" s="156"/>
      <c r="L68" s="158"/>
      <c r="M68" s="274"/>
      <c r="N68" s="307"/>
      <c r="O68" s="156"/>
      <c r="P68" s="158"/>
      <c r="Q68" s="156"/>
      <c r="R68" s="159"/>
      <c r="S68" s="162"/>
    </row>
    <row r="69" spans="1:19" s="37" customFormat="1" ht="9" customHeight="1">
      <c r="A69" s="316"/>
      <c r="B69" s="317"/>
      <c r="C69" s="317"/>
      <c r="D69" s="318"/>
      <c r="E69" s="318"/>
      <c r="F69" s="192"/>
      <c r="G69" s="192"/>
      <c r="H69" s="148"/>
      <c r="I69" s="192"/>
      <c r="J69" s="319"/>
      <c r="K69" s="160"/>
      <c r="L69" s="161"/>
      <c r="M69" s="160"/>
      <c r="N69" s="161"/>
      <c r="O69" s="160"/>
      <c r="P69" s="161"/>
      <c r="Q69" s="160"/>
      <c r="R69" s="161"/>
      <c r="S69" s="162"/>
    </row>
    <row r="70" spans="1:19" s="2" customFormat="1" ht="6" customHeight="1">
      <c r="A70" s="316"/>
      <c r="B70" s="317"/>
      <c r="C70" s="317"/>
      <c r="D70" s="318"/>
      <c r="E70" s="318"/>
      <c r="F70" s="192"/>
      <c r="G70" s="192"/>
      <c r="H70" s="320"/>
      <c r="I70" s="192"/>
      <c r="J70" s="319"/>
      <c r="K70" s="160"/>
      <c r="L70" s="161"/>
      <c r="M70" s="199"/>
      <c r="N70" s="200"/>
      <c r="O70" s="199"/>
      <c r="P70" s="200"/>
      <c r="Q70" s="199"/>
      <c r="R70" s="200"/>
      <c r="S70" s="201"/>
    </row>
    <row r="71" spans="1:18" s="18" customFormat="1" ht="10.5" customHeight="1">
      <c r="A71" s="202" t="s">
        <v>101</v>
      </c>
      <c r="B71" s="203"/>
      <c r="C71" s="204"/>
      <c r="D71" s="205" t="s">
        <v>5</v>
      </c>
      <c r="E71" s="205"/>
      <c r="F71" s="206" t="s">
        <v>138</v>
      </c>
      <c r="G71" s="206"/>
      <c r="H71" s="206"/>
      <c r="I71" s="271"/>
      <c r="J71" s="206" t="s">
        <v>5</v>
      </c>
      <c r="K71" s="206" t="s">
        <v>104</v>
      </c>
      <c r="L71" s="209"/>
      <c r="M71" s="206" t="s">
        <v>105</v>
      </c>
      <c r="N71" s="210"/>
      <c r="O71" s="211" t="s">
        <v>139</v>
      </c>
      <c r="P71" s="211"/>
      <c r="Q71" s="212"/>
      <c r="R71" s="213"/>
    </row>
    <row r="72" spans="1:18" s="18" customFormat="1" ht="9" customHeight="1">
      <c r="A72" s="215" t="s">
        <v>141</v>
      </c>
      <c r="B72" s="214"/>
      <c r="C72" s="216"/>
      <c r="D72" s="217">
        <v>1</v>
      </c>
      <c r="E72" s="217"/>
      <c r="F72" s="90">
        <f>IF(D72&gt;$R$79,,UPPER(VLOOKUP(D72,'F12 DD ELO'!$A$7:$L$23,2)))</f>
        <v>0</v>
      </c>
      <c r="G72" s="88"/>
      <c r="H72" s="88"/>
      <c r="I72" s="321"/>
      <c r="J72" s="322" t="s">
        <v>6</v>
      </c>
      <c r="K72" s="214"/>
      <c r="L72" s="220"/>
      <c r="M72" s="214"/>
      <c r="N72" s="221"/>
      <c r="O72" s="222" t="s">
        <v>140</v>
      </c>
      <c r="P72" s="223"/>
      <c r="Q72" s="223"/>
      <c r="R72" s="224"/>
    </row>
    <row r="73" spans="1:18" s="18" customFormat="1" ht="9" customHeight="1">
      <c r="A73" s="229" t="s">
        <v>113</v>
      </c>
      <c r="B73" s="227"/>
      <c r="C73" s="230"/>
      <c r="D73" s="217"/>
      <c r="E73" s="217"/>
      <c r="F73" s="90">
        <f>IF(D72&gt;$R$79,,UPPER(VLOOKUP(D72,'F12 DD ELO'!$A$7:$L$23,8)))</f>
        <v>0</v>
      </c>
      <c r="G73" s="88"/>
      <c r="H73" s="88"/>
      <c r="I73" s="321"/>
      <c r="J73" s="322"/>
      <c r="K73" s="214"/>
      <c r="L73" s="220"/>
      <c r="M73" s="214"/>
      <c r="N73" s="221"/>
      <c r="O73" s="227"/>
      <c r="P73" s="226"/>
      <c r="Q73" s="227"/>
      <c r="R73" s="228"/>
    </row>
    <row r="74" spans="1:18" s="18" customFormat="1" ht="9" customHeight="1">
      <c r="A74" s="341"/>
      <c r="B74" s="342"/>
      <c r="C74" s="343"/>
      <c r="D74" s="217">
        <v>2</v>
      </c>
      <c r="E74" s="217"/>
      <c r="F74" s="90">
        <f>IF(D74&gt;$R$79,,UPPER(VLOOKUP(D74,'F12 DD ELO'!$A$7:$L$23,2)))</f>
        <v>0</v>
      </c>
      <c r="G74" s="88"/>
      <c r="H74" s="88"/>
      <c r="I74" s="321"/>
      <c r="J74" s="322" t="s">
        <v>7</v>
      </c>
      <c r="K74" s="214"/>
      <c r="L74" s="220"/>
      <c r="M74" s="214"/>
      <c r="N74" s="221"/>
      <c r="O74" s="222" t="s">
        <v>107</v>
      </c>
      <c r="P74" s="223"/>
      <c r="Q74" s="223"/>
      <c r="R74" s="224"/>
    </row>
    <row r="75" spans="1:18" s="18" customFormat="1" ht="9" customHeight="1">
      <c r="A75" s="231"/>
      <c r="B75" s="143"/>
      <c r="C75" s="232"/>
      <c r="D75" s="217"/>
      <c r="E75" s="217"/>
      <c r="F75" s="90">
        <f>IF(D74&gt;$R$79,,UPPER(VLOOKUP(D74,'F12 DD ELO'!$A$7:$L$23,8)))</f>
        <v>0</v>
      </c>
      <c r="G75" s="88"/>
      <c r="H75" s="88"/>
      <c r="I75" s="321"/>
      <c r="J75" s="322"/>
      <c r="K75" s="214"/>
      <c r="L75" s="220"/>
      <c r="M75" s="214"/>
      <c r="N75" s="221"/>
      <c r="O75" s="214"/>
      <c r="P75" s="220"/>
      <c r="Q75" s="214"/>
      <c r="R75" s="221"/>
    </row>
    <row r="76" spans="1:18" s="18" customFormat="1" ht="9" customHeight="1">
      <c r="A76" s="328"/>
      <c r="B76" s="344"/>
      <c r="C76" s="345"/>
      <c r="D76" s="217">
        <v>3</v>
      </c>
      <c r="E76" s="217"/>
      <c r="F76" s="90">
        <f>IF(D76&gt;$R$79,,UPPER(VLOOKUP(D76,'F12 DD ELO'!$A$7:$L$23,2)))</f>
        <v>0</v>
      </c>
      <c r="G76" s="88"/>
      <c r="H76" s="88"/>
      <c r="I76" s="321"/>
      <c r="J76" s="322" t="s">
        <v>8</v>
      </c>
      <c r="K76" s="214"/>
      <c r="L76" s="220"/>
      <c r="M76" s="214"/>
      <c r="N76" s="221"/>
      <c r="O76" s="227"/>
      <c r="P76" s="226"/>
      <c r="Q76" s="227"/>
      <c r="R76" s="228"/>
    </row>
    <row r="77" spans="1:18" s="18" customFormat="1" ht="9" customHeight="1">
      <c r="A77" s="329"/>
      <c r="B77" s="23"/>
      <c r="C77" s="232"/>
      <c r="D77" s="217"/>
      <c r="E77" s="217"/>
      <c r="F77" s="90">
        <f>IF(D76&gt;$R$79,,UPPER(VLOOKUP(D76,'F12 DD ELO'!$A$7:$L$23,8)))</f>
        <v>0</v>
      </c>
      <c r="G77" s="88"/>
      <c r="H77" s="88"/>
      <c r="I77" s="321"/>
      <c r="J77" s="322"/>
      <c r="K77" s="214"/>
      <c r="L77" s="220"/>
      <c r="M77" s="214"/>
      <c r="N77" s="221"/>
      <c r="O77" s="222" t="s">
        <v>91</v>
      </c>
      <c r="P77" s="223"/>
      <c r="Q77" s="223"/>
      <c r="R77" s="224"/>
    </row>
    <row r="78" spans="1:18" s="18" customFormat="1" ht="9" customHeight="1">
      <c r="A78" s="329"/>
      <c r="B78" s="23"/>
      <c r="C78" s="339"/>
      <c r="D78" s="217">
        <v>4</v>
      </c>
      <c r="E78" s="217"/>
      <c r="F78" s="90">
        <f>IF(D78&gt;$R$79,,UPPER(VLOOKUP(D78,'F12 DD ELO'!$A$7:$L$23,2)))</f>
        <v>0</v>
      </c>
      <c r="G78" s="88"/>
      <c r="H78" s="88"/>
      <c r="I78" s="321"/>
      <c r="J78" s="322" t="s">
        <v>9</v>
      </c>
      <c r="K78" s="214"/>
      <c r="L78" s="220"/>
      <c r="M78" s="214"/>
      <c r="N78" s="221"/>
      <c r="O78" s="214"/>
      <c r="P78" s="220"/>
      <c r="Q78" s="214"/>
      <c r="R78" s="221"/>
    </row>
    <row r="79" spans="1:18" s="18" customFormat="1" ht="9" customHeight="1">
      <c r="A79" s="330"/>
      <c r="B79" s="327"/>
      <c r="C79" s="340"/>
      <c r="D79" s="233"/>
      <c r="E79" s="233"/>
      <c r="F79" s="90">
        <f>IF(D78&gt;$R$79,,UPPER(VLOOKUP(D78,'F12 DD ELO'!$A$7:$L$23,8)))</f>
        <v>0</v>
      </c>
      <c r="G79" s="323"/>
      <c r="H79" s="323"/>
      <c r="I79" s="324"/>
      <c r="J79" s="325"/>
      <c r="K79" s="227"/>
      <c r="L79" s="226"/>
      <c r="M79" s="227"/>
      <c r="N79" s="228"/>
      <c r="O79" s="227" t="str">
        <f>R4</f>
        <v>Peterdi Tamás</v>
      </c>
      <c r="P79" s="226"/>
      <c r="Q79" s="227"/>
      <c r="R79" s="326">
        <f>MIN(4,'F12 DD ELO'!$P$5)</f>
        <v>0</v>
      </c>
    </row>
    <row r="80" ht="15.75" customHeight="1"/>
    <row r="81" ht="9" customHeight="1"/>
  </sheetData>
  <sheetProtection/>
  <mergeCells count="1">
    <mergeCell ref="A4:C4"/>
  </mergeCells>
  <conditionalFormatting sqref="I10 I58 I42 I50 I34 I26 I18 I66 K30 M22 O38 K62 K46 M54 K14">
    <cfRule type="expression" priority="2" dxfId="12" stopIfTrue="1">
      <formula>AND($O$1="CU",I10="Umpire")</formula>
    </cfRule>
    <cfRule type="expression" priority="3" dxfId="11" stopIfTrue="1">
      <formula>AND($O$1="CU",I10&lt;&gt;"Umpire",J10&lt;&gt;"")</formula>
    </cfRule>
    <cfRule type="expression" priority="4" dxfId="10" stopIfTrue="1">
      <formula>AND($O$1="CU",I10&lt;&gt;"Umpire")</formula>
    </cfRule>
  </conditionalFormatting>
  <conditionalFormatting sqref="M13 M29 M45 M61 O21 O53 Q37 K9 K17 K25 K33 K41 K49 K57 K65">
    <cfRule type="expression" priority="5" dxfId="5" stopIfTrue="1">
      <formula>J10="as"</formula>
    </cfRule>
    <cfRule type="expression" priority="6" dxfId="5" stopIfTrue="1">
      <formula>J10="bs"</formula>
    </cfRule>
  </conditionalFormatting>
  <conditionalFormatting sqref="M14 M30 M46 M62 O22 O54 Q38 K10 K18 K26 K34 K42 K50 K58 K66">
    <cfRule type="expression" priority="7" dxfId="5" stopIfTrue="1">
      <formula>J10="as"</formula>
    </cfRule>
    <cfRule type="expression" priority="8" dxfId="5" stopIfTrue="1">
      <formula>J10="bs"</formula>
    </cfRule>
  </conditionalFormatting>
  <conditionalFormatting sqref="J10 J18 J26 J34 J42 J50 J58 J66 L62 L46 L30 L14 N22 N54 P38">
    <cfRule type="expression" priority="9" dxfId="2" stopIfTrue="1">
      <formula>$O$1="CU"</formula>
    </cfRule>
  </conditionalFormatting>
  <conditionalFormatting sqref="E7:F7 E63:F63 E11:F11 E15:F15 E19:F19 E23:F23 E27:F27 E31:F31 E35:F35 E39:F39 E43:F43 E47:F47 E51:F51 E55:F55 E59:F59 E67:F67">
    <cfRule type="cellIs" priority="10" dxfId="0" operator="equal" stopIfTrue="1">
      <formula>"Bye"</formula>
    </cfRule>
  </conditionalFormatting>
  <conditionalFormatting sqref="D63 D7 D11 D15 D19 D23 D27 D31 D35 D39 D43 D47 D51 D55 D59 D67">
    <cfRule type="cellIs" priority="11" dxfId="64" operator="lessThan" stopIfTrue="1">
      <formula>5</formula>
    </cfRule>
  </conditionalFormatting>
  <dataValidations count="1">
    <dataValidation type="list" allowBlank="1" showInputMessage="1" sqref="I10 K14 M22 K30 O38 M54 K46 K62 I66 I34 I50 I26 I58 I18 I42">
      <formula1>$U$7:$U$16</formula1>
    </dataValidation>
  </dataValidations>
  <printOptions horizontalCentered="1"/>
  <pageMargins left="0.35" right="0.35" top="0.39" bottom="0.39" header="0" footer="0"/>
  <pageSetup fitToHeight="1" fitToWidth="1" horizontalDpi="600" verticalDpi="600" orientation="portrait" paperSize="9" scale="98" r:id="rId4"/>
  <drawing r:id="rId3"/>
  <legacyDrawing r:id="rId2"/>
</worksheet>
</file>

<file path=xl/worksheets/sheet7.xml><?xml version="1.0" encoding="utf-8"?>
<worksheet xmlns="http://schemas.openxmlformats.org/spreadsheetml/2006/main" xmlns:r="http://schemas.openxmlformats.org/officeDocument/2006/relationships">
  <sheetPr codeName="Sheet16">
    <tabColor indexed="42"/>
  </sheetPr>
  <dimension ref="A1:Q156"/>
  <sheetViews>
    <sheetView showGridLines="0" showZeros="0" zoomScalePageLayoutView="0" workbookViewId="0" topLeftCell="A1">
      <pane ySplit="6" topLeftCell="A21" activePane="bottomLeft" state="frozen"/>
      <selection pane="topLeft" activeCell="B7" sqref="B7:O29"/>
      <selection pane="bottomLeft" activeCell="B33" sqref="B33"/>
    </sheetView>
  </sheetViews>
  <sheetFormatPr defaultColWidth="9.140625" defaultRowHeight="12.75"/>
  <cols>
    <col min="1" max="1" width="3.8515625" style="0" customWidth="1"/>
    <col min="2" max="2" width="13.28125" style="0" customWidth="1"/>
    <col min="3" max="3" width="11.8515625" style="0" customWidth="1"/>
    <col min="4" max="4" width="11.8515625" style="44" customWidth="1"/>
    <col min="5" max="5" width="10.7109375" style="471" customWidth="1"/>
    <col min="6" max="6" width="6.140625" style="99" hidden="1" customWidth="1"/>
    <col min="7" max="7" width="35.00390625" style="99" customWidth="1"/>
    <col min="8" max="8" width="7.7109375" style="44" customWidth="1"/>
    <col min="9" max="13" width="7.421875" style="44" hidden="1" customWidth="1"/>
    <col min="14" max="15" width="7.421875" style="44" customWidth="1"/>
    <col min="16" max="16" width="7.421875" style="44" hidden="1" customWidth="1"/>
    <col min="17" max="17" width="7.421875" style="44" customWidth="1"/>
  </cols>
  <sheetData>
    <row r="1" spans="1:17" ht="26.25">
      <c r="A1" s="353" t="str">
        <f>Altalanos!$A$6</f>
        <v>TM Kupa</v>
      </c>
      <c r="B1" s="91"/>
      <c r="C1" s="91"/>
      <c r="D1" s="346"/>
      <c r="E1" s="371" t="s">
        <v>112</v>
      </c>
      <c r="F1" s="360"/>
      <c r="G1" s="361"/>
      <c r="H1" s="362"/>
      <c r="I1" s="362"/>
      <c r="J1" s="363"/>
      <c r="K1" s="363"/>
      <c r="L1" s="363"/>
      <c r="M1" s="363"/>
      <c r="N1" s="363"/>
      <c r="O1" s="363"/>
      <c r="P1" s="363"/>
      <c r="Q1" s="364"/>
    </row>
    <row r="2" spans="2:17" ht="13.5" thickBot="1">
      <c r="B2" s="94" t="s">
        <v>111</v>
      </c>
      <c r="C2" s="492" t="str">
        <f>Altalanos!$B$8</f>
        <v>L12</v>
      </c>
      <c r="D2" s="116"/>
      <c r="E2" s="371" t="s">
        <v>92</v>
      </c>
      <c r="F2" s="100"/>
      <c r="G2" s="100"/>
      <c r="H2" s="462"/>
      <c r="I2" s="462"/>
      <c r="J2" s="92"/>
      <c r="K2" s="92"/>
      <c r="L2" s="92"/>
      <c r="M2" s="92"/>
      <c r="N2" s="108"/>
      <c r="O2" s="85"/>
      <c r="P2" s="85"/>
      <c r="Q2" s="108"/>
    </row>
    <row r="3" spans="1:17" s="2" customFormat="1" ht="13.5" thickBot="1">
      <c r="A3" s="454" t="s">
        <v>110</v>
      </c>
      <c r="B3" s="460"/>
      <c r="C3" s="460"/>
      <c r="D3" s="460"/>
      <c r="E3" s="460"/>
      <c r="F3" s="460"/>
      <c r="G3" s="460"/>
      <c r="H3" s="460"/>
      <c r="I3" s="461"/>
      <c r="J3" s="109"/>
      <c r="K3" s="118"/>
      <c r="L3" s="118"/>
      <c r="M3" s="118"/>
      <c r="N3" s="413" t="s">
        <v>91</v>
      </c>
      <c r="O3" s="110"/>
      <c r="P3" s="119"/>
      <c r="Q3" s="372"/>
    </row>
    <row r="4" spans="1:17" s="2" customFormat="1" ht="12.75">
      <c r="A4" s="54" t="s">
        <v>81</v>
      </c>
      <c r="B4" s="54"/>
      <c r="C4" s="52" t="s">
        <v>78</v>
      </c>
      <c r="D4" s="54" t="s">
        <v>86</v>
      </c>
      <c r="E4" s="86"/>
      <c r="G4" s="120"/>
      <c r="H4" s="473" t="s">
        <v>87</v>
      </c>
      <c r="I4" s="467"/>
      <c r="J4" s="121"/>
      <c r="K4" s="122"/>
      <c r="L4" s="122"/>
      <c r="M4" s="122"/>
      <c r="N4" s="121"/>
      <c r="O4" s="373"/>
      <c r="P4" s="373"/>
      <c r="Q4" s="123"/>
    </row>
    <row r="5" spans="1:17" s="2" customFormat="1" ht="13.5" thickBot="1">
      <c r="A5" s="365" t="str">
        <f>Altalanos!$A$10</f>
        <v>2022.01.15-17</v>
      </c>
      <c r="B5" s="365"/>
      <c r="C5" s="95" t="str">
        <f>Altalanos!$C$10</f>
        <v>Budapest</v>
      </c>
      <c r="D5" s="96" t="str">
        <f>Altalanos!$D$10</f>
        <v>  </v>
      </c>
      <c r="E5" s="96"/>
      <c r="F5" s="96"/>
      <c r="G5" s="96"/>
      <c r="H5" s="398" t="str">
        <f>Altalanos!$E$10</f>
        <v>Peterdi Tamás</v>
      </c>
      <c r="I5" s="474"/>
      <c r="J5" s="124"/>
      <c r="K5" s="87"/>
      <c r="L5" s="87"/>
      <c r="M5" s="87"/>
      <c r="N5" s="124"/>
      <c r="O5" s="96"/>
      <c r="P5" s="96"/>
      <c r="Q5" s="482"/>
    </row>
    <row r="6" spans="1:17" ht="30" customHeight="1" thickBot="1">
      <c r="A6" s="351" t="s">
        <v>93</v>
      </c>
      <c r="B6" s="112" t="s">
        <v>84</v>
      </c>
      <c r="C6" s="112" t="s">
        <v>85</v>
      </c>
      <c r="D6" s="112" t="s">
        <v>89</v>
      </c>
      <c r="E6" s="113" t="s">
        <v>90</v>
      </c>
      <c r="F6" s="113" t="s">
        <v>94</v>
      </c>
      <c r="G6" s="113" t="s">
        <v>164</v>
      </c>
      <c r="H6" s="463" t="s">
        <v>95</v>
      </c>
      <c r="I6" s="464"/>
      <c r="J6" s="355" t="s">
        <v>73</v>
      </c>
      <c r="K6" s="114" t="s">
        <v>71</v>
      </c>
      <c r="L6" s="357" t="s">
        <v>1</v>
      </c>
      <c r="M6" s="283" t="s">
        <v>72</v>
      </c>
      <c r="N6" s="388" t="s">
        <v>109</v>
      </c>
      <c r="O6" s="369" t="s">
        <v>96</v>
      </c>
      <c r="P6" s="370" t="s">
        <v>2</v>
      </c>
      <c r="Q6" s="113" t="s">
        <v>97</v>
      </c>
    </row>
    <row r="7" spans="1:17" s="11" customFormat="1" ht="18.75" customHeight="1">
      <c r="A7" s="359">
        <v>1</v>
      </c>
      <c r="B7" t="s">
        <v>375</v>
      </c>
      <c r="C7" s="102" t="s">
        <v>311</v>
      </c>
      <c r="D7" t="s">
        <v>197</v>
      </c>
      <c r="E7" s="520" t="s">
        <v>338</v>
      </c>
      <c r="F7" s="456"/>
      <c r="G7" s="457"/>
      <c r="H7" s="103"/>
      <c r="I7" s="103"/>
      <c r="J7" s="356"/>
      <c r="K7" s="354"/>
      <c r="L7" s="358"/>
      <c r="M7" s="354"/>
      <c r="N7" s="348"/>
      <c r="O7">
        <v>1</v>
      </c>
      <c r="P7" s="127"/>
      <c r="Q7" s="104"/>
    </row>
    <row r="8" spans="1:17" s="11" customFormat="1" ht="18.75" customHeight="1">
      <c r="A8" s="359">
        <v>2</v>
      </c>
      <c r="B8" t="s">
        <v>376</v>
      </c>
      <c r="C8" s="102" t="s">
        <v>323</v>
      </c>
      <c r="D8" t="s">
        <v>186</v>
      </c>
      <c r="E8" s="520" t="s">
        <v>339</v>
      </c>
      <c r="F8" s="458"/>
      <c r="G8" s="459"/>
      <c r="H8" s="103"/>
      <c r="I8" s="103"/>
      <c r="J8" s="356"/>
      <c r="K8" s="354"/>
      <c r="L8" s="358"/>
      <c r="M8" s="354"/>
      <c r="N8" s="348"/>
      <c r="O8">
        <v>2</v>
      </c>
      <c r="P8" s="127"/>
      <c r="Q8" s="104"/>
    </row>
    <row r="9" spans="1:17" s="11" customFormat="1" ht="18.75" customHeight="1">
      <c r="A9" s="359">
        <v>3</v>
      </c>
      <c r="B9" t="s">
        <v>371</v>
      </c>
      <c r="C9" s="102" t="s">
        <v>313</v>
      </c>
      <c r="D9" t="s">
        <v>186</v>
      </c>
      <c r="E9" s="520" t="s">
        <v>340</v>
      </c>
      <c r="F9" s="458"/>
      <c r="G9" s="459"/>
      <c r="H9" s="103"/>
      <c r="I9" s="103"/>
      <c r="J9" s="356"/>
      <c r="K9" s="354"/>
      <c r="L9" s="358"/>
      <c r="M9" s="354"/>
      <c r="N9" s="348"/>
      <c r="O9">
        <v>3</v>
      </c>
      <c r="P9" s="469"/>
      <c r="Q9" s="389"/>
    </row>
    <row r="10" spans="1:17" s="11" customFormat="1" ht="18.75" customHeight="1">
      <c r="A10" s="359">
        <v>4</v>
      </c>
      <c r="B10" t="s">
        <v>179</v>
      </c>
      <c r="C10" s="102" t="s">
        <v>311</v>
      </c>
      <c r="D10" t="s">
        <v>397</v>
      </c>
      <c r="E10" s="520" t="s">
        <v>341</v>
      </c>
      <c r="F10" s="458"/>
      <c r="G10" s="459"/>
      <c r="H10" s="103"/>
      <c r="I10" s="103"/>
      <c r="J10" s="356"/>
      <c r="K10" s="354"/>
      <c r="L10" s="358"/>
      <c r="M10" s="354"/>
      <c r="N10" s="348"/>
      <c r="O10">
        <v>4</v>
      </c>
      <c r="P10" s="468"/>
      <c r="Q10" s="465"/>
    </row>
    <row r="11" spans="1:17" s="11" customFormat="1" ht="18.75" customHeight="1">
      <c r="A11" s="359">
        <v>5</v>
      </c>
      <c r="B11" t="s">
        <v>248</v>
      </c>
      <c r="C11" s="102" t="s">
        <v>314</v>
      </c>
      <c r="D11" t="s">
        <v>397</v>
      </c>
      <c r="E11" s="520" t="s">
        <v>342</v>
      </c>
      <c r="F11" s="458"/>
      <c r="G11" s="459"/>
      <c r="H11" s="103"/>
      <c r="I11" s="103"/>
      <c r="J11" s="356"/>
      <c r="K11" s="354"/>
      <c r="L11" s="358"/>
      <c r="M11" s="354"/>
      <c r="N11" s="348"/>
      <c r="O11">
        <v>5</v>
      </c>
      <c r="P11" s="468"/>
      <c r="Q11" s="465"/>
    </row>
    <row r="12" spans="1:17" s="11" customFormat="1" ht="18.75" customHeight="1">
      <c r="A12" s="359">
        <v>6</v>
      </c>
      <c r="B12" t="s">
        <v>375</v>
      </c>
      <c r="C12" s="102" t="s">
        <v>315</v>
      </c>
      <c r="D12" t="s">
        <v>197</v>
      </c>
      <c r="E12" s="520" t="s">
        <v>343</v>
      </c>
      <c r="F12" s="458"/>
      <c r="G12" s="459"/>
      <c r="H12" s="103"/>
      <c r="I12" s="103"/>
      <c r="J12" s="356"/>
      <c r="K12" s="354"/>
      <c r="L12" s="358"/>
      <c r="M12" s="354"/>
      <c r="N12" s="348"/>
      <c r="O12">
        <v>6</v>
      </c>
      <c r="P12" s="468"/>
      <c r="Q12" s="465"/>
    </row>
    <row r="13" spans="1:17" s="11" customFormat="1" ht="18.75" customHeight="1">
      <c r="A13" s="359">
        <v>7</v>
      </c>
      <c r="B13" t="s">
        <v>377</v>
      </c>
      <c r="C13" s="102" t="s">
        <v>316</v>
      </c>
      <c r="D13" t="s">
        <v>298</v>
      </c>
      <c r="E13" s="520" t="s">
        <v>344</v>
      </c>
      <c r="F13" s="458"/>
      <c r="G13" s="459"/>
      <c r="H13" s="103"/>
      <c r="I13" s="103"/>
      <c r="J13" s="356"/>
      <c r="K13" s="354"/>
      <c r="L13" s="358"/>
      <c r="M13" s="354"/>
      <c r="N13" s="348"/>
      <c r="O13">
        <v>7</v>
      </c>
      <c r="P13" s="468"/>
      <c r="Q13" s="465"/>
    </row>
    <row r="14" spans="1:17" s="11" customFormat="1" ht="18.75" customHeight="1">
      <c r="A14" s="359">
        <v>8</v>
      </c>
      <c r="B14" t="s">
        <v>378</v>
      </c>
      <c r="C14" s="102" t="s">
        <v>317</v>
      </c>
      <c r="D14" t="s">
        <v>299</v>
      </c>
      <c r="E14" s="520" t="s">
        <v>345</v>
      </c>
      <c r="F14" s="458"/>
      <c r="G14" s="459"/>
      <c r="H14" s="103"/>
      <c r="I14" s="103"/>
      <c r="J14" s="356"/>
      <c r="K14" s="354"/>
      <c r="L14" s="358"/>
      <c r="M14" s="354"/>
      <c r="N14" s="348"/>
      <c r="O14">
        <v>8</v>
      </c>
      <c r="P14" s="468"/>
      <c r="Q14" s="465"/>
    </row>
    <row r="15" spans="1:17" s="11" customFormat="1" ht="18.75" customHeight="1">
      <c r="A15" s="359">
        <v>9</v>
      </c>
      <c r="B15" t="s">
        <v>379</v>
      </c>
      <c r="C15" s="102" t="s">
        <v>318</v>
      </c>
      <c r="D15" t="s">
        <v>300</v>
      </c>
      <c r="E15" s="520" t="s">
        <v>346</v>
      </c>
      <c r="F15" s="126"/>
      <c r="G15" s="126"/>
      <c r="H15" s="103"/>
      <c r="I15" s="103"/>
      <c r="J15" s="356"/>
      <c r="K15" s="354"/>
      <c r="L15" s="358"/>
      <c r="M15" s="394"/>
      <c r="N15" s="348"/>
      <c r="O15">
        <v>9</v>
      </c>
      <c r="P15" s="104"/>
      <c r="Q15" s="104"/>
    </row>
    <row r="16" spans="1:17" s="11" customFormat="1" ht="18.75" customHeight="1">
      <c r="A16" s="359">
        <v>10</v>
      </c>
      <c r="B16" t="s">
        <v>380</v>
      </c>
      <c r="C16" s="102" t="s">
        <v>324</v>
      </c>
      <c r="D16" t="s">
        <v>301</v>
      </c>
      <c r="E16" s="520" t="s">
        <v>347</v>
      </c>
      <c r="F16" s="126"/>
      <c r="G16" s="126"/>
      <c r="H16" s="103"/>
      <c r="I16" s="103"/>
      <c r="J16" s="356"/>
      <c r="K16" s="354"/>
      <c r="L16" s="358"/>
      <c r="M16" s="394"/>
      <c r="N16" s="348"/>
      <c r="O16">
        <v>10</v>
      </c>
      <c r="P16" s="127"/>
      <c r="Q16" s="104"/>
    </row>
    <row r="17" spans="1:17" s="11" customFormat="1" ht="18.75" customHeight="1">
      <c r="A17" s="359">
        <v>11</v>
      </c>
      <c r="B17" t="s">
        <v>381</v>
      </c>
      <c r="C17" s="102" t="s">
        <v>319</v>
      </c>
      <c r="D17" t="s">
        <v>302</v>
      </c>
      <c r="E17" s="520" t="s">
        <v>348</v>
      </c>
      <c r="F17" s="126"/>
      <c r="G17" s="126"/>
      <c r="H17" s="103"/>
      <c r="I17" s="103"/>
      <c r="J17" s="356"/>
      <c r="K17" s="354"/>
      <c r="L17" s="358"/>
      <c r="M17" s="394"/>
      <c r="N17" s="348"/>
      <c r="O17">
        <v>12</v>
      </c>
      <c r="P17" s="127"/>
      <c r="Q17" s="104"/>
    </row>
    <row r="18" spans="1:17" s="11" customFormat="1" ht="18.75" customHeight="1">
      <c r="A18" s="359">
        <v>12</v>
      </c>
      <c r="B18" t="s">
        <v>382</v>
      </c>
      <c r="C18" s="102" t="s">
        <v>325</v>
      </c>
      <c r="D18" t="s">
        <v>303</v>
      </c>
      <c r="E18" s="520" t="s">
        <v>349</v>
      </c>
      <c r="F18" s="126"/>
      <c r="G18" s="126"/>
      <c r="H18" s="103"/>
      <c r="I18" s="103"/>
      <c r="J18" s="356"/>
      <c r="K18" s="354"/>
      <c r="L18" s="358"/>
      <c r="M18" s="394"/>
      <c r="N18" s="348"/>
      <c r="O18">
        <v>13</v>
      </c>
      <c r="P18" s="127"/>
      <c r="Q18" s="104"/>
    </row>
    <row r="19" spans="1:17" s="11" customFormat="1" ht="18.75" customHeight="1">
      <c r="A19" s="359">
        <v>13</v>
      </c>
      <c r="B19" t="s">
        <v>383</v>
      </c>
      <c r="C19" s="102" t="s">
        <v>320</v>
      </c>
      <c r="D19" t="s">
        <v>304</v>
      </c>
      <c r="E19" s="520" t="s">
        <v>350</v>
      </c>
      <c r="F19" s="126"/>
      <c r="G19" s="126"/>
      <c r="H19" s="103"/>
      <c r="I19" s="103"/>
      <c r="J19" s="356"/>
      <c r="K19" s="354"/>
      <c r="L19" s="358"/>
      <c r="M19" s="394"/>
      <c r="N19" s="348"/>
      <c r="O19">
        <v>14</v>
      </c>
      <c r="P19" s="127"/>
      <c r="Q19" s="104"/>
    </row>
    <row r="20" spans="1:17" s="11" customFormat="1" ht="18.75" customHeight="1">
      <c r="A20" s="359">
        <v>14</v>
      </c>
      <c r="B20" t="s">
        <v>384</v>
      </c>
      <c r="C20" s="102" t="s">
        <v>321</v>
      </c>
      <c r="D20" t="s">
        <v>186</v>
      </c>
      <c r="E20" s="520" t="s">
        <v>351</v>
      </c>
      <c r="F20" s="126"/>
      <c r="G20" s="126"/>
      <c r="H20" s="103"/>
      <c r="I20" s="103"/>
      <c r="J20" s="356"/>
      <c r="K20" s="354"/>
      <c r="L20" s="358"/>
      <c r="M20" s="394"/>
      <c r="N20" s="348"/>
      <c r="O20">
        <v>15</v>
      </c>
      <c r="P20" s="127"/>
      <c r="Q20" s="104"/>
    </row>
    <row r="21" spans="1:17" s="11" customFormat="1" ht="18.75" customHeight="1">
      <c r="A21" s="359">
        <v>15</v>
      </c>
      <c r="B21" t="s">
        <v>385</v>
      </c>
      <c r="C21" s="102" t="s">
        <v>322</v>
      </c>
      <c r="D21" t="s">
        <v>305</v>
      </c>
      <c r="E21" s="520" t="s">
        <v>352</v>
      </c>
      <c r="F21" s="126"/>
      <c r="G21" s="126"/>
      <c r="H21" s="103"/>
      <c r="I21" s="103"/>
      <c r="J21" s="356"/>
      <c r="K21" s="354"/>
      <c r="L21" s="358"/>
      <c r="M21" s="394"/>
      <c r="N21" s="348"/>
      <c r="O21">
        <v>16</v>
      </c>
      <c r="P21" s="127"/>
      <c r="Q21" s="104"/>
    </row>
    <row r="22" spans="1:17" s="11" customFormat="1" ht="18.75" customHeight="1">
      <c r="A22" s="359">
        <v>16</v>
      </c>
      <c r="B22" t="s">
        <v>386</v>
      </c>
      <c r="C22" s="102" t="s">
        <v>326</v>
      </c>
      <c r="D22" t="s">
        <v>306</v>
      </c>
      <c r="E22" s="520" t="s">
        <v>353</v>
      </c>
      <c r="F22" s="126"/>
      <c r="G22" s="126"/>
      <c r="H22" s="103"/>
      <c r="I22" s="103"/>
      <c r="J22" s="356"/>
      <c r="K22" s="354"/>
      <c r="L22" s="358"/>
      <c r="M22" s="394"/>
      <c r="N22" s="348"/>
      <c r="O22">
        <v>17</v>
      </c>
      <c r="P22" s="127"/>
      <c r="Q22" s="104"/>
    </row>
    <row r="23" spans="1:17" s="11" customFormat="1" ht="18.75" customHeight="1">
      <c r="A23" s="359">
        <v>17</v>
      </c>
      <c r="B23" t="s">
        <v>387</v>
      </c>
      <c r="C23" s="102" t="s">
        <v>327</v>
      </c>
      <c r="D23" t="s">
        <v>301</v>
      </c>
      <c r="E23" s="520" t="s">
        <v>354</v>
      </c>
      <c r="F23" s="126"/>
      <c r="G23" s="126"/>
      <c r="H23" s="103"/>
      <c r="I23" s="103"/>
      <c r="J23" s="356"/>
      <c r="K23" s="354"/>
      <c r="L23" s="358"/>
      <c r="M23" s="394"/>
      <c r="N23" s="348"/>
      <c r="O23">
        <v>18</v>
      </c>
      <c r="P23" s="127"/>
      <c r="Q23" s="104"/>
    </row>
    <row r="24" spans="1:17" s="11" customFormat="1" ht="18.75" customHeight="1">
      <c r="A24" s="359">
        <v>18</v>
      </c>
      <c r="B24" t="s">
        <v>246</v>
      </c>
      <c r="C24" s="102" t="s">
        <v>328</v>
      </c>
      <c r="D24" t="s">
        <v>307</v>
      </c>
      <c r="E24" s="520" t="s">
        <v>355</v>
      </c>
      <c r="F24" s="126"/>
      <c r="G24" s="126"/>
      <c r="H24" s="103"/>
      <c r="I24" s="103"/>
      <c r="J24" s="356"/>
      <c r="K24" s="354"/>
      <c r="L24" s="358"/>
      <c r="M24" s="394"/>
      <c r="N24" s="348"/>
      <c r="O24">
        <v>20</v>
      </c>
      <c r="P24" s="127"/>
      <c r="Q24" s="104"/>
    </row>
    <row r="25" spans="1:17" s="11" customFormat="1" ht="18.75" customHeight="1">
      <c r="A25" s="359">
        <v>19</v>
      </c>
      <c r="B25" t="s">
        <v>388</v>
      </c>
      <c r="C25" s="102" t="s">
        <v>329</v>
      </c>
      <c r="D25" t="s">
        <v>308</v>
      </c>
      <c r="E25" s="520" t="s">
        <v>356</v>
      </c>
      <c r="F25" s="126"/>
      <c r="G25" s="126"/>
      <c r="H25" s="103"/>
      <c r="I25" s="103"/>
      <c r="J25" s="356"/>
      <c r="K25" s="354"/>
      <c r="L25" s="358"/>
      <c r="M25" s="394"/>
      <c r="N25" s="348"/>
      <c r="O25">
        <v>21</v>
      </c>
      <c r="P25" s="127"/>
      <c r="Q25" s="104"/>
    </row>
    <row r="26" spans="1:17" s="11" customFormat="1" ht="18.75" customHeight="1">
      <c r="A26" s="359">
        <v>20</v>
      </c>
      <c r="B26" t="s">
        <v>389</v>
      </c>
      <c r="C26" s="102" t="s">
        <v>330</v>
      </c>
      <c r="D26" t="s">
        <v>186</v>
      </c>
      <c r="E26" s="520" t="s">
        <v>357</v>
      </c>
      <c r="F26" s="126"/>
      <c r="G26" s="126"/>
      <c r="H26" s="103"/>
      <c r="I26" s="103"/>
      <c r="J26" s="356"/>
      <c r="K26" s="354"/>
      <c r="L26" s="358"/>
      <c r="M26" s="394"/>
      <c r="N26" s="348"/>
      <c r="O26">
        <v>24</v>
      </c>
      <c r="P26" s="127"/>
      <c r="Q26" s="104"/>
    </row>
    <row r="27" spans="1:17" s="11" customFormat="1" ht="18.75" customHeight="1">
      <c r="A27" s="359">
        <v>21</v>
      </c>
      <c r="B27" t="s">
        <v>249</v>
      </c>
      <c r="C27" s="102" t="s">
        <v>331</v>
      </c>
      <c r="D27" t="s">
        <v>397</v>
      </c>
      <c r="E27" s="520" t="s">
        <v>358</v>
      </c>
      <c r="F27" s="126"/>
      <c r="G27" s="126"/>
      <c r="H27" s="103"/>
      <c r="I27" s="103"/>
      <c r="J27" s="356"/>
      <c r="K27" s="354"/>
      <c r="L27" s="358"/>
      <c r="M27" s="394"/>
      <c r="N27" s="348"/>
      <c r="O27">
        <v>25</v>
      </c>
      <c r="P27" s="127"/>
      <c r="Q27" s="104"/>
    </row>
    <row r="28" spans="1:17" s="11" customFormat="1" ht="18.75" customHeight="1">
      <c r="A28" s="359">
        <v>22</v>
      </c>
      <c r="B28" t="s">
        <v>265</v>
      </c>
      <c r="C28" s="102" t="s">
        <v>332</v>
      </c>
      <c r="D28" t="s">
        <v>397</v>
      </c>
      <c r="E28" s="520" t="s">
        <v>359</v>
      </c>
      <c r="F28" s="475"/>
      <c r="G28" s="476"/>
      <c r="H28" s="103"/>
      <c r="I28" s="103"/>
      <c r="J28" s="356"/>
      <c r="K28" s="354"/>
      <c r="L28" s="358"/>
      <c r="M28" s="394"/>
      <c r="N28" s="348"/>
      <c r="O28">
        <v>27</v>
      </c>
      <c r="P28" s="127"/>
      <c r="Q28" s="104"/>
    </row>
    <row r="29" spans="1:17" s="11" customFormat="1" ht="18.75" customHeight="1">
      <c r="A29" s="359">
        <v>23</v>
      </c>
      <c r="B29" t="s">
        <v>390</v>
      </c>
      <c r="C29" s="102" t="s">
        <v>312</v>
      </c>
      <c r="D29" t="s">
        <v>183</v>
      </c>
      <c r="E29" s="520" t="s">
        <v>360</v>
      </c>
      <c r="F29" s="126"/>
      <c r="G29" s="126"/>
      <c r="H29" s="103"/>
      <c r="I29" s="103"/>
      <c r="J29" s="356"/>
      <c r="K29" s="354"/>
      <c r="L29" s="358"/>
      <c r="M29" s="394"/>
      <c r="N29" s="348"/>
      <c r="O29">
        <v>28</v>
      </c>
      <c r="P29" s="127"/>
      <c r="Q29" s="104"/>
    </row>
    <row r="30" spans="1:17" s="11" customFormat="1" ht="18.75" customHeight="1">
      <c r="A30" s="359">
        <v>24</v>
      </c>
      <c r="B30" t="s">
        <v>391</v>
      </c>
      <c r="C30" s="102" t="s">
        <v>333</v>
      </c>
      <c r="D30" t="s">
        <v>183</v>
      </c>
      <c r="E30" s="520" t="s">
        <v>361</v>
      </c>
      <c r="F30" s="126"/>
      <c r="G30" s="126"/>
      <c r="H30" s="103"/>
      <c r="I30" s="103"/>
      <c r="J30" s="356"/>
      <c r="K30" s="354"/>
      <c r="L30" s="358"/>
      <c r="M30" s="394"/>
      <c r="N30" s="348"/>
      <c r="O30">
        <v>31</v>
      </c>
      <c r="P30" s="127"/>
      <c r="Q30" s="104"/>
    </row>
    <row r="31" spans="1:17" s="11" customFormat="1" ht="18.75" customHeight="1">
      <c r="A31" s="359">
        <v>25</v>
      </c>
      <c r="B31" t="s">
        <v>392</v>
      </c>
      <c r="C31" s="102" t="s">
        <v>334</v>
      </c>
      <c r="D31" t="s">
        <v>309</v>
      </c>
      <c r="E31" s="520" t="s">
        <v>362</v>
      </c>
      <c r="F31" s="126"/>
      <c r="G31" s="126"/>
      <c r="H31" s="103"/>
      <c r="I31" s="103"/>
      <c r="J31" s="356"/>
      <c r="K31" s="354"/>
      <c r="L31" s="358"/>
      <c r="M31" s="394"/>
      <c r="N31" s="348"/>
      <c r="O31">
        <v>32</v>
      </c>
      <c r="P31" s="127"/>
      <c r="Q31" s="104"/>
    </row>
    <row r="32" spans="1:17" s="11" customFormat="1" ht="18.75" customHeight="1">
      <c r="A32" s="359">
        <v>26</v>
      </c>
      <c r="B32" t="s">
        <v>393</v>
      </c>
      <c r="C32" s="102" t="s">
        <v>335</v>
      </c>
      <c r="D32" t="s">
        <v>397</v>
      </c>
      <c r="E32" s="520" t="s">
        <v>363</v>
      </c>
      <c r="F32" s="126"/>
      <c r="G32" s="531"/>
      <c r="H32" s="103"/>
      <c r="I32" s="103"/>
      <c r="J32" s="356"/>
      <c r="K32" s="354"/>
      <c r="L32" s="358"/>
      <c r="M32" s="394"/>
      <c r="N32" s="348"/>
      <c r="O32">
        <v>36</v>
      </c>
      <c r="P32" s="127"/>
      <c r="Q32" s="104"/>
    </row>
    <row r="33" spans="1:17" s="11" customFormat="1" ht="18.75" customHeight="1">
      <c r="A33" s="359">
        <v>27</v>
      </c>
      <c r="B33" s="525" t="s">
        <v>394</v>
      </c>
      <c r="C33" s="102" t="s">
        <v>316</v>
      </c>
      <c r="D33" s="527" t="s">
        <v>309</v>
      </c>
      <c r="E33" s="528" t="s">
        <v>401</v>
      </c>
      <c r="F33" s="126"/>
      <c r="G33" s="126"/>
      <c r="H33" s="103"/>
      <c r="I33" s="103"/>
      <c r="J33" s="356"/>
      <c r="K33" s="354"/>
      <c r="L33" s="358"/>
      <c r="M33" s="394"/>
      <c r="N33" s="348" t="s">
        <v>400</v>
      </c>
      <c r="O33" s="527">
        <v>37</v>
      </c>
      <c r="P33" s="127"/>
      <c r="Q33" s="104"/>
    </row>
    <row r="34" spans="1:17" s="11" customFormat="1" ht="18.75" customHeight="1">
      <c r="A34" s="359">
        <v>28</v>
      </c>
      <c r="B34" t="s">
        <v>179</v>
      </c>
      <c r="C34" s="102" t="s">
        <v>337</v>
      </c>
      <c r="D34" t="s">
        <v>403</v>
      </c>
      <c r="E34" s="520" t="s">
        <v>365</v>
      </c>
      <c r="F34" s="126"/>
      <c r="G34" s="126"/>
      <c r="H34" s="103"/>
      <c r="I34" s="103"/>
      <c r="J34" s="356"/>
      <c r="K34" s="354"/>
      <c r="L34" s="358"/>
      <c r="M34" s="394"/>
      <c r="N34" s="348"/>
      <c r="O34">
        <v>41</v>
      </c>
      <c r="P34" s="127"/>
      <c r="Q34" s="104"/>
    </row>
    <row r="35" spans="1:17" s="11" customFormat="1" ht="18.75" customHeight="1">
      <c r="A35" s="359">
        <v>29</v>
      </c>
      <c r="B35" s="526" t="s">
        <v>259</v>
      </c>
      <c r="C35" s="102" t="s">
        <v>336</v>
      </c>
      <c r="D35" s="526" t="s">
        <v>310</v>
      </c>
      <c r="E35" s="529" t="s">
        <v>364</v>
      </c>
      <c r="F35" s="126"/>
      <c r="G35" s="126"/>
      <c r="H35" s="103"/>
      <c r="I35" s="103"/>
      <c r="J35" s="356"/>
      <c r="K35" s="354"/>
      <c r="L35" s="358"/>
      <c r="M35" s="394"/>
      <c r="N35" s="348"/>
      <c r="O35" s="526">
        <v>49</v>
      </c>
      <c r="P35" s="127"/>
      <c r="Q35" s="104"/>
    </row>
    <row r="36" spans="1:17" s="11" customFormat="1" ht="18.75" customHeight="1">
      <c r="A36" s="359">
        <v>30</v>
      </c>
      <c r="B36" s="102"/>
      <c r="C36" s="102"/>
      <c r="D36" s="103"/>
      <c r="E36" s="374"/>
      <c r="F36" s="126"/>
      <c r="G36" s="126"/>
      <c r="H36" s="103"/>
      <c r="I36" s="103"/>
      <c r="J36" s="356"/>
      <c r="K36" s="354"/>
      <c r="L36" s="358"/>
      <c r="M36" s="394"/>
      <c r="N36" s="348"/>
      <c r="O36" s="103"/>
      <c r="P36" s="127"/>
      <c r="Q36" s="104"/>
    </row>
    <row r="37" spans="1:17" s="11" customFormat="1" ht="18.75" customHeight="1">
      <c r="A37" s="359">
        <v>31</v>
      </c>
      <c r="B37" s="102"/>
      <c r="C37" s="102"/>
      <c r="D37" s="103"/>
      <c r="E37" s="374"/>
      <c r="F37" s="126"/>
      <c r="G37" s="126"/>
      <c r="H37" s="103"/>
      <c r="I37" s="103"/>
      <c r="J37" s="356"/>
      <c r="K37" s="354"/>
      <c r="L37" s="358"/>
      <c r="M37" s="394"/>
      <c r="N37" s="348"/>
      <c r="O37" s="103"/>
      <c r="P37" s="127"/>
      <c r="Q37" s="104"/>
    </row>
    <row r="38" spans="1:17" s="11" customFormat="1" ht="18.75" customHeight="1">
      <c r="A38" s="359">
        <v>32</v>
      </c>
      <c r="B38" s="102"/>
      <c r="C38" s="102"/>
      <c r="D38" s="103"/>
      <c r="E38" s="374"/>
      <c r="F38" s="126"/>
      <c r="G38" s="126"/>
      <c r="H38" s="466"/>
      <c r="I38" s="397"/>
      <c r="J38" s="356"/>
      <c r="K38" s="354"/>
      <c r="L38" s="358"/>
      <c r="M38" s="394"/>
      <c r="N38" s="348"/>
      <c r="O38" s="104"/>
      <c r="P38" s="127"/>
      <c r="Q38" s="104"/>
    </row>
    <row r="39" spans="1:17" s="11" customFormat="1" ht="18.75" customHeight="1">
      <c r="A39" s="359">
        <v>33</v>
      </c>
      <c r="B39" s="102"/>
      <c r="C39" s="102"/>
      <c r="D39" s="103"/>
      <c r="E39" s="374"/>
      <c r="F39" s="126"/>
      <c r="G39" s="126"/>
      <c r="H39" s="466"/>
      <c r="I39" s="397"/>
      <c r="J39" s="356"/>
      <c r="K39" s="354"/>
      <c r="L39" s="358"/>
      <c r="M39" s="394"/>
      <c r="N39" s="389"/>
      <c r="O39" s="352"/>
      <c r="P39" s="127"/>
      <c r="Q39" s="104"/>
    </row>
    <row r="40" spans="1:17" s="11" customFormat="1" ht="18.75" customHeight="1">
      <c r="A40" s="359">
        <v>34</v>
      </c>
      <c r="B40" s="102"/>
      <c r="C40" s="102"/>
      <c r="D40" s="103"/>
      <c r="E40" s="374"/>
      <c r="F40" s="126"/>
      <c r="G40" s="126"/>
      <c r="H40" s="466"/>
      <c r="I40" s="397"/>
      <c r="J40" s="356" t="e">
        <f>IF(AND(Q40="",#REF!&gt;0,#REF!&lt;5),K40,)</f>
        <v>#REF!</v>
      </c>
      <c r="K40" s="354" t="str">
        <f>IF(D40="","ZZZ9",IF(AND(#REF!&gt;0,#REF!&lt;5),D40&amp;#REF!,D40&amp;"9"))</f>
        <v>ZZZ9</v>
      </c>
      <c r="L40" s="358">
        <f aca="true" t="shared" si="0" ref="L40:L103">IF(Q40="",999,Q40)</f>
        <v>999</v>
      </c>
      <c r="M40" s="394">
        <f aca="true" t="shared" si="1" ref="M40:M103">IF(P40=999,999,1)</f>
        <v>999</v>
      </c>
      <c r="N40" s="389"/>
      <c r="O40" s="352"/>
      <c r="P40" s="127">
        <f aca="true" t="shared" si="2" ref="P40:P103">IF(N40="DA",1,IF(N40="WC",2,IF(N40="SE",3,IF(N40="Q",4,IF(N40="LL",5,999)))))</f>
        <v>999</v>
      </c>
      <c r="Q40" s="104"/>
    </row>
    <row r="41" spans="1:17" s="11" customFormat="1" ht="18.75" customHeight="1">
      <c r="A41" s="359">
        <v>35</v>
      </c>
      <c r="B41" s="102"/>
      <c r="C41" s="102"/>
      <c r="D41" s="103"/>
      <c r="E41" s="374"/>
      <c r="F41" s="126"/>
      <c r="G41" s="126"/>
      <c r="H41" s="466"/>
      <c r="I41" s="397"/>
      <c r="J41" s="356" t="e">
        <f>IF(AND(Q41="",#REF!&gt;0,#REF!&lt;5),K41,)</f>
        <v>#REF!</v>
      </c>
      <c r="K41" s="354" t="str">
        <f>IF(D41="","ZZZ9",IF(AND(#REF!&gt;0,#REF!&lt;5),D41&amp;#REF!,D41&amp;"9"))</f>
        <v>ZZZ9</v>
      </c>
      <c r="L41" s="358">
        <f t="shared" si="0"/>
        <v>999</v>
      </c>
      <c r="M41" s="394">
        <f t="shared" si="1"/>
        <v>999</v>
      </c>
      <c r="N41" s="389"/>
      <c r="O41" s="352"/>
      <c r="P41" s="127">
        <f t="shared" si="2"/>
        <v>999</v>
      </c>
      <c r="Q41" s="104"/>
    </row>
    <row r="42" spans="1:17" s="11" customFormat="1" ht="18.75" customHeight="1">
      <c r="A42" s="359">
        <v>36</v>
      </c>
      <c r="B42" s="102"/>
      <c r="C42" s="102"/>
      <c r="D42" s="103"/>
      <c r="E42" s="374"/>
      <c r="F42" s="126"/>
      <c r="G42" s="126"/>
      <c r="H42" s="466"/>
      <c r="I42" s="397"/>
      <c r="J42" s="356" t="e">
        <f>IF(AND(Q42="",#REF!&gt;0,#REF!&lt;5),K42,)</f>
        <v>#REF!</v>
      </c>
      <c r="K42" s="354" t="str">
        <f>IF(D42="","ZZZ9",IF(AND(#REF!&gt;0,#REF!&lt;5),D42&amp;#REF!,D42&amp;"9"))</f>
        <v>ZZZ9</v>
      </c>
      <c r="L42" s="358">
        <f t="shared" si="0"/>
        <v>999</v>
      </c>
      <c r="M42" s="394">
        <f t="shared" si="1"/>
        <v>999</v>
      </c>
      <c r="N42" s="389"/>
      <c r="O42" s="352"/>
      <c r="P42" s="127">
        <f t="shared" si="2"/>
        <v>999</v>
      </c>
      <c r="Q42" s="104"/>
    </row>
    <row r="43" spans="1:17" s="11" customFormat="1" ht="18.75" customHeight="1">
      <c r="A43" s="359">
        <v>37</v>
      </c>
      <c r="B43" s="102"/>
      <c r="C43" s="102"/>
      <c r="D43" s="103"/>
      <c r="E43" s="374"/>
      <c r="F43" s="126"/>
      <c r="G43" s="126"/>
      <c r="H43" s="466"/>
      <c r="I43" s="397"/>
      <c r="J43" s="356" t="e">
        <f>IF(AND(Q43="",#REF!&gt;0,#REF!&lt;5),K43,)</f>
        <v>#REF!</v>
      </c>
      <c r="K43" s="354" t="str">
        <f>IF(D43="","ZZZ9",IF(AND(#REF!&gt;0,#REF!&lt;5),D43&amp;#REF!,D43&amp;"9"))</f>
        <v>ZZZ9</v>
      </c>
      <c r="L43" s="358">
        <f t="shared" si="0"/>
        <v>999</v>
      </c>
      <c r="M43" s="394">
        <f t="shared" si="1"/>
        <v>999</v>
      </c>
      <c r="N43" s="389"/>
      <c r="O43" s="352"/>
      <c r="P43" s="127">
        <f t="shared" si="2"/>
        <v>999</v>
      </c>
      <c r="Q43" s="104"/>
    </row>
    <row r="44" spans="1:17" s="11" customFormat="1" ht="18.75" customHeight="1">
      <c r="A44" s="359">
        <v>38</v>
      </c>
      <c r="B44" s="102"/>
      <c r="C44" s="102"/>
      <c r="D44" s="103"/>
      <c r="E44" s="374"/>
      <c r="F44" s="126"/>
      <c r="G44" s="126"/>
      <c r="H44" s="466"/>
      <c r="I44" s="397"/>
      <c r="J44" s="356" t="e">
        <f>IF(AND(Q44="",#REF!&gt;0,#REF!&lt;5),K44,)</f>
        <v>#REF!</v>
      </c>
      <c r="K44" s="354" t="str">
        <f>IF(D44="","ZZZ9",IF(AND(#REF!&gt;0,#REF!&lt;5),D44&amp;#REF!,D44&amp;"9"))</f>
        <v>ZZZ9</v>
      </c>
      <c r="L44" s="358">
        <f t="shared" si="0"/>
        <v>999</v>
      </c>
      <c r="M44" s="394">
        <f t="shared" si="1"/>
        <v>999</v>
      </c>
      <c r="N44" s="389"/>
      <c r="O44" s="352"/>
      <c r="P44" s="127">
        <f t="shared" si="2"/>
        <v>999</v>
      </c>
      <c r="Q44" s="104"/>
    </row>
    <row r="45" spans="1:17" s="11" customFormat="1" ht="18.75" customHeight="1">
      <c r="A45" s="359">
        <v>39</v>
      </c>
      <c r="B45" s="102"/>
      <c r="C45" s="102"/>
      <c r="D45" s="103"/>
      <c r="E45" s="374"/>
      <c r="F45" s="126"/>
      <c r="G45" s="126"/>
      <c r="H45" s="466"/>
      <c r="I45" s="397"/>
      <c r="J45" s="356" t="e">
        <f>IF(AND(Q45="",#REF!&gt;0,#REF!&lt;5),K45,)</f>
        <v>#REF!</v>
      </c>
      <c r="K45" s="354" t="str">
        <f>IF(D45="","ZZZ9",IF(AND(#REF!&gt;0,#REF!&lt;5),D45&amp;#REF!,D45&amp;"9"))</f>
        <v>ZZZ9</v>
      </c>
      <c r="L45" s="358">
        <f t="shared" si="0"/>
        <v>999</v>
      </c>
      <c r="M45" s="394">
        <f t="shared" si="1"/>
        <v>999</v>
      </c>
      <c r="N45" s="389"/>
      <c r="O45" s="352"/>
      <c r="P45" s="127">
        <f t="shared" si="2"/>
        <v>999</v>
      </c>
      <c r="Q45" s="104"/>
    </row>
    <row r="46" spans="1:17" s="11" customFormat="1" ht="18.75" customHeight="1">
      <c r="A46" s="359">
        <v>40</v>
      </c>
      <c r="B46" s="102"/>
      <c r="C46" s="102"/>
      <c r="D46" s="103"/>
      <c r="E46" s="374"/>
      <c r="F46" s="126"/>
      <c r="G46" s="126"/>
      <c r="H46" s="466"/>
      <c r="I46" s="397"/>
      <c r="J46" s="356" t="e">
        <f>IF(AND(Q46="",#REF!&gt;0,#REF!&lt;5),K46,)</f>
        <v>#REF!</v>
      </c>
      <c r="K46" s="354" t="str">
        <f>IF(D46="","ZZZ9",IF(AND(#REF!&gt;0,#REF!&lt;5),D46&amp;#REF!,D46&amp;"9"))</f>
        <v>ZZZ9</v>
      </c>
      <c r="L46" s="358">
        <f t="shared" si="0"/>
        <v>999</v>
      </c>
      <c r="M46" s="394">
        <f t="shared" si="1"/>
        <v>999</v>
      </c>
      <c r="N46" s="389"/>
      <c r="O46" s="352"/>
      <c r="P46" s="127">
        <f t="shared" si="2"/>
        <v>999</v>
      </c>
      <c r="Q46" s="104"/>
    </row>
    <row r="47" spans="1:17" s="11" customFormat="1" ht="18.75" customHeight="1">
      <c r="A47" s="359">
        <v>41</v>
      </c>
      <c r="B47" s="102"/>
      <c r="C47" s="102"/>
      <c r="D47" s="103"/>
      <c r="E47" s="374"/>
      <c r="F47" s="126"/>
      <c r="G47" s="126"/>
      <c r="H47" s="466"/>
      <c r="I47" s="397"/>
      <c r="J47" s="356" t="e">
        <f>IF(AND(Q47="",#REF!&gt;0,#REF!&lt;5),K47,)</f>
        <v>#REF!</v>
      </c>
      <c r="K47" s="354" t="str">
        <f>IF(D47="","ZZZ9",IF(AND(#REF!&gt;0,#REF!&lt;5),D47&amp;#REF!,D47&amp;"9"))</f>
        <v>ZZZ9</v>
      </c>
      <c r="L47" s="358">
        <f t="shared" si="0"/>
        <v>999</v>
      </c>
      <c r="M47" s="394">
        <f t="shared" si="1"/>
        <v>999</v>
      </c>
      <c r="N47" s="389"/>
      <c r="O47" s="352"/>
      <c r="P47" s="127">
        <f t="shared" si="2"/>
        <v>999</v>
      </c>
      <c r="Q47" s="104"/>
    </row>
    <row r="48" spans="1:17" s="11" customFormat="1" ht="18.75" customHeight="1">
      <c r="A48" s="359">
        <v>42</v>
      </c>
      <c r="B48" s="102"/>
      <c r="C48" s="102"/>
      <c r="D48" s="103"/>
      <c r="E48" s="374"/>
      <c r="F48" s="126"/>
      <c r="G48" s="126"/>
      <c r="H48" s="466"/>
      <c r="I48" s="397"/>
      <c r="J48" s="356" t="e">
        <f>IF(AND(Q48="",#REF!&gt;0,#REF!&lt;5),K48,)</f>
        <v>#REF!</v>
      </c>
      <c r="K48" s="354" t="str">
        <f>IF(D48="","ZZZ9",IF(AND(#REF!&gt;0,#REF!&lt;5),D48&amp;#REF!,D48&amp;"9"))</f>
        <v>ZZZ9</v>
      </c>
      <c r="L48" s="358">
        <f t="shared" si="0"/>
        <v>999</v>
      </c>
      <c r="M48" s="394">
        <f t="shared" si="1"/>
        <v>999</v>
      </c>
      <c r="N48" s="389"/>
      <c r="O48" s="352"/>
      <c r="P48" s="127">
        <f t="shared" si="2"/>
        <v>999</v>
      </c>
      <c r="Q48" s="104"/>
    </row>
    <row r="49" spans="1:17" s="11" customFormat="1" ht="18.75" customHeight="1">
      <c r="A49" s="359">
        <v>43</v>
      </c>
      <c r="B49" s="102"/>
      <c r="C49" s="102"/>
      <c r="D49" s="103"/>
      <c r="E49" s="374"/>
      <c r="F49" s="126"/>
      <c r="G49" s="126"/>
      <c r="H49" s="466"/>
      <c r="I49" s="397"/>
      <c r="J49" s="356" t="e">
        <f>IF(AND(Q49="",#REF!&gt;0,#REF!&lt;5),K49,)</f>
        <v>#REF!</v>
      </c>
      <c r="K49" s="354" t="str">
        <f>IF(D49="","ZZZ9",IF(AND(#REF!&gt;0,#REF!&lt;5),D49&amp;#REF!,D49&amp;"9"))</f>
        <v>ZZZ9</v>
      </c>
      <c r="L49" s="358">
        <f t="shared" si="0"/>
        <v>999</v>
      </c>
      <c r="M49" s="394">
        <f t="shared" si="1"/>
        <v>999</v>
      </c>
      <c r="N49" s="389"/>
      <c r="O49" s="352"/>
      <c r="P49" s="127">
        <f t="shared" si="2"/>
        <v>999</v>
      </c>
      <c r="Q49" s="104"/>
    </row>
    <row r="50" spans="1:17" s="11" customFormat="1" ht="18.75" customHeight="1">
      <c r="A50" s="359">
        <v>44</v>
      </c>
      <c r="B50" s="102"/>
      <c r="C50" s="102"/>
      <c r="D50" s="103"/>
      <c r="E50" s="374"/>
      <c r="F50" s="126"/>
      <c r="G50" s="126"/>
      <c r="H50" s="466"/>
      <c r="I50" s="397"/>
      <c r="J50" s="356" t="e">
        <f>IF(AND(Q50="",#REF!&gt;0,#REF!&lt;5),K50,)</f>
        <v>#REF!</v>
      </c>
      <c r="K50" s="354" t="str">
        <f>IF(D50="","ZZZ9",IF(AND(#REF!&gt;0,#REF!&lt;5),D50&amp;#REF!,D50&amp;"9"))</f>
        <v>ZZZ9</v>
      </c>
      <c r="L50" s="358">
        <f t="shared" si="0"/>
        <v>999</v>
      </c>
      <c r="M50" s="394">
        <f t="shared" si="1"/>
        <v>999</v>
      </c>
      <c r="N50" s="389"/>
      <c r="O50" s="352"/>
      <c r="P50" s="127">
        <f t="shared" si="2"/>
        <v>999</v>
      </c>
      <c r="Q50" s="104"/>
    </row>
    <row r="51" spans="1:17" s="11" customFormat="1" ht="18.75" customHeight="1">
      <c r="A51" s="359">
        <v>45</v>
      </c>
      <c r="B51" s="102"/>
      <c r="C51" s="102"/>
      <c r="D51" s="103"/>
      <c r="E51" s="374"/>
      <c r="F51" s="126"/>
      <c r="G51" s="126"/>
      <c r="H51" s="466"/>
      <c r="I51" s="397"/>
      <c r="J51" s="356" t="e">
        <f>IF(AND(Q51="",#REF!&gt;0,#REF!&lt;5),K51,)</f>
        <v>#REF!</v>
      </c>
      <c r="K51" s="354" t="str">
        <f>IF(D51="","ZZZ9",IF(AND(#REF!&gt;0,#REF!&lt;5),D51&amp;#REF!,D51&amp;"9"))</f>
        <v>ZZZ9</v>
      </c>
      <c r="L51" s="358">
        <f t="shared" si="0"/>
        <v>999</v>
      </c>
      <c r="M51" s="394">
        <f t="shared" si="1"/>
        <v>999</v>
      </c>
      <c r="N51" s="389"/>
      <c r="O51" s="352"/>
      <c r="P51" s="127">
        <f t="shared" si="2"/>
        <v>999</v>
      </c>
      <c r="Q51" s="104"/>
    </row>
    <row r="52" spans="1:17" s="11" customFormat="1" ht="18.75" customHeight="1">
      <c r="A52" s="359">
        <v>46</v>
      </c>
      <c r="B52" s="102"/>
      <c r="C52" s="102"/>
      <c r="D52" s="103"/>
      <c r="E52" s="374"/>
      <c r="F52" s="126"/>
      <c r="G52" s="126"/>
      <c r="H52" s="466"/>
      <c r="I52" s="397"/>
      <c r="J52" s="356" t="e">
        <f>IF(AND(Q52="",#REF!&gt;0,#REF!&lt;5),K52,)</f>
        <v>#REF!</v>
      </c>
      <c r="K52" s="354" t="str">
        <f>IF(D52="","ZZZ9",IF(AND(#REF!&gt;0,#REF!&lt;5),D52&amp;#REF!,D52&amp;"9"))</f>
        <v>ZZZ9</v>
      </c>
      <c r="L52" s="358">
        <f t="shared" si="0"/>
        <v>999</v>
      </c>
      <c r="M52" s="394">
        <f t="shared" si="1"/>
        <v>999</v>
      </c>
      <c r="N52" s="389"/>
      <c r="O52" s="352"/>
      <c r="P52" s="127">
        <f t="shared" si="2"/>
        <v>999</v>
      </c>
      <c r="Q52" s="104"/>
    </row>
    <row r="53" spans="1:17" s="11" customFormat="1" ht="18.75" customHeight="1">
      <c r="A53" s="359">
        <v>47</v>
      </c>
      <c r="B53" s="102"/>
      <c r="C53" s="102"/>
      <c r="D53" s="103"/>
      <c r="E53" s="374"/>
      <c r="F53" s="126"/>
      <c r="G53" s="126"/>
      <c r="H53" s="466"/>
      <c r="I53" s="397"/>
      <c r="J53" s="356" t="e">
        <f>IF(AND(Q53="",#REF!&gt;0,#REF!&lt;5),K53,)</f>
        <v>#REF!</v>
      </c>
      <c r="K53" s="354" t="str">
        <f>IF(D53="","ZZZ9",IF(AND(#REF!&gt;0,#REF!&lt;5),D53&amp;#REF!,D53&amp;"9"))</f>
        <v>ZZZ9</v>
      </c>
      <c r="L53" s="358">
        <f t="shared" si="0"/>
        <v>999</v>
      </c>
      <c r="M53" s="394">
        <f t="shared" si="1"/>
        <v>999</v>
      </c>
      <c r="N53" s="389"/>
      <c r="O53" s="352"/>
      <c r="P53" s="127">
        <f t="shared" si="2"/>
        <v>999</v>
      </c>
      <c r="Q53" s="104"/>
    </row>
    <row r="54" spans="1:17" s="11" customFormat="1" ht="18.75" customHeight="1">
      <c r="A54" s="359">
        <v>48</v>
      </c>
      <c r="B54" s="102"/>
      <c r="C54" s="102"/>
      <c r="D54" s="103"/>
      <c r="E54" s="374"/>
      <c r="F54" s="126"/>
      <c r="G54" s="126"/>
      <c r="H54" s="466"/>
      <c r="I54" s="397"/>
      <c r="J54" s="356" t="e">
        <f>IF(AND(Q54="",#REF!&gt;0,#REF!&lt;5),K54,)</f>
        <v>#REF!</v>
      </c>
      <c r="K54" s="354" t="str">
        <f>IF(D54="","ZZZ9",IF(AND(#REF!&gt;0,#REF!&lt;5),D54&amp;#REF!,D54&amp;"9"))</f>
        <v>ZZZ9</v>
      </c>
      <c r="L54" s="358">
        <f t="shared" si="0"/>
        <v>999</v>
      </c>
      <c r="M54" s="394">
        <f t="shared" si="1"/>
        <v>999</v>
      </c>
      <c r="N54" s="389"/>
      <c r="O54" s="352"/>
      <c r="P54" s="127">
        <f t="shared" si="2"/>
        <v>999</v>
      </c>
      <c r="Q54" s="104"/>
    </row>
    <row r="55" spans="1:17" s="11" customFormat="1" ht="18.75" customHeight="1">
      <c r="A55" s="359">
        <v>49</v>
      </c>
      <c r="B55" s="102"/>
      <c r="C55" s="102"/>
      <c r="D55" s="103"/>
      <c r="E55" s="374"/>
      <c r="F55" s="126"/>
      <c r="G55" s="126"/>
      <c r="H55" s="466"/>
      <c r="I55" s="397"/>
      <c r="J55" s="356" t="e">
        <f>IF(AND(Q55="",#REF!&gt;0,#REF!&lt;5),K55,)</f>
        <v>#REF!</v>
      </c>
      <c r="K55" s="354" t="str">
        <f>IF(D55="","ZZZ9",IF(AND(#REF!&gt;0,#REF!&lt;5),D55&amp;#REF!,D55&amp;"9"))</f>
        <v>ZZZ9</v>
      </c>
      <c r="L55" s="358">
        <f t="shared" si="0"/>
        <v>999</v>
      </c>
      <c r="M55" s="394">
        <f t="shared" si="1"/>
        <v>999</v>
      </c>
      <c r="N55" s="389"/>
      <c r="O55" s="352"/>
      <c r="P55" s="127">
        <f t="shared" si="2"/>
        <v>999</v>
      </c>
      <c r="Q55" s="104"/>
    </row>
    <row r="56" spans="1:17" s="11" customFormat="1" ht="18.75" customHeight="1">
      <c r="A56" s="359">
        <v>50</v>
      </c>
      <c r="B56" s="102"/>
      <c r="C56" s="102"/>
      <c r="D56" s="103"/>
      <c r="E56" s="374"/>
      <c r="F56" s="126"/>
      <c r="G56" s="126"/>
      <c r="H56" s="466"/>
      <c r="I56" s="397"/>
      <c r="J56" s="356" t="e">
        <f>IF(AND(Q56="",#REF!&gt;0,#REF!&lt;5),K56,)</f>
        <v>#REF!</v>
      </c>
      <c r="K56" s="354" t="str">
        <f>IF(D56="","ZZZ9",IF(AND(#REF!&gt;0,#REF!&lt;5),D56&amp;#REF!,D56&amp;"9"))</f>
        <v>ZZZ9</v>
      </c>
      <c r="L56" s="358">
        <f t="shared" si="0"/>
        <v>999</v>
      </c>
      <c r="M56" s="394">
        <f t="shared" si="1"/>
        <v>999</v>
      </c>
      <c r="N56" s="389"/>
      <c r="O56" s="352"/>
      <c r="P56" s="127">
        <f t="shared" si="2"/>
        <v>999</v>
      </c>
      <c r="Q56" s="104"/>
    </row>
    <row r="57" spans="1:17" s="11" customFormat="1" ht="18.75" customHeight="1">
      <c r="A57" s="359">
        <v>51</v>
      </c>
      <c r="B57" s="102"/>
      <c r="C57" s="102"/>
      <c r="D57" s="103"/>
      <c r="E57" s="374"/>
      <c r="F57" s="126"/>
      <c r="G57" s="126"/>
      <c r="H57" s="466"/>
      <c r="I57" s="397"/>
      <c r="J57" s="356" t="e">
        <f>IF(AND(Q57="",#REF!&gt;0,#REF!&lt;5),K57,)</f>
        <v>#REF!</v>
      </c>
      <c r="K57" s="354" t="str">
        <f>IF(D57="","ZZZ9",IF(AND(#REF!&gt;0,#REF!&lt;5),D57&amp;#REF!,D57&amp;"9"))</f>
        <v>ZZZ9</v>
      </c>
      <c r="L57" s="358">
        <f t="shared" si="0"/>
        <v>999</v>
      </c>
      <c r="M57" s="394">
        <f t="shared" si="1"/>
        <v>999</v>
      </c>
      <c r="N57" s="389"/>
      <c r="O57" s="352"/>
      <c r="P57" s="127">
        <f t="shared" si="2"/>
        <v>999</v>
      </c>
      <c r="Q57" s="104"/>
    </row>
    <row r="58" spans="1:17" s="11" customFormat="1" ht="18.75" customHeight="1">
      <c r="A58" s="359">
        <v>52</v>
      </c>
      <c r="B58" s="102"/>
      <c r="C58" s="102"/>
      <c r="D58" s="103"/>
      <c r="E58" s="374"/>
      <c r="F58" s="126"/>
      <c r="G58" s="126"/>
      <c r="H58" s="466"/>
      <c r="I58" s="397"/>
      <c r="J58" s="356" t="e">
        <f>IF(AND(Q58="",#REF!&gt;0,#REF!&lt;5),K58,)</f>
        <v>#REF!</v>
      </c>
      <c r="K58" s="354" t="str">
        <f>IF(D58="","ZZZ9",IF(AND(#REF!&gt;0,#REF!&lt;5),D58&amp;#REF!,D58&amp;"9"))</f>
        <v>ZZZ9</v>
      </c>
      <c r="L58" s="358">
        <f t="shared" si="0"/>
        <v>999</v>
      </c>
      <c r="M58" s="394">
        <f t="shared" si="1"/>
        <v>999</v>
      </c>
      <c r="N58" s="389"/>
      <c r="O58" s="352"/>
      <c r="P58" s="127">
        <f t="shared" si="2"/>
        <v>999</v>
      </c>
      <c r="Q58" s="104"/>
    </row>
    <row r="59" spans="1:17" s="11" customFormat="1" ht="18.75" customHeight="1">
      <c r="A59" s="359">
        <v>53</v>
      </c>
      <c r="B59" s="102"/>
      <c r="C59" s="102"/>
      <c r="D59" s="103"/>
      <c r="E59" s="374"/>
      <c r="F59" s="126"/>
      <c r="G59" s="126"/>
      <c r="H59" s="466"/>
      <c r="I59" s="397"/>
      <c r="J59" s="356" t="e">
        <f>IF(AND(Q59="",#REF!&gt;0,#REF!&lt;5),K59,)</f>
        <v>#REF!</v>
      </c>
      <c r="K59" s="354" t="str">
        <f>IF(D59="","ZZZ9",IF(AND(#REF!&gt;0,#REF!&lt;5),D59&amp;#REF!,D59&amp;"9"))</f>
        <v>ZZZ9</v>
      </c>
      <c r="L59" s="358">
        <f t="shared" si="0"/>
        <v>999</v>
      </c>
      <c r="M59" s="394">
        <f t="shared" si="1"/>
        <v>999</v>
      </c>
      <c r="N59" s="389"/>
      <c r="O59" s="352"/>
      <c r="P59" s="127">
        <f t="shared" si="2"/>
        <v>999</v>
      </c>
      <c r="Q59" s="104"/>
    </row>
    <row r="60" spans="1:17" s="11" customFormat="1" ht="18.75" customHeight="1">
      <c r="A60" s="359">
        <v>54</v>
      </c>
      <c r="B60" s="102"/>
      <c r="C60" s="102"/>
      <c r="D60" s="103"/>
      <c r="E60" s="374"/>
      <c r="F60" s="126"/>
      <c r="G60" s="126"/>
      <c r="H60" s="466"/>
      <c r="I60" s="397"/>
      <c r="J60" s="356" t="e">
        <f>IF(AND(Q60="",#REF!&gt;0,#REF!&lt;5),K60,)</f>
        <v>#REF!</v>
      </c>
      <c r="K60" s="354" t="str">
        <f>IF(D60="","ZZZ9",IF(AND(#REF!&gt;0,#REF!&lt;5),D60&amp;#REF!,D60&amp;"9"))</f>
        <v>ZZZ9</v>
      </c>
      <c r="L60" s="358">
        <f t="shared" si="0"/>
        <v>999</v>
      </c>
      <c r="M60" s="394">
        <f t="shared" si="1"/>
        <v>999</v>
      </c>
      <c r="N60" s="389"/>
      <c r="O60" s="352"/>
      <c r="P60" s="127">
        <f t="shared" si="2"/>
        <v>999</v>
      </c>
      <c r="Q60" s="104"/>
    </row>
    <row r="61" spans="1:17" s="11" customFormat="1" ht="18.75" customHeight="1">
      <c r="A61" s="359">
        <v>55</v>
      </c>
      <c r="B61" s="102"/>
      <c r="C61" s="102"/>
      <c r="D61" s="103"/>
      <c r="E61" s="374"/>
      <c r="F61" s="126"/>
      <c r="G61" s="126"/>
      <c r="H61" s="466"/>
      <c r="I61" s="397"/>
      <c r="J61" s="356" t="e">
        <f>IF(AND(Q61="",#REF!&gt;0,#REF!&lt;5),K61,)</f>
        <v>#REF!</v>
      </c>
      <c r="K61" s="354" t="str">
        <f>IF(D61="","ZZZ9",IF(AND(#REF!&gt;0,#REF!&lt;5),D61&amp;#REF!,D61&amp;"9"))</f>
        <v>ZZZ9</v>
      </c>
      <c r="L61" s="358">
        <f t="shared" si="0"/>
        <v>999</v>
      </c>
      <c r="M61" s="394">
        <f t="shared" si="1"/>
        <v>999</v>
      </c>
      <c r="N61" s="389"/>
      <c r="O61" s="352"/>
      <c r="P61" s="127">
        <f t="shared" si="2"/>
        <v>999</v>
      </c>
      <c r="Q61" s="104"/>
    </row>
    <row r="62" spans="1:17" s="11" customFormat="1" ht="18.75" customHeight="1">
      <c r="A62" s="359">
        <v>56</v>
      </c>
      <c r="B62" s="102"/>
      <c r="C62" s="102"/>
      <c r="D62" s="103"/>
      <c r="E62" s="374"/>
      <c r="F62" s="126"/>
      <c r="G62" s="126"/>
      <c r="H62" s="466"/>
      <c r="I62" s="397"/>
      <c r="J62" s="356" t="e">
        <f>IF(AND(Q62="",#REF!&gt;0,#REF!&lt;5),K62,)</f>
        <v>#REF!</v>
      </c>
      <c r="K62" s="354" t="str">
        <f>IF(D62="","ZZZ9",IF(AND(#REF!&gt;0,#REF!&lt;5),D62&amp;#REF!,D62&amp;"9"))</f>
        <v>ZZZ9</v>
      </c>
      <c r="L62" s="358">
        <f t="shared" si="0"/>
        <v>999</v>
      </c>
      <c r="M62" s="394">
        <f t="shared" si="1"/>
        <v>999</v>
      </c>
      <c r="N62" s="389"/>
      <c r="O62" s="352"/>
      <c r="P62" s="127">
        <f t="shared" si="2"/>
        <v>999</v>
      </c>
      <c r="Q62" s="104"/>
    </row>
    <row r="63" spans="1:17" s="11" customFormat="1" ht="18.75" customHeight="1">
      <c r="A63" s="359">
        <v>57</v>
      </c>
      <c r="B63" s="102"/>
      <c r="C63" s="102"/>
      <c r="D63" s="103"/>
      <c r="E63" s="374"/>
      <c r="F63" s="126"/>
      <c r="G63" s="126"/>
      <c r="H63" s="466"/>
      <c r="I63" s="397"/>
      <c r="J63" s="356" t="e">
        <f>IF(AND(Q63="",#REF!&gt;0,#REF!&lt;5),K63,)</f>
        <v>#REF!</v>
      </c>
      <c r="K63" s="354" t="str">
        <f>IF(D63="","ZZZ9",IF(AND(#REF!&gt;0,#REF!&lt;5),D63&amp;#REF!,D63&amp;"9"))</f>
        <v>ZZZ9</v>
      </c>
      <c r="L63" s="358">
        <f t="shared" si="0"/>
        <v>999</v>
      </c>
      <c r="M63" s="394">
        <f t="shared" si="1"/>
        <v>999</v>
      </c>
      <c r="N63" s="389"/>
      <c r="O63" s="352"/>
      <c r="P63" s="127">
        <f t="shared" si="2"/>
        <v>999</v>
      </c>
      <c r="Q63" s="104"/>
    </row>
    <row r="64" spans="1:17" s="11" customFormat="1" ht="18.75" customHeight="1">
      <c r="A64" s="359">
        <v>58</v>
      </c>
      <c r="B64" s="102"/>
      <c r="C64" s="102"/>
      <c r="D64" s="103"/>
      <c r="E64" s="374"/>
      <c r="F64" s="126"/>
      <c r="G64" s="126"/>
      <c r="H64" s="466"/>
      <c r="I64" s="397"/>
      <c r="J64" s="356" t="e">
        <f>IF(AND(Q64="",#REF!&gt;0,#REF!&lt;5),K64,)</f>
        <v>#REF!</v>
      </c>
      <c r="K64" s="354" t="str">
        <f>IF(D64="","ZZZ9",IF(AND(#REF!&gt;0,#REF!&lt;5),D64&amp;#REF!,D64&amp;"9"))</f>
        <v>ZZZ9</v>
      </c>
      <c r="L64" s="358">
        <f t="shared" si="0"/>
        <v>999</v>
      </c>
      <c r="M64" s="394">
        <f t="shared" si="1"/>
        <v>999</v>
      </c>
      <c r="N64" s="389"/>
      <c r="O64" s="352"/>
      <c r="P64" s="127">
        <f t="shared" si="2"/>
        <v>999</v>
      </c>
      <c r="Q64" s="104"/>
    </row>
    <row r="65" spans="1:17" s="11" customFormat="1" ht="18.75" customHeight="1">
      <c r="A65" s="359">
        <v>59</v>
      </c>
      <c r="B65" s="102"/>
      <c r="C65" s="102"/>
      <c r="D65" s="103"/>
      <c r="E65" s="374"/>
      <c r="F65" s="126"/>
      <c r="G65" s="126"/>
      <c r="H65" s="466"/>
      <c r="I65" s="397"/>
      <c r="J65" s="356" t="e">
        <f>IF(AND(Q65="",#REF!&gt;0,#REF!&lt;5),K65,)</f>
        <v>#REF!</v>
      </c>
      <c r="K65" s="354" t="str">
        <f>IF(D65="","ZZZ9",IF(AND(#REF!&gt;0,#REF!&lt;5),D65&amp;#REF!,D65&amp;"9"))</f>
        <v>ZZZ9</v>
      </c>
      <c r="L65" s="358">
        <f t="shared" si="0"/>
        <v>999</v>
      </c>
      <c r="M65" s="394">
        <f t="shared" si="1"/>
        <v>999</v>
      </c>
      <c r="N65" s="389"/>
      <c r="O65" s="352"/>
      <c r="P65" s="127">
        <f t="shared" si="2"/>
        <v>999</v>
      </c>
      <c r="Q65" s="104"/>
    </row>
    <row r="66" spans="1:17" s="11" customFormat="1" ht="18.75" customHeight="1">
      <c r="A66" s="359">
        <v>60</v>
      </c>
      <c r="B66" s="102"/>
      <c r="C66" s="102"/>
      <c r="D66" s="103"/>
      <c r="E66" s="374"/>
      <c r="F66" s="126"/>
      <c r="G66" s="126"/>
      <c r="H66" s="466"/>
      <c r="I66" s="397"/>
      <c r="J66" s="356" t="e">
        <f>IF(AND(Q66="",#REF!&gt;0,#REF!&lt;5),K66,)</f>
        <v>#REF!</v>
      </c>
      <c r="K66" s="354" t="str">
        <f>IF(D66="","ZZZ9",IF(AND(#REF!&gt;0,#REF!&lt;5),D66&amp;#REF!,D66&amp;"9"))</f>
        <v>ZZZ9</v>
      </c>
      <c r="L66" s="358">
        <f t="shared" si="0"/>
        <v>999</v>
      </c>
      <c r="M66" s="394">
        <f t="shared" si="1"/>
        <v>999</v>
      </c>
      <c r="N66" s="389"/>
      <c r="O66" s="352"/>
      <c r="P66" s="127">
        <f t="shared" si="2"/>
        <v>999</v>
      </c>
      <c r="Q66" s="104"/>
    </row>
    <row r="67" spans="1:17" s="11" customFormat="1" ht="18.75" customHeight="1">
      <c r="A67" s="359">
        <v>61</v>
      </c>
      <c r="B67" s="102"/>
      <c r="C67" s="102"/>
      <c r="D67" s="103"/>
      <c r="E67" s="374"/>
      <c r="F67" s="126"/>
      <c r="G67" s="126"/>
      <c r="H67" s="466"/>
      <c r="I67" s="397"/>
      <c r="J67" s="356" t="e">
        <f>IF(AND(Q67="",#REF!&gt;0,#REF!&lt;5),K67,)</f>
        <v>#REF!</v>
      </c>
      <c r="K67" s="354" t="str">
        <f>IF(D67="","ZZZ9",IF(AND(#REF!&gt;0,#REF!&lt;5),D67&amp;#REF!,D67&amp;"9"))</f>
        <v>ZZZ9</v>
      </c>
      <c r="L67" s="358">
        <f t="shared" si="0"/>
        <v>999</v>
      </c>
      <c r="M67" s="394">
        <f t="shared" si="1"/>
        <v>999</v>
      </c>
      <c r="N67" s="389"/>
      <c r="O67" s="352"/>
      <c r="P67" s="127">
        <f t="shared" si="2"/>
        <v>999</v>
      </c>
      <c r="Q67" s="104"/>
    </row>
    <row r="68" spans="1:17" s="11" customFormat="1" ht="18.75" customHeight="1">
      <c r="A68" s="359">
        <v>62</v>
      </c>
      <c r="B68" s="102"/>
      <c r="C68" s="102"/>
      <c r="D68" s="103"/>
      <c r="E68" s="374"/>
      <c r="F68" s="126"/>
      <c r="G68" s="126"/>
      <c r="H68" s="466"/>
      <c r="I68" s="397"/>
      <c r="J68" s="356" t="e">
        <f>IF(AND(Q68="",#REF!&gt;0,#REF!&lt;5),K68,)</f>
        <v>#REF!</v>
      </c>
      <c r="K68" s="354" t="str">
        <f>IF(D68="","ZZZ9",IF(AND(#REF!&gt;0,#REF!&lt;5),D68&amp;#REF!,D68&amp;"9"))</f>
        <v>ZZZ9</v>
      </c>
      <c r="L68" s="358">
        <f t="shared" si="0"/>
        <v>999</v>
      </c>
      <c r="M68" s="394">
        <f t="shared" si="1"/>
        <v>999</v>
      </c>
      <c r="N68" s="389"/>
      <c r="O68" s="352"/>
      <c r="P68" s="127">
        <f t="shared" si="2"/>
        <v>999</v>
      </c>
      <c r="Q68" s="104"/>
    </row>
    <row r="69" spans="1:17" s="11" customFormat="1" ht="18.75" customHeight="1">
      <c r="A69" s="359">
        <v>63</v>
      </c>
      <c r="B69" s="102"/>
      <c r="C69" s="102"/>
      <c r="D69" s="103"/>
      <c r="E69" s="374"/>
      <c r="F69" s="126"/>
      <c r="G69" s="126"/>
      <c r="H69" s="466"/>
      <c r="I69" s="397"/>
      <c r="J69" s="356" t="e">
        <f>IF(AND(Q69="",#REF!&gt;0,#REF!&lt;5),K69,)</f>
        <v>#REF!</v>
      </c>
      <c r="K69" s="354" t="str">
        <f>IF(D69="","ZZZ9",IF(AND(#REF!&gt;0,#REF!&lt;5),D69&amp;#REF!,D69&amp;"9"))</f>
        <v>ZZZ9</v>
      </c>
      <c r="L69" s="358">
        <f t="shared" si="0"/>
        <v>999</v>
      </c>
      <c r="M69" s="394">
        <f t="shared" si="1"/>
        <v>999</v>
      </c>
      <c r="N69" s="389"/>
      <c r="O69" s="352"/>
      <c r="P69" s="127">
        <f t="shared" si="2"/>
        <v>999</v>
      </c>
      <c r="Q69" s="104"/>
    </row>
    <row r="70" spans="1:17" s="11" customFormat="1" ht="18.75" customHeight="1">
      <c r="A70" s="359">
        <v>64</v>
      </c>
      <c r="B70" s="102"/>
      <c r="C70" s="102"/>
      <c r="D70" s="103"/>
      <c r="E70" s="374"/>
      <c r="F70" s="126"/>
      <c r="G70" s="126"/>
      <c r="H70" s="466"/>
      <c r="I70" s="397"/>
      <c r="J70" s="356" t="e">
        <f>IF(AND(Q70="",#REF!&gt;0,#REF!&lt;5),K70,)</f>
        <v>#REF!</v>
      </c>
      <c r="K70" s="354" t="str">
        <f>IF(D70="","ZZZ9",IF(AND(#REF!&gt;0,#REF!&lt;5),D70&amp;#REF!,D70&amp;"9"))</f>
        <v>ZZZ9</v>
      </c>
      <c r="L70" s="358">
        <f t="shared" si="0"/>
        <v>999</v>
      </c>
      <c r="M70" s="394">
        <f t="shared" si="1"/>
        <v>999</v>
      </c>
      <c r="N70" s="389"/>
      <c r="O70" s="352"/>
      <c r="P70" s="127">
        <f t="shared" si="2"/>
        <v>999</v>
      </c>
      <c r="Q70" s="104"/>
    </row>
    <row r="71" spans="1:17" s="11" customFormat="1" ht="18.75" customHeight="1">
      <c r="A71" s="359">
        <v>65</v>
      </c>
      <c r="B71" s="102"/>
      <c r="C71" s="102"/>
      <c r="D71" s="103"/>
      <c r="E71" s="374"/>
      <c r="F71" s="126"/>
      <c r="G71" s="126"/>
      <c r="H71" s="466"/>
      <c r="I71" s="397"/>
      <c r="J71" s="356" t="e">
        <f>IF(AND(Q71="",#REF!&gt;0,#REF!&lt;5),K71,)</f>
        <v>#REF!</v>
      </c>
      <c r="K71" s="354" t="str">
        <f>IF(D71="","ZZZ9",IF(AND(#REF!&gt;0,#REF!&lt;5),D71&amp;#REF!,D71&amp;"9"))</f>
        <v>ZZZ9</v>
      </c>
      <c r="L71" s="358">
        <f t="shared" si="0"/>
        <v>999</v>
      </c>
      <c r="M71" s="394">
        <f t="shared" si="1"/>
        <v>999</v>
      </c>
      <c r="N71" s="389"/>
      <c r="O71" s="352"/>
      <c r="P71" s="127">
        <f t="shared" si="2"/>
        <v>999</v>
      </c>
      <c r="Q71" s="104"/>
    </row>
    <row r="72" spans="1:17" s="11" customFormat="1" ht="18.75" customHeight="1">
      <c r="A72" s="359">
        <v>66</v>
      </c>
      <c r="B72" s="102"/>
      <c r="C72" s="102"/>
      <c r="D72" s="103"/>
      <c r="E72" s="374"/>
      <c r="F72" s="126"/>
      <c r="G72" s="126"/>
      <c r="H72" s="466"/>
      <c r="I72" s="397"/>
      <c r="J72" s="356" t="e">
        <f>IF(AND(Q72="",#REF!&gt;0,#REF!&lt;5),K72,)</f>
        <v>#REF!</v>
      </c>
      <c r="K72" s="354" t="str">
        <f>IF(D72="","ZZZ9",IF(AND(#REF!&gt;0,#REF!&lt;5),D72&amp;#REF!,D72&amp;"9"))</f>
        <v>ZZZ9</v>
      </c>
      <c r="L72" s="358">
        <f t="shared" si="0"/>
        <v>999</v>
      </c>
      <c r="M72" s="394">
        <f t="shared" si="1"/>
        <v>999</v>
      </c>
      <c r="N72" s="389"/>
      <c r="O72" s="352"/>
      <c r="P72" s="127">
        <f t="shared" si="2"/>
        <v>999</v>
      </c>
      <c r="Q72" s="104"/>
    </row>
    <row r="73" spans="1:17" s="11" customFormat="1" ht="18.75" customHeight="1">
      <c r="A73" s="359">
        <v>67</v>
      </c>
      <c r="B73" s="102"/>
      <c r="C73" s="102"/>
      <c r="D73" s="103"/>
      <c r="E73" s="374"/>
      <c r="F73" s="126"/>
      <c r="G73" s="126"/>
      <c r="H73" s="466"/>
      <c r="I73" s="397"/>
      <c r="J73" s="356" t="e">
        <f>IF(AND(Q73="",#REF!&gt;0,#REF!&lt;5),K73,)</f>
        <v>#REF!</v>
      </c>
      <c r="K73" s="354" t="str">
        <f>IF(D73="","ZZZ9",IF(AND(#REF!&gt;0,#REF!&lt;5),D73&amp;#REF!,D73&amp;"9"))</f>
        <v>ZZZ9</v>
      </c>
      <c r="L73" s="358">
        <f t="shared" si="0"/>
        <v>999</v>
      </c>
      <c r="M73" s="394">
        <f t="shared" si="1"/>
        <v>999</v>
      </c>
      <c r="N73" s="389"/>
      <c r="O73" s="352"/>
      <c r="P73" s="127">
        <f t="shared" si="2"/>
        <v>999</v>
      </c>
      <c r="Q73" s="104"/>
    </row>
    <row r="74" spans="1:17" s="11" customFormat="1" ht="18.75" customHeight="1">
      <c r="A74" s="359">
        <v>68</v>
      </c>
      <c r="B74" s="102"/>
      <c r="C74" s="102"/>
      <c r="D74" s="103"/>
      <c r="E74" s="374"/>
      <c r="F74" s="126"/>
      <c r="G74" s="126"/>
      <c r="H74" s="466"/>
      <c r="I74" s="397"/>
      <c r="J74" s="356" t="e">
        <f>IF(AND(Q74="",#REF!&gt;0,#REF!&lt;5),K74,)</f>
        <v>#REF!</v>
      </c>
      <c r="K74" s="354" t="str">
        <f>IF(D74="","ZZZ9",IF(AND(#REF!&gt;0,#REF!&lt;5),D74&amp;#REF!,D74&amp;"9"))</f>
        <v>ZZZ9</v>
      </c>
      <c r="L74" s="358">
        <f t="shared" si="0"/>
        <v>999</v>
      </c>
      <c r="M74" s="394">
        <f t="shared" si="1"/>
        <v>999</v>
      </c>
      <c r="N74" s="389"/>
      <c r="O74" s="352"/>
      <c r="P74" s="127">
        <f t="shared" si="2"/>
        <v>999</v>
      </c>
      <c r="Q74" s="104"/>
    </row>
    <row r="75" spans="1:17" s="11" customFormat="1" ht="18.75" customHeight="1">
      <c r="A75" s="359">
        <v>69</v>
      </c>
      <c r="B75" s="102"/>
      <c r="C75" s="102"/>
      <c r="D75" s="103"/>
      <c r="E75" s="374"/>
      <c r="F75" s="126"/>
      <c r="G75" s="126"/>
      <c r="H75" s="466"/>
      <c r="I75" s="397"/>
      <c r="J75" s="356" t="e">
        <f>IF(AND(Q75="",#REF!&gt;0,#REF!&lt;5),K75,)</f>
        <v>#REF!</v>
      </c>
      <c r="K75" s="354" t="str">
        <f>IF(D75="","ZZZ9",IF(AND(#REF!&gt;0,#REF!&lt;5),D75&amp;#REF!,D75&amp;"9"))</f>
        <v>ZZZ9</v>
      </c>
      <c r="L75" s="358">
        <f t="shared" si="0"/>
        <v>999</v>
      </c>
      <c r="M75" s="394">
        <f t="shared" si="1"/>
        <v>999</v>
      </c>
      <c r="N75" s="389"/>
      <c r="O75" s="352"/>
      <c r="P75" s="127">
        <f t="shared" si="2"/>
        <v>999</v>
      </c>
      <c r="Q75" s="104"/>
    </row>
    <row r="76" spans="1:17" s="11" customFormat="1" ht="18.75" customHeight="1">
      <c r="A76" s="359">
        <v>70</v>
      </c>
      <c r="B76" s="102"/>
      <c r="C76" s="102"/>
      <c r="D76" s="103"/>
      <c r="E76" s="374"/>
      <c r="F76" s="126"/>
      <c r="G76" s="126"/>
      <c r="H76" s="466"/>
      <c r="I76" s="397"/>
      <c r="J76" s="356" t="e">
        <f>IF(AND(Q76="",#REF!&gt;0,#REF!&lt;5),K76,)</f>
        <v>#REF!</v>
      </c>
      <c r="K76" s="354" t="str">
        <f>IF(D76="","ZZZ9",IF(AND(#REF!&gt;0,#REF!&lt;5),D76&amp;#REF!,D76&amp;"9"))</f>
        <v>ZZZ9</v>
      </c>
      <c r="L76" s="358">
        <f t="shared" si="0"/>
        <v>999</v>
      </c>
      <c r="M76" s="394">
        <f t="shared" si="1"/>
        <v>999</v>
      </c>
      <c r="N76" s="389"/>
      <c r="O76" s="352"/>
      <c r="P76" s="127">
        <f t="shared" si="2"/>
        <v>999</v>
      </c>
      <c r="Q76" s="104"/>
    </row>
    <row r="77" spans="1:17" s="11" customFormat="1" ht="18.75" customHeight="1">
      <c r="A77" s="359">
        <v>71</v>
      </c>
      <c r="B77" s="102"/>
      <c r="C77" s="102"/>
      <c r="D77" s="103"/>
      <c r="E77" s="374"/>
      <c r="F77" s="126"/>
      <c r="G77" s="126"/>
      <c r="H77" s="466"/>
      <c r="I77" s="397"/>
      <c r="J77" s="356" t="e">
        <f>IF(AND(Q77="",#REF!&gt;0,#REF!&lt;5),K77,)</f>
        <v>#REF!</v>
      </c>
      <c r="K77" s="354" t="str">
        <f>IF(D77="","ZZZ9",IF(AND(#REF!&gt;0,#REF!&lt;5),D77&amp;#REF!,D77&amp;"9"))</f>
        <v>ZZZ9</v>
      </c>
      <c r="L77" s="358">
        <f t="shared" si="0"/>
        <v>999</v>
      </c>
      <c r="M77" s="394">
        <f t="shared" si="1"/>
        <v>999</v>
      </c>
      <c r="N77" s="389"/>
      <c r="O77" s="352"/>
      <c r="P77" s="127">
        <f t="shared" si="2"/>
        <v>999</v>
      </c>
      <c r="Q77" s="104"/>
    </row>
    <row r="78" spans="1:17" s="11" customFormat="1" ht="18.75" customHeight="1">
      <c r="A78" s="359">
        <v>72</v>
      </c>
      <c r="B78" s="102"/>
      <c r="C78" s="102"/>
      <c r="D78" s="103"/>
      <c r="E78" s="374"/>
      <c r="F78" s="126"/>
      <c r="G78" s="126"/>
      <c r="H78" s="466"/>
      <c r="I78" s="397"/>
      <c r="J78" s="356" t="e">
        <f>IF(AND(Q78="",#REF!&gt;0,#REF!&lt;5),K78,)</f>
        <v>#REF!</v>
      </c>
      <c r="K78" s="354" t="str">
        <f>IF(D78="","ZZZ9",IF(AND(#REF!&gt;0,#REF!&lt;5),D78&amp;#REF!,D78&amp;"9"))</f>
        <v>ZZZ9</v>
      </c>
      <c r="L78" s="358">
        <f t="shared" si="0"/>
        <v>999</v>
      </c>
      <c r="M78" s="394">
        <f t="shared" si="1"/>
        <v>999</v>
      </c>
      <c r="N78" s="389"/>
      <c r="O78" s="352"/>
      <c r="P78" s="127">
        <f t="shared" si="2"/>
        <v>999</v>
      </c>
      <c r="Q78" s="104"/>
    </row>
    <row r="79" spans="1:17" s="11" customFormat="1" ht="18.75" customHeight="1">
      <c r="A79" s="359">
        <v>73</v>
      </c>
      <c r="B79" s="102"/>
      <c r="C79" s="102"/>
      <c r="D79" s="103"/>
      <c r="E79" s="374"/>
      <c r="F79" s="126"/>
      <c r="G79" s="126"/>
      <c r="H79" s="466"/>
      <c r="I79" s="397"/>
      <c r="J79" s="356" t="e">
        <f>IF(AND(Q79="",#REF!&gt;0,#REF!&lt;5),K79,)</f>
        <v>#REF!</v>
      </c>
      <c r="K79" s="354" t="str">
        <f>IF(D79="","ZZZ9",IF(AND(#REF!&gt;0,#REF!&lt;5),D79&amp;#REF!,D79&amp;"9"))</f>
        <v>ZZZ9</v>
      </c>
      <c r="L79" s="358">
        <f t="shared" si="0"/>
        <v>999</v>
      </c>
      <c r="M79" s="394">
        <f t="shared" si="1"/>
        <v>999</v>
      </c>
      <c r="N79" s="389"/>
      <c r="O79" s="352"/>
      <c r="P79" s="127">
        <f t="shared" si="2"/>
        <v>999</v>
      </c>
      <c r="Q79" s="104"/>
    </row>
    <row r="80" spans="1:17" s="11" customFormat="1" ht="18.75" customHeight="1">
      <c r="A80" s="359">
        <v>74</v>
      </c>
      <c r="B80" s="102"/>
      <c r="C80" s="102"/>
      <c r="D80" s="103"/>
      <c r="E80" s="374"/>
      <c r="F80" s="126"/>
      <c r="G80" s="126"/>
      <c r="H80" s="466"/>
      <c r="I80" s="397"/>
      <c r="J80" s="356" t="e">
        <f>IF(AND(Q80="",#REF!&gt;0,#REF!&lt;5),K80,)</f>
        <v>#REF!</v>
      </c>
      <c r="K80" s="354" t="str">
        <f>IF(D80="","ZZZ9",IF(AND(#REF!&gt;0,#REF!&lt;5),D80&amp;#REF!,D80&amp;"9"))</f>
        <v>ZZZ9</v>
      </c>
      <c r="L80" s="358">
        <f t="shared" si="0"/>
        <v>999</v>
      </c>
      <c r="M80" s="394">
        <f t="shared" si="1"/>
        <v>999</v>
      </c>
      <c r="N80" s="389"/>
      <c r="O80" s="352"/>
      <c r="P80" s="127">
        <f t="shared" si="2"/>
        <v>999</v>
      </c>
      <c r="Q80" s="104"/>
    </row>
    <row r="81" spans="1:17" s="11" customFormat="1" ht="18.75" customHeight="1">
      <c r="A81" s="359">
        <v>75</v>
      </c>
      <c r="B81" s="102"/>
      <c r="C81" s="102"/>
      <c r="D81" s="103"/>
      <c r="E81" s="374"/>
      <c r="F81" s="126"/>
      <c r="G81" s="126"/>
      <c r="H81" s="466"/>
      <c r="I81" s="397"/>
      <c r="J81" s="356" t="e">
        <f>IF(AND(Q81="",#REF!&gt;0,#REF!&lt;5),K81,)</f>
        <v>#REF!</v>
      </c>
      <c r="K81" s="354" t="str">
        <f>IF(D81="","ZZZ9",IF(AND(#REF!&gt;0,#REF!&lt;5),D81&amp;#REF!,D81&amp;"9"))</f>
        <v>ZZZ9</v>
      </c>
      <c r="L81" s="358">
        <f t="shared" si="0"/>
        <v>999</v>
      </c>
      <c r="M81" s="394">
        <f t="shared" si="1"/>
        <v>999</v>
      </c>
      <c r="N81" s="389"/>
      <c r="O81" s="352"/>
      <c r="P81" s="127">
        <f t="shared" si="2"/>
        <v>999</v>
      </c>
      <c r="Q81" s="104"/>
    </row>
    <row r="82" spans="1:17" s="11" customFormat="1" ht="18.75" customHeight="1">
      <c r="A82" s="359">
        <v>76</v>
      </c>
      <c r="B82" s="102"/>
      <c r="C82" s="102"/>
      <c r="D82" s="103"/>
      <c r="E82" s="374"/>
      <c r="F82" s="126"/>
      <c r="G82" s="126"/>
      <c r="H82" s="466"/>
      <c r="I82" s="397"/>
      <c r="J82" s="356" t="e">
        <f>IF(AND(Q82="",#REF!&gt;0,#REF!&lt;5),K82,)</f>
        <v>#REF!</v>
      </c>
      <c r="K82" s="354" t="str">
        <f>IF(D82="","ZZZ9",IF(AND(#REF!&gt;0,#REF!&lt;5),D82&amp;#REF!,D82&amp;"9"))</f>
        <v>ZZZ9</v>
      </c>
      <c r="L82" s="358">
        <f t="shared" si="0"/>
        <v>999</v>
      </c>
      <c r="M82" s="394">
        <f t="shared" si="1"/>
        <v>999</v>
      </c>
      <c r="N82" s="389"/>
      <c r="O82" s="352"/>
      <c r="P82" s="127">
        <f t="shared" si="2"/>
        <v>999</v>
      </c>
      <c r="Q82" s="104"/>
    </row>
    <row r="83" spans="1:17" s="11" customFormat="1" ht="18.75" customHeight="1">
      <c r="A83" s="359">
        <v>77</v>
      </c>
      <c r="B83" s="102"/>
      <c r="C83" s="102"/>
      <c r="D83" s="103"/>
      <c r="E83" s="374"/>
      <c r="F83" s="126"/>
      <c r="G83" s="126"/>
      <c r="H83" s="466"/>
      <c r="I83" s="397"/>
      <c r="J83" s="356" t="e">
        <f>IF(AND(Q83="",#REF!&gt;0,#REF!&lt;5),K83,)</f>
        <v>#REF!</v>
      </c>
      <c r="K83" s="354" t="str">
        <f>IF(D83="","ZZZ9",IF(AND(#REF!&gt;0,#REF!&lt;5),D83&amp;#REF!,D83&amp;"9"))</f>
        <v>ZZZ9</v>
      </c>
      <c r="L83" s="358">
        <f t="shared" si="0"/>
        <v>999</v>
      </c>
      <c r="M83" s="394">
        <f t="shared" si="1"/>
        <v>999</v>
      </c>
      <c r="N83" s="389"/>
      <c r="O83" s="352"/>
      <c r="P83" s="127">
        <f t="shared" si="2"/>
        <v>999</v>
      </c>
      <c r="Q83" s="104"/>
    </row>
    <row r="84" spans="1:17" s="11" customFormat="1" ht="18.75" customHeight="1">
      <c r="A84" s="359">
        <v>78</v>
      </c>
      <c r="B84" s="102"/>
      <c r="C84" s="102"/>
      <c r="D84" s="103"/>
      <c r="E84" s="374"/>
      <c r="F84" s="126"/>
      <c r="G84" s="126"/>
      <c r="H84" s="466"/>
      <c r="I84" s="397"/>
      <c r="J84" s="356" t="e">
        <f>IF(AND(Q84="",#REF!&gt;0,#REF!&lt;5),K84,)</f>
        <v>#REF!</v>
      </c>
      <c r="K84" s="354" t="str">
        <f>IF(D84="","ZZZ9",IF(AND(#REF!&gt;0,#REF!&lt;5),D84&amp;#REF!,D84&amp;"9"))</f>
        <v>ZZZ9</v>
      </c>
      <c r="L84" s="358">
        <f t="shared" si="0"/>
        <v>999</v>
      </c>
      <c r="M84" s="394">
        <f t="shared" si="1"/>
        <v>999</v>
      </c>
      <c r="N84" s="389"/>
      <c r="O84" s="352"/>
      <c r="P84" s="127">
        <f t="shared" si="2"/>
        <v>999</v>
      </c>
      <c r="Q84" s="104"/>
    </row>
    <row r="85" spans="1:17" s="11" customFormat="1" ht="18.75" customHeight="1">
      <c r="A85" s="359">
        <v>79</v>
      </c>
      <c r="B85" s="102"/>
      <c r="C85" s="102"/>
      <c r="D85" s="103"/>
      <c r="E85" s="374"/>
      <c r="F85" s="126"/>
      <c r="G85" s="126"/>
      <c r="H85" s="466"/>
      <c r="I85" s="397"/>
      <c r="J85" s="356" t="e">
        <f>IF(AND(Q85="",#REF!&gt;0,#REF!&lt;5),K85,)</f>
        <v>#REF!</v>
      </c>
      <c r="K85" s="354" t="str">
        <f>IF(D85="","ZZZ9",IF(AND(#REF!&gt;0,#REF!&lt;5),D85&amp;#REF!,D85&amp;"9"))</f>
        <v>ZZZ9</v>
      </c>
      <c r="L85" s="358">
        <f t="shared" si="0"/>
        <v>999</v>
      </c>
      <c r="M85" s="394">
        <f t="shared" si="1"/>
        <v>999</v>
      </c>
      <c r="N85" s="389"/>
      <c r="O85" s="352"/>
      <c r="P85" s="127">
        <f t="shared" si="2"/>
        <v>999</v>
      </c>
      <c r="Q85" s="104"/>
    </row>
    <row r="86" spans="1:17" s="11" customFormat="1" ht="18.75" customHeight="1">
      <c r="A86" s="359">
        <v>80</v>
      </c>
      <c r="B86" s="102"/>
      <c r="C86" s="102"/>
      <c r="D86" s="103"/>
      <c r="E86" s="374"/>
      <c r="F86" s="126"/>
      <c r="G86" s="126"/>
      <c r="H86" s="466"/>
      <c r="I86" s="397"/>
      <c r="J86" s="356" t="e">
        <f>IF(AND(Q86="",#REF!&gt;0,#REF!&lt;5),K86,)</f>
        <v>#REF!</v>
      </c>
      <c r="K86" s="354" t="str">
        <f>IF(D86="","ZZZ9",IF(AND(#REF!&gt;0,#REF!&lt;5),D86&amp;#REF!,D86&amp;"9"))</f>
        <v>ZZZ9</v>
      </c>
      <c r="L86" s="358">
        <f t="shared" si="0"/>
        <v>999</v>
      </c>
      <c r="M86" s="394">
        <f t="shared" si="1"/>
        <v>999</v>
      </c>
      <c r="N86" s="389"/>
      <c r="O86" s="352"/>
      <c r="P86" s="127">
        <f t="shared" si="2"/>
        <v>999</v>
      </c>
      <c r="Q86" s="104"/>
    </row>
    <row r="87" spans="1:17" s="11" customFormat="1" ht="18.75" customHeight="1">
      <c r="A87" s="359">
        <v>81</v>
      </c>
      <c r="B87" s="102"/>
      <c r="C87" s="102"/>
      <c r="D87" s="103"/>
      <c r="E87" s="374"/>
      <c r="F87" s="126"/>
      <c r="G87" s="126"/>
      <c r="H87" s="466"/>
      <c r="I87" s="397"/>
      <c r="J87" s="356" t="e">
        <f>IF(AND(Q87="",#REF!&gt;0,#REF!&lt;5),K87,)</f>
        <v>#REF!</v>
      </c>
      <c r="K87" s="354" t="str">
        <f>IF(D87="","ZZZ9",IF(AND(#REF!&gt;0,#REF!&lt;5),D87&amp;#REF!,D87&amp;"9"))</f>
        <v>ZZZ9</v>
      </c>
      <c r="L87" s="358">
        <f t="shared" si="0"/>
        <v>999</v>
      </c>
      <c r="M87" s="394">
        <f t="shared" si="1"/>
        <v>999</v>
      </c>
      <c r="N87" s="389"/>
      <c r="O87" s="352"/>
      <c r="P87" s="127">
        <f t="shared" si="2"/>
        <v>999</v>
      </c>
      <c r="Q87" s="104"/>
    </row>
    <row r="88" spans="1:17" s="11" customFormat="1" ht="18.75" customHeight="1">
      <c r="A88" s="359">
        <v>82</v>
      </c>
      <c r="B88" s="102"/>
      <c r="C88" s="102"/>
      <c r="D88" s="103"/>
      <c r="E88" s="374"/>
      <c r="F88" s="126"/>
      <c r="G88" s="126"/>
      <c r="H88" s="466"/>
      <c r="I88" s="397"/>
      <c r="J88" s="356" t="e">
        <f>IF(AND(Q88="",#REF!&gt;0,#REF!&lt;5),K88,)</f>
        <v>#REF!</v>
      </c>
      <c r="K88" s="354" t="str">
        <f>IF(D88="","ZZZ9",IF(AND(#REF!&gt;0,#REF!&lt;5),D88&amp;#REF!,D88&amp;"9"))</f>
        <v>ZZZ9</v>
      </c>
      <c r="L88" s="358">
        <f t="shared" si="0"/>
        <v>999</v>
      </c>
      <c r="M88" s="394">
        <f t="shared" si="1"/>
        <v>999</v>
      </c>
      <c r="N88" s="389"/>
      <c r="O88" s="352"/>
      <c r="P88" s="127">
        <f t="shared" si="2"/>
        <v>999</v>
      </c>
      <c r="Q88" s="104"/>
    </row>
    <row r="89" spans="1:17" s="11" customFormat="1" ht="18.75" customHeight="1">
      <c r="A89" s="359">
        <v>83</v>
      </c>
      <c r="B89" s="102"/>
      <c r="C89" s="102"/>
      <c r="D89" s="103"/>
      <c r="E89" s="374"/>
      <c r="F89" s="126"/>
      <c r="G89" s="126"/>
      <c r="H89" s="466"/>
      <c r="I89" s="397"/>
      <c r="J89" s="356" t="e">
        <f>IF(AND(Q89="",#REF!&gt;0,#REF!&lt;5),K89,)</f>
        <v>#REF!</v>
      </c>
      <c r="K89" s="354" t="str">
        <f>IF(D89="","ZZZ9",IF(AND(#REF!&gt;0,#REF!&lt;5),D89&amp;#REF!,D89&amp;"9"))</f>
        <v>ZZZ9</v>
      </c>
      <c r="L89" s="358">
        <f t="shared" si="0"/>
        <v>999</v>
      </c>
      <c r="M89" s="394">
        <f t="shared" si="1"/>
        <v>999</v>
      </c>
      <c r="N89" s="389"/>
      <c r="O89" s="352"/>
      <c r="P89" s="127">
        <f t="shared" si="2"/>
        <v>999</v>
      </c>
      <c r="Q89" s="104"/>
    </row>
    <row r="90" spans="1:17" s="11" customFormat="1" ht="18.75" customHeight="1">
      <c r="A90" s="359">
        <v>84</v>
      </c>
      <c r="B90" s="102"/>
      <c r="C90" s="102"/>
      <c r="D90" s="103"/>
      <c r="E90" s="374"/>
      <c r="F90" s="126"/>
      <c r="G90" s="126"/>
      <c r="H90" s="466"/>
      <c r="I90" s="397"/>
      <c r="J90" s="356" t="e">
        <f>IF(AND(Q90="",#REF!&gt;0,#REF!&lt;5),K90,)</f>
        <v>#REF!</v>
      </c>
      <c r="K90" s="354" t="str">
        <f>IF(D90="","ZZZ9",IF(AND(#REF!&gt;0,#REF!&lt;5),D90&amp;#REF!,D90&amp;"9"))</f>
        <v>ZZZ9</v>
      </c>
      <c r="L90" s="358">
        <f t="shared" si="0"/>
        <v>999</v>
      </c>
      <c r="M90" s="394">
        <f t="shared" si="1"/>
        <v>999</v>
      </c>
      <c r="N90" s="389"/>
      <c r="O90" s="352"/>
      <c r="P90" s="127">
        <f t="shared" si="2"/>
        <v>999</v>
      </c>
      <c r="Q90" s="104"/>
    </row>
    <row r="91" spans="1:17" s="11" customFormat="1" ht="18.75" customHeight="1">
      <c r="A91" s="359">
        <v>85</v>
      </c>
      <c r="B91" s="102"/>
      <c r="C91" s="102"/>
      <c r="D91" s="103"/>
      <c r="E91" s="374"/>
      <c r="F91" s="126"/>
      <c r="G91" s="126"/>
      <c r="H91" s="466"/>
      <c r="I91" s="397"/>
      <c r="J91" s="356" t="e">
        <f>IF(AND(Q91="",#REF!&gt;0,#REF!&lt;5),K91,)</f>
        <v>#REF!</v>
      </c>
      <c r="K91" s="354" t="str">
        <f>IF(D91="","ZZZ9",IF(AND(#REF!&gt;0,#REF!&lt;5),D91&amp;#REF!,D91&amp;"9"))</f>
        <v>ZZZ9</v>
      </c>
      <c r="L91" s="358">
        <f t="shared" si="0"/>
        <v>999</v>
      </c>
      <c r="M91" s="394">
        <f t="shared" si="1"/>
        <v>999</v>
      </c>
      <c r="N91" s="389"/>
      <c r="O91" s="352"/>
      <c r="P91" s="127">
        <f t="shared" si="2"/>
        <v>999</v>
      </c>
      <c r="Q91" s="104"/>
    </row>
    <row r="92" spans="1:17" s="11" customFormat="1" ht="18.75" customHeight="1">
      <c r="A92" s="359">
        <v>86</v>
      </c>
      <c r="B92" s="102"/>
      <c r="C92" s="102"/>
      <c r="D92" s="103"/>
      <c r="E92" s="374"/>
      <c r="F92" s="126"/>
      <c r="G92" s="126"/>
      <c r="H92" s="466"/>
      <c r="I92" s="397"/>
      <c r="J92" s="356" t="e">
        <f>IF(AND(Q92="",#REF!&gt;0,#REF!&lt;5),K92,)</f>
        <v>#REF!</v>
      </c>
      <c r="K92" s="354" t="str">
        <f>IF(D92="","ZZZ9",IF(AND(#REF!&gt;0,#REF!&lt;5),D92&amp;#REF!,D92&amp;"9"))</f>
        <v>ZZZ9</v>
      </c>
      <c r="L92" s="358">
        <f t="shared" si="0"/>
        <v>999</v>
      </c>
      <c r="M92" s="394">
        <f t="shared" si="1"/>
        <v>999</v>
      </c>
      <c r="N92" s="389"/>
      <c r="O92" s="352"/>
      <c r="P92" s="127">
        <f t="shared" si="2"/>
        <v>999</v>
      </c>
      <c r="Q92" s="104"/>
    </row>
    <row r="93" spans="1:17" s="11" customFormat="1" ht="18.75" customHeight="1">
      <c r="A93" s="359">
        <v>87</v>
      </c>
      <c r="B93" s="102"/>
      <c r="C93" s="102"/>
      <c r="D93" s="103"/>
      <c r="E93" s="374"/>
      <c r="F93" s="126"/>
      <c r="G93" s="126"/>
      <c r="H93" s="466"/>
      <c r="I93" s="397"/>
      <c r="J93" s="356" t="e">
        <f>IF(AND(Q93="",#REF!&gt;0,#REF!&lt;5),K93,)</f>
        <v>#REF!</v>
      </c>
      <c r="K93" s="354" t="str">
        <f>IF(D93="","ZZZ9",IF(AND(#REF!&gt;0,#REF!&lt;5),D93&amp;#REF!,D93&amp;"9"))</f>
        <v>ZZZ9</v>
      </c>
      <c r="L93" s="358">
        <f t="shared" si="0"/>
        <v>999</v>
      </c>
      <c r="M93" s="394">
        <f t="shared" si="1"/>
        <v>999</v>
      </c>
      <c r="N93" s="389"/>
      <c r="O93" s="352"/>
      <c r="P93" s="127">
        <f t="shared" si="2"/>
        <v>999</v>
      </c>
      <c r="Q93" s="104"/>
    </row>
    <row r="94" spans="1:17" s="11" customFormat="1" ht="18.75" customHeight="1">
      <c r="A94" s="359">
        <v>88</v>
      </c>
      <c r="B94" s="102"/>
      <c r="C94" s="102"/>
      <c r="D94" s="103"/>
      <c r="E94" s="374"/>
      <c r="F94" s="126"/>
      <c r="G94" s="126"/>
      <c r="H94" s="466"/>
      <c r="I94" s="397"/>
      <c r="J94" s="356" t="e">
        <f>IF(AND(Q94="",#REF!&gt;0,#REF!&lt;5),K94,)</f>
        <v>#REF!</v>
      </c>
      <c r="K94" s="354" t="str">
        <f>IF(D94="","ZZZ9",IF(AND(#REF!&gt;0,#REF!&lt;5),D94&amp;#REF!,D94&amp;"9"))</f>
        <v>ZZZ9</v>
      </c>
      <c r="L94" s="358">
        <f t="shared" si="0"/>
        <v>999</v>
      </c>
      <c r="M94" s="394">
        <f t="shared" si="1"/>
        <v>999</v>
      </c>
      <c r="N94" s="389"/>
      <c r="O94" s="352"/>
      <c r="P94" s="127">
        <f t="shared" si="2"/>
        <v>999</v>
      </c>
      <c r="Q94" s="104"/>
    </row>
    <row r="95" spans="1:17" s="11" customFormat="1" ht="18.75" customHeight="1">
      <c r="A95" s="359">
        <v>89</v>
      </c>
      <c r="B95" s="102"/>
      <c r="C95" s="102"/>
      <c r="D95" s="103"/>
      <c r="E95" s="374"/>
      <c r="F95" s="126"/>
      <c r="G95" s="126"/>
      <c r="H95" s="466"/>
      <c r="I95" s="397"/>
      <c r="J95" s="356" t="e">
        <f>IF(AND(Q95="",#REF!&gt;0,#REF!&lt;5),K95,)</f>
        <v>#REF!</v>
      </c>
      <c r="K95" s="354" t="str">
        <f>IF(D95="","ZZZ9",IF(AND(#REF!&gt;0,#REF!&lt;5),D95&amp;#REF!,D95&amp;"9"))</f>
        <v>ZZZ9</v>
      </c>
      <c r="L95" s="358">
        <f t="shared" si="0"/>
        <v>999</v>
      </c>
      <c r="M95" s="394">
        <f t="shared" si="1"/>
        <v>999</v>
      </c>
      <c r="N95" s="389"/>
      <c r="O95" s="352"/>
      <c r="P95" s="127">
        <f t="shared" si="2"/>
        <v>999</v>
      </c>
      <c r="Q95" s="104"/>
    </row>
    <row r="96" spans="1:17" s="11" customFormat="1" ht="18.75" customHeight="1">
      <c r="A96" s="359">
        <v>90</v>
      </c>
      <c r="B96" s="102"/>
      <c r="C96" s="102"/>
      <c r="D96" s="103"/>
      <c r="E96" s="374"/>
      <c r="F96" s="126"/>
      <c r="G96" s="126"/>
      <c r="H96" s="466"/>
      <c r="I96" s="397"/>
      <c r="J96" s="356" t="e">
        <f>IF(AND(Q96="",#REF!&gt;0,#REF!&lt;5),K96,)</f>
        <v>#REF!</v>
      </c>
      <c r="K96" s="354" t="str">
        <f>IF(D96="","ZZZ9",IF(AND(#REF!&gt;0,#REF!&lt;5),D96&amp;#REF!,D96&amp;"9"))</f>
        <v>ZZZ9</v>
      </c>
      <c r="L96" s="358">
        <f t="shared" si="0"/>
        <v>999</v>
      </c>
      <c r="M96" s="394">
        <f t="shared" si="1"/>
        <v>999</v>
      </c>
      <c r="N96" s="389"/>
      <c r="O96" s="352"/>
      <c r="P96" s="127">
        <f t="shared" si="2"/>
        <v>999</v>
      </c>
      <c r="Q96" s="104"/>
    </row>
    <row r="97" spans="1:17" s="11" customFormat="1" ht="18.75" customHeight="1">
      <c r="A97" s="359">
        <v>91</v>
      </c>
      <c r="B97" s="102"/>
      <c r="C97" s="102"/>
      <c r="D97" s="103"/>
      <c r="E97" s="374"/>
      <c r="F97" s="126"/>
      <c r="G97" s="126"/>
      <c r="H97" s="466"/>
      <c r="I97" s="397"/>
      <c r="J97" s="356" t="e">
        <f>IF(AND(Q97="",#REF!&gt;0,#REF!&lt;5),K97,)</f>
        <v>#REF!</v>
      </c>
      <c r="K97" s="354" t="str">
        <f>IF(D97="","ZZZ9",IF(AND(#REF!&gt;0,#REF!&lt;5),D97&amp;#REF!,D97&amp;"9"))</f>
        <v>ZZZ9</v>
      </c>
      <c r="L97" s="358">
        <f t="shared" si="0"/>
        <v>999</v>
      </c>
      <c r="M97" s="394">
        <f t="shared" si="1"/>
        <v>999</v>
      </c>
      <c r="N97" s="389"/>
      <c r="O97" s="352"/>
      <c r="P97" s="127">
        <f t="shared" si="2"/>
        <v>999</v>
      </c>
      <c r="Q97" s="104"/>
    </row>
    <row r="98" spans="1:17" s="11" customFormat="1" ht="18.75" customHeight="1">
      <c r="A98" s="359">
        <v>92</v>
      </c>
      <c r="B98" s="102"/>
      <c r="C98" s="102"/>
      <c r="D98" s="103"/>
      <c r="E98" s="374"/>
      <c r="F98" s="126"/>
      <c r="G98" s="126"/>
      <c r="H98" s="466"/>
      <c r="I98" s="397"/>
      <c r="J98" s="356" t="e">
        <f>IF(AND(Q98="",#REF!&gt;0,#REF!&lt;5),K98,)</f>
        <v>#REF!</v>
      </c>
      <c r="K98" s="354" t="str">
        <f>IF(D98="","ZZZ9",IF(AND(#REF!&gt;0,#REF!&lt;5),D98&amp;#REF!,D98&amp;"9"))</f>
        <v>ZZZ9</v>
      </c>
      <c r="L98" s="358">
        <f t="shared" si="0"/>
        <v>999</v>
      </c>
      <c r="M98" s="394">
        <f t="shared" si="1"/>
        <v>999</v>
      </c>
      <c r="N98" s="389"/>
      <c r="O98" s="352"/>
      <c r="P98" s="127">
        <f t="shared" si="2"/>
        <v>999</v>
      </c>
      <c r="Q98" s="104"/>
    </row>
    <row r="99" spans="1:17" s="11" customFormat="1" ht="18.75" customHeight="1">
      <c r="A99" s="359">
        <v>93</v>
      </c>
      <c r="B99" s="102"/>
      <c r="C99" s="102"/>
      <c r="D99" s="103"/>
      <c r="E99" s="374"/>
      <c r="F99" s="126"/>
      <c r="G99" s="126"/>
      <c r="H99" s="466"/>
      <c r="I99" s="397"/>
      <c r="J99" s="356" t="e">
        <f>IF(AND(Q99="",#REF!&gt;0,#REF!&lt;5),K99,)</f>
        <v>#REF!</v>
      </c>
      <c r="K99" s="354" t="str">
        <f>IF(D99="","ZZZ9",IF(AND(#REF!&gt;0,#REF!&lt;5),D99&amp;#REF!,D99&amp;"9"))</f>
        <v>ZZZ9</v>
      </c>
      <c r="L99" s="358">
        <f t="shared" si="0"/>
        <v>999</v>
      </c>
      <c r="M99" s="394">
        <f t="shared" si="1"/>
        <v>999</v>
      </c>
      <c r="N99" s="389"/>
      <c r="O99" s="352"/>
      <c r="P99" s="127">
        <f t="shared" si="2"/>
        <v>999</v>
      </c>
      <c r="Q99" s="104"/>
    </row>
    <row r="100" spans="1:17" s="11" customFormat="1" ht="18.75" customHeight="1">
      <c r="A100" s="359">
        <v>94</v>
      </c>
      <c r="B100" s="102"/>
      <c r="C100" s="102"/>
      <c r="D100" s="103"/>
      <c r="E100" s="374"/>
      <c r="F100" s="126"/>
      <c r="G100" s="126"/>
      <c r="H100" s="466"/>
      <c r="I100" s="397"/>
      <c r="J100" s="356" t="e">
        <f>IF(AND(Q100="",#REF!&gt;0,#REF!&lt;5),K100,)</f>
        <v>#REF!</v>
      </c>
      <c r="K100" s="354" t="str">
        <f>IF(D100="","ZZZ9",IF(AND(#REF!&gt;0,#REF!&lt;5),D100&amp;#REF!,D100&amp;"9"))</f>
        <v>ZZZ9</v>
      </c>
      <c r="L100" s="358">
        <f t="shared" si="0"/>
        <v>999</v>
      </c>
      <c r="M100" s="394">
        <f t="shared" si="1"/>
        <v>999</v>
      </c>
      <c r="N100" s="389"/>
      <c r="O100" s="352"/>
      <c r="P100" s="127">
        <f t="shared" si="2"/>
        <v>999</v>
      </c>
      <c r="Q100" s="104"/>
    </row>
    <row r="101" spans="1:17" s="11" customFormat="1" ht="18.75" customHeight="1">
      <c r="A101" s="359">
        <v>95</v>
      </c>
      <c r="B101" s="102"/>
      <c r="C101" s="102"/>
      <c r="D101" s="103"/>
      <c r="E101" s="374"/>
      <c r="F101" s="126"/>
      <c r="G101" s="126"/>
      <c r="H101" s="466"/>
      <c r="I101" s="397"/>
      <c r="J101" s="356" t="e">
        <f>IF(AND(Q101="",#REF!&gt;0,#REF!&lt;5),K101,)</f>
        <v>#REF!</v>
      </c>
      <c r="K101" s="354" t="str">
        <f>IF(D101="","ZZZ9",IF(AND(#REF!&gt;0,#REF!&lt;5),D101&amp;#REF!,D101&amp;"9"))</f>
        <v>ZZZ9</v>
      </c>
      <c r="L101" s="358">
        <f t="shared" si="0"/>
        <v>999</v>
      </c>
      <c r="M101" s="394">
        <f t="shared" si="1"/>
        <v>999</v>
      </c>
      <c r="N101" s="389"/>
      <c r="O101" s="352"/>
      <c r="P101" s="127">
        <f t="shared" si="2"/>
        <v>999</v>
      </c>
      <c r="Q101" s="104"/>
    </row>
    <row r="102" spans="1:17" s="11" customFormat="1" ht="18.75" customHeight="1">
      <c r="A102" s="359">
        <v>96</v>
      </c>
      <c r="B102" s="102"/>
      <c r="C102" s="102"/>
      <c r="D102" s="103"/>
      <c r="E102" s="374"/>
      <c r="F102" s="126"/>
      <c r="G102" s="126"/>
      <c r="H102" s="466"/>
      <c r="I102" s="397"/>
      <c r="J102" s="356" t="e">
        <f>IF(AND(Q102="",#REF!&gt;0,#REF!&lt;5),K102,)</f>
        <v>#REF!</v>
      </c>
      <c r="K102" s="354" t="str">
        <f>IF(D102="","ZZZ9",IF(AND(#REF!&gt;0,#REF!&lt;5),D102&amp;#REF!,D102&amp;"9"))</f>
        <v>ZZZ9</v>
      </c>
      <c r="L102" s="358">
        <f t="shared" si="0"/>
        <v>999</v>
      </c>
      <c r="M102" s="394">
        <f t="shared" si="1"/>
        <v>999</v>
      </c>
      <c r="N102" s="389"/>
      <c r="O102" s="352"/>
      <c r="P102" s="127">
        <f t="shared" si="2"/>
        <v>999</v>
      </c>
      <c r="Q102" s="104"/>
    </row>
    <row r="103" spans="1:17" s="11" customFormat="1" ht="18.75" customHeight="1">
      <c r="A103" s="359">
        <v>97</v>
      </c>
      <c r="B103" s="102"/>
      <c r="C103" s="102"/>
      <c r="D103" s="103"/>
      <c r="E103" s="374"/>
      <c r="F103" s="126"/>
      <c r="G103" s="126"/>
      <c r="H103" s="466"/>
      <c r="I103" s="397"/>
      <c r="J103" s="356" t="e">
        <f>IF(AND(Q103="",#REF!&gt;0,#REF!&lt;5),K103,)</f>
        <v>#REF!</v>
      </c>
      <c r="K103" s="354" t="str">
        <f>IF(D103="","ZZZ9",IF(AND(#REF!&gt;0,#REF!&lt;5),D103&amp;#REF!,D103&amp;"9"))</f>
        <v>ZZZ9</v>
      </c>
      <c r="L103" s="358">
        <f t="shared" si="0"/>
        <v>999</v>
      </c>
      <c r="M103" s="394">
        <f t="shared" si="1"/>
        <v>999</v>
      </c>
      <c r="N103" s="389"/>
      <c r="O103" s="352"/>
      <c r="P103" s="127">
        <f t="shared" si="2"/>
        <v>999</v>
      </c>
      <c r="Q103" s="104"/>
    </row>
    <row r="104" spans="1:17" s="11" customFormat="1" ht="18.75" customHeight="1">
      <c r="A104" s="359">
        <v>98</v>
      </c>
      <c r="B104" s="102"/>
      <c r="C104" s="102"/>
      <c r="D104" s="103"/>
      <c r="E104" s="374"/>
      <c r="F104" s="126"/>
      <c r="G104" s="126"/>
      <c r="H104" s="466"/>
      <c r="I104" s="397"/>
      <c r="J104" s="356" t="e">
        <f>IF(AND(Q104="",#REF!&gt;0,#REF!&lt;5),K104,)</f>
        <v>#REF!</v>
      </c>
      <c r="K104" s="354" t="str">
        <f>IF(D104="","ZZZ9",IF(AND(#REF!&gt;0,#REF!&lt;5),D104&amp;#REF!,D104&amp;"9"))</f>
        <v>ZZZ9</v>
      </c>
      <c r="L104" s="358">
        <f aca="true" t="shared" si="3" ref="L104:L156">IF(Q104="",999,Q104)</f>
        <v>999</v>
      </c>
      <c r="M104" s="394">
        <f aca="true" t="shared" si="4" ref="M104:M156">IF(P104=999,999,1)</f>
        <v>999</v>
      </c>
      <c r="N104" s="389"/>
      <c r="O104" s="352"/>
      <c r="P104" s="127">
        <f aca="true" t="shared" si="5" ref="P104:P156">IF(N104="DA",1,IF(N104="WC",2,IF(N104="SE",3,IF(N104="Q",4,IF(N104="LL",5,999)))))</f>
        <v>999</v>
      </c>
      <c r="Q104" s="104"/>
    </row>
    <row r="105" spans="1:17" s="11" customFormat="1" ht="18.75" customHeight="1">
      <c r="A105" s="359">
        <v>99</v>
      </c>
      <c r="B105" s="102"/>
      <c r="C105" s="102"/>
      <c r="D105" s="103"/>
      <c r="E105" s="374"/>
      <c r="F105" s="126"/>
      <c r="G105" s="126"/>
      <c r="H105" s="466"/>
      <c r="I105" s="397"/>
      <c r="J105" s="356" t="e">
        <f>IF(AND(Q105="",#REF!&gt;0,#REF!&lt;5),K105,)</f>
        <v>#REF!</v>
      </c>
      <c r="K105" s="354" t="str">
        <f>IF(D105="","ZZZ9",IF(AND(#REF!&gt;0,#REF!&lt;5),D105&amp;#REF!,D105&amp;"9"))</f>
        <v>ZZZ9</v>
      </c>
      <c r="L105" s="358">
        <f t="shared" si="3"/>
        <v>999</v>
      </c>
      <c r="M105" s="394">
        <f t="shared" si="4"/>
        <v>999</v>
      </c>
      <c r="N105" s="389"/>
      <c r="O105" s="352"/>
      <c r="P105" s="127">
        <f t="shared" si="5"/>
        <v>999</v>
      </c>
      <c r="Q105" s="104"/>
    </row>
    <row r="106" spans="1:17" s="11" customFormat="1" ht="18.75" customHeight="1">
      <c r="A106" s="359">
        <v>100</v>
      </c>
      <c r="B106" s="102"/>
      <c r="C106" s="102"/>
      <c r="D106" s="103"/>
      <c r="E106" s="374"/>
      <c r="F106" s="126"/>
      <c r="G106" s="126"/>
      <c r="H106" s="466"/>
      <c r="I106" s="397"/>
      <c r="J106" s="356" t="e">
        <f>IF(AND(Q106="",#REF!&gt;0,#REF!&lt;5),K106,)</f>
        <v>#REF!</v>
      </c>
      <c r="K106" s="354" t="str">
        <f>IF(D106="","ZZZ9",IF(AND(#REF!&gt;0,#REF!&lt;5),D106&amp;#REF!,D106&amp;"9"))</f>
        <v>ZZZ9</v>
      </c>
      <c r="L106" s="358">
        <f t="shared" si="3"/>
        <v>999</v>
      </c>
      <c r="M106" s="394">
        <f t="shared" si="4"/>
        <v>999</v>
      </c>
      <c r="N106" s="389"/>
      <c r="O106" s="352"/>
      <c r="P106" s="127">
        <f t="shared" si="5"/>
        <v>999</v>
      </c>
      <c r="Q106" s="104"/>
    </row>
    <row r="107" spans="1:17" s="11" customFormat="1" ht="18.75" customHeight="1">
      <c r="A107" s="359">
        <v>101</v>
      </c>
      <c r="B107" s="102"/>
      <c r="C107" s="102"/>
      <c r="D107" s="103"/>
      <c r="E107" s="374"/>
      <c r="F107" s="126"/>
      <c r="G107" s="126"/>
      <c r="H107" s="466"/>
      <c r="I107" s="397"/>
      <c r="J107" s="356" t="e">
        <f>IF(AND(Q107="",#REF!&gt;0,#REF!&lt;5),K107,)</f>
        <v>#REF!</v>
      </c>
      <c r="K107" s="354" t="str">
        <f>IF(D107="","ZZZ9",IF(AND(#REF!&gt;0,#REF!&lt;5),D107&amp;#REF!,D107&amp;"9"))</f>
        <v>ZZZ9</v>
      </c>
      <c r="L107" s="358">
        <f t="shared" si="3"/>
        <v>999</v>
      </c>
      <c r="M107" s="394">
        <f t="shared" si="4"/>
        <v>999</v>
      </c>
      <c r="N107" s="389"/>
      <c r="O107" s="352"/>
      <c r="P107" s="127">
        <f t="shared" si="5"/>
        <v>999</v>
      </c>
      <c r="Q107" s="104"/>
    </row>
    <row r="108" spans="1:17" s="11" customFormat="1" ht="18.75" customHeight="1">
      <c r="A108" s="359">
        <v>102</v>
      </c>
      <c r="B108" s="102"/>
      <c r="C108" s="102"/>
      <c r="D108" s="103"/>
      <c r="E108" s="374"/>
      <c r="F108" s="126"/>
      <c r="G108" s="126"/>
      <c r="H108" s="466"/>
      <c r="I108" s="397"/>
      <c r="J108" s="356" t="e">
        <f>IF(AND(Q108="",#REF!&gt;0,#REF!&lt;5),K108,)</f>
        <v>#REF!</v>
      </c>
      <c r="K108" s="354" t="str">
        <f>IF(D108="","ZZZ9",IF(AND(#REF!&gt;0,#REF!&lt;5),D108&amp;#REF!,D108&amp;"9"))</f>
        <v>ZZZ9</v>
      </c>
      <c r="L108" s="358">
        <f t="shared" si="3"/>
        <v>999</v>
      </c>
      <c r="M108" s="394">
        <f t="shared" si="4"/>
        <v>999</v>
      </c>
      <c r="N108" s="389"/>
      <c r="O108" s="352"/>
      <c r="P108" s="127">
        <f t="shared" si="5"/>
        <v>999</v>
      </c>
      <c r="Q108" s="104"/>
    </row>
    <row r="109" spans="1:17" s="11" customFormat="1" ht="18.75" customHeight="1">
      <c r="A109" s="359">
        <v>103</v>
      </c>
      <c r="B109" s="102"/>
      <c r="C109" s="102"/>
      <c r="D109" s="103"/>
      <c r="E109" s="374"/>
      <c r="F109" s="126"/>
      <c r="G109" s="126"/>
      <c r="H109" s="466"/>
      <c r="I109" s="397"/>
      <c r="J109" s="356" t="e">
        <f>IF(AND(Q109="",#REF!&gt;0,#REF!&lt;5),K109,)</f>
        <v>#REF!</v>
      </c>
      <c r="K109" s="354" t="str">
        <f>IF(D109="","ZZZ9",IF(AND(#REF!&gt;0,#REF!&lt;5),D109&amp;#REF!,D109&amp;"9"))</f>
        <v>ZZZ9</v>
      </c>
      <c r="L109" s="358">
        <f t="shared" si="3"/>
        <v>999</v>
      </c>
      <c r="M109" s="394">
        <f t="shared" si="4"/>
        <v>999</v>
      </c>
      <c r="N109" s="389"/>
      <c r="O109" s="352"/>
      <c r="P109" s="127">
        <f t="shared" si="5"/>
        <v>999</v>
      </c>
      <c r="Q109" s="104"/>
    </row>
    <row r="110" spans="1:17" s="11" customFormat="1" ht="18.75" customHeight="1">
      <c r="A110" s="359">
        <v>104</v>
      </c>
      <c r="B110" s="102"/>
      <c r="C110" s="102"/>
      <c r="D110" s="103"/>
      <c r="E110" s="374"/>
      <c r="F110" s="126"/>
      <c r="G110" s="126"/>
      <c r="H110" s="466"/>
      <c r="I110" s="397"/>
      <c r="J110" s="356" t="e">
        <f>IF(AND(Q110="",#REF!&gt;0,#REF!&lt;5),K110,)</f>
        <v>#REF!</v>
      </c>
      <c r="K110" s="354" t="str">
        <f>IF(D110="","ZZZ9",IF(AND(#REF!&gt;0,#REF!&lt;5),D110&amp;#REF!,D110&amp;"9"))</f>
        <v>ZZZ9</v>
      </c>
      <c r="L110" s="358">
        <f t="shared" si="3"/>
        <v>999</v>
      </c>
      <c r="M110" s="394">
        <f t="shared" si="4"/>
        <v>999</v>
      </c>
      <c r="N110" s="389"/>
      <c r="O110" s="352"/>
      <c r="P110" s="127">
        <f t="shared" si="5"/>
        <v>999</v>
      </c>
      <c r="Q110" s="104"/>
    </row>
    <row r="111" spans="1:17" s="11" customFormat="1" ht="18.75" customHeight="1">
      <c r="A111" s="359">
        <v>105</v>
      </c>
      <c r="B111" s="102"/>
      <c r="C111" s="102"/>
      <c r="D111" s="103"/>
      <c r="E111" s="374"/>
      <c r="F111" s="126"/>
      <c r="G111" s="126"/>
      <c r="H111" s="466"/>
      <c r="I111" s="397"/>
      <c r="J111" s="356" t="e">
        <f>IF(AND(Q111="",#REF!&gt;0,#REF!&lt;5),K111,)</f>
        <v>#REF!</v>
      </c>
      <c r="K111" s="354" t="str">
        <f>IF(D111="","ZZZ9",IF(AND(#REF!&gt;0,#REF!&lt;5),D111&amp;#REF!,D111&amp;"9"))</f>
        <v>ZZZ9</v>
      </c>
      <c r="L111" s="358">
        <f t="shared" si="3"/>
        <v>999</v>
      </c>
      <c r="M111" s="394">
        <f t="shared" si="4"/>
        <v>999</v>
      </c>
      <c r="N111" s="389"/>
      <c r="O111" s="352"/>
      <c r="P111" s="127">
        <f t="shared" si="5"/>
        <v>999</v>
      </c>
      <c r="Q111" s="104"/>
    </row>
    <row r="112" spans="1:17" s="11" customFormat="1" ht="18.75" customHeight="1">
      <c r="A112" s="359">
        <v>106</v>
      </c>
      <c r="B112" s="102"/>
      <c r="C112" s="102"/>
      <c r="D112" s="103"/>
      <c r="E112" s="374"/>
      <c r="F112" s="126"/>
      <c r="G112" s="126"/>
      <c r="H112" s="466"/>
      <c r="I112" s="397"/>
      <c r="J112" s="356" t="e">
        <f>IF(AND(Q112="",#REF!&gt;0,#REF!&lt;5),K112,)</f>
        <v>#REF!</v>
      </c>
      <c r="K112" s="354" t="str">
        <f>IF(D112="","ZZZ9",IF(AND(#REF!&gt;0,#REF!&lt;5),D112&amp;#REF!,D112&amp;"9"))</f>
        <v>ZZZ9</v>
      </c>
      <c r="L112" s="358">
        <f t="shared" si="3"/>
        <v>999</v>
      </c>
      <c r="M112" s="394">
        <f t="shared" si="4"/>
        <v>999</v>
      </c>
      <c r="N112" s="389"/>
      <c r="O112" s="352"/>
      <c r="P112" s="127">
        <f t="shared" si="5"/>
        <v>999</v>
      </c>
      <c r="Q112" s="104"/>
    </row>
    <row r="113" spans="1:17" s="11" customFormat="1" ht="18.75" customHeight="1">
      <c r="A113" s="359">
        <v>107</v>
      </c>
      <c r="B113" s="102"/>
      <c r="C113" s="102"/>
      <c r="D113" s="103"/>
      <c r="E113" s="374"/>
      <c r="F113" s="126"/>
      <c r="G113" s="126"/>
      <c r="H113" s="466"/>
      <c r="I113" s="397"/>
      <c r="J113" s="356" t="e">
        <f>IF(AND(Q113="",#REF!&gt;0,#REF!&lt;5),K113,)</f>
        <v>#REF!</v>
      </c>
      <c r="K113" s="354" t="str">
        <f>IF(D113="","ZZZ9",IF(AND(#REF!&gt;0,#REF!&lt;5),D113&amp;#REF!,D113&amp;"9"))</f>
        <v>ZZZ9</v>
      </c>
      <c r="L113" s="358">
        <f t="shared" si="3"/>
        <v>999</v>
      </c>
      <c r="M113" s="394">
        <f t="shared" si="4"/>
        <v>999</v>
      </c>
      <c r="N113" s="389"/>
      <c r="O113" s="352"/>
      <c r="P113" s="127">
        <f t="shared" si="5"/>
        <v>999</v>
      </c>
      <c r="Q113" s="104"/>
    </row>
    <row r="114" spans="1:17" s="11" customFormat="1" ht="18.75" customHeight="1">
      <c r="A114" s="359">
        <v>108</v>
      </c>
      <c r="B114" s="102"/>
      <c r="C114" s="102"/>
      <c r="D114" s="103"/>
      <c r="E114" s="374"/>
      <c r="F114" s="126"/>
      <c r="G114" s="126"/>
      <c r="H114" s="466"/>
      <c r="I114" s="397"/>
      <c r="J114" s="356" t="e">
        <f>IF(AND(Q114="",#REF!&gt;0,#REF!&lt;5),K114,)</f>
        <v>#REF!</v>
      </c>
      <c r="K114" s="354" t="str">
        <f>IF(D114="","ZZZ9",IF(AND(#REF!&gt;0,#REF!&lt;5),D114&amp;#REF!,D114&amp;"9"))</f>
        <v>ZZZ9</v>
      </c>
      <c r="L114" s="358">
        <f t="shared" si="3"/>
        <v>999</v>
      </c>
      <c r="M114" s="394">
        <f t="shared" si="4"/>
        <v>999</v>
      </c>
      <c r="N114" s="389"/>
      <c r="O114" s="352"/>
      <c r="P114" s="127">
        <f t="shared" si="5"/>
        <v>999</v>
      </c>
      <c r="Q114" s="104"/>
    </row>
    <row r="115" spans="1:17" s="11" customFormat="1" ht="18.75" customHeight="1">
      <c r="A115" s="359">
        <v>109</v>
      </c>
      <c r="B115" s="102"/>
      <c r="C115" s="102"/>
      <c r="D115" s="103"/>
      <c r="E115" s="374"/>
      <c r="F115" s="126"/>
      <c r="G115" s="126"/>
      <c r="H115" s="466"/>
      <c r="I115" s="397"/>
      <c r="J115" s="356" t="e">
        <f>IF(AND(Q115="",#REF!&gt;0,#REF!&lt;5),K115,)</f>
        <v>#REF!</v>
      </c>
      <c r="K115" s="354" t="str">
        <f>IF(D115="","ZZZ9",IF(AND(#REF!&gt;0,#REF!&lt;5),D115&amp;#REF!,D115&amp;"9"))</f>
        <v>ZZZ9</v>
      </c>
      <c r="L115" s="358">
        <f t="shared" si="3"/>
        <v>999</v>
      </c>
      <c r="M115" s="394">
        <f t="shared" si="4"/>
        <v>999</v>
      </c>
      <c r="N115" s="389"/>
      <c r="O115" s="352"/>
      <c r="P115" s="127">
        <f t="shared" si="5"/>
        <v>999</v>
      </c>
      <c r="Q115" s="104"/>
    </row>
    <row r="116" spans="1:17" s="11" customFormat="1" ht="18.75" customHeight="1">
      <c r="A116" s="359">
        <v>110</v>
      </c>
      <c r="B116" s="102"/>
      <c r="C116" s="102"/>
      <c r="D116" s="103"/>
      <c r="E116" s="374"/>
      <c r="F116" s="126"/>
      <c r="G116" s="126"/>
      <c r="H116" s="466"/>
      <c r="I116" s="397"/>
      <c r="J116" s="356" t="e">
        <f>IF(AND(Q116="",#REF!&gt;0,#REF!&lt;5),K116,)</f>
        <v>#REF!</v>
      </c>
      <c r="K116" s="354" t="str">
        <f>IF(D116="","ZZZ9",IF(AND(#REF!&gt;0,#REF!&lt;5),D116&amp;#REF!,D116&amp;"9"))</f>
        <v>ZZZ9</v>
      </c>
      <c r="L116" s="358">
        <f t="shared" si="3"/>
        <v>999</v>
      </c>
      <c r="M116" s="394">
        <f t="shared" si="4"/>
        <v>999</v>
      </c>
      <c r="N116" s="389"/>
      <c r="O116" s="352"/>
      <c r="P116" s="127">
        <f t="shared" si="5"/>
        <v>999</v>
      </c>
      <c r="Q116" s="104"/>
    </row>
    <row r="117" spans="1:17" s="11" customFormat="1" ht="18.75" customHeight="1">
      <c r="A117" s="359">
        <v>111</v>
      </c>
      <c r="B117" s="102"/>
      <c r="C117" s="102"/>
      <c r="D117" s="103"/>
      <c r="E117" s="374"/>
      <c r="F117" s="126"/>
      <c r="G117" s="126"/>
      <c r="H117" s="466"/>
      <c r="I117" s="397"/>
      <c r="J117" s="356" t="e">
        <f>IF(AND(Q117="",#REF!&gt;0,#REF!&lt;5),K117,)</f>
        <v>#REF!</v>
      </c>
      <c r="K117" s="354" t="str">
        <f>IF(D117="","ZZZ9",IF(AND(#REF!&gt;0,#REF!&lt;5),D117&amp;#REF!,D117&amp;"9"))</f>
        <v>ZZZ9</v>
      </c>
      <c r="L117" s="358">
        <f t="shared" si="3"/>
        <v>999</v>
      </c>
      <c r="M117" s="394">
        <f t="shared" si="4"/>
        <v>999</v>
      </c>
      <c r="N117" s="389"/>
      <c r="O117" s="352"/>
      <c r="P117" s="127">
        <f t="shared" si="5"/>
        <v>999</v>
      </c>
      <c r="Q117" s="104"/>
    </row>
    <row r="118" spans="1:17" s="11" customFormat="1" ht="18.75" customHeight="1">
      <c r="A118" s="359">
        <v>112</v>
      </c>
      <c r="B118" s="102"/>
      <c r="C118" s="102"/>
      <c r="D118" s="103"/>
      <c r="E118" s="374"/>
      <c r="F118" s="126"/>
      <c r="G118" s="126"/>
      <c r="H118" s="466"/>
      <c r="I118" s="397"/>
      <c r="J118" s="356" t="e">
        <f>IF(AND(Q118="",#REF!&gt;0,#REF!&lt;5),K118,)</f>
        <v>#REF!</v>
      </c>
      <c r="K118" s="354" t="str">
        <f>IF(D118="","ZZZ9",IF(AND(#REF!&gt;0,#REF!&lt;5),D118&amp;#REF!,D118&amp;"9"))</f>
        <v>ZZZ9</v>
      </c>
      <c r="L118" s="358">
        <f t="shared" si="3"/>
        <v>999</v>
      </c>
      <c r="M118" s="394">
        <f t="shared" si="4"/>
        <v>999</v>
      </c>
      <c r="N118" s="389"/>
      <c r="O118" s="352"/>
      <c r="P118" s="127">
        <f t="shared" si="5"/>
        <v>999</v>
      </c>
      <c r="Q118" s="104"/>
    </row>
    <row r="119" spans="1:17" s="11" customFormat="1" ht="18.75" customHeight="1">
      <c r="A119" s="359">
        <v>113</v>
      </c>
      <c r="B119" s="102"/>
      <c r="C119" s="102"/>
      <c r="D119" s="103"/>
      <c r="E119" s="374"/>
      <c r="F119" s="126"/>
      <c r="G119" s="126"/>
      <c r="H119" s="466"/>
      <c r="I119" s="397"/>
      <c r="J119" s="356" t="e">
        <f>IF(AND(Q119="",#REF!&gt;0,#REF!&lt;5),K119,)</f>
        <v>#REF!</v>
      </c>
      <c r="K119" s="354" t="str">
        <f>IF(D119="","ZZZ9",IF(AND(#REF!&gt;0,#REF!&lt;5),D119&amp;#REF!,D119&amp;"9"))</f>
        <v>ZZZ9</v>
      </c>
      <c r="L119" s="358">
        <f t="shared" si="3"/>
        <v>999</v>
      </c>
      <c r="M119" s="394">
        <f t="shared" si="4"/>
        <v>999</v>
      </c>
      <c r="N119" s="389"/>
      <c r="O119" s="352"/>
      <c r="P119" s="127">
        <f t="shared" si="5"/>
        <v>999</v>
      </c>
      <c r="Q119" s="104"/>
    </row>
    <row r="120" spans="1:17" s="11" customFormat="1" ht="18.75" customHeight="1">
      <c r="A120" s="359">
        <v>114</v>
      </c>
      <c r="B120" s="102"/>
      <c r="C120" s="102"/>
      <c r="D120" s="103"/>
      <c r="E120" s="374"/>
      <c r="F120" s="126"/>
      <c r="G120" s="126"/>
      <c r="H120" s="466"/>
      <c r="I120" s="397"/>
      <c r="J120" s="356" t="e">
        <f>IF(AND(Q120="",#REF!&gt;0,#REF!&lt;5),K120,)</f>
        <v>#REF!</v>
      </c>
      <c r="K120" s="354" t="str">
        <f>IF(D120="","ZZZ9",IF(AND(#REF!&gt;0,#REF!&lt;5),D120&amp;#REF!,D120&amp;"9"))</f>
        <v>ZZZ9</v>
      </c>
      <c r="L120" s="358">
        <f t="shared" si="3"/>
        <v>999</v>
      </c>
      <c r="M120" s="394">
        <f t="shared" si="4"/>
        <v>999</v>
      </c>
      <c r="N120" s="389"/>
      <c r="O120" s="352"/>
      <c r="P120" s="127">
        <f t="shared" si="5"/>
        <v>999</v>
      </c>
      <c r="Q120" s="104"/>
    </row>
    <row r="121" spans="1:17" s="11" customFormat="1" ht="18.75" customHeight="1">
      <c r="A121" s="359">
        <v>115</v>
      </c>
      <c r="B121" s="102"/>
      <c r="C121" s="102"/>
      <c r="D121" s="103"/>
      <c r="E121" s="374"/>
      <c r="F121" s="126"/>
      <c r="G121" s="126"/>
      <c r="H121" s="466"/>
      <c r="I121" s="397"/>
      <c r="J121" s="356" t="e">
        <f>IF(AND(Q121="",#REF!&gt;0,#REF!&lt;5),K121,)</f>
        <v>#REF!</v>
      </c>
      <c r="K121" s="354" t="str">
        <f>IF(D121="","ZZZ9",IF(AND(#REF!&gt;0,#REF!&lt;5),D121&amp;#REF!,D121&amp;"9"))</f>
        <v>ZZZ9</v>
      </c>
      <c r="L121" s="358">
        <f t="shared" si="3"/>
        <v>999</v>
      </c>
      <c r="M121" s="394">
        <f t="shared" si="4"/>
        <v>999</v>
      </c>
      <c r="N121" s="389"/>
      <c r="O121" s="352"/>
      <c r="P121" s="127">
        <f t="shared" si="5"/>
        <v>999</v>
      </c>
      <c r="Q121" s="104"/>
    </row>
    <row r="122" spans="1:17" s="11" customFormat="1" ht="18.75" customHeight="1">
      <c r="A122" s="359">
        <v>116</v>
      </c>
      <c r="B122" s="102"/>
      <c r="C122" s="102"/>
      <c r="D122" s="103"/>
      <c r="E122" s="374"/>
      <c r="F122" s="126"/>
      <c r="G122" s="126"/>
      <c r="H122" s="466"/>
      <c r="I122" s="397"/>
      <c r="J122" s="356" t="e">
        <f>IF(AND(Q122="",#REF!&gt;0,#REF!&lt;5),K122,)</f>
        <v>#REF!</v>
      </c>
      <c r="K122" s="354" t="str">
        <f>IF(D122="","ZZZ9",IF(AND(#REF!&gt;0,#REF!&lt;5),D122&amp;#REF!,D122&amp;"9"))</f>
        <v>ZZZ9</v>
      </c>
      <c r="L122" s="358">
        <f t="shared" si="3"/>
        <v>999</v>
      </c>
      <c r="M122" s="394">
        <f t="shared" si="4"/>
        <v>999</v>
      </c>
      <c r="N122" s="389"/>
      <c r="O122" s="352"/>
      <c r="P122" s="127">
        <f t="shared" si="5"/>
        <v>999</v>
      </c>
      <c r="Q122" s="104"/>
    </row>
    <row r="123" spans="1:17" s="11" customFormat="1" ht="18.75" customHeight="1">
      <c r="A123" s="359">
        <v>117</v>
      </c>
      <c r="B123" s="102"/>
      <c r="C123" s="102"/>
      <c r="D123" s="103"/>
      <c r="E123" s="374"/>
      <c r="F123" s="126"/>
      <c r="G123" s="126"/>
      <c r="H123" s="466"/>
      <c r="I123" s="397"/>
      <c r="J123" s="356" t="e">
        <f>IF(AND(Q123="",#REF!&gt;0,#REF!&lt;5),K123,)</f>
        <v>#REF!</v>
      </c>
      <c r="K123" s="354" t="str">
        <f>IF(D123="","ZZZ9",IF(AND(#REF!&gt;0,#REF!&lt;5),D123&amp;#REF!,D123&amp;"9"))</f>
        <v>ZZZ9</v>
      </c>
      <c r="L123" s="358">
        <f t="shared" si="3"/>
        <v>999</v>
      </c>
      <c r="M123" s="394">
        <f t="shared" si="4"/>
        <v>999</v>
      </c>
      <c r="N123" s="389"/>
      <c r="O123" s="352"/>
      <c r="P123" s="127">
        <f t="shared" si="5"/>
        <v>999</v>
      </c>
      <c r="Q123" s="104"/>
    </row>
    <row r="124" spans="1:17" s="11" customFormat="1" ht="18.75" customHeight="1">
      <c r="A124" s="359">
        <v>118</v>
      </c>
      <c r="B124" s="102"/>
      <c r="C124" s="102"/>
      <c r="D124" s="103"/>
      <c r="E124" s="374"/>
      <c r="F124" s="126"/>
      <c r="G124" s="126"/>
      <c r="H124" s="466"/>
      <c r="I124" s="397"/>
      <c r="J124" s="356" t="e">
        <f>IF(AND(Q124="",#REF!&gt;0,#REF!&lt;5),K124,)</f>
        <v>#REF!</v>
      </c>
      <c r="K124" s="354" t="str">
        <f>IF(D124="","ZZZ9",IF(AND(#REF!&gt;0,#REF!&lt;5),D124&amp;#REF!,D124&amp;"9"))</f>
        <v>ZZZ9</v>
      </c>
      <c r="L124" s="358">
        <f t="shared" si="3"/>
        <v>999</v>
      </c>
      <c r="M124" s="394">
        <f t="shared" si="4"/>
        <v>999</v>
      </c>
      <c r="N124" s="389"/>
      <c r="O124" s="352"/>
      <c r="P124" s="127">
        <f t="shared" si="5"/>
        <v>999</v>
      </c>
      <c r="Q124" s="104"/>
    </row>
    <row r="125" spans="1:17" s="11" customFormat="1" ht="18.75" customHeight="1">
      <c r="A125" s="359">
        <v>119</v>
      </c>
      <c r="B125" s="102"/>
      <c r="C125" s="102"/>
      <c r="D125" s="103"/>
      <c r="E125" s="374"/>
      <c r="F125" s="126"/>
      <c r="G125" s="126"/>
      <c r="H125" s="466"/>
      <c r="I125" s="397"/>
      <c r="J125" s="356" t="e">
        <f>IF(AND(Q125="",#REF!&gt;0,#REF!&lt;5),K125,)</f>
        <v>#REF!</v>
      </c>
      <c r="K125" s="354" t="str">
        <f>IF(D125="","ZZZ9",IF(AND(#REF!&gt;0,#REF!&lt;5),D125&amp;#REF!,D125&amp;"9"))</f>
        <v>ZZZ9</v>
      </c>
      <c r="L125" s="358">
        <f t="shared" si="3"/>
        <v>999</v>
      </c>
      <c r="M125" s="394">
        <f t="shared" si="4"/>
        <v>999</v>
      </c>
      <c r="N125" s="389"/>
      <c r="O125" s="352"/>
      <c r="P125" s="127">
        <f t="shared" si="5"/>
        <v>999</v>
      </c>
      <c r="Q125" s="104"/>
    </row>
    <row r="126" spans="1:17" s="11" customFormat="1" ht="18.75" customHeight="1">
      <c r="A126" s="359">
        <v>120</v>
      </c>
      <c r="B126" s="102"/>
      <c r="C126" s="102"/>
      <c r="D126" s="103"/>
      <c r="E126" s="374"/>
      <c r="F126" s="126"/>
      <c r="G126" s="126"/>
      <c r="H126" s="466"/>
      <c r="I126" s="397"/>
      <c r="J126" s="356" t="e">
        <f>IF(AND(Q126="",#REF!&gt;0,#REF!&lt;5),K126,)</f>
        <v>#REF!</v>
      </c>
      <c r="K126" s="354" t="str">
        <f>IF(D126="","ZZZ9",IF(AND(#REF!&gt;0,#REF!&lt;5),D126&amp;#REF!,D126&amp;"9"))</f>
        <v>ZZZ9</v>
      </c>
      <c r="L126" s="358">
        <f t="shared" si="3"/>
        <v>999</v>
      </c>
      <c r="M126" s="394">
        <f t="shared" si="4"/>
        <v>999</v>
      </c>
      <c r="N126" s="389"/>
      <c r="O126" s="352"/>
      <c r="P126" s="127">
        <f t="shared" si="5"/>
        <v>999</v>
      </c>
      <c r="Q126" s="104"/>
    </row>
    <row r="127" spans="1:17" s="11" customFormat="1" ht="18.75" customHeight="1">
      <c r="A127" s="359">
        <v>121</v>
      </c>
      <c r="B127" s="102"/>
      <c r="C127" s="102"/>
      <c r="D127" s="103"/>
      <c r="E127" s="374"/>
      <c r="F127" s="126"/>
      <c r="G127" s="126"/>
      <c r="H127" s="466"/>
      <c r="I127" s="397"/>
      <c r="J127" s="356" t="e">
        <f>IF(AND(Q127="",#REF!&gt;0,#REF!&lt;5),K127,)</f>
        <v>#REF!</v>
      </c>
      <c r="K127" s="354" t="str">
        <f>IF(D127="","ZZZ9",IF(AND(#REF!&gt;0,#REF!&lt;5),D127&amp;#REF!,D127&amp;"9"))</f>
        <v>ZZZ9</v>
      </c>
      <c r="L127" s="358">
        <f t="shared" si="3"/>
        <v>999</v>
      </c>
      <c r="M127" s="394">
        <f t="shared" si="4"/>
        <v>999</v>
      </c>
      <c r="N127" s="389"/>
      <c r="O127" s="352"/>
      <c r="P127" s="127">
        <f t="shared" si="5"/>
        <v>999</v>
      </c>
      <c r="Q127" s="104"/>
    </row>
    <row r="128" spans="1:17" s="11" customFormat="1" ht="18.75" customHeight="1">
      <c r="A128" s="359">
        <v>122</v>
      </c>
      <c r="B128" s="102"/>
      <c r="C128" s="102"/>
      <c r="D128" s="103"/>
      <c r="E128" s="374"/>
      <c r="F128" s="126"/>
      <c r="G128" s="126"/>
      <c r="H128" s="466"/>
      <c r="I128" s="397"/>
      <c r="J128" s="356" t="e">
        <f>IF(AND(Q128="",#REF!&gt;0,#REF!&lt;5),K128,)</f>
        <v>#REF!</v>
      </c>
      <c r="K128" s="354" t="str">
        <f>IF(D128="","ZZZ9",IF(AND(#REF!&gt;0,#REF!&lt;5),D128&amp;#REF!,D128&amp;"9"))</f>
        <v>ZZZ9</v>
      </c>
      <c r="L128" s="358">
        <f t="shared" si="3"/>
        <v>999</v>
      </c>
      <c r="M128" s="394">
        <f t="shared" si="4"/>
        <v>999</v>
      </c>
      <c r="N128" s="389"/>
      <c r="O128" s="352"/>
      <c r="P128" s="127">
        <f t="shared" si="5"/>
        <v>999</v>
      </c>
      <c r="Q128" s="104"/>
    </row>
    <row r="129" spans="1:17" s="11" customFormat="1" ht="18.75" customHeight="1">
      <c r="A129" s="359">
        <v>123</v>
      </c>
      <c r="B129" s="102"/>
      <c r="C129" s="102"/>
      <c r="D129" s="103"/>
      <c r="E129" s="374"/>
      <c r="F129" s="126"/>
      <c r="G129" s="126"/>
      <c r="H129" s="466"/>
      <c r="I129" s="397"/>
      <c r="J129" s="356" t="e">
        <f>IF(AND(Q129="",#REF!&gt;0,#REF!&lt;5),K129,)</f>
        <v>#REF!</v>
      </c>
      <c r="K129" s="354" t="str">
        <f>IF(D129="","ZZZ9",IF(AND(#REF!&gt;0,#REF!&lt;5),D129&amp;#REF!,D129&amp;"9"))</f>
        <v>ZZZ9</v>
      </c>
      <c r="L129" s="358">
        <f t="shared" si="3"/>
        <v>999</v>
      </c>
      <c r="M129" s="394">
        <f t="shared" si="4"/>
        <v>999</v>
      </c>
      <c r="N129" s="389"/>
      <c r="O129" s="352"/>
      <c r="P129" s="127">
        <f t="shared" si="5"/>
        <v>999</v>
      </c>
      <c r="Q129" s="104"/>
    </row>
    <row r="130" spans="1:17" s="11" customFormat="1" ht="18.75" customHeight="1">
      <c r="A130" s="359">
        <v>124</v>
      </c>
      <c r="B130" s="102"/>
      <c r="C130" s="102"/>
      <c r="D130" s="103"/>
      <c r="E130" s="374"/>
      <c r="F130" s="126"/>
      <c r="G130" s="126"/>
      <c r="H130" s="466"/>
      <c r="I130" s="397"/>
      <c r="J130" s="356" t="e">
        <f>IF(AND(Q130="",#REF!&gt;0,#REF!&lt;5),K130,)</f>
        <v>#REF!</v>
      </c>
      <c r="K130" s="354" t="str">
        <f>IF(D130="","ZZZ9",IF(AND(#REF!&gt;0,#REF!&lt;5),D130&amp;#REF!,D130&amp;"9"))</f>
        <v>ZZZ9</v>
      </c>
      <c r="L130" s="358">
        <f t="shared" si="3"/>
        <v>999</v>
      </c>
      <c r="M130" s="394">
        <f t="shared" si="4"/>
        <v>999</v>
      </c>
      <c r="N130" s="389"/>
      <c r="O130" s="352"/>
      <c r="P130" s="127">
        <f t="shared" si="5"/>
        <v>999</v>
      </c>
      <c r="Q130" s="104"/>
    </row>
    <row r="131" spans="1:17" s="11" customFormat="1" ht="18.75" customHeight="1">
      <c r="A131" s="359">
        <v>125</v>
      </c>
      <c r="B131" s="102"/>
      <c r="C131" s="102"/>
      <c r="D131" s="103"/>
      <c r="E131" s="374"/>
      <c r="F131" s="126"/>
      <c r="G131" s="126"/>
      <c r="H131" s="466"/>
      <c r="I131" s="397"/>
      <c r="J131" s="356" t="e">
        <f>IF(AND(Q131="",#REF!&gt;0,#REF!&lt;5),K131,)</f>
        <v>#REF!</v>
      </c>
      <c r="K131" s="354" t="str">
        <f>IF(D131="","ZZZ9",IF(AND(#REF!&gt;0,#REF!&lt;5),D131&amp;#REF!,D131&amp;"9"))</f>
        <v>ZZZ9</v>
      </c>
      <c r="L131" s="358">
        <f t="shared" si="3"/>
        <v>999</v>
      </c>
      <c r="M131" s="394">
        <f t="shared" si="4"/>
        <v>999</v>
      </c>
      <c r="N131" s="389"/>
      <c r="O131" s="352"/>
      <c r="P131" s="127">
        <f t="shared" si="5"/>
        <v>999</v>
      </c>
      <c r="Q131" s="104"/>
    </row>
    <row r="132" spans="1:17" s="11" customFormat="1" ht="18.75" customHeight="1">
      <c r="A132" s="359">
        <v>126</v>
      </c>
      <c r="B132" s="102"/>
      <c r="C132" s="102"/>
      <c r="D132" s="103"/>
      <c r="E132" s="374"/>
      <c r="F132" s="126"/>
      <c r="G132" s="126"/>
      <c r="H132" s="466"/>
      <c r="I132" s="397"/>
      <c r="J132" s="356" t="e">
        <f>IF(AND(Q132="",#REF!&gt;0,#REF!&lt;5),K132,)</f>
        <v>#REF!</v>
      </c>
      <c r="K132" s="354" t="str">
        <f>IF(D132="","ZZZ9",IF(AND(#REF!&gt;0,#REF!&lt;5),D132&amp;#REF!,D132&amp;"9"))</f>
        <v>ZZZ9</v>
      </c>
      <c r="L132" s="358">
        <f t="shared" si="3"/>
        <v>999</v>
      </c>
      <c r="M132" s="394">
        <f t="shared" si="4"/>
        <v>999</v>
      </c>
      <c r="N132" s="389"/>
      <c r="O132" s="352"/>
      <c r="P132" s="127">
        <f t="shared" si="5"/>
        <v>999</v>
      </c>
      <c r="Q132" s="104"/>
    </row>
    <row r="133" spans="1:17" s="11" customFormat="1" ht="18.75" customHeight="1">
      <c r="A133" s="359">
        <v>127</v>
      </c>
      <c r="B133" s="102"/>
      <c r="C133" s="102"/>
      <c r="D133" s="103"/>
      <c r="E133" s="374"/>
      <c r="F133" s="126"/>
      <c r="G133" s="126"/>
      <c r="H133" s="466"/>
      <c r="I133" s="397"/>
      <c r="J133" s="356" t="e">
        <f>IF(AND(Q133="",#REF!&gt;0,#REF!&lt;5),K133,)</f>
        <v>#REF!</v>
      </c>
      <c r="K133" s="354" t="str">
        <f>IF(D133="","ZZZ9",IF(AND(#REF!&gt;0,#REF!&lt;5),D133&amp;#REF!,D133&amp;"9"))</f>
        <v>ZZZ9</v>
      </c>
      <c r="L133" s="358">
        <f t="shared" si="3"/>
        <v>999</v>
      </c>
      <c r="M133" s="394">
        <f t="shared" si="4"/>
        <v>999</v>
      </c>
      <c r="N133" s="389"/>
      <c r="O133" s="352"/>
      <c r="P133" s="127">
        <f t="shared" si="5"/>
        <v>999</v>
      </c>
      <c r="Q133" s="104"/>
    </row>
    <row r="134" spans="1:17" s="11" customFormat="1" ht="18.75" customHeight="1">
      <c r="A134" s="359">
        <v>128</v>
      </c>
      <c r="B134" s="102"/>
      <c r="C134" s="102"/>
      <c r="D134" s="103"/>
      <c r="E134" s="374"/>
      <c r="F134" s="126"/>
      <c r="G134" s="126"/>
      <c r="H134" s="466"/>
      <c r="I134" s="397"/>
      <c r="J134" s="356" t="e">
        <f>IF(AND(Q134="",#REF!&gt;0,#REF!&lt;5),K134,)</f>
        <v>#REF!</v>
      </c>
      <c r="K134" s="354" t="str">
        <f>IF(D134="","ZZZ9",IF(AND(#REF!&gt;0,#REF!&lt;5),D134&amp;#REF!,D134&amp;"9"))</f>
        <v>ZZZ9</v>
      </c>
      <c r="L134" s="358">
        <f t="shared" si="3"/>
        <v>999</v>
      </c>
      <c r="M134" s="394">
        <f t="shared" si="4"/>
        <v>999</v>
      </c>
      <c r="N134" s="389"/>
      <c r="O134" s="395"/>
      <c r="P134" s="396">
        <f t="shared" si="5"/>
        <v>999</v>
      </c>
      <c r="Q134" s="397"/>
    </row>
    <row r="135" spans="1:17" ht="12.75">
      <c r="A135" s="359">
        <v>129</v>
      </c>
      <c r="B135" s="102"/>
      <c r="C135" s="102"/>
      <c r="D135" s="103"/>
      <c r="E135" s="374"/>
      <c r="F135" s="126"/>
      <c r="G135" s="126"/>
      <c r="H135" s="466"/>
      <c r="I135" s="397"/>
      <c r="J135" s="356" t="e">
        <f>IF(AND(Q135="",#REF!&gt;0,#REF!&lt;5),K135,)</f>
        <v>#REF!</v>
      </c>
      <c r="K135" s="354" t="str">
        <f>IF(D135="","ZZZ9",IF(AND(#REF!&gt;0,#REF!&lt;5),D135&amp;#REF!,D135&amp;"9"))</f>
        <v>ZZZ9</v>
      </c>
      <c r="L135" s="358">
        <f t="shared" si="3"/>
        <v>999</v>
      </c>
      <c r="M135" s="394">
        <f t="shared" si="4"/>
        <v>999</v>
      </c>
      <c r="N135" s="389"/>
      <c r="O135" s="352"/>
      <c r="P135" s="127">
        <f t="shared" si="5"/>
        <v>999</v>
      </c>
      <c r="Q135" s="104"/>
    </row>
    <row r="136" spans="1:17" ht="12.75">
      <c r="A136" s="359">
        <v>130</v>
      </c>
      <c r="B136" s="102"/>
      <c r="C136" s="102"/>
      <c r="D136" s="103"/>
      <c r="E136" s="374"/>
      <c r="F136" s="126"/>
      <c r="G136" s="126"/>
      <c r="H136" s="466"/>
      <c r="I136" s="397"/>
      <c r="J136" s="356" t="e">
        <f>IF(AND(Q136="",#REF!&gt;0,#REF!&lt;5),K136,)</f>
        <v>#REF!</v>
      </c>
      <c r="K136" s="354" t="str">
        <f>IF(D136="","ZZZ9",IF(AND(#REF!&gt;0,#REF!&lt;5),D136&amp;#REF!,D136&amp;"9"))</f>
        <v>ZZZ9</v>
      </c>
      <c r="L136" s="358">
        <f t="shared" si="3"/>
        <v>999</v>
      </c>
      <c r="M136" s="394">
        <f t="shared" si="4"/>
        <v>999</v>
      </c>
      <c r="N136" s="389"/>
      <c r="O136" s="352"/>
      <c r="P136" s="127">
        <f t="shared" si="5"/>
        <v>999</v>
      </c>
      <c r="Q136" s="104"/>
    </row>
    <row r="137" spans="1:17" ht="12.75">
      <c r="A137" s="359">
        <v>131</v>
      </c>
      <c r="B137" s="102"/>
      <c r="C137" s="102"/>
      <c r="D137" s="103"/>
      <c r="E137" s="374"/>
      <c r="F137" s="126"/>
      <c r="G137" s="126"/>
      <c r="H137" s="466"/>
      <c r="I137" s="397"/>
      <c r="J137" s="356" t="e">
        <f>IF(AND(Q137="",#REF!&gt;0,#REF!&lt;5),K137,)</f>
        <v>#REF!</v>
      </c>
      <c r="K137" s="354" t="str">
        <f>IF(D137="","ZZZ9",IF(AND(#REF!&gt;0,#REF!&lt;5),D137&amp;#REF!,D137&amp;"9"))</f>
        <v>ZZZ9</v>
      </c>
      <c r="L137" s="358">
        <f t="shared" si="3"/>
        <v>999</v>
      </c>
      <c r="M137" s="394">
        <f t="shared" si="4"/>
        <v>999</v>
      </c>
      <c r="N137" s="389"/>
      <c r="O137" s="352"/>
      <c r="P137" s="127">
        <f t="shared" si="5"/>
        <v>999</v>
      </c>
      <c r="Q137" s="104"/>
    </row>
    <row r="138" spans="1:17" ht="12.75">
      <c r="A138" s="359">
        <v>132</v>
      </c>
      <c r="B138" s="102"/>
      <c r="C138" s="102"/>
      <c r="D138" s="103"/>
      <c r="E138" s="374"/>
      <c r="F138" s="126"/>
      <c r="G138" s="126"/>
      <c r="H138" s="466"/>
      <c r="I138" s="397"/>
      <c r="J138" s="356" t="e">
        <f>IF(AND(Q138="",#REF!&gt;0,#REF!&lt;5),K138,)</f>
        <v>#REF!</v>
      </c>
      <c r="K138" s="354" t="str">
        <f>IF(D138="","ZZZ9",IF(AND(#REF!&gt;0,#REF!&lt;5),D138&amp;#REF!,D138&amp;"9"))</f>
        <v>ZZZ9</v>
      </c>
      <c r="L138" s="358">
        <f t="shared" si="3"/>
        <v>999</v>
      </c>
      <c r="M138" s="394">
        <f t="shared" si="4"/>
        <v>999</v>
      </c>
      <c r="N138" s="389"/>
      <c r="O138" s="352"/>
      <c r="P138" s="127">
        <f t="shared" si="5"/>
        <v>999</v>
      </c>
      <c r="Q138" s="104"/>
    </row>
    <row r="139" spans="1:17" ht="12.75">
      <c r="A139" s="359">
        <v>133</v>
      </c>
      <c r="B139" s="102"/>
      <c r="C139" s="102"/>
      <c r="D139" s="103"/>
      <c r="E139" s="374"/>
      <c r="F139" s="126"/>
      <c r="G139" s="126"/>
      <c r="H139" s="466"/>
      <c r="I139" s="397"/>
      <c r="J139" s="356" t="e">
        <f>IF(AND(Q139="",#REF!&gt;0,#REF!&lt;5),K139,)</f>
        <v>#REF!</v>
      </c>
      <c r="K139" s="354" t="str">
        <f>IF(D139="","ZZZ9",IF(AND(#REF!&gt;0,#REF!&lt;5),D139&amp;#REF!,D139&amp;"9"))</f>
        <v>ZZZ9</v>
      </c>
      <c r="L139" s="358">
        <f t="shared" si="3"/>
        <v>999</v>
      </c>
      <c r="M139" s="394">
        <f t="shared" si="4"/>
        <v>999</v>
      </c>
      <c r="N139" s="389"/>
      <c r="O139" s="352"/>
      <c r="P139" s="127">
        <f t="shared" si="5"/>
        <v>999</v>
      </c>
      <c r="Q139" s="104"/>
    </row>
    <row r="140" spans="1:17" ht="12.75">
      <c r="A140" s="359">
        <v>134</v>
      </c>
      <c r="B140" s="102"/>
      <c r="C140" s="102"/>
      <c r="D140" s="103"/>
      <c r="E140" s="374"/>
      <c r="F140" s="126"/>
      <c r="G140" s="126"/>
      <c r="H140" s="466"/>
      <c r="I140" s="397"/>
      <c r="J140" s="356" t="e">
        <f>IF(AND(Q140="",#REF!&gt;0,#REF!&lt;5),K140,)</f>
        <v>#REF!</v>
      </c>
      <c r="K140" s="354" t="str">
        <f>IF(D140="","ZZZ9",IF(AND(#REF!&gt;0,#REF!&lt;5),D140&amp;#REF!,D140&amp;"9"))</f>
        <v>ZZZ9</v>
      </c>
      <c r="L140" s="358">
        <f t="shared" si="3"/>
        <v>999</v>
      </c>
      <c r="M140" s="394">
        <f t="shared" si="4"/>
        <v>999</v>
      </c>
      <c r="N140" s="389"/>
      <c r="O140" s="352"/>
      <c r="P140" s="127">
        <f t="shared" si="5"/>
        <v>999</v>
      </c>
      <c r="Q140" s="104"/>
    </row>
    <row r="141" spans="1:17" ht="12.75">
      <c r="A141" s="359">
        <v>135</v>
      </c>
      <c r="B141" s="102"/>
      <c r="C141" s="102"/>
      <c r="D141" s="103"/>
      <c r="E141" s="374"/>
      <c r="F141" s="126"/>
      <c r="G141" s="126"/>
      <c r="H141" s="466"/>
      <c r="I141" s="397"/>
      <c r="J141" s="356" t="e">
        <f>IF(AND(Q141="",#REF!&gt;0,#REF!&lt;5),K141,)</f>
        <v>#REF!</v>
      </c>
      <c r="K141" s="354" t="str">
        <f>IF(D141="","ZZZ9",IF(AND(#REF!&gt;0,#REF!&lt;5),D141&amp;#REF!,D141&amp;"9"))</f>
        <v>ZZZ9</v>
      </c>
      <c r="L141" s="358">
        <f t="shared" si="3"/>
        <v>999</v>
      </c>
      <c r="M141" s="394">
        <f t="shared" si="4"/>
        <v>999</v>
      </c>
      <c r="N141" s="389"/>
      <c r="O141" s="395"/>
      <c r="P141" s="396">
        <f t="shared" si="5"/>
        <v>999</v>
      </c>
      <c r="Q141" s="397"/>
    </row>
    <row r="142" spans="1:17" ht="12.75">
      <c r="A142" s="359">
        <v>136</v>
      </c>
      <c r="B142" s="102"/>
      <c r="C142" s="102"/>
      <c r="D142" s="103"/>
      <c r="E142" s="374"/>
      <c r="F142" s="126"/>
      <c r="G142" s="126"/>
      <c r="H142" s="466"/>
      <c r="I142" s="397"/>
      <c r="J142" s="356" t="e">
        <f>IF(AND(Q142="",#REF!&gt;0,#REF!&lt;5),K142,)</f>
        <v>#REF!</v>
      </c>
      <c r="K142" s="354" t="str">
        <f>IF(D142="","ZZZ9",IF(AND(#REF!&gt;0,#REF!&lt;5),D142&amp;#REF!,D142&amp;"9"))</f>
        <v>ZZZ9</v>
      </c>
      <c r="L142" s="358">
        <f t="shared" si="3"/>
        <v>999</v>
      </c>
      <c r="M142" s="394">
        <f t="shared" si="4"/>
        <v>999</v>
      </c>
      <c r="N142" s="389"/>
      <c r="O142" s="352"/>
      <c r="P142" s="127">
        <f t="shared" si="5"/>
        <v>999</v>
      </c>
      <c r="Q142" s="104"/>
    </row>
    <row r="143" spans="1:17" ht="12.75">
      <c r="A143" s="359">
        <v>137</v>
      </c>
      <c r="B143" s="102"/>
      <c r="C143" s="102"/>
      <c r="D143" s="103"/>
      <c r="E143" s="374"/>
      <c r="F143" s="126"/>
      <c r="G143" s="126"/>
      <c r="H143" s="466"/>
      <c r="I143" s="397"/>
      <c r="J143" s="356" t="e">
        <f>IF(AND(Q143="",#REF!&gt;0,#REF!&lt;5),K143,)</f>
        <v>#REF!</v>
      </c>
      <c r="K143" s="354" t="str">
        <f>IF(D143="","ZZZ9",IF(AND(#REF!&gt;0,#REF!&lt;5),D143&amp;#REF!,D143&amp;"9"))</f>
        <v>ZZZ9</v>
      </c>
      <c r="L143" s="358">
        <f t="shared" si="3"/>
        <v>999</v>
      </c>
      <c r="M143" s="394">
        <f t="shared" si="4"/>
        <v>999</v>
      </c>
      <c r="N143" s="389"/>
      <c r="O143" s="352"/>
      <c r="P143" s="127">
        <f t="shared" si="5"/>
        <v>999</v>
      </c>
      <c r="Q143" s="104"/>
    </row>
    <row r="144" spans="1:17" ht="12.75">
      <c r="A144" s="359">
        <v>138</v>
      </c>
      <c r="B144" s="102"/>
      <c r="C144" s="102"/>
      <c r="D144" s="103"/>
      <c r="E144" s="374"/>
      <c r="F144" s="126"/>
      <c r="G144" s="126"/>
      <c r="H144" s="466"/>
      <c r="I144" s="397"/>
      <c r="J144" s="356" t="e">
        <f>IF(AND(Q144="",#REF!&gt;0,#REF!&lt;5),K144,)</f>
        <v>#REF!</v>
      </c>
      <c r="K144" s="354" t="str">
        <f>IF(D144="","ZZZ9",IF(AND(#REF!&gt;0,#REF!&lt;5),D144&amp;#REF!,D144&amp;"9"))</f>
        <v>ZZZ9</v>
      </c>
      <c r="L144" s="358">
        <f t="shared" si="3"/>
        <v>999</v>
      </c>
      <c r="M144" s="394">
        <f t="shared" si="4"/>
        <v>999</v>
      </c>
      <c r="N144" s="389"/>
      <c r="O144" s="352"/>
      <c r="P144" s="127">
        <f t="shared" si="5"/>
        <v>999</v>
      </c>
      <c r="Q144" s="104"/>
    </row>
    <row r="145" spans="1:17" ht="12.75">
      <c r="A145" s="359">
        <v>139</v>
      </c>
      <c r="B145" s="102"/>
      <c r="C145" s="102"/>
      <c r="D145" s="103"/>
      <c r="E145" s="374"/>
      <c r="F145" s="126"/>
      <c r="G145" s="126"/>
      <c r="H145" s="466"/>
      <c r="I145" s="397"/>
      <c r="J145" s="356" t="e">
        <f>IF(AND(Q145="",#REF!&gt;0,#REF!&lt;5),K145,)</f>
        <v>#REF!</v>
      </c>
      <c r="K145" s="354" t="str">
        <f>IF(D145="","ZZZ9",IF(AND(#REF!&gt;0,#REF!&lt;5),D145&amp;#REF!,D145&amp;"9"))</f>
        <v>ZZZ9</v>
      </c>
      <c r="L145" s="358">
        <f t="shared" si="3"/>
        <v>999</v>
      </c>
      <c r="M145" s="394">
        <f t="shared" si="4"/>
        <v>999</v>
      </c>
      <c r="N145" s="389"/>
      <c r="O145" s="352"/>
      <c r="P145" s="127">
        <f t="shared" si="5"/>
        <v>999</v>
      </c>
      <c r="Q145" s="104"/>
    </row>
    <row r="146" spans="1:17" ht="12.75">
      <c r="A146" s="359">
        <v>140</v>
      </c>
      <c r="B146" s="102"/>
      <c r="C146" s="102"/>
      <c r="D146" s="103"/>
      <c r="E146" s="374"/>
      <c r="F146" s="126"/>
      <c r="G146" s="126"/>
      <c r="H146" s="466"/>
      <c r="I146" s="397"/>
      <c r="J146" s="356" t="e">
        <f>IF(AND(Q146="",#REF!&gt;0,#REF!&lt;5),K146,)</f>
        <v>#REF!</v>
      </c>
      <c r="K146" s="354" t="str">
        <f>IF(D146="","ZZZ9",IF(AND(#REF!&gt;0,#REF!&lt;5),D146&amp;#REF!,D146&amp;"9"))</f>
        <v>ZZZ9</v>
      </c>
      <c r="L146" s="358">
        <f t="shared" si="3"/>
        <v>999</v>
      </c>
      <c r="M146" s="394">
        <f t="shared" si="4"/>
        <v>999</v>
      </c>
      <c r="N146" s="389"/>
      <c r="O146" s="352"/>
      <c r="P146" s="127">
        <f t="shared" si="5"/>
        <v>999</v>
      </c>
      <c r="Q146" s="104"/>
    </row>
    <row r="147" spans="1:17" ht="12.75">
      <c r="A147" s="359">
        <v>141</v>
      </c>
      <c r="B147" s="102"/>
      <c r="C147" s="102"/>
      <c r="D147" s="103"/>
      <c r="E147" s="374"/>
      <c r="F147" s="126"/>
      <c r="G147" s="126"/>
      <c r="H147" s="466"/>
      <c r="I147" s="397"/>
      <c r="J147" s="356" t="e">
        <f>IF(AND(Q147="",#REF!&gt;0,#REF!&lt;5),K147,)</f>
        <v>#REF!</v>
      </c>
      <c r="K147" s="354" t="str">
        <f>IF(D147="","ZZZ9",IF(AND(#REF!&gt;0,#REF!&lt;5),D147&amp;#REF!,D147&amp;"9"))</f>
        <v>ZZZ9</v>
      </c>
      <c r="L147" s="358">
        <f t="shared" si="3"/>
        <v>999</v>
      </c>
      <c r="M147" s="394">
        <f t="shared" si="4"/>
        <v>999</v>
      </c>
      <c r="N147" s="389"/>
      <c r="O147" s="352"/>
      <c r="P147" s="127">
        <f t="shared" si="5"/>
        <v>999</v>
      </c>
      <c r="Q147" s="104"/>
    </row>
    <row r="148" spans="1:17" ht="12.75">
      <c r="A148" s="359">
        <v>142</v>
      </c>
      <c r="B148" s="102"/>
      <c r="C148" s="102"/>
      <c r="D148" s="103"/>
      <c r="E148" s="374"/>
      <c r="F148" s="126"/>
      <c r="G148" s="126"/>
      <c r="H148" s="466"/>
      <c r="I148" s="397"/>
      <c r="J148" s="356" t="e">
        <f>IF(AND(Q148="",#REF!&gt;0,#REF!&lt;5),K148,)</f>
        <v>#REF!</v>
      </c>
      <c r="K148" s="354" t="str">
        <f>IF(D148="","ZZZ9",IF(AND(#REF!&gt;0,#REF!&lt;5),D148&amp;#REF!,D148&amp;"9"))</f>
        <v>ZZZ9</v>
      </c>
      <c r="L148" s="358">
        <f t="shared" si="3"/>
        <v>999</v>
      </c>
      <c r="M148" s="394">
        <f t="shared" si="4"/>
        <v>999</v>
      </c>
      <c r="N148" s="389"/>
      <c r="O148" s="395"/>
      <c r="P148" s="396">
        <f t="shared" si="5"/>
        <v>999</v>
      </c>
      <c r="Q148" s="397"/>
    </row>
    <row r="149" spans="1:17" ht="12.75">
      <c r="A149" s="359">
        <v>143</v>
      </c>
      <c r="B149" s="102"/>
      <c r="C149" s="102"/>
      <c r="D149" s="103"/>
      <c r="E149" s="374"/>
      <c r="F149" s="126"/>
      <c r="G149" s="126"/>
      <c r="H149" s="466"/>
      <c r="I149" s="397"/>
      <c r="J149" s="356" t="e">
        <f>IF(AND(Q149="",#REF!&gt;0,#REF!&lt;5),K149,)</f>
        <v>#REF!</v>
      </c>
      <c r="K149" s="354" t="str">
        <f>IF(D149="","ZZZ9",IF(AND(#REF!&gt;0,#REF!&lt;5),D149&amp;#REF!,D149&amp;"9"))</f>
        <v>ZZZ9</v>
      </c>
      <c r="L149" s="358">
        <f t="shared" si="3"/>
        <v>999</v>
      </c>
      <c r="M149" s="394">
        <f t="shared" si="4"/>
        <v>999</v>
      </c>
      <c r="N149" s="389"/>
      <c r="O149" s="352"/>
      <c r="P149" s="127">
        <f t="shared" si="5"/>
        <v>999</v>
      </c>
      <c r="Q149" s="104"/>
    </row>
    <row r="150" spans="1:17" ht="12.75">
      <c r="A150" s="359">
        <v>144</v>
      </c>
      <c r="B150" s="102"/>
      <c r="C150" s="102"/>
      <c r="D150" s="103"/>
      <c r="E150" s="374"/>
      <c r="F150" s="126"/>
      <c r="G150" s="126"/>
      <c r="H150" s="466"/>
      <c r="I150" s="397"/>
      <c r="J150" s="356" t="e">
        <f>IF(AND(Q150="",#REF!&gt;0,#REF!&lt;5),K150,)</f>
        <v>#REF!</v>
      </c>
      <c r="K150" s="354" t="str">
        <f>IF(D150="","ZZZ9",IF(AND(#REF!&gt;0,#REF!&lt;5),D150&amp;#REF!,D150&amp;"9"))</f>
        <v>ZZZ9</v>
      </c>
      <c r="L150" s="358">
        <f t="shared" si="3"/>
        <v>999</v>
      </c>
      <c r="M150" s="394">
        <f t="shared" si="4"/>
        <v>999</v>
      </c>
      <c r="N150" s="389"/>
      <c r="O150" s="352"/>
      <c r="P150" s="127">
        <f t="shared" si="5"/>
        <v>999</v>
      </c>
      <c r="Q150" s="104"/>
    </row>
    <row r="151" spans="1:17" ht="12.75">
      <c r="A151" s="359">
        <v>145</v>
      </c>
      <c r="B151" s="102"/>
      <c r="C151" s="102"/>
      <c r="D151" s="103"/>
      <c r="E151" s="374"/>
      <c r="F151" s="126"/>
      <c r="G151" s="126"/>
      <c r="H151" s="466"/>
      <c r="I151" s="397"/>
      <c r="J151" s="356" t="e">
        <f>IF(AND(Q151="",#REF!&gt;0,#REF!&lt;5),K151,)</f>
        <v>#REF!</v>
      </c>
      <c r="K151" s="354" t="str">
        <f>IF(D151="","ZZZ9",IF(AND(#REF!&gt;0,#REF!&lt;5),D151&amp;#REF!,D151&amp;"9"))</f>
        <v>ZZZ9</v>
      </c>
      <c r="L151" s="358">
        <f t="shared" si="3"/>
        <v>999</v>
      </c>
      <c r="M151" s="394">
        <f t="shared" si="4"/>
        <v>999</v>
      </c>
      <c r="N151" s="389"/>
      <c r="O151" s="352"/>
      <c r="P151" s="127">
        <f t="shared" si="5"/>
        <v>999</v>
      </c>
      <c r="Q151" s="104"/>
    </row>
    <row r="152" spans="1:17" ht="12.75">
      <c r="A152" s="359">
        <v>146</v>
      </c>
      <c r="B152" s="102"/>
      <c r="C152" s="102"/>
      <c r="D152" s="103"/>
      <c r="E152" s="374"/>
      <c r="F152" s="126"/>
      <c r="G152" s="126"/>
      <c r="H152" s="466"/>
      <c r="I152" s="397"/>
      <c r="J152" s="356" t="e">
        <f>IF(AND(Q152="",#REF!&gt;0,#REF!&lt;5),K152,)</f>
        <v>#REF!</v>
      </c>
      <c r="K152" s="354" t="str">
        <f>IF(D152="","ZZZ9",IF(AND(#REF!&gt;0,#REF!&lt;5),D152&amp;#REF!,D152&amp;"9"))</f>
        <v>ZZZ9</v>
      </c>
      <c r="L152" s="358">
        <f t="shared" si="3"/>
        <v>999</v>
      </c>
      <c r="M152" s="394">
        <f t="shared" si="4"/>
        <v>999</v>
      </c>
      <c r="N152" s="389"/>
      <c r="O152" s="352"/>
      <c r="P152" s="127">
        <f t="shared" si="5"/>
        <v>999</v>
      </c>
      <c r="Q152" s="104"/>
    </row>
    <row r="153" spans="1:17" ht="12.75">
      <c r="A153" s="359">
        <v>147</v>
      </c>
      <c r="B153" s="102"/>
      <c r="C153" s="102"/>
      <c r="D153" s="103"/>
      <c r="E153" s="374"/>
      <c r="F153" s="126"/>
      <c r="G153" s="126"/>
      <c r="H153" s="466"/>
      <c r="I153" s="397"/>
      <c r="J153" s="356" t="e">
        <f>IF(AND(Q153="",#REF!&gt;0,#REF!&lt;5),K153,)</f>
        <v>#REF!</v>
      </c>
      <c r="K153" s="354" t="str">
        <f>IF(D153="","ZZZ9",IF(AND(#REF!&gt;0,#REF!&lt;5),D153&amp;#REF!,D153&amp;"9"))</f>
        <v>ZZZ9</v>
      </c>
      <c r="L153" s="358">
        <f t="shared" si="3"/>
        <v>999</v>
      </c>
      <c r="M153" s="394">
        <f t="shared" si="4"/>
        <v>999</v>
      </c>
      <c r="N153" s="389"/>
      <c r="O153" s="352"/>
      <c r="P153" s="127">
        <f t="shared" si="5"/>
        <v>999</v>
      </c>
      <c r="Q153" s="104"/>
    </row>
    <row r="154" spans="1:17" ht="12.75">
      <c r="A154" s="359">
        <v>148</v>
      </c>
      <c r="B154" s="102"/>
      <c r="C154" s="102"/>
      <c r="D154" s="103"/>
      <c r="E154" s="374"/>
      <c r="F154" s="126"/>
      <c r="G154" s="126"/>
      <c r="H154" s="466"/>
      <c r="I154" s="397"/>
      <c r="J154" s="356" t="e">
        <f>IF(AND(Q154="",#REF!&gt;0,#REF!&lt;5),K154,)</f>
        <v>#REF!</v>
      </c>
      <c r="K154" s="354" t="str">
        <f>IF(D154="","ZZZ9",IF(AND(#REF!&gt;0,#REF!&lt;5),D154&amp;#REF!,D154&amp;"9"))</f>
        <v>ZZZ9</v>
      </c>
      <c r="L154" s="358">
        <f t="shared" si="3"/>
        <v>999</v>
      </c>
      <c r="M154" s="394">
        <f t="shared" si="4"/>
        <v>999</v>
      </c>
      <c r="N154" s="389"/>
      <c r="O154" s="352"/>
      <c r="P154" s="127">
        <f t="shared" si="5"/>
        <v>999</v>
      </c>
      <c r="Q154" s="104"/>
    </row>
    <row r="155" spans="1:17" ht="12.75">
      <c r="A155" s="359">
        <v>149</v>
      </c>
      <c r="B155" s="102"/>
      <c r="C155" s="102"/>
      <c r="D155" s="103"/>
      <c r="E155" s="374"/>
      <c r="F155" s="126"/>
      <c r="G155" s="126"/>
      <c r="H155" s="466"/>
      <c r="I155" s="397"/>
      <c r="J155" s="356" t="e">
        <f>IF(AND(Q155="",#REF!&gt;0,#REF!&lt;5),K155,)</f>
        <v>#REF!</v>
      </c>
      <c r="K155" s="354" t="str">
        <f>IF(D155="","ZZZ9",IF(AND(#REF!&gt;0,#REF!&lt;5),D155&amp;#REF!,D155&amp;"9"))</f>
        <v>ZZZ9</v>
      </c>
      <c r="L155" s="358">
        <f t="shared" si="3"/>
        <v>999</v>
      </c>
      <c r="M155" s="394">
        <f t="shared" si="4"/>
        <v>999</v>
      </c>
      <c r="N155" s="389"/>
      <c r="O155" s="352"/>
      <c r="P155" s="127">
        <f t="shared" si="5"/>
        <v>999</v>
      </c>
      <c r="Q155" s="104"/>
    </row>
    <row r="156" spans="1:17" ht="12.75">
      <c r="A156" s="359">
        <v>150</v>
      </c>
      <c r="B156" s="102"/>
      <c r="C156" s="102"/>
      <c r="D156" s="103"/>
      <c r="E156" s="374"/>
      <c r="F156" s="126"/>
      <c r="G156" s="126"/>
      <c r="H156" s="466"/>
      <c r="I156" s="397"/>
      <c r="J156" s="356" t="e">
        <f>IF(AND(Q156="",#REF!&gt;0,#REF!&lt;5),K156,)</f>
        <v>#REF!</v>
      </c>
      <c r="K156" s="354" t="str">
        <f>IF(D156="","ZZZ9",IF(AND(#REF!&gt;0,#REF!&lt;5),D156&amp;#REF!,D156&amp;"9"))</f>
        <v>ZZZ9</v>
      </c>
      <c r="L156" s="358">
        <f t="shared" si="3"/>
        <v>999</v>
      </c>
      <c r="M156" s="394">
        <f t="shared" si="4"/>
        <v>999</v>
      </c>
      <c r="N156" s="389"/>
      <c r="O156" s="352"/>
      <c r="P156" s="127">
        <f t="shared" si="5"/>
        <v>999</v>
      </c>
      <c r="Q156" s="104"/>
    </row>
  </sheetData>
  <sheetProtection/>
  <conditionalFormatting sqref="E7:E156">
    <cfRule type="expression" priority="16" dxfId="17" stopIfTrue="1">
      <formula>AND(ROUNDDOWN(($A$4-E7)/365.25,0)&lt;=13,G7&lt;&gt;"OK")</formula>
    </cfRule>
    <cfRule type="expression" priority="17" dxfId="16" stopIfTrue="1">
      <formula>AND(ROUNDDOWN(($A$4-E7)/365.25,0)&lt;=14,G7&lt;&gt;"OK")</formula>
    </cfRule>
    <cfRule type="expression" priority="18" dxfId="15" stopIfTrue="1">
      <formula>AND(ROUNDDOWN(($A$4-E7)/365.25,0)&lt;=17,G7&lt;&gt;"OK")</formula>
    </cfRule>
  </conditionalFormatting>
  <conditionalFormatting sqref="J7:J156">
    <cfRule type="cellIs" priority="15" dxfId="23" operator="equal" stopIfTrue="1">
      <formula>"Z"</formula>
    </cfRule>
  </conditionalFormatting>
  <conditionalFormatting sqref="A7:D156">
    <cfRule type="expression" priority="14" dxfId="5" stopIfTrue="1">
      <formula>$Q7&gt;=1</formula>
    </cfRule>
  </conditionalFormatting>
  <conditionalFormatting sqref="E7:E14">
    <cfRule type="expression" priority="11" dxfId="17" stopIfTrue="1">
      <formula>AND(ROUNDDOWN(($A$4-E7)/365.25,0)&lt;=13,G7&lt;&gt;"OK")</formula>
    </cfRule>
    <cfRule type="expression" priority="12" dxfId="16" stopIfTrue="1">
      <formula>AND(ROUNDDOWN(($A$4-E7)/365.25,0)&lt;=14,G7&lt;&gt;"OK")</formula>
    </cfRule>
    <cfRule type="expression" priority="13" dxfId="15" stopIfTrue="1">
      <formula>AND(ROUNDDOWN(($A$4-E7)/365.25,0)&lt;=17,G7&lt;&gt;"OK")</formula>
    </cfRule>
  </conditionalFormatting>
  <conditionalFormatting sqref="J7:J14">
    <cfRule type="cellIs" priority="10" dxfId="23" operator="equal" stopIfTrue="1">
      <formula>"Z"</formula>
    </cfRule>
  </conditionalFormatting>
  <conditionalFormatting sqref="B7:D14">
    <cfRule type="expression" priority="9" dxfId="5" stopIfTrue="1">
      <formula>$Q7&gt;=1</formula>
    </cfRule>
  </conditionalFormatting>
  <conditionalFormatting sqref="E7:E14">
    <cfRule type="expression" priority="6" dxfId="17" stopIfTrue="1">
      <formula>AND(ROUNDDOWN(($A$4-E7)/365.25,0)&lt;=13,G7&lt;&gt;"OK")</formula>
    </cfRule>
    <cfRule type="expression" priority="7" dxfId="16" stopIfTrue="1">
      <formula>AND(ROUNDDOWN(($A$4-E7)/365.25,0)&lt;=14,G7&lt;&gt;"OK")</formula>
    </cfRule>
    <cfRule type="expression" priority="8" dxfId="15" stopIfTrue="1">
      <formula>AND(ROUNDDOWN(($A$4-E7)/365.25,0)&lt;=17,G7&lt;&gt;"OK")</formula>
    </cfRule>
  </conditionalFormatting>
  <conditionalFormatting sqref="B7:D14">
    <cfRule type="expression" priority="5" dxfId="5" stopIfTrue="1">
      <formula>$Q7&gt;=1</formula>
    </cfRule>
  </conditionalFormatting>
  <conditionalFormatting sqref="E7:E27 E29:E37">
    <cfRule type="expression" priority="2" dxfId="17" stopIfTrue="1">
      <formula>AND(ROUNDDOWN(($A$4-E7)/365.25,0)&lt;=13,G7&lt;&gt;"OK")</formula>
    </cfRule>
    <cfRule type="expression" priority="3" dxfId="16" stopIfTrue="1">
      <formula>AND(ROUNDDOWN(($A$4-E7)/365.25,0)&lt;=14,G7&lt;&gt;"OK")</formula>
    </cfRule>
    <cfRule type="expression" priority="4" dxfId="15" stopIfTrue="1">
      <formula>AND(ROUNDDOWN(($A$4-E7)/365.25,0)&lt;=17,G7&lt;&gt;"OK")</formula>
    </cfRule>
  </conditionalFormatting>
  <conditionalFormatting sqref="B7:D37">
    <cfRule type="expression" priority="1" dxfId="5" stopIfTrue="1">
      <formula>$Q7&gt;=1</formula>
    </cfRule>
  </conditionalFormatting>
  <printOptions horizontalCentered="1"/>
  <pageMargins left="0.35" right="0.35" top="0.39" bottom="0.39" header="0" footer="0"/>
  <pageSetup horizontalDpi="600" verticalDpi="6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8.xml><?xml version="1.0" encoding="utf-8"?>
<worksheet xmlns="http://schemas.openxmlformats.org/spreadsheetml/2006/main" xmlns:r="http://schemas.openxmlformats.org/officeDocument/2006/relationships">
  <sheetPr codeName="Sheet140">
    <tabColor indexed="11"/>
    <pageSetUpPr fitToPage="1"/>
  </sheetPr>
  <dimension ref="A1:AM79"/>
  <sheetViews>
    <sheetView showGridLines="0" showZeros="0" zoomScalePageLayoutView="0" workbookViewId="0" topLeftCell="A21">
      <selection activeCell="R45" sqref="R45"/>
    </sheetView>
  </sheetViews>
  <sheetFormatPr defaultColWidth="9.140625" defaultRowHeight="12.75"/>
  <cols>
    <col min="1" max="2" width="3.28125" style="0" customWidth="1"/>
    <col min="3" max="3" width="4.7109375" style="0" customWidth="1"/>
    <col min="4" max="4" width="6.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28" customWidth="1"/>
    <col min="11" max="11" width="10.7109375" style="0" customWidth="1"/>
    <col min="12" max="12" width="1.7109375" style="128" customWidth="1"/>
    <col min="13" max="13" width="10.7109375" style="0" customWidth="1"/>
    <col min="14" max="14" width="1.7109375" style="129" customWidth="1"/>
    <col min="15" max="15" width="10.7109375" style="0" customWidth="1"/>
    <col min="16" max="16" width="1.7109375" style="128" customWidth="1"/>
    <col min="17" max="17" width="10.7109375" style="0" customWidth="1"/>
    <col min="18" max="18" width="1.7109375" style="129" customWidth="1"/>
    <col min="19" max="19" width="0" style="0" hidden="1" customWidth="1"/>
    <col min="20" max="20" width="8.7109375" style="0" customWidth="1"/>
    <col min="21" max="21" width="9.140625" style="0" hidden="1" customWidth="1"/>
    <col min="25" max="34" width="9.140625" style="0" hidden="1" customWidth="1"/>
    <col min="35" max="37" width="9.140625" style="437" customWidth="1"/>
  </cols>
  <sheetData>
    <row r="1" spans="1:37" s="130" customFormat="1" ht="21.75" customHeight="1">
      <c r="A1" s="91" t="str">
        <f>Altalanos!$A$6</f>
        <v>TM Kupa</v>
      </c>
      <c r="B1" s="91"/>
      <c r="C1" s="133"/>
      <c r="D1" s="133"/>
      <c r="E1" s="133"/>
      <c r="F1" s="133"/>
      <c r="G1" s="133"/>
      <c r="H1" s="133"/>
      <c r="I1" s="338"/>
      <c r="J1" s="134"/>
      <c r="K1" s="371" t="s">
        <v>112</v>
      </c>
      <c r="L1" s="116"/>
      <c r="M1" s="92"/>
      <c r="N1" s="134"/>
      <c r="O1" s="134" t="s">
        <v>70</v>
      </c>
      <c r="P1" s="134"/>
      <c r="Q1" s="133"/>
      <c r="R1" s="134"/>
      <c r="Y1" s="434"/>
      <c r="Z1" s="434"/>
      <c r="AA1" s="434"/>
      <c r="AB1" s="442" t="e">
        <f>IF($Y$5=1,CONCATENATE(VLOOKUP($Y$3,$AA$2:$AH$14,2)),CONCATENATE(VLOOKUP($Y$3,$AA$16:$AH$25,2)))</f>
        <v>#N/A</v>
      </c>
      <c r="AC1" s="442" t="e">
        <f>IF($Y$5=1,CONCATENATE(VLOOKUP($Y$3,$AA$2:$AH$14,3)),CONCATENATE(VLOOKUP($Y$3,$AA$16:$AH$25,3)))</f>
        <v>#N/A</v>
      </c>
      <c r="AD1" s="442" t="e">
        <f>IF($Y$5=1,CONCATENATE(VLOOKUP($Y$3,$AA$2:$AH$14,4)),CONCATENATE(VLOOKUP($Y$3,$AA$16:$AH$25,4)))</f>
        <v>#N/A</v>
      </c>
      <c r="AE1" s="442" t="e">
        <f>IF($Y$5=1,CONCATENATE(VLOOKUP($Y$3,$AA$2:$AH$14,5)),CONCATENATE(VLOOKUP($Y$3,$AA$16:$AH$25,5)))</f>
        <v>#N/A</v>
      </c>
      <c r="AF1" s="442" t="e">
        <f>IF($Y$5=1,CONCATENATE(VLOOKUP($Y$3,$AA$2:$AH$14,6)),CONCATENATE(VLOOKUP($Y$3,$AA$16:$AH$25,6)))</f>
        <v>#N/A</v>
      </c>
      <c r="AG1" s="442" t="e">
        <f>IF($Y$5=1,CONCATENATE(VLOOKUP($Y$3,$AA$2:$AH$14,7)),CONCATENATE(VLOOKUP($Y$3,$AA$16:$AH$25,7)))</f>
        <v>#N/A</v>
      </c>
      <c r="AH1" s="442" t="e">
        <f>IF($Y$5=1,CONCATENATE(VLOOKUP($Y$3,$AA$2:$AH$14,8)),CONCATENATE(VLOOKUP($Y$3,$AA$16:$AH$25,8)))</f>
        <v>#N/A</v>
      </c>
      <c r="AI1" s="446"/>
      <c r="AJ1" s="446"/>
      <c r="AK1" s="446"/>
    </row>
    <row r="2" spans="1:37" s="105" customFormat="1" ht="12.75">
      <c r="A2" s="401" t="s">
        <v>111</v>
      </c>
      <c r="B2" s="94"/>
      <c r="C2" s="94"/>
      <c r="E2" s="393" t="str">
        <f>Altalanos!$B$8</f>
        <v>L12</v>
      </c>
      <c r="F2" s="94"/>
      <c r="G2" s="135"/>
      <c r="H2" s="107"/>
      <c r="I2" s="107"/>
      <c r="J2" s="136"/>
      <c r="K2" s="116"/>
      <c r="L2" s="116"/>
      <c r="M2" s="116"/>
      <c r="N2" s="136"/>
      <c r="O2" s="107"/>
      <c r="P2" s="136"/>
      <c r="Q2" s="107"/>
      <c r="R2" s="136"/>
      <c r="Y2" s="439"/>
      <c r="Z2" s="438"/>
      <c r="AA2" s="438" t="s">
        <v>143</v>
      </c>
      <c r="AB2" s="441">
        <v>300</v>
      </c>
      <c r="AC2" s="441">
        <v>250</v>
      </c>
      <c r="AD2" s="441">
        <v>200</v>
      </c>
      <c r="AE2" s="441">
        <v>150</v>
      </c>
      <c r="AF2" s="441">
        <v>120</v>
      </c>
      <c r="AG2" s="441">
        <v>90</v>
      </c>
      <c r="AH2" s="441">
        <v>40</v>
      </c>
      <c r="AI2" s="437"/>
      <c r="AJ2" s="437"/>
      <c r="AK2" s="437"/>
    </row>
    <row r="3" spans="1:37" s="19" customFormat="1" ht="11.25" customHeight="1">
      <c r="A3" s="54" t="s">
        <v>81</v>
      </c>
      <c r="B3" s="54"/>
      <c r="C3" s="54"/>
      <c r="D3" s="54"/>
      <c r="E3" s="54"/>
      <c r="F3" s="54"/>
      <c r="G3" s="54" t="s">
        <v>78</v>
      </c>
      <c r="H3" s="54"/>
      <c r="I3" s="54"/>
      <c r="J3" s="137"/>
      <c r="K3" s="54" t="s">
        <v>86</v>
      </c>
      <c r="L3" s="137"/>
      <c r="M3" s="54"/>
      <c r="N3" s="137"/>
      <c r="O3" s="54"/>
      <c r="P3" s="137"/>
      <c r="Q3" s="54"/>
      <c r="R3" s="55" t="s">
        <v>87</v>
      </c>
      <c r="Y3" s="438">
        <f>IF(K4="OB","A",IF(K4="IX","W",IF(K4="","",K4)))</f>
      </c>
      <c r="Z3" s="438"/>
      <c r="AA3" s="438" t="s">
        <v>144</v>
      </c>
      <c r="AB3" s="441">
        <v>280</v>
      </c>
      <c r="AC3" s="441">
        <v>230</v>
      </c>
      <c r="AD3" s="441">
        <v>180</v>
      </c>
      <c r="AE3" s="441">
        <v>140</v>
      </c>
      <c r="AF3" s="441">
        <v>80</v>
      </c>
      <c r="AG3" s="441">
        <v>0</v>
      </c>
      <c r="AH3" s="441">
        <v>0</v>
      </c>
      <c r="AI3" s="437"/>
      <c r="AJ3" s="437"/>
      <c r="AK3" s="437"/>
    </row>
    <row r="4" spans="1:37" s="30" customFormat="1" ht="11.25" customHeight="1" thickBot="1">
      <c r="A4" s="535" t="str">
        <f>Altalanos!$A$10</f>
        <v>2022.01.15-17</v>
      </c>
      <c r="B4" s="535"/>
      <c r="C4" s="535"/>
      <c r="D4" s="365"/>
      <c r="E4" s="139"/>
      <c r="F4" s="139"/>
      <c r="G4" s="139" t="str">
        <f>Altalanos!$C$10</f>
        <v>Budapest</v>
      </c>
      <c r="H4" s="97"/>
      <c r="I4" s="139"/>
      <c r="J4" s="140"/>
      <c r="K4" s="141"/>
      <c r="L4" s="140"/>
      <c r="M4" s="142"/>
      <c r="N4" s="140"/>
      <c r="O4" s="139"/>
      <c r="P4" s="140"/>
      <c r="Q4" s="139"/>
      <c r="R4" s="87" t="str">
        <f>Altalanos!$E$10</f>
        <v>Peterdi Tamás</v>
      </c>
      <c r="Y4" s="438"/>
      <c r="Z4" s="438"/>
      <c r="AA4" s="438" t="s">
        <v>145</v>
      </c>
      <c r="AB4" s="441">
        <v>250</v>
      </c>
      <c r="AC4" s="441">
        <v>200</v>
      </c>
      <c r="AD4" s="441">
        <v>150</v>
      </c>
      <c r="AE4" s="441">
        <v>120</v>
      </c>
      <c r="AF4" s="441">
        <v>90</v>
      </c>
      <c r="AG4" s="441">
        <v>60</v>
      </c>
      <c r="AH4" s="441">
        <v>25</v>
      </c>
      <c r="AI4" s="437"/>
      <c r="AJ4" s="437"/>
      <c r="AK4" s="437"/>
    </row>
    <row r="5" spans="1:37" s="19" customFormat="1" ht="12.75">
      <c r="A5" s="143"/>
      <c r="B5" s="144" t="s">
        <v>4</v>
      </c>
      <c r="C5" s="390" t="s">
        <v>101</v>
      </c>
      <c r="D5" s="144" t="s">
        <v>100</v>
      </c>
      <c r="E5" s="144" t="s">
        <v>98</v>
      </c>
      <c r="F5" s="145" t="s">
        <v>84</v>
      </c>
      <c r="G5" s="145" t="s">
        <v>85</v>
      </c>
      <c r="H5" s="145"/>
      <c r="I5" s="145" t="s">
        <v>89</v>
      </c>
      <c r="J5" s="145"/>
      <c r="K5" s="144" t="s">
        <v>99</v>
      </c>
      <c r="L5" s="146"/>
      <c r="M5" s="144" t="s">
        <v>120</v>
      </c>
      <c r="N5" s="146"/>
      <c r="O5" s="144" t="s">
        <v>119</v>
      </c>
      <c r="P5" s="146"/>
      <c r="Q5" s="144" t="s">
        <v>118</v>
      </c>
      <c r="R5" s="147"/>
      <c r="Y5" s="438">
        <f>IF(OR(Altalanos!$A$8="F1",Altalanos!$A$8="F2",Altalanos!$A$8="N1",Altalanos!$A$8="N2"),1,2)</f>
        <v>2</v>
      </c>
      <c r="Z5" s="438"/>
      <c r="AA5" s="438" t="s">
        <v>146</v>
      </c>
      <c r="AB5" s="441">
        <v>200</v>
      </c>
      <c r="AC5" s="441">
        <v>150</v>
      </c>
      <c r="AD5" s="441">
        <v>120</v>
      </c>
      <c r="AE5" s="441">
        <v>90</v>
      </c>
      <c r="AF5" s="441">
        <v>60</v>
      </c>
      <c r="AG5" s="441">
        <v>40</v>
      </c>
      <c r="AH5" s="441">
        <v>15</v>
      </c>
      <c r="AI5" s="437"/>
      <c r="AJ5" s="437"/>
      <c r="AK5" s="437"/>
    </row>
    <row r="6" spans="1:37" s="499" customFormat="1" ht="10.5" customHeight="1" thickBot="1">
      <c r="A6" s="497"/>
      <c r="B6" s="501"/>
      <c r="C6" s="501"/>
      <c r="D6" s="501"/>
      <c r="E6" s="501"/>
      <c r="F6" s="500">
        <f>IF(Y3="","",CONCATENATE(AH1," / ",AG1," pont"))</f>
      </c>
      <c r="G6" s="502">
        <v>8</v>
      </c>
      <c r="H6" s="503"/>
      <c r="I6" s="502"/>
      <c r="J6" s="504"/>
      <c r="K6" s="543" t="s">
        <v>478</v>
      </c>
      <c r="L6" s="504"/>
      <c r="M6" s="501">
        <v>60</v>
      </c>
      <c r="N6" s="504"/>
      <c r="O6" s="501">
        <v>90</v>
      </c>
      <c r="P6" s="504"/>
      <c r="Q6" s="501">
        <v>120</v>
      </c>
      <c r="R6" s="509"/>
      <c r="Y6" s="506"/>
      <c r="Z6" s="506"/>
      <c r="AA6" s="506" t="s">
        <v>147</v>
      </c>
      <c r="AB6" s="507">
        <v>150</v>
      </c>
      <c r="AC6" s="507">
        <v>120</v>
      </c>
      <c r="AD6" s="507">
        <v>90</v>
      </c>
      <c r="AE6" s="507">
        <v>60</v>
      </c>
      <c r="AF6" s="507">
        <v>40</v>
      </c>
      <c r="AG6" s="507">
        <v>25</v>
      </c>
      <c r="AH6" s="507">
        <v>10</v>
      </c>
      <c r="AI6" s="508"/>
      <c r="AJ6" s="508"/>
      <c r="AK6" s="508"/>
    </row>
    <row r="7" spans="1:37" s="37" customFormat="1" ht="10.5" customHeight="1">
      <c r="A7" s="150">
        <v>1</v>
      </c>
      <c r="B7" s="350">
        <f>IF($E7="","",VLOOKUP($E7,'L12 MD ELO'!$A$7:$O$48,14))</f>
        <v>0</v>
      </c>
      <c r="C7" s="350">
        <f>IF($E7="","",VLOOKUP($E7,'L12 MD ELO'!$A$7:$O$48,15))</f>
        <v>1</v>
      </c>
      <c r="D7" s="399" t="str">
        <f>IF($E7="","",VLOOKUP($E7,'L12 MD ELO'!$A$7:$O$48,5))</f>
        <v>1004280</v>
      </c>
      <c r="E7" s="152">
        <v>1</v>
      </c>
      <c r="F7" s="153" t="str">
        <f>UPPER(IF($E7="","",VLOOKUP($E7,'L12 MD ELO'!$A$7:$O$48,2)))</f>
        <v>SERKÉDI</v>
      </c>
      <c r="G7" s="153" t="str">
        <f>IF($E7="","",VLOOKUP($E7,'L12 MD ELO'!$A$7:$O$48,3))</f>
        <v>Emese</v>
      </c>
      <c r="H7" s="153"/>
      <c r="I7" s="153" t="str">
        <f>IF($E7="","",VLOOKUP($E7,'L12 MD ELO'!$A$7:$O$48,4))</f>
        <v>BUSC</v>
      </c>
      <c r="J7" s="155"/>
      <c r="K7" s="154"/>
      <c r="L7" s="154"/>
      <c r="M7" s="154"/>
      <c r="N7" s="154"/>
      <c r="O7" s="157"/>
      <c r="P7" s="159"/>
      <c r="Q7" s="160"/>
      <c r="R7" s="161"/>
      <c r="S7" s="162"/>
      <c r="U7" s="163" t="str">
        <f>Birók!P21</f>
        <v>Bíró</v>
      </c>
      <c r="Y7" s="438"/>
      <c r="Z7" s="438"/>
      <c r="AA7" s="438" t="s">
        <v>148</v>
      </c>
      <c r="AB7" s="441">
        <v>120</v>
      </c>
      <c r="AC7" s="441">
        <v>90</v>
      </c>
      <c r="AD7" s="441">
        <v>60</v>
      </c>
      <c r="AE7" s="441">
        <v>40</v>
      </c>
      <c r="AF7" s="441">
        <v>25</v>
      </c>
      <c r="AG7" s="441">
        <v>10</v>
      </c>
      <c r="AH7" s="441">
        <v>5</v>
      </c>
      <c r="AI7" s="437"/>
      <c r="AJ7" s="437"/>
      <c r="AK7" s="437"/>
    </row>
    <row r="8" spans="1:37" s="37" customFormat="1" ht="9" customHeight="1">
      <c r="A8" s="164"/>
      <c r="B8" s="391"/>
      <c r="C8" s="391"/>
      <c r="D8" s="400"/>
      <c r="E8" s="165"/>
      <c r="F8" s="166"/>
      <c r="G8" s="166"/>
      <c r="H8" s="167"/>
      <c r="I8" s="168" t="s">
        <v>0</v>
      </c>
      <c r="J8" s="169" t="s">
        <v>406</v>
      </c>
      <c r="K8" s="170" t="str">
        <f>UPPER(IF(OR(J8="a",J8="as"),F7,IF(OR(J8="b",J8="bs"),F9,)))</f>
        <v>SERKÉDI</v>
      </c>
      <c r="L8" s="170"/>
      <c r="M8" s="154"/>
      <c r="N8" s="154"/>
      <c r="O8" s="157"/>
      <c r="P8" s="159"/>
      <c r="Q8" s="160"/>
      <c r="R8" s="161"/>
      <c r="S8" s="162"/>
      <c r="U8" s="171" t="str">
        <f>Birók!P22</f>
        <v>B Fehér</v>
      </c>
      <c r="Y8" s="438"/>
      <c r="Z8" s="438"/>
      <c r="AA8" s="438" t="s">
        <v>149</v>
      </c>
      <c r="AB8" s="441">
        <v>90</v>
      </c>
      <c r="AC8" s="441">
        <v>60</v>
      </c>
      <c r="AD8" s="441">
        <v>40</v>
      </c>
      <c r="AE8" s="441">
        <v>25</v>
      </c>
      <c r="AF8" s="441">
        <v>10</v>
      </c>
      <c r="AG8" s="441">
        <v>5</v>
      </c>
      <c r="AH8" s="441">
        <v>2</v>
      </c>
      <c r="AI8" s="437"/>
      <c r="AJ8" s="437"/>
      <c r="AK8" s="437"/>
    </row>
    <row r="9" spans="1:37" s="37" customFormat="1" ht="9" customHeight="1">
      <c r="A9" s="164">
        <v>2</v>
      </c>
      <c r="B9" s="350">
        <f>IF($E9="","",VLOOKUP($E9,'L12 MD ELO'!$A$7:$O$48,14))</f>
      </c>
      <c r="C9" s="350">
        <f>IF($E9="","",VLOOKUP($E9,'L12 MD ELO'!$A$7:$O$48,15))</f>
      </c>
      <c r="D9" s="399">
        <f>IF($E9="","",VLOOKUP($E9,'L12 MD ELO'!$A$7:$O$48,5))</f>
      </c>
      <c r="E9" s="152"/>
      <c r="F9" s="519" t="s">
        <v>153</v>
      </c>
      <c r="G9" s="415">
        <f>IF($E9="","",VLOOKUP($E9,'L12 MD ELO'!$A$7:$O$48,3))</f>
      </c>
      <c r="H9" s="415"/>
      <c r="I9" s="415">
        <f>IF($E9="","",VLOOKUP($E9,'L12 MD ELO'!$A$7:$O$48,4))</f>
      </c>
      <c r="J9" s="173"/>
      <c r="K9" s="154"/>
      <c r="L9" s="174"/>
      <c r="M9" s="154"/>
      <c r="N9" s="154"/>
      <c r="O9" s="157"/>
      <c r="P9" s="159"/>
      <c r="Q9" s="160"/>
      <c r="R9" s="161"/>
      <c r="S9" s="162"/>
      <c r="U9" s="171" t="str">
        <f>Birók!P23</f>
        <v>K Kovács</v>
      </c>
      <c r="Y9" s="438"/>
      <c r="Z9" s="438"/>
      <c r="AA9" s="438" t="s">
        <v>150</v>
      </c>
      <c r="AB9" s="441">
        <v>60</v>
      </c>
      <c r="AC9" s="441">
        <v>40</v>
      </c>
      <c r="AD9" s="441">
        <v>25</v>
      </c>
      <c r="AE9" s="441">
        <v>10</v>
      </c>
      <c r="AF9" s="441">
        <v>5</v>
      </c>
      <c r="AG9" s="441">
        <v>2</v>
      </c>
      <c r="AH9" s="441">
        <v>1</v>
      </c>
      <c r="AI9" s="437"/>
      <c r="AJ9" s="437"/>
      <c r="AK9" s="437"/>
    </row>
    <row r="10" spans="1:37" s="37" customFormat="1" ht="9" customHeight="1">
      <c r="A10" s="164"/>
      <c r="B10" s="391"/>
      <c r="C10" s="391"/>
      <c r="D10" s="400"/>
      <c r="E10" s="175"/>
      <c r="F10" s="416"/>
      <c r="G10" s="416"/>
      <c r="H10" s="417"/>
      <c r="I10" s="416"/>
      <c r="J10" s="176"/>
      <c r="K10" s="168" t="s">
        <v>0</v>
      </c>
      <c r="L10" s="177" t="s">
        <v>410</v>
      </c>
      <c r="M10" s="170" t="str">
        <f>UPPER(IF(OR(L10="a",L10="as"),K8,IF(OR(L10="b",L10="bs"),K12,)))</f>
        <v>SERKÉDI</v>
      </c>
      <c r="N10" s="178" t="s">
        <v>12</v>
      </c>
      <c r="O10" s="179"/>
      <c r="P10" s="179"/>
      <c r="Q10" s="160"/>
      <c r="R10" s="161"/>
      <c r="S10" s="162"/>
      <c r="U10" s="171" t="str">
        <f>Birók!P24</f>
        <v>B Barta</v>
      </c>
      <c r="Y10" s="438"/>
      <c r="Z10" s="438"/>
      <c r="AA10" s="438" t="s">
        <v>151</v>
      </c>
      <c r="AB10" s="441">
        <v>40</v>
      </c>
      <c r="AC10" s="441">
        <v>25</v>
      </c>
      <c r="AD10" s="441">
        <v>15</v>
      </c>
      <c r="AE10" s="441">
        <v>7</v>
      </c>
      <c r="AF10" s="441">
        <v>4</v>
      </c>
      <c r="AG10" s="441">
        <v>1</v>
      </c>
      <c r="AH10" s="441">
        <v>0</v>
      </c>
      <c r="AI10" s="437"/>
      <c r="AJ10" s="437"/>
      <c r="AK10" s="437"/>
    </row>
    <row r="11" spans="1:37" s="37" customFormat="1" ht="9" customHeight="1">
      <c r="A11" s="164">
        <v>3</v>
      </c>
      <c r="B11" s="350">
        <f>IF($E11="","",VLOOKUP($E11,'L12 MD ELO'!$A$7:$O$48,14))</f>
        <v>0</v>
      </c>
      <c r="C11" s="350">
        <f>IF($E11="","",VLOOKUP($E11,'L12 MD ELO'!$A$7:$O$48,15))</f>
        <v>10</v>
      </c>
      <c r="D11" s="399" t="str">
        <f>IF($E11="","",VLOOKUP($E11,'L12 MD ELO'!$A$7:$O$48,5))</f>
        <v>100105</v>
      </c>
      <c r="E11" s="152">
        <v>10</v>
      </c>
      <c r="F11" s="415" t="str">
        <f>UPPER(IF($E11="","",VLOOKUP($E11,'L12 MD ELO'!$A$7:$O$48,2)))</f>
        <v>HALBRITTER</v>
      </c>
      <c r="G11" s="415" t="str">
        <f>IF($E11="","",VLOOKUP($E11,'L12 MD ELO'!$A$7:$O$48,3))</f>
        <v>Borbála Dóra</v>
      </c>
      <c r="H11" s="415"/>
      <c r="I11" s="415" t="str">
        <f>IF($E11="","",VLOOKUP($E11,'L12 MD ELO'!$A$7:$O$48,4))</f>
        <v>Bebto Team</v>
      </c>
      <c r="J11" s="155"/>
      <c r="K11" s="154"/>
      <c r="L11" s="180"/>
      <c r="M11" s="154" t="s">
        <v>440</v>
      </c>
      <c r="N11" s="181"/>
      <c r="O11" s="179"/>
      <c r="P11" s="179"/>
      <c r="Q11" s="160"/>
      <c r="R11" s="161"/>
      <c r="S11" s="162"/>
      <c r="U11" s="171" t="str">
        <f>Birók!P25</f>
        <v> </v>
      </c>
      <c r="Y11" s="438"/>
      <c r="Z11" s="438"/>
      <c r="AA11" s="438" t="s">
        <v>152</v>
      </c>
      <c r="AB11" s="441">
        <v>25</v>
      </c>
      <c r="AC11" s="441">
        <v>15</v>
      </c>
      <c r="AD11" s="441">
        <v>10</v>
      </c>
      <c r="AE11" s="441">
        <v>6</v>
      </c>
      <c r="AF11" s="441">
        <v>3</v>
      </c>
      <c r="AG11" s="441">
        <v>1</v>
      </c>
      <c r="AH11" s="441">
        <v>0</v>
      </c>
      <c r="AI11" s="437"/>
      <c r="AJ11" s="437"/>
      <c r="AK11" s="437"/>
    </row>
    <row r="12" spans="1:37" s="37" customFormat="1" ht="9" customHeight="1">
      <c r="A12" s="164"/>
      <c r="B12" s="391"/>
      <c r="C12" s="391"/>
      <c r="D12" s="400"/>
      <c r="E12" s="175"/>
      <c r="F12" s="416"/>
      <c r="G12" s="416"/>
      <c r="H12" s="417"/>
      <c r="I12" s="418" t="s">
        <v>0</v>
      </c>
      <c r="J12" s="169" t="s">
        <v>407</v>
      </c>
      <c r="K12" s="170" t="str">
        <f>UPPER(IF(OR(J12="a",J12="as"),F11,IF(OR(J12="b",J12="bs"),F13,)))</f>
        <v>HALBRITTER</v>
      </c>
      <c r="L12" s="182"/>
      <c r="M12" s="154"/>
      <c r="N12" s="181"/>
      <c r="O12" s="179"/>
      <c r="P12" s="179"/>
      <c r="Q12" s="160"/>
      <c r="R12" s="161"/>
      <c r="S12" s="162"/>
      <c r="U12" s="171" t="str">
        <f>Birók!P26</f>
        <v> </v>
      </c>
      <c r="Y12" s="438"/>
      <c r="Z12" s="438"/>
      <c r="AA12" s="438" t="s">
        <v>157</v>
      </c>
      <c r="AB12" s="441">
        <v>15</v>
      </c>
      <c r="AC12" s="441">
        <v>10</v>
      </c>
      <c r="AD12" s="441">
        <v>6</v>
      </c>
      <c r="AE12" s="441">
        <v>3</v>
      </c>
      <c r="AF12" s="441">
        <v>1</v>
      </c>
      <c r="AG12" s="441">
        <v>0</v>
      </c>
      <c r="AH12" s="441">
        <v>0</v>
      </c>
      <c r="AI12" s="437"/>
      <c r="AJ12" s="437"/>
      <c r="AK12" s="437"/>
    </row>
    <row r="13" spans="1:37" s="37" customFormat="1" ht="9" customHeight="1">
      <c r="A13" s="164">
        <v>4</v>
      </c>
      <c r="B13" s="350">
        <f>IF($E13="","",VLOOKUP($E13,'L12 MD ELO'!$A$7:$O$48,14))</f>
        <v>0</v>
      </c>
      <c r="C13" s="350">
        <f>IF($E13="","",VLOOKUP($E13,'L12 MD ELO'!$A$7:$O$48,15))</f>
        <v>49</v>
      </c>
      <c r="D13" s="399" t="str">
        <f>IF($E13="","",VLOOKUP($E13,'L12 MD ELO'!$A$7:$O$48,5))</f>
        <v>100518</v>
      </c>
      <c r="E13" s="152">
        <v>29</v>
      </c>
      <c r="F13" s="415" t="str">
        <f>UPPER(IF($E13="","",VLOOKUP($E13,'L12 MD ELO'!$A$7:$O$48,2)))</f>
        <v>SZABÓ</v>
      </c>
      <c r="G13" s="415" t="str">
        <f>IF($E13="","",VLOOKUP($E13,'L12 MD ELO'!$A$7:$O$48,3))</f>
        <v>Kitti</v>
      </c>
      <c r="H13" s="415"/>
      <c r="I13" s="415" t="str">
        <f>IF($E13="","",VLOOKUP($E13,'L12 MD ELO'!$A$7:$O$48,4))</f>
        <v>Kiskút</v>
      </c>
      <c r="J13" s="183"/>
      <c r="K13" s="154" t="s">
        <v>418</v>
      </c>
      <c r="L13" s="154"/>
      <c r="M13" s="154"/>
      <c r="N13" s="181"/>
      <c r="O13" s="179"/>
      <c r="P13" s="179"/>
      <c r="Q13" s="160"/>
      <c r="R13" s="161"/>
      <c r="S13" s="162"/>
      <c r="U13" s="171" t="str">
        <f>Birók!P27</f>
        <v> </v>
      </c>
      <c r="Y13" s="438"/>
      <c r="Z13" s="438"/>
      <c r="AA13" s="438" t="s">
        <v>153</v>
      </c>
      <c r="AB13" s="441">
        <v>10</v>
      </c>
      <c r="AC13" s="441">
        <v>6</v>
      </c>
      <c r="AD13" s="441">
        <v>3</v>
      </c>
      <c r="AE13" s="441">
        <v>1</v>
      </c>
      <c r="AF13" s="441">
        <v>0</v>
      </c>
      <c r="AG13" s="441">
        <v>0</v>
      </c>
      <c r="AH13" s="441">
        <v>0</v>
      </c>
      <c r="AI13" s="437"/>
      <c r="AJ13" s="437"/>
      <c r="AK13" s="437"/>
    </row>
    <row r="14" spans="1:37" s="37" customFormat="1" ht="9" customHeight="1">
      <c r="A14" s="164"/>
      <c r="B14" s="391"/>
      <c r="C14" s="391"/>
      <c r="D14" s="400"/>
      <c r="E14" s="175"/>
      <c r="F14" s="416"/>
      <c r="G14" s="416"/>
      <c r="H14" s="417"/>
      <c r="I14" s="416"/>
      <c r="J14" s="176"/>
      <c r="K14" s="154"/>
      <c r="L14" s="154"/>
      <c r="M14" s="168" t="s">
        <v>0</v>
      </c>
      <c r="N14" s="177" t="s">
        <v>410</v>
      </c>
      <c r="O14" s="170" t="str">
        <f>UPPER(IF(OR(N14="a",N14="as"),M10,IF(OR(N14="b",N14="bs"),M18,)))</f>
        <v>SERKÉDI</v>
      </c>
      <c r="P14" s="178" t="s">
        <v>12</v>
      </c>
      <c r="Q14" s="160"/>
      <c r="R14" s="161"/>
      <c r="S14" s="162"/>
      <c r="U14" s="171" t="str">
        <f>Birók!P28</f>
        <v> </v>
      </c>
      <c r="Y14" s="438"/>
      <c r="Z14" s="438"/>
      <c r="AA14" s="438" t="s">
        <v>154</v>
      </c>
      <c r="AB14" s="441">
        <v>3</v>
      </c>
      <c r="AC14" s="441">
        <v>2</v>
      </c>
      <c r="AD14" s="441">
        <v>1</v>
      </c>
      <c r="AE14" s="441">
        <v>0</v>
      </c>
      <c r="AF14" s="441">
        <v>0</v>
      </c>
      <c r="AG14" s="441">
        <v>0</v>
      </c>
      <c r="AH14" s="441">
        <v>0</v>
      </c>
      <c r="AI14" s="437"/>
      <c r="AJ14" s="437"/>
      <c r="AK14" s="437"/>
    </row>
    <row r="15" spans="1:37" s="37" customFormat="1" ht="9" customHeight="1">
      <c r="A15" s="164">
        <v>5</v>
      </c>
      <c r="B15" s="350">
        <f>IF($E15="","",VLOOKUP($E15,'L12 MD ELO'!$A$7:$O$48,14))</f>
        <v>0</v>
      </c>
      <c r="C15" s="350">
        <f>IF($E15="","",VLOOKUP($E15,'L12 MD ELO'!$A$7:$O$48,15))</f>
        <v>32</v>
      </c>
      <c r="D15" s="399" t="str">
        <f>IF($E15="","",VLOOKUP($E15,'L12 MD ELO'!$A$7:$O$48,5))</f>
        <v>100725</v>
      </c>
      <c r="E15" s="152">
        <v>25</v>
      </c>
      <c r="F15" s="415" t="str">
        <f>UPPER(IF($E15="","",VLOOKUP($E15,'L12 MD ELO'!$A$7:$O$48,2)))</f>
        <v>BOCSÁK</v>
      </c>
      <c r="G15" s="415" t="str">
        <f>IF($E15="","",VLOOKUP($E15,'L12 MD ELO'!$A$7:$O$48,3))</f>
        <v>Henriett Anna</v>
      </c>
      <c r="H15" s="415"/>
      <c r="I15" s="415" t="str">
        <f>IF($E15="","",VLOOKUP($E15,'L12 MD ELO'!$A$7:$O$48,4))</f>
        <v>Pillangó SE</v>
      </c>
      <c r="J15" s="185"/>
      <c r="K15" s="154"/>
      <c r="L15" s="154"/>
      <c r="M15" s="154"/>
      <c r="N15" s="181"/>
      <c r="O15" s="154" t="s">
        <v>433</v>
      </c>
      <c r="P15" s="239"/>
      <c r="Q15" s="157"/>
      <c r="R15" s="159"/>
      <c r="S15" s="162"/>
      <c r="U15" s="171" t="str">
        <f>Birók!P29</f>
        <v> </v>
      </c>
      <c r="Y15" s="438"/>
      <c r="Z15" s="438"/>
      <c r="AA15" s="438"/>
      <c r="AB15" s="438"/>
      <c r="AC15" s="438"/>
      <c r="AD15" s="438"/>
      <c r="AE15" s="438"/>
      <c r="AF15" s="438"/>
      <c r="AG15" s="438"/>
      <c r="AH15" s="438"/>
      <c r="AI15" s="437"/>
      <c r="AJ15" s="437"/>
      <c r="AK15" s="437"/>
    </row>
    <row r="16" spans="1:37" s="37" customFormat="1" ht="9" customHeight="1" thickBot="1">
      <c r="A16" s="164"/>
      <c r="B16" s="391"/>
      <c r="C16" s="391"/>
      <c r="D16" s="400"/>
      <c r="E16" s="175"/>
      <c r="F16" s="416"/>
      <c r="G16" s="416"/>
      <c r="H16" s="417"/>
      <c r="I16" s="418" t="s">
        <v>0</v>
      </c>
      <c r="J16" s="169" t="s">
        <v>408</v>
      </c>
      <c r="K16" s="170" t="str">
        <f>UPPER(IF(OR(J16="a",J16="as"),F15,IF(OR(J16="b",J16="bs"),F17,)))</f>
        <v>GALLA</v>
      </c>
      <c r="L16" s="170"/>
      <c r="M16" s="154"/>
      <c r="N16" s="181"/>
      <c r="O16" s="157"/>
      <c r="P16" s="239"/>
      <c r="Q16" s="157"/>
      <c r="R16" s="159"/>
      <c r="S16" s="162"/>
      <c r="U16" s="186" t="str">
        <f>Birók!P30</f>
        <v>Egyik sem</v>
      </c>
      <c r="Y16" s="438"/>
      <c r="Z16" s="438"/>
      <c r="AA16" s="438" t="s">
        <v>143</v>
      </c>
      <c r="AB16" s="441">
        <v>150</v>
      </c>
      <c r="AC16" s="441">
        <v>120</v>
      </c>
      <c r="AD16" s="441">
        <v>90</v>
      </c>
      <c r="AE16" s="441">
        <v>60</v>
      </c>
      <c r="AF16" s="441">
        <v>40</v>
      </c>
      <c r="AG16" s="441">
        <v>25</v>
      </c>
      <c r="AH16" s="441">
        <v>15</v>
      </c>
      <c r="AI16" s="437"/>
      <c r="AJ16" s="437"/>
      <c r="AK16" s="437"/>
    </row>
    <row r="17" spans="1:37" s="37" customFormat="1" ht="9" customHeight="1">
      <c r="A17" s="164">
        <v>6</v>
      </c>
      <c r="B17" s="350">
        <f>IF($E17="","",VLOOKUP($E17,'L12 MD ELO'!$A$7:$O$48,14))</f>
        <v>0</v>
      </c>
      <c r="C17" s="350">
        <f>IF($E17="","",VLOOKUP($E17,'L12 MD ELO'!$A$7:$O$48,15))</f>
        <v>28</v>
      </c>
      <c r="D17" s="399" t="str">
        <f>IF($E17="","",VLOOKUP($E17,'L12 MD ELO'!$A$7:$O$48,5))</f>
        <v>1106191</v>
      </c>
      <c r="E17" s="152">
        <v>23</v>
      </c>
      <c r="F17" s="415" t="str">
        <f>UPPER(IF($E17="","",VLOOKUP($E17,'L12 MD ELO'!$A$7:$O$48,2)))</f>
        <v>GALLA</v>
      </c>
      <c r="G17" s="415" t="str">
        <f>IF($E17="","",VLOOKUP($E17,'L12 MD ELO'!$A$7:$O$48,3))</f>
        <v>Liza</v>
      </c>
      <c r="H17" s="415"/>
      <c r="I17" s="415" t="str">
        <f>IF($E17="","",VLOOKUP($E17,'L12 MD ELO'!$A$7:$O$48,4))</f>
        <v>MTK</v>
      </c>
      <c r="J17" s="173"/>
      <c r="K17" s="154" t="s">
        <v>428</v>
      </c>
      <c r="L17" s="174"/>
      <c r="M17" s="154"/>
      <c r="N17" s="181"/>
      <c r="O17" s="157"/>
      <c r="P17" s="239"/>
      <c r="Q17" s="157"/>
      <c r="R17" s="159"/>
      <c r="S17" s="162"/>
      <c r="Y17" s="438"/>
      <c r="Z17" s="438"/>
      <c r="AA17" s="438" t="s">
        <v>145</v>
      </c>
      <c r="AB17" s="441">
        <v>120</v>
      </c>
      <c r="AC17" s="441">
        <v>90</v>
      </c>
      <c r="AD17" s="441">
        <v>60</v>
      </c>
      <c r="AE17" s="441">
        <v>40</v>
      </c>
      <c r="AF17" s="441">
        <v>25</v>
      </c>
      <c r="AG17" s="441">
        <v>15</v>
      </c>
      <c r="AH17" s="441">
        <v>8</v>
      </c>
      <c r="AI17" s="437"/>
      <c r="AJ17" s="437"/>
      <c r="AK17" s="437"/>
    </row>
    <row r="18" spans="1:37" s="37" customFormat="1" ht="9" customHeight="1">
      <c r="A18" s="164"/>
      <c r="B18" s="391"/>
      <c r="C18" s="391"/>
      <c r="D18" s="400"/>
      <c r="E18" s="175"/>
      <c r="F18" s="416"/>
      <c r="G18" s="416"/>
      <c r="H18" s="417"/>
      <c r="I18" s="416"/>
      <c r="J18" s="176"/>
      <c r="K18" s="168" t="s">
        <v>0</v>
      </c>
      <c r="L18" s="177" t="s">
        <v>409</v>
      </c>
      <c r="M18" s="170" t="str">
        <f>UPPER(IF(OR(L18="a",L18="as"),K16,IF(OR(L18="b",L18="bs"),K20,)))</f>
        <v>SERKÉDI</v>
      </c>
      <c r="N18" s="187" t="s">
        <v>6</v>
      </c>
      <c r="O18" s="157"/>
      <c r="P18" s="239"/>
      <c r="Q18" s="157"/>
      <c r="R18" s="159"/>
      <c r="S18" s="162"/>
      <c r="Y18" s="438"/>
      <c r="Z18" s="438"/>
      <c r="AA18" s="438" t="s">
        <v>146</v>
      </c>
      <c r="AB18" s="441">
        <v>90</v>
      </c>
      <c r="AC18" s="441">
        <v>60</v>
      </c>
      <c r="AD18" s="441">
        <v>40</v>
      </c>
      <c r="AE18" s="441">
        <v>25</v>
      </c>
      <c r="AF18" s="441">
        <v>15</v>
      </c>
      <c r="AG18" s="441">
        <v>8</v>
      </c>
      <c r="AH18" s="441">
        <v>4</v>
      </c>
      <c r="AI18" s="437"/>
      <c r="AJ18" s="437"/>
      <c r="AK18" s="437"/>
    </row>
    <row r="19" spans="1:37" s="37" customFormat="1" ht="9" customHeight="1">
      <c r="A19" s="164">
        <v>7</v>
      </c>
      <c r="B19" s="350">
        <f>IF($E19="","",VLOOKUP($E19,'L12 MD ELO'!$A$7:$O$48,14))</f>
        <v>0</v>
      </c>
      <c r="C19" s="350">
        <f>IF($E19="","",VLOOKUP($E19,'L12 MD ELO'!$A$7:$O$48,15))</f>
        <v>36</v>
      </c>
      <c r="D19" s="399" t="str">
        <f>IF($E19="","",VLOOKUP($E19,'L12 MD ELO'!$A$7:$O$48,5))</f>
        <v>110308</v>
      </c>
      <c r="E19" s="152">
        <v>26</v>
      </c>
      <c r="F19" s="415" t="str">
        <f>UPPER(IF($E19="","",VLOOKUP($E19,'L12 MD ELO'!$A$7:$O$48,2)))</f>
        <v>MARKOVITS</v>
      </c>
      <c r="G19" s="415" t="str">
        <f>IF($E19="","",VLOOKUP($E19,'L12 MD ELO'!$A$7:$O$48,3))</f>
        <v>Mirabell</v>
      </c>
      <c r="H19" s="415"/>
      <c r="I19" s="415" t="str">
        <f>IF($E19="","",VLOOKUP($E19,'L12 MD ELO'!$A$7:$O$48,4))</f>
        <v>Ten.Műhely</v>
      </c>
      <c r="J19" s="155"/>
      <c r="K19" s="154"/>
      <c r="L19" s="180"/>
      <c r="M19" s="154" t="s">
        <v>414</v>
      </c>
      <c r="N19" s="179"/>
      <c r="O19" s="157"/>
      <c r="P19" s="239"/>
      <c r="Q19" s="157"/>
      <c r="R19" s="159"/>
      <c r="S19" s="162"/>
      <c r="Y19" s="438"/>
      <c r="Z19" s="438"/>
      <c r="AA19" s="438" t="s">
        <v>147</v>
      </c>
      <c r="AB19" s="441">
        <v>60</v>
      </c>
      <c r="AC19" s="441">
        <v>40</v>
      </c>
      <c r="AD19" s="441">
        <v>25</v>
      </c>
      <c r="AE19" s="441">
        <v>15</v>
      </c>
      <c r="AF19" s="441">
        <v>8</v>
      </c>
      <c r="AG19" s="441">
        <v>4</v>
      </c>
      <c r="AH19" s="441">
        <v>2</v>
      </c>
      <c r="AI19" s="437"/>
      <c r="AJ19" s="437"/>
      <c r="AK19" s="437"/>
    </row>
    <row r="20" spans="1:37" s="37" customFormat="1" ht="9" customHeight="1">
      <c r="A20" s="164"/>
      <c r="B20" s="391"/>
      <c r="C20" s="391"/>
      <c r="D20" s="400"/>
      <c r="E20" s="165"/>
      <c r="F20" s="166"/>
      <c r="G20" s="166"/>
      <c r="H20" s="167"/>
      <c r="I20" s="168" t="s">
        <v>0</v>
      </c>
      <c r="J20" s="169" t="s">
        <v>409</v>
      </c>
      <c r="K20" s="170" t="str">
        <f>UPPER(IF(OR(J20="a",J20="as"),F19,IF(OR(J20="b",J20="bs"),F21,)))</f>
        <v>SERKÉDI</v>
      </c>
      <c r="L20" s="182"/>
      <c r="M20" s="154"/>
      <c r="N20" s="179"/>
      <c r="O20" s="157"/>
      <c r="P20" s="239"/>
      <c r="Q20" s="157"/>
      <c r="R20" s="159"/>
      <c r="S20" s="162"/>
      <c r="Y20" s="438"/>
      <c r="Z20" s="438"/>
      <c r="AA20" s="438" t="s">
        <v>148</v>
      </c>
      <c r="AB20" s="441">
        <v>40</v>
      </c>
      <c r="AC20" s="441">
        <v>25</v>
      </c>
      <c r="AD20" s="441">
        <v>15</v>
      </c>
      <c r="AE20" s="441">
        <v>8</v>
      </c>
      <c r="AF20" s="441">
        <v>4</v>
      </c>
      <c r="AG20" s="441">
        <v>2</v>
      </c>
      <c r="AH20" s="441">
        <v>1</v>
      </c>
      <c r="AI20" s="437"/>
      <c r="AJ20" s="437"/>
      <c r="AK20" s="437"/>
    </row>
    <row r="21" spans="1:37" s="37" customFormat="1" ht="9" customHeight="1">
      <c r="A21" s="150">
        <v>8</v>
      </c>
      <c r="B21" s="350">
        <f>IF($E21="","",VLOOKUP($E21,'L12 MD ELO'!$A$7:$O$48,14))</f>
        <v>0</v>
      </c>
      <c r="C21" s="350">
        <f>IF($E21="","",VLOOKUP($E21,'L12 MD ELO'!$A$7:$O$48,15))</f>
        <v>6</v>
      </c>
      <c r="D21" s="399" t="str">
        <f>IF($E21="","",VLOOKUP($E21,'L12 MD ELO'!$A$7:$O$48,5))</f>
        <v>100428</v>
      </c>
      <c r="E21" s="152">
        <v>6</v>
      </c>
      <c r="F21" s="153" t="str">
        <f>UPPER(IF($E21="","",VLOOKUP($E21,'L12 MD ELO'!$A$7:$O$48,2)))</f>
        <v>SERKÉDI</v>
      </c>
      <c r="G21" s="153" t="str">
        <f>IF($E21="","",VLOOKUP($E21,'L12 MD ELO'!$A$7:$O$48,3))</f>
        <v>Csenge</v>
      </c>
      <c r="H21" s="153"/>
      <c r="I21" s="153" t="str">
        <f>IF($E21="","",VLOOKUP($E21,'L12 MD ELO'!$A$7:$O$48,4))</f>
        <v>BUSC</v>
      </c>
      <c r="J21" s="183"/>
      <c r="K21" s="154" t="s">
        <v>428</v>
      </c>
      <c r="L21" s="154"/>
      <c r="M21" s="154"/>
      <c r="N21" s="179"/>
      <c r="O21" s="157"/>
      <c r="P21" s="239"/>
      <c r="Q21" s="157"/>
      <c r="R21" s="159"/>
      <c r="S21" s="162"/>
      <c r="Y21" s="438"/>
      <c r="Z21" s="438"/>
      <c r="AA21" s="438" t="s">
        <v>149</v>
      </c>
      <c r="AB21" s="441">
        <v>25</v>
      </c>
      <c r="AC21" s="441">
        <v>15</v>
      </c>
      <c r="AD21" s="441">
        <v>10</v>
      </c>
      <c r="AE21" s="441">
        <v>6</v>
      </c>
      <c r="AF21" s="441">
        <v>3</v>
      </c>
      <c r="AG21" s="441">
        <v>1</v>
      </c>
      <c r="AH21" s="441">
        <v>0</v>
      </c>
      <c r="AI21" s="437"/>
      <c r="AJ21" s="437"/>
      <c r="AK21" s="437"/>
    </row>
    <row r="22" spans="1:37" s="37" customFormat="1" ht="9" customHeight="1">
      <c r="A22" s="164"/>
      <c r="B22" s="391"/>
      <c r="C22" s="391"/>
      <c r="D22" s="400"/>
      <c r="E22" s="165"/>
      <c r="F22" s="184"/>
      <c r="G22" s="184"/>
      <c r="H22" s="188"/>
      <c r="I22" s="184"/>
      <c r="J22" s="176"/>
      <c r="K22" s="154"/>
      <c r="L22" s="154"/>
      <c r="M22" s="154"/>
      <c r="N22" s="179"/>
      <c r="O22" s="168" t="s">
        <v>0</v>
      </c>
      <c r="P22" s="177" t="s">
        <v>409</v>
      </c>
      <c r="Q22" s="170" t="str">
        <f>UPPER(IF(OR(P22="a",P22="as"),O14,IF(OR(P22="b",P22="bs"),O30,)))</f>
        <v>REKEDT-NAGY</v>
      </c>
      <c r="R22" s="552" t="s">
        <v>15</v>
      </c>
      <c r="S22" s="162"/>
      <c r="Y22" s="438"/>
      <c r="Z22" s="438"/>
      <c r="AA22" s="438" t="s">
        <v>150</v>
      </c>
      <c r="AB22" s="441">
        <v>15</v>
      </c>
      <c r="AC22" s="441">
        <v>10</v>
      </c>
      <c r="AD22" s="441">
        <v>6</v>
      </c>
      <c r="AE22" s="441">
        <v>3</v>
      </c>
      <c r="AF22" s="441">
        <v>1</v>
      </c>
      <c r="AG22" s="441">
        <v>0</v>
      </c>
      <c r="AH22" s="441">
        <v>0</v>
      </c>
      <c r="AI22" s="437"/>
      <c r="AJ22" s="437"/>
      <c r="AK22" s="437"/>
    </row>
    <row r="23" spans="1:37" s="37" customFormat="1" ht="9" customHeight="1">
      <c r="A23" s="150">
        <v>9</v>
      </c>
      <c r="B23" s="350">
        <f>IF($E23="","",VLOOKUP($E23,'L12 MD ELO'!$A$7:$O$48,14))</f>
        <v>0</v>
      </c>
      <c r="C23" s="350">
        <f>IF($E23="","",VLOOKUP($E23,'L12 MD ELO'!$A$7:$O$48,15))</f>
        <v>3</v>
      </c>
      <c r="D23" s="399" t="str">
        <f>IF($E23="","",VLOOKUP($E23,'L12 MD ELO'!$A$7:$O$48,5))</f>
        <v>100329</v>
      </c>
      <c r="E23" s="152">
        <v>3</v>
      </c>
      <c r="F23" s="153" t="str">
        <f>UPPER(IF($E23="","",VLOOKUP($E23,'L12 MD ELO'!$A$7:$O$48,2)))</f>
        <v>REKEDT-NAGY</v>
      </c>
      <c r="G23" s="153" t="str">
        <f>IF($E23="","",VLOOKUP($E23,'L12 MD ELO'!$A$7:$O$48,3))</f>
        <v>Panni</v>
      </c>
      <c r="H23" s="153"/>
      <c r="I23" s="153" t="str">
        <f>IF($E23="","",VLOOKUP($E23,'L12 MD ELO'!$A$7:$O$48,4))</f>
        <v>SVSE</v>
      </c>
      <c r="J23" s="155"/>
      <c r="K23" s="154"/>
      <c r="L23" s="154"/>
      <c r="M23" s="154"/>
      <c r="N23" s="179"/>
      <c r="O23" s="157"/>
      <c r="P23" s="239"/>
      <c r="Q23" s="533">
        <v>761761</v>
      </c>
      <c r="R23" s="239"/>
      <c r="S23" s="162"/>
      <c r="Y23" s="438"/>
      <c r="Z23" s="438"/>
      <c r="AA23" s="438" t="s">
        <v>151</v>
      </c>
      <c r="AB23" s="441">
        <v>10</v>
      </c>
      <c r="AC23" s="441">
        <v>6</v>
      </c>
      <c r="AD23" s="441">
        <v>3</v>
      </c>
      <c r="AE23" s="441">
        <v>1</v>
      </c>
      <c r="AF23" s="441">
        <v>0</v>
      </c>
      <c r="AG23" s="441">
        <v>0</v>
      </c>
      <c r="AH23" s="441">
        <v>0</v>
      </c>
      <c r="AI23" s="437"/>
      <c r="AJ23" s="437"/>
      <c r="AK23" s="437"/>
    </row>
    <row r="24" spans="1:37" s="37" customFormat="1" ht="9" customHeight="1">
      <c r="A24" s="164"/>
      <c r="B24" s="391"/>
      <c r="C24" s="391"/>
      <c r="D24" s="400"/>
      <c r="E24" s="165"/>
      <c r="F24" s="166"/>
      <c r="G24" s="166"/>
      <c r="H24" s="167"/>
      <c r="I24" s="168" t="s">
        <v>0</v>
      </c>
      <c r="J24" s="169" t="s">
        <v>406</v>
      </c>
      <c r="K24" s="170" t="str">
        <f>UPPER(IF(OR(J24="a",J24="as"),F23,IF(OR(J24="b",J24="bs"),F25,)))</f>
        <v>REKEDT-NAGY</v>
      </c>
      <c r="L24" s="170"/>
      <c r="M24" s="154"/>
      <c r="N24" s="179"/>
      <c r="O24" s="157"/>
      <c r="P24" s="239"/>
      <c r="Q24" s="157"/>
      <c r="R24" s="239"/>
      <c r="S24" s="162"/>
      <c r="Y24" s="438"/>
      <c r="Z24" s="438"/>
      <c r="AA24" s="438" t="s">
        <v>152</v>
      </c>
      <c r="AB24" s="441">
        <v>6</v>
      </c>
      <c r="AC24" s="441">
        <v>3</v>
      </c>
      <c r="AD24" s="441">
        <v>1</v>
      </c>
      <c r="AE24" s="441">
        <v>0</v>
      </c>
      <c r="AF24" s="441">
        <v>0</v>
      </c>
      <c r="AG24" s="441">
        <v>0</v>
      </c>
      <c r="AH24" s="441">
        <v>0</v>
      </c>
      <c r="AI24" s="437"/>
      <c r="AJ24" s="437"/>
      <c r="AK24" s="437"/>
    </row>
    <row r="25" spans="1:37" s="37" customFormat="1" ht="9" customHeight="1">
      <c r="A25" s="164">
        <v>10</v>
      </c>
      <c r="B25" s="350">
        <f>IF($E25="","",VLOOKUP($E25,'L12 MD ELO'!$A$7:$O$48,14))</f>
      </c>
      <c r="C25" s="350">
        <f>IF($E25="","",VLOOKUP($E25,'L12 MD ELO'!$A$7:$O$48,15))</f>
      </c>
      <c r="D25" s="399">
        <f>IF($E25="","",VLOOKUP($E25,'L12 MD ELO'!$A$7:$O$48,5))</f>
      </c>
      <c r="E25" s="152"/>
      <c r="F25" s="519" t="s">
        <v>153</v>
      </c>
      <c r="G25" s="415">
        <f>IF($E25="","",VLOOKUP($E25,'L12 MD ELO'!$A$7:$O$48,3))</f>
      </c>
      <c r="H25" s="415"/>
      <c r="I25" s="415">
        <f>IF($E25="","",VLOOKUP($E25,'L12 MD ELO'!$A$7:$O$48,4))</f>
      </c>
      <c r="J25" s="173"/>
      <c r="K25" s="154"/>
      <c r="L25" s="174"/>
      <c r="M25" s="154"/>
      <c r="N25" s="179"/>
      <c r="O25" s="157"/>
      <c r="P25" s="239"/>
      <c r="Q25" s="157"/>
      <c r="R25" s="239"/>
      <c r="S25" s="162"/>
      <c r="Y25" s="438"/>
      <c r="Z25" s="438"/>
      <c r="AA25" s="438" t="s">
        <v>157</v>
      </c>
      <c r="AB25" s="441">
        <v>3</v>
      </c>
      <c r="AC25" s="441">
        <v>2</v>
      </c>
      <c r="AD25" s="441">
        <v>1</v>
      </c>
      <c r="AE25" s="441">
        <v>0</v>
      </c>
      <c r="AF25" s="441">
        <v>0</v>
      </c>
      <c r="AG25" s="441">
        <v>0</v>
      </c>
      <c r="AH25" s="441">
        <v>0</v>
      </c>
      <c r="AI25" s="437"/>
      <c r="AJ25" s="437"/>
      <c r="AK25" s="437"/>
    </row>
    <row r="26" spans="1:39" s="37" customFormat="1" ht="9" customHeight="1">
      <c r="A26" s="164"/>
      <c r="B26" s="391"/>
      <c r="C26" s="391"/>
      <c r="D26" s="400"/>
      <c r="E26" s="175"/>
      <c r="F26" s="416"/>
      <c r="G26" s="416"/>
      <c r="H26" s="417"/>
      <c r="I26" s="416"/>
      <c r="J26" s="176"/>
      <c r="K26" s="168" t="s">
        <v>0</v>
      </c>
      <c r="L26" s="177" t="s">
        <v>410</v>
      </c>
      <c r="M26" s="170" t="str">
        <f>UPPER(IF(OR(L26="a",L26="as"),K24,IF(OR(L26="b",L26="bs"),K28,)))</f>
        <v>REKEDT-NAGY</v>
      </c>
      <c r="N26" s="178" t="s">
        <v>12</v>
      </c>
      <c r="O26" s="157"/>
      <c r="P26" s="239"/>
      <c r="Q26" s="157"/>
      <c r="R26" s="239"/>
      <c r="S26" s="162"/>
      <c r="Y26" s="437"/>
      <c r="Z26" s="437"/>
      <c r="AA26" s="437"/>
      <c r="AB26" s="437"/>
      <c r="AC26" s="437"/>
      <c r="AD26" s="437"/>
      <c r="AE26" s="437"/>
      <c r="AF26" s="437"/>
      <c r="AG26" s="437"/>
      <c r="AH26" s="437"/>
      <c r="AI26" s="437"/>
      <c r="AJ26" s="437"/>
      <c r="AK26" s="437"/>
      <c r="AL26" s="443"/>
      <c r="AM26" s="443"/>
    </row>
    <row r="27" spans="1:39" s="37" customFormat="1" ht="9" customHeight="1">
      <c r="A27" s="164">
        <v>11</v>
      </c>
      <c r="B27" s="350">
        <f>IF($E27="","",VLOOKUP($E27,'L12 MD ELO'!$A$7:$O$48,14))</f>
        <v>0</v>
      </c>
      <c r="C27" s="350">
        <f>IF($E27="","",VLOOKUP($E27,'L12 MD ELO'!$A$7:$O$48,15))</f>
        <v>21</v>
      </c>
      <c r="D27" s="399" t="str">
        <f>IF($E27="","",VLOOKUP($E27,'L12 MD ELO'!$A$7:$O$48,5))</f>
        <v>1006250</v>
      </c>
      <c r="E27" s="152">
        <v>19</v>
      </c>
      <c r="F27" s="415" t="str">
        <f>UPPER(IF($E27="","",VLOOKUP($E27,'L12 MD ELO'!$A$7:$O$48,2)))</f>
        <v>SISKA</v>
      </c>
      <c r="G27" s="415" t="str">
        <f>IF($E27="","",VLOOKUP($E27,'L12 MD ELO'!$A$7:$O$48,3))</f>
        <v>Luca</v>
      </c>
      <c r="H27" s="415"/>
      <c r="I27" s="415" t="str">
        <f>IF($E27="","",VLOOKUP($E27,'L12 MD ELO'!$A$7:$O$48,4))</f>
        <v>BBTC SE</v>
      </c>
      <c r="J27" s="155"/>
      <c r="K27" s="154"/>
      <c r="L27" s="180"/>
      <c r="M27" s="154" t="s">
        <v>416</v>
      </c>
      <c r="N27" s="181"/>
      <c r="O27" s="157"/>
      <c r="P27" s="239"/>
      <c r="Q27" s="157"/>
      <c r="R27" s="239"/>
      <c r="S27" s="162"/>
      <c r="Y27" s="437"/>
      <c r="Z27" s="437"/>
      <c r="AA27" s="437"/>
      <c r="AB27" s="437"/>
      <c r="AC27" s="437"/>
      <c r="AD27" s="437"/>
      <c r="AE27" s="437"/>
      <c r="AF27" s="437"/>
      <c r="AG27" s="437"/>
      <c r="AH27" s="437"/>
      <c r="AI27" s="437"/>
      <c r="AJ27" s="437"/>
      <c r="AK27" s="437"/>
      <c r="AL27" s="443"/>
      <c r="AM27" s="443"/>
    </row>
    <row r="28" spans="1:39" s="37" customFormat="1" ht="9" customHeight="1">
      <c r="A28" s="189"/>
      <c r="B28" s="391"/>
      <c r="C28" s="391"/>
      <c r="D28" s="400"/>
      <c r="E28" s="175"/>
      <c r="F28" s="416"/>
      <c r="G28" s="416"/>
      <c r="H28" s="417"/>
      <c r="I28" s="418" t="s">
        <v>0</v>
      </c>
      <c r="J28" s="169" t="s">
        <v>408</v>
      </c>
      <c r="K28" s="170" t="str">
        <f>UPPER(IF(OR(J28="a",J28="as"),F27,IF(OR(J28="b",J28="bs"),F29,)))</f>
        <v>SZIKLAI</v>
      </c>
      <c r="L28" s="182"/>
      <c r="M28" s="154"/>
      <c r="N28" s="181"/>
      <c r="O28" s="157"/>
      <c r="P28" s="239"/>
      <c r="Q28" s="157"/>
      <c r="R28" s="239"/>
      <c r="S28" s="162"/>
      <c r="Y28" s="443"/>
      <c r="Z28" s="443"/>
      <c r="AA28" s="443"/>
      <c r="AB28" s="443"/>
      <c r="AC28" s="443"/>
      <c r="AD28" s="443"/>
      <c r="AE28" s="443"/>
      <c r="AF28" s="443"/>
      <c r="AG28" s="443"/>
      <c r="AH28" s="443"/>
      <c r="AI28" s="443"/>
      <c r="AJ28" s="443"/>
      <c r="AK28" s="443"/>
      <c r="AL28" s="443"/>
      <c r="AM28" s="443"/>
    </row>
    <row r="29" spans="1:39" s="37" customFormat="1" ht="9" customHeight="1">
      <c r="A29" s="164">
        <v>12</v>
      </c>
      <c r="B29" s="350">
        <f>IF($E29="","",VLOOKUP($E29,'L12 MD ELO'!$A$7:$O$48,14))</f>
        <v>0</v>
      </c>
      <c r="C29" s="350">
        <f>IF($E29="","",VLOOKUP($E29,'L12 MD ELO'!$A$7:$O$48,15))</f>
        <v>9</v>
      </c>
      <c r="D29" s="399" t="str">
        <f>IF($E29="","",VLOOKUP($E29,'L12 MD ELO'!$A$7:$O$48,5))</f>
        <v>111006</v>
      </c>
      <c r="E29" s="152">
        <v>9</v>
      </c>
      <c r="F29" s="415" t="str">
        <f>UPPER(IF($E29="","",VLOOKUP($E29,'L12 MD ELO'!$A$7:$O$48,2)))</f>
        <v>SZIKLAI</v>
      </c>
      <c r="G29" s="415" t="str">
        <f>IF($E29="","",VLOOKUP($E29,'L12 MD ELO'!$A$7:$O$48,3))</f>
        <v>Zita</v>
      </c>
      <c r="H29" s="415"/>
      <c r="I29" s="415" t="str">
        <f>IF($E29="","",VLOOKUP($E29,'L12 MD ELO'!$A$7:$O$48,4))</f>
        <v>Optofit SE</v>
      </c>
      <c r="J29" s="183"/>
      <c r="K29" s="154" t="s">
        <v>416</v>
      </c>
      <c r="L29" s="154"/>
      <c r="M29" s="154"/>
      <c r="N29" s="181"/>
      <c r="O29" s="157"/>
      <c r="P29" s="239"/>
      <c r="Q29" s="157"/>
      <c r="R29" s="239"/>
      <c r="S29" s="162"/>
      <c r="Y29" s="443"/>
      <c r="Z29" s="443"/>
      <c r="AA29" s="443"/>
      <c r="AB29" s="443"/>
      <c r="AC29" s="443"/>
      <c r="AD29" s="443"/>
      <c r="AE29" s="443"/>
      <c r="AF29" s="443"/>
      <c r="AG29" s="443"/>
      <c r="AH29" s="443"/>
      <c r="AI29" s="443"/>
      <c r="AJ29" s="443"/>
      <c r="AK29" s="443"/>
      <c r="AL29" s="443"/>
      <c r="AM29" s="443"/>
    </row>
    <row r="30" spans="1:37" s="37" customFormat="1" ht="9" customHeight="1">
      <c r="A30" s="164"/>
      <c r="B30" s="391"/>
      <c r="C30" s="391"/>
      <c r="D30" s="400"/>
      <c r="E30" s="175"/>
      <c r="F30" s="416"/>
      <c r="G30" s="416"/>
      <c r="H30" s="417"/>
      <c r="I30" s="416"/>
      <c r="J30" s="176"/>
      <c r="K30" s="154"/>
      <c r="L30" s="154"/>
      <c r="M30" s="168" t="s">
        <v>0</v>
      </c>
      <c r="N30" s="177" t="s">
        <v>410</v>
      </c>
      <c r="O30" s="170" t="str">
        <f>UPPER(IF(OR(N30="a",N30="as"),M26,IF(OR(N30="b",N30="bs"),M34,)))</f>
        <v>REKEDT-NAGY</v>
      </c>
      <c r="P30" s="549">
        <v>7</v>
      </c>
      <c r="Q30" s="157"/>
      <c r="R30" s="239"/>
      <c r="S30" s="162"/>
      <c r="AI30" s="443"/>
      <c r="AJ30" s="443"/>
      <c r="AK30" s="443"/>
    </row>
    <row r="31" spans="1:37" s="37" customFormat="1" ht="9" customHeight="1">
      <c r="A31" s="164">
        <v>13</v>
      </c>
      <c r="B31" s="350">
        <f>IF($E31="","",VLOOKUP($E31,'L12 MD ELO'!$A$7:$O$48,14))</f>
        <v>0</v>
      </c>
      <c r="C31" s="350">
        <f>IF($E31="","",VLOOKUP($E31,'L12 MD ELO'!$A$7:$O$48,15))</f>
        <v>17</v>
      </c>
      <c r="D31" s="399" t="str">
        <f>IF($E31="","",VLOOKUP($E31,'L12 MD ELO'!$A$7:$O$48,5))</f>
        <v>110103</v>
      </c>
      <c r="E31" s="152">
        <v>16</v>
      </c>
      <c r="F31" s="415" t="str">
        <f>UPPER(IF($E31="","",VLOOKUP($E31,'L12 MD ELO'!$A$7:$O$48,2)))</f>
        <v>BERTÓK</v>
      </c>
      <c r="G31" s="415" t="str">
        <f>IF($E31="","",VLOOKUP($E31,'L12 MD ELO'!$A$7:$O$48,3))</f>
        <v>Nelli</v>
      </c>
      <c r="H31" s="415"/>
      <c r="I31" s="415" t="str">
        <f>IF($E31="","",VLOOKUP($E31,'L12 MD ELO'!$A$7:$O$48,4))</f>
        <v>Fortuna</v>
      </c>
      <c r="J31" s="185"/>
      <c r="K31" s="154"/>
      <c r="L31" s="154"/>
      <c r="M31" s="154"/>
      <c r="N31" s="181"/>
      <c r="O31" s="154" t="s">
        <v>416</v>
      </c>
      <c r="P31" s="159"/>
      <c r="Q31" s="157"/>
      <c r="R31" s="239"/>
      <c r="S31" s="162"/>
      <c r="AI31" s="443"/>
      <c r="AJ31" s="443"/>
      <c r="AK31" s="443"/>
    </row>
    <row r="32" spans="1:37" s="37" customFormat="1" ht="9" customHeight="1">
      <c r="A32" s="164"/>
      <c r="B32" s="391"/>
      <c r="C32" s="391"/>
      <c r="D32" s="400"/>
      <c r="E32" s="175"/>
      <c r="F32" s="416"/>
      <c r="G32" s="416"/>
      <c r="H32" s="417"/>
      <c r="I32" s="418" t="s">
        <v>0</v>
      </c>
      <c r="J32" s="169" t="s">
        <v>408</v>
      </c>
      <c r="K32" s="170" t="str">
        <f>UPPER(IF(OR(J32="a",J32="as"),F31,IF(OR(J32="b",J32="bs"),F33,)))</f>
        <v>SZILÁGYI</v>
      </c>
      <c r="L32" s="170">
        <v>3</v>
      </c>
      <c r="M32" s="154"/>
      <c r="N32" s="181"/>
      <c r="O32" s="157"/>
      <c r="P32" s="159"/>
      <c r="Q32" s="157"/>
      <c r="R32" s="239"/>
      <c r="S32" s="162"/>
      <c r="AI32" s="443"/>
      <c r="AJ32" s="443"/>
      <c r="AK32" s="443"/>
    </row>
    <row r="33" spans="1:37" s="37" customFormat="1" ht="9" customHeight="1">
      <c r="A33" s="164">
        <v>14</v>
      </c>
      <c r="B33" s="350">
        <f>IF($E33="","",VLOOKUP($E33,'L12 MD ELO'!$A$7:$O$48,14))</f>
        <v>0</v>
      </c>
      <c r="C33" s="350">
        <f>IF($E33="","",VLOOKUP($E33,'L12 MD ELO'!$A$7:$O$48,15))</f>
        <v>15</v>
      </c>
      <c r="D33" s="399" t="str">
        <f>IF($E33="","",VLOOKUP($E33,'L12 MD ELO'!$A$7:$O$48,5))</f>
        <v>100722</v>
      </c>
      <c r="E33" s="152">
        <v>14</v>
      </c>
      <c r="F33" s="415" t="str">
        <f>UPPER(IF($E33="","",VLOOKUP($E33,'L12 MD ELO'!$A$7:$O$48,2)))</f>
        <v>SZILÁGYI</v>
      </c>
      <c r="G33" s="415" t="str">
        <f>IF($E33="","",VLOOKUP($E33,'L12 MD ELO'!$A$7:$O$48,3))</f>
        <v>Alexandra</v>
      </c>
      <c r="H33" s="415"/>
      <c r="I33" s="415" t="str">
        <f>IF($E33="","",VLOOKUP($E33,'L12 MD ELO'!$A$7:$O$48,4))</f>
        <v>SVSE</v>
      </c>
      <c r="J33" s="173"/>
      <c r="K33" s="154" t="s">
        <v>436</v>
      </c>
      <c r="L33" s="174"/>
      <c r="M33" s="154"/>
      <c r="N33" s="181"/>
      <c r="O33" s="157"/>
      <c r="P33" s="159"/>
      <c r="Q33" s="157"/>
      <c r="R33" s="239"/>
      <c r="S33" s="162"/>
      <c r="AI33" s="443"/>
      <c r="AJ33" s="443"/>
      <c r="AK33" s="443"/>
    </row>
    <row r="34" spans="1:37" s="37" customFormat="1" ht="9" customHeight="1">
      <c r="A34" s="164"/>
      <c r="B34" s="391"/>
      <c r="C34" s="391"/>
      <c r="D34" s="400"/>
      <c r="E34" s="175"/>
      <c r="F34" s="416"/>
      <c r="G34" s="416"/>
      <c r="H34" s="417"/>
      <c r="I34" s="416"/>
      <c r="J34" s="176"/>
      <c r="K34" s="168" t="s">
        <v>0</v>
      </c>
      <c r="L34" s="177" t="s">
        <v>409</v>
      </c>
      <c r="M34" s="170" t="str">
        <f>UPPER(IF(OR(L34="a",L34="as"),K32,IF(OR(L34="b",L34="bs"),K36,)))</f>
        <v>STOIBER</v>
      </c>
      <c r="N34" s="187" t="s">
        <v>10</v>
      </c>
      <c r="O34" s="157"/>
      <c r="P34" s="159"/>
      <c r="Q34" s="157"/>
      <c r="R34" s="239"/>
      <c r="S34" s="162"/>
      <c r="AI34" s="443"/>
      <c r="AJ34" s="443"/>
      <c r="AK34" s="443"/>
    </row>
    <row r="35" spans="1:37" s="37" customFormat="1" ht="9" customHeight="1">
      <c r="A35" s="164">
        <v>15</v>
      </c>
      <c r="B35" s="350">
        <f>IF($E35="","",VLOOKUP($E35,'L12 MD ELO'!$A$7:$O$48,14))</f>
        <v>0</v>
      </c>
      <c r="C35" s="350">
        <f>IF($E35="","",VLOOKUP($E35,'L12 MD ELO'!$A$7:$O$48,15))</f>
        <v>41</v>
      </c>
      <c r="D35" s="399" t="str">
        <f>IF($E35="","",VLOOKUP($E35,'L12 MD ELO'!$A$7:$O$48,5))</f>
        <v>1001071</v>
      </c>
      <c r="E35" s="152">
        <v>28</v>
      </c>
      <c r="F35" s="415" t="str">
        <f>UPPER(IF($E35="","",VLOOKUP($E35,'L12 MD ELO'!$A$7:$O$48,2)))</f>
        <v>KOVÁCS</v>
      </c>
      <c r="G35" s="415" t="str">
        <f>IF($E35="","",VLOOKUP($E35,'L12 MD ELO'!$A$7:$O$48,3))</f>
        <v>Nicole Katalin</v>
      </c>
      <c r="H35" s="415"/>
      <c r="I35" s="415" t="str">
        <f>IF($E35="","",VLOOKUP($E35,'L12 MD ELO'!$A$7:$O$48,4))</f>
        <v>MESE</v>
      </c>
      <c r="J35" s="155"/>
      <c r="K35" s="154"/>
      <c r="L35" s="180"/>
      <c r="M35" s="154" t="s">
        <v>442</v>
      </c>
      <c r="N35" s="179"/>
      <c r="O35" s="157"/>
      <c r="P35" s="159"/>
      <c r="Q35" s="157"/>
      <c r="R35" s="239"/>
      <c r="S35" s="162"/>
      <c r="AI35" s="443"/>
      <c r="AJ35" s="443"/>
      <c r="AK35" s="443"/>
    </row>
    <row r="36" spans="1:37" s="37" customFormat="1" ht="9" customHeight="1">
      <c r="A36" s="164"/>
      <c r="B36" s="391"/>
      <c r="C36" s="391"/>
      <c r="D36" s="400"/>
      <c r="E36" s="165"/>
      <c r="F36" s="166"/>
      <c r="G36" s="166"/>
      <c r="H36" s="167"/>
      <c r="I36" s="168" t="s">
        <v>0</v>
      </c>
      <c r="J36" s="169" t="s">
        <v>409</v>
      </c>
      <c r="K36" s="170" t="str">
        <f>UPPER(IF(OR(J36="a",J36="as"),F35,IF(OR(J36="b",J36="bs"),F37,)))</f>
        <v>STOIBER</v>
      </c>
      <c r="L36" s="182"/>
      <c r="M36" s="154"/>
      <c r="N36" s="179"/>
      <c r="O36" s="157"/>
      <c r="P36" s="159"/>
      <c r="Q36" s="157"/>
      <c r="R36" s="239"/>
      <c r="S36" s="162"/>
      <c r="AI36" s="443"/>
      <c r="AJ36" s="443"/>
      <c r="AK36" s="443"/>
    </row>
    <row r="37" spans="1:37" s="37" customFormat="1" ht="9" customHeight="1">
      <c r="A37" s="150">
        <v>16</v>
      </c>
      <c r="B37" s="350">
        <f>IF($E37="","",VLOOKUP($E37,'L12 MD ELO'!$A$7:$O$48,14))</f>
        <v>0</v>
      </c>
      <c r="C37" s="350">
        <f>IF($E37="","",VLOOKUP($E37,'L12 MD ELO'!$A$7:$O$48,15))</f>
        <v>8</v>
      </c>
      <c r="D37" s="399" t="str">
        <f>IF($E37="","",VLOOKUP($E37,'L12 MD ELO'!$A$7:$O$48,5))</f>
        <v>100517</v>
      </c>
      <c r="E37" s="152">
        <v>8</v>
      </c>
      <c r="F37" s="153" t="str">
        <f>UPPER(IF($E37="","",VLOOKUP($E37,'L12 MD ELO'!$A$7:$O$48,2)))</f>
        <v>STOIBER</v>
      </c>
      <c r="G37" s="153" t="str">
        <f>IF($E37="","",VLOOKUP($E37,'L12 MD ELO'!$A$7:$O$48,3))</f>
        <v>Lara</v>
      </c>
      <c r="H37" s="153"/>
      <c r="I37" s="153" t="str">
        <f>IF($E37="","",VLOOKUP($E37,'L12 MD ELO'!$A$7:$O$48,4))</f>
        <v>GYAC</v>
      </c>
      <c r="J37" s="183"/>
      <c r="K37" s="154" t="s">
        <v>415</v>
      </c>
      <c r="L37" s="154"/>
      <c r="M37" s="154"/>
      <c r="N37" s="179"/>
      <c r="O37" s="159"/>
      <c r="P37" s="159"/>
      <c r="Q37" s="157"/>
      <c r="R37" s="239"/>
      <c r="S37" s="162"/>
      <c r="AI37" s="443"/>
      <c r="AJ37" s="443"/>
      <c r="AK37" s="443"/>
    </row>
    <row r="38" spans="1:37" s="37" customFormat="1" ht="9" customHeight="1">
      <c r="A38" s="164"/>
      <c r="B38" s="391"/>
      <c r="C38" s="391"/>
      <c r="D38" s="400"/>
      <c r="E38" s="165"/>
      <c r="F38" s="166"/>
      <c r="G38" s="166"/>
      <c r="H38" s="167"/>
      <c r="I38" s="166"/>
      <c r="J38" s="176"/>
      <c r="K38" s="154"/>
      <c r="L38" s="154"/>
      <c r="M38" s="154"/>
      <c r="N38" s="179"/>
      <c r="O38" s="402" t="s">
        <v>121</v>
      </c>
      <c r="P38" s="241"/>
      <c r="Q38" s="170" t="str">
        <f>UPPER(IF(OR(P39="a",P39="as"),Q22,IF(OR(P39="b",P39="bs"),Q54,)))</f>
        <v>REKEDT-NAGY</v>
      </c>
      <c r="R38" s="547" t="s">
        <v>15</v>
      </c>
      <c r="S38" s="162"/>
      <c r="AI38" s="443"/>
      <c r="AJ38" s="443"/>
      <c r="AK38" s="443"/>
    </row>
    <row r="39" spans="1:37" s="37" customFormat="1" ht="9" customHeight="1">
      <c r="A39" s="150">
        <v>17</v>
      </c>
      <c r="B39" s="350">
        <f>IF($E39="","",VLOOKUP($E39,'L12 MD ELO'!$A$7:$O$48,14))</f>
        <v>0</v>
      </c>
      <c r="C39" s="350">
        <f>IF($E39="","",VLOOKUP($E39,'L12 MD ELO'!$A$7:$O$48,15))</f>
        <v>7</v>
      </c>
      <c r="D39" s="399" t="str">
        <f>IF($E39="","",VLOOKUP($E39,'L12 MD ELO'!$A$7:$O$48,5))</f>
        <v>110106</v>
      </c>
      <c r="E39" s="152">
        <v>7</v>
      </c>
      <c r="F39" s="153" t="str">
        <f>UPPER(IF($E39="","",VLOOKUP($E39,'L12 MD ELO'!$A$7:$O$48,2)))</f>
        <v>BLUM</v>
      </c>
      <c r="G39" s="153" t="str">
        <f>IF($E39="","",VLOOKUP($E39,'L12 MD ELO'!$A$7:$O$48,3))</f>
        <v>Hanna</v>
      </c>
      <c r="H39" s="153"/>
      <c r="I39" s="153" t="str">
        <f>IF($E39="","",VLOOKUP($E39,'L12 MD ELO'!$A$7:$O$48,4))</f>
        <v>Bajai TK</v>
      </c>
      <c r="J39" s="155"/>
      <c r="K39" s="154"/>
      <c r="L39" s="154"/>
      <c r="M39" s="154"/>
      <c r="N39" s="179"/>
      <c r="O39" s="168" t="s">
        <v>476</v>
      </c>
      <c r="P39" s="242" t="s">
        <v>410</v>
      </c>
      <c r="Q39" s="154" t="s">
        <v>441</v>
      </c>
      <c r="R39" s="239"/>
      <c r="S39" s="162"/>
      <c r="AI39" s="443"/>
      <c r="AJ39" s="443"/>
      <c r="AK39" s="443"/>
    </row>
    <row r="40" spans="1:37" s="37" customFormat="1" ht="9" customHeight="1">
      <c r="A40" s="164"/>
      <c r="B40" s="391"/>
      <c r="C40" s="391"/>
      <c r="D40" s="400"/>
      <c r="E40" s="165"/>
      <c r="F40" s="166"/>
      <c r="G40" s="166"/>
      <c r="H40" s="167"/>
      <c r="I40" s="168" t="s">
        <v>0</v>
      </c>
      <c r="J40" s="169" t="s">
        <v>410</v>
      </c>
      <c r="K40" s="170" t="str">
        <f>UPPER(IF(OR(J40="a",J40="as"),F39,IF(OR(J40="b",J40="bs"),F41,)))</f>
        <v>BLUM</v>
      </c>
      <c r="L40" s="170">
        <v>3</v>
      </c>
      <c r="M40" s="154"/>
      <c r="N40" s="179"/>
      <c r="O40" s="157"/>
      <c r="P40" s="159"/>
      <c r="Q40" s="157"/>
      <c r="R40" s="239"/>
      <c r="S40" s="162"/>
      <c r="AI40" s="443"/>
      <c r="AJ40" s="443"/>
      <c r="AK40" s="443"/>
    </row>
    <row r="41" spans="1:37" s="37" customFormat="1" ht="9" customHeight="1">
      <c r="A41" s="164">
        <v>18</v>
      </c>
      <c r="B41" s="350">
        <f>IF($E41="","",VLOOKUP($E41,'L12 MD ELO'!$A$7:$O$48,14))</f>
        <v>0</v>
      </c>
      <c r="C41" s="350">
        <f>IF($E41="","",VLOOKUP($E41,'L12 MD ELO'!$A$7:$O$48,15))</f>
        <v>20</v>
      </c>
      <c r="D41" s="399" t="str">
        <f>IF($E41="","",VLOOKUP($E41,'L12 MD ELO'!$A$7:$O$48,5))</f>
        <v>1005140</v>
      </c>
      <c r="E41" s="152">
        <v>18</v>
      </c>
      <c r="F41" s="415" t="str">
        <f>UPPER(IF($E41="","",VLOOKUP($E41,'L12 MD ELO'!$A$7:$O$48,2)))</f>
        <v>VARGA</v>
      </c>
      <c r="G41" s="415" t="str">
        <f>IF($E41="","",VLOOKUP($E41,'L12 MD ELO'!$A$7:$O$48,3))</f>
        <v>Anna</v>
      </c>
      <c r="H41" s="415"/>
      <c r="I41" s="415" t="str">
        <f>IF($E41="","",VLOOKUP($E41,'L12 MD ELO'!$A$7:$O$48,4))</f>
        <v>Bíbic TC</v>
      </c>
      <c r="J41" s="173"/>
      <c r="K41" s="154" t="s">
        <v>433</v>
      </c>
      <c r="L41" s="174"/>
      <c r="M41" s="154"/>
      <c r="N41" s="179"/>
      <c r="O41" s="157"/>
      <c r="P41" s="159"/>
      <c r="Q41" s="540">
        <v>150</v>
      </c>
      <c r="R41" s="541"/>
      <c r="S41" s="162"/>
      <c r="AI41" s="443"/>
      <c r="AJ41" s="443"/>
      <c r="AK41" s="443"/>
    </row>
    <row r="42" spans="1:37" s="37" customFormat="1" ht="9" customHeight="1">
      <c r="A42" s="164"/>
      <c r="B42" s="391"/>
      <c r="C42" s="391"/>
      <c r="D42" s="400"/>
      <c r="E42" s="175"/>
      <c r="F42" s="416"/>
      <c r="G42" s="416"/>
      <c r="H42" s="417"/>
      <c r="I42" s="416"/>
      <c r="J42" s="176"/>
      <c r="K42" s="168" t="s">
        <v>0</v>
      </c>
      <c r="L42" s="177" t="s">
        <v>408</v>
      </c>
      <c r="M42" s="170" t="str">
        <f>UPPER(IF(OR(L42="a",L42="as"),K40,IF(OR(L42="b",L42="bs"),K44,)))</f>
        <v>CSERNUS</v>
      </c>
      <c r="N42" s="178" t="s">
        <v>12</v>
      </c>
      <c r="O42" s="157"/>
      <c r="P42" s="159"/>
      <c r="Q42" s="157"/>
      <c r="R42" s="239"/>
      <c r="S42" s="162"/>
      <c r="AI42" s="443"/>
      <c r="AJ42" s="443"/>
      <c r="AK42" s="443"/>
    </row>
    <row r="43" spans="1:37" s="37" customFormat="1" ht="9" customHeight="1">
      <c r="A43" s="164">
        <v>19</v>
      </c>
      <c r="B43" s="350">
        <f>IF($E43="","",VLOOKUP($E43,'L12 MD ELO'!$A$7:$O$48,14))</f>
        <v>0</v>
      </c>
      <c r="C43" s="350">
        <f>IF($E43="","",VLOOKUP($E43,'L12 MD ELO'!$A$7:$O$48,15))</f>
        <v>13</v>
      </c>
      <c r="D43" s="399" t="str">
        <f>IF($E43="","",VLOOKUP($E43,'L12 MD ELO'!$A$7:$O$48,5))</f>
        <v>1109070</v>
      </c>
      <c r="E43" s="152">
        <v>12</v>
      </c>
      <c r="F43" s="415" t="str">
        <f>UPPER(IF($E43="","",VLOOKUP($E43,'L12 MD ELO'!$A$7:$O$48,2)))</f>
        <v>CSERNUS</v>
      </c>
      <c r="G43" s="415" t="str">
        <f>IF($E43="","",VLOOKUP($E43,'L12 MD ELO'!$A$7:$O$48,3))</f>
        <v>Tímea Csenge</v>
      </c>
      <c r="H43" s="415"/>
      <c r="I43" s="415" t="str">
        <f>IF($E43="","",VLOOKUP($E43,'L12 MD ELO'!$A$7:$O$48,4))</f>
        <v>TSZK Gyula</v>
      </c>
      <c r="J43" s="155"/>
      <c r="K43" s="154"/>
      <c r="L43" s="180"/>
      <c r="M43" s="154" t="s">
        <v>442</v>
      </c>
      <c r="N43" s="181"/>
      <c r="O43" s="157"/>
      <c r="P43" s="159"/>
      <c r="Q43" s="157"/>
      <c r="R43" s="239"/>
      <c r="S43" s="162"/>
      <c r="AI43" s="443"/>
      <c r="AJ43" s="443"/>
      <c r="AK43" s="443"/>
    </row>
    <row r="44" spans="1:37" s="37" customFormat="1" ht="9" customHeight="1">
      <c r="A44" s="164"/>
      <c r="B44" s="391"/>
      <c r="C44" s="391"/>
      <c r="D44" s="400"/>
      <c r="E44" s="175"/>
      <c r="F44" s="416"/>
      <c r="G44" s="416"/>
      <c r="H44" s="417"/>
      <c r="I44" s="418" t="s">
        <v>0</v>
      </c>
      <c r="J44" s="169" t="s">
        <v>407</v>
      </c>
      <c r="K44" s="170" t="str">
        <f>UPPER(IF(OR(J44="a",J44="as"),F43,IF(OR(J44="b",J44="bs"),F45,)))</f>
        <v>CSERNUS</v>
      </c>
      <c r="L44" s="182">
        <v>3</v>
      </c>
      <c r="M44" s="154"/>
      <c r="N44" s="181"/>
      <c r="O44" s="157"/>
      <c r="P44" s="159"/>
      <c r="Q44" s="157"/>
      <c r="R44" s="239"/>
      <c r="S44" s="162"/>
      <c r="AI44" s="443"/>
      <c r="AJ44" s="443"/>
      <c r="AK44" s="443"/>
    </row>
    <row r="45" spans="1:37" s="37" customFormat="1" ht="9" customHeight="1">
      <c r="A45" s="164">
        <v>20</v>
      </c>
      <c r="B45" s="350">
        <f>IF($E45="","",VLOOKUP($E45,'L12 MD ELO'!$A$7:$O$48,14))</f>
        <v>0</v>
      </c>
      <c r="C45" s="350">
        <f>IF($E45="","",VLOOKUP($E45,'L12 MD ELO'!$A$7:$O$48,15))</f>
        <v>18</v>
      </c>
      <c r="D45" s="399" t="str">
        <f>IF($E45="","",VLOOKUP($E45,'L12 MD ELO'!$A$7:$O$48,5))</f>
        <v>100929</v>
      </c>
      <c r="E45" s="152">
        <v>17</v>
      </c>
      <c r="F45" s="415" t="str">
        <f>UPPER(IF($E45="","",VLOOKUP($E45,'L12 MD ELO'!$A$7:$O$48,2)))</f>
        <v>GYÖRGY</v>
      </c>
      <c r="G45" s="415" t="str">
        <f>IF($E45="","",VLOOKUP($E45,'L12 MD ELO'!$A$7:$O$48,3))</f>
        <v>Natália</v>
      </c>
      <c r="H45" s="415"/>
      <c r="I45" s="415" t="str">
        <f>IF($E45="","",VLOOKUP($E45,'L12 MD ELO'!$A$7:$O$48,4))</f>
        <v>Bebto Team</v>
      </c>
      <c r="J45" s="183"/>
      <c r="K45" s="154" t="s">
        <v>434</v>
      </c>
      <c r="L45" s="154"/>
      <c r="M45" s="154"/>
      <c r="N45" s="181"/>
      <c r="O45" s="157"/>
      <c r="P45" s="159"/>
      <c r="Q45" s="157"/>
      <c r="R45" s="239"/>
      <c r="S45" s="162"/>
      <c r="AI45" s="443"/>
      <c r="AJ45" s="443"/>
      <c r="AK45" s="443"/>
    </row>
    <row r="46" spans="1:37" s="37" customFormat="1" ht="9" customHeight="1">
      <c r="A46" s="164"/>
      <c r="B46" s="391"/>
      <c r="C46" s="391"/>
      <c r="D46" s="400"/>
      <c r="E46" s="175"/>
      <c r="F46" s="416"/>
      <c r="G46" s="416"/>
      <c r="H46" s="417"/>
      <c r="I46" s="416"/>
      <c r="J46" s="176"/>
      <c r="K46" s="154"/>
      <c r="L46" s="154"/>
      <c r="M46" s="168" t="s">
        <v>0</v>
      </c>
      <c r="N46" s="177" t="s">
        <v>409</v>
      </c>
      <c r="O46" s="170" t="str">
        <f>UPPER(IF(OR(N46="a",N46="as"),M42,IF(OR(N46="b",N46="bs"),M50,)))</f>
        <v>KOVÁCS</v>
      </c>
      <c r="P46" s="550">
        <v>5</v>
      </c>
      <c r="Q46" s="157"/>
      <c r="R46" s="239"/>
      <c r="S46" s="162"/>
      <c r="AI46" s="443"/>
      <c r="AJ46" s="443"/>
      <c r="AK46" s="443"/>
    </row>
    <row r="47" spans="1:37" s="37" customFormat="1" ht="9" customHeight="1">
      <c r="A47" s="164">
        <v>21</v>
      </c>
      <c r="B47" s="350">
        <f>IF($E47="","",VLOOKUP($E47,'L12 MD ELO'!$A$7:$O$48,14))</f>
        <v>0</v>
      </c>
      <c r="C47" s="350">
        <f>IF($E47="","",VLOOKUP($E47,'L12 MD ELO'!$A$7:$O$48,15))</f>
        <v>14</v>
      </c>
      <c r="D47" s="399" t="str">
        <f>IF($E47="","",VLOOKUP($E47,'L12 MD ELO'!$A$7:$O$48,5))</f>
        <v>100704</v>
      </c>
      <c r="E47" s="152">
        <v>13</v>
      </c>
      <c r="F47" s="415" t="str">
        <f>UPPER(IF($E47="","",VLOOKUP($E47,'L12 MD ELO'!$A$7:$O$48,2)))</f>
        <v>KLEMBUCZ</v>
      </c>
      <c r="G47" s="415" t="str">
        <f>IF($E47="","",VLOOKUP($E47,'L12 MD ELO'!$A$7:$O$48,3))</f>
        <v>Kamilla</v>
      </c>
      <c r="H47" s="415"/>
      <c r="I47" s="415" t="str">
        <f>IF($E47="","",VLOOKUP($E47,'L12 MD ELO'!$A$7:$O$48,4))</f>
        <v>Sarkadi L.</v>
      </c>
      <c r="J47" s="185"/>
      <c r="K47" s="154"/>
      <c r="L47" s="154"/>
      <c r="M47" s="154"/>
      <c r="N47" s="181"/>
      <c r="O47" s="154" t="s">
        <v>437</v>
      </c>
      <c r="P47" s="239"/>
      <c r="Q47" s="157"/>
      <c r="R47" s="239"/>
      <c r="S47" s="162"/>
      <c r="AI47" s="443"/>
      <c r="AJ47" s="443"/>
      <c r="AK47" s="443"/>
    </row>
    <row r="48" spans="1:37" s="37" customFormat="1" ht="9" customHeight="1">
      <c r="A48" s="164"/>
      <c r="B48" s="391"/>
      <c r="C48" s="391"/>
      <c r="D48" s="400"/>
      <c r="E48" s="175"/>
      <c r="F48" s="416"/>
      <c r="G48" s="416"/>
      <c r="H48" s="417"/>
      <c r="I48" s="418" t="s">
        <v>0</v>
      </c>
      <c r="J48" s="169" t="s">
        <v>407</v>
      </c>
      <c r="K48" s="170" t="str">
        <f>UPPER(IF(OR(J48="a",J48="as"),F47,IF(OR(J48="b",J48="bs"),F49,)))</f>
        <v>KLEMBUCZ</v>
      </c>
      <c r="L48" s="170">
        <v>1</v>
      </c>
      <c r="M48" s="154"/>
      <c r="N48" s="181"/>
      <c r="O48" s="157"/>
      <c r="P48" s="239"/>
      <c r="Q48" s="157"/>
      <c r="R48" s="239"/>
      <c r="S48" s="162"/>
      <c r="AI48" s="443"/>
      <c r="AJ48" s="443"/>
      <c r="AK48" s="443"/>
    </row>
    <row r="49" spans="1:37" s="37" customFormat="1" ht="9" customHeight="1">
      <c r="A49" s="164">
        <v>22</v>
      </c>
      <c r="B49" s="350">
        <f>IF($E49="","",VLOOKUP($E49,'L12 MD ELO'!$A$7:$O$48,14))</f>
        <v>0</v>
      </c>
      <c r="C49" s="350">
        <f>IF($E49="","",VLOOKUP($E49,'L12 MD ELO'!$A$7:$O$48,15))</f>
        <v>27</v>
      </c>
      <c r="D49" s="399" t="str">
        <f>IF($E49="","",VLOOKUP($E49,'L12 MD ELO'!$A$7:$O$48,5))</f>
        <v>100829</v>
      </c>
      <c r="E49" s="152">
        <v>22</v>
      </c>
      <c r="F49" s="415" t="str">
        <f>UPPER(IF($E49="","",VLOOKUP($E49,'L12 MD ELO'!$A$7:$O$48,2)))</f>
        <v>FERENCZI</v>
      </c>
      <c r="G49" s="415" t="str">
        <f>IF($E49="","",VLOOKUP($E49,'L12 MD ELO'!$A$7:$O$48,3))</f>
        <v>Dió</v>
      </c>
      <c r="H49" s="415"/>
      <c r="I49" s="415" t="str">
        <f>IF($E49="","",VLOOKUP($E49,'L12 MD ELO'!$A$7:$O$48,4))</f>
        <v>Ten.Műhely</v>
      </c>
      <c r="J49" s="173"/>
      <c r="K49" s="154" t="s">
        <v>438</v>
      </c>
      <c r="L49" s="174"/>
      <c r="M49" s="154"/>
      <c r="N49" s="181"/>
      <c r="O49" s="157"/>
      <c r="P49" s="239"/>
      <c r="Q49" s="157"/>
      <c r="R49" s="239"/>
      <c r="S49" s="162"/>
      <c r="AI49" s="443"/>
      <c r="AJ49" s="443"/>
      <c r="AK49" s="443"/>
    </row>
    <row r="50" spans="1:37" s="37" customFormat="1" ht="9" customHeight="1">
      <c r="A50" s="164"/>
      <c r="B50" s="391"/>
      <c r="C50" s="391"/>
      <c r="D50" s="400"/>
      <c r="E50" s="175"/>
      <c r="F50" s="416"/>
      <c r="G50" s="416"/>
      <c r="H50" s="417"/>
      <c r="I50" s="416"/>
      <c r="J50" s="176"/>
      <c r="K50" s="168" t="s">
        <v>0</v>
      </c>
      <c r="L50" s="177" t="s">
        <v>409</v>
      </c>
      <c r="M50" s="170" t="str">
        <f>UPPER(IF(OR(L50="a",L50="as"),K48,IF(OR(L50="b",L50="bs"),K52,)))</f>
        <v>KOVÁCS</v>
      </c>
      <c r="N50" s="187" t="s">
        <v>10</v>
      </c>
      <c r="O50" s="157"/>
      <c r="P50" s="239"/>
      <c r="Q50" s="157"/>
      <c r="R50" s="239"/>
      <c r="S50" s="162"/>
      <c r="AI50" s="443"/>
      <c r="AJ50" s="443"/>
      <c r="AK50" s="443"/>
    </row>
    <row r="51" spans="1:37" s="37" customFormat="1" ht="9" customHeight="1">
      <c r="A51" s="164">
        <v>23</v>
      </c>
      <c r="B51" s="350" t="str">
        <f>IF($E51="","",VLOOKUP($E51,'L12 MD ELO'!$A$7:$O$48,14))</f>
        <v>WC</v>
      </c>
      <c r="C51" s="350">
        <f>IF($E51="","",VLOOKUP($E51,'L12 MD ELO'!$A$7:$O$48,15))</f>
        <v>37</v>
      </c>
      <c r="D51" s="399" t="str">
        <f>IF($E51="","",VLOOKUP($E51,'L12 MD ELO'!$A$7:$O$48,5))</f>
        <v>1106210</v>
      </c>
      <c r="E51" s="152">
        <v>27</v>
      </c>
      <c r="F51" s="415" t="str">
        <f>UPPER(IF($E51="","",VLOOKUP($E51,'L12 MD ELO'!$A$7:$O$48,2)))</f>
        <v>BOROS</v>
      </c>
      <c r="G51" s="415" t="str">
        <f>IF($E51="","",VLOOKUP($E51,'L12 MD ELO'!$A$7:$O$48,3))</f>
        <v>Hanna</v>
      </c>
      <c r="H51" s="415"/>
      <c r="I51" s="415" t="str">
        <f>IF($E51="","",VLOOKUP($E51,'L12 MD ELO'!$A$7:$O$48,4))</f>
        <v>Pillangó SE</v>
      </c>
      <c r="J51" s="155"/>
      <c r="K51" s="154"/>
      <c r="L51" s="180"/>
      <c r="M51" s="154" t="s">
        <v>414</v>
      </c>
      <c r="N51" s="179"/>
      <c r="O51" s="157"/>
      <c r="P51" s="239"/>
      <c r="Q51" s="157"/>
      <c r="R51" s="239"/>
      <c r="S51" s="162"/>
      <c r="AI51" s="443"/>
      <c r="AJ51" s="443"/>
      <c r="AK51" s="443"/>
    </row>
    <row r="52" spans="1:37" s="37" customFormat="1" ht="9" customHeight="1">
      <c r="A52" s="164"/>
      <c r="B52" s="391"/>
      <c r="C52" s="391"/>
      <c r="D52" s="400"/>
      <c r="E52" s="165"/>
      <c r="F52" s="166"/>
      <c r="G52" s="166"/>
      <c r="H52" s="167"/>
      <c r="I52" s="168" t="s">
        <v>0</v>
      </c>
      <c r="J52" s="169" t="s">
        <v>409</v>
      </c>
      <c r="K52" s="170" t="str">
        <f>UPPER(IF(OR(J52="a",J52="as"),F51,IF(OR(J52="b",J52="bs"),F53,)))</f>
        <v>KOVÁCS</v>
      </c>
      <c r="L52" s="182"/>
      <c r="M52" s="154"/>
      <c r="N52" s="179"/>
      <c r="O52" s="157"/>
      <c r="P52" s="239"/>
      <c r="Q52" s="157"/>
      <c r="R52" s="239"/>
      <c r="S52" s="162"/>
      <c r="AI52" s="443"/>
      <c r="AJ52" s="443"/>
      <c r="AK52" s="443"/>
    </row>
    <row r="53" spans="1:37" s="37" customFormat="1" ht="9" customHeight="1">
      <c r="A53" s="150">
        <v>24</v>
      </c>
      <c r="B53" s="350">
        <f>IF($E53="","",VLOOKUP($E53,'L12 MD ELO'!$A$7:$O$48,14))</f>
        <v>0</v>
      </c>
      <c r="C53" s="350">
        <f>IF($E53="","",VLOOKUP($E53,'L12 MD ELO'!$A$7:$O$48,15))</f>
        <v>4</v>
      </c>
      <c r="D53" s="399" t="str">
        <f>IF($E53="","",VLOOKUP($E53,'L12 MD ELO'!$A$7:$O$48,5))</f>
        <v>101001</v>
      </c>
      <c r="E53" s="152">
        <v>4</v>
      </c>
      <c r="F53" s="153" t="str">
        <f>UPPER(IF($E53="","",VLOOKUP($E53,'L12 MD ELO'!$A$7:$O$48,2)))</f>
        <v>KOVÁCS</v>
      </c>
      <c r="G53" s="153" t="str">
        <f>IF($E53="","",VLOOKUP($E53,'L12 MD ELO'!$A$7:$O$48,3))</f>
        <v>Emese</v>
      </c>
      <c r="H53" s="153"/>
      <c r="I53" s="153" t="str">
        <f>IF($E53="","",VLOOKUP($E53,'L12 MD ELO'!$A$7:$O$48,4))</f>
        <v>Ten.Műhely</v>
      </c>
      <c r="J53" s="183"/>
      <c r="K53" s="154" t="s">
        <v>414</v>
      </c>
      <c r="L53" s="154"/>
      <c r="M53" s="154"/>
      <c r="N53" s="179"/>
      <c r="O53" s="157"/>
      <c r="P53" s="239"/>
      <c r="Q53" s="157"/>
      <c r="R53" s="239"/>
      <c r="S53" s="162"/>
      <c r="AI53" s="443"/>
      <c r="AJ53" s="443"/>
      <c r="AK53" s="443"/>
    </row>
    <row r="54" spans="1:37" s="37" customFormat="1" ht="9" customHeight="1">
      <c r="A54" s="164"/>
      <c r="B54" s="391"/>
      <c r="C54" s="391"/>
      <c r="D54" s="400"/>
      <c r="E54" s="165"/>
      <c r="F54" s="184"/>
      <c r="G54" s="184"/>
      <c r="H54" s="188"/>
      <c r="I54" s="184"/>
      <c r="J54" s="176"/>
      <c r="K54" s="154"/>
      <c r="L54" s="154"/>
      <c r="M54" s="154"/>
      <c r="N54" s="179"/>
      <c r="O54" s="168" t="s">
        <v>0</v>
      </c>
      <c r="P54" s="177" t="s">
        <v>409</v>
      </c>
      <c r="Q54" s="170" t="str">
        <f>UPPER(IF(OR(P54="a",P54="as"),O46,IF(OR(P54="b",P54="bs"),O62,)))</f>
        <v>SÁVOLT</v>
      </c>
      <c r="R54" s="551" t="s">
        <v>15</v>
      </c>
      <c r="S54" s="162"/>
      <c r="AI54" s="443"/>
      <c r="AJ54" s="443"/>
      <c r="AK54" s="443"/>
    </row>
    <row r="55" spans="1:37" s="37" customFormat="1" ht="9" customHeight="1">
      <c r="A55" s="150">
        <v>25</v>
      </c>
      <c r="B55" s="350">
        <f>IF($E55="","",VLOOKUP($E55,'L12 MD ELO'!$A$7:$O$48,14))</f>
        <v>0</v>
      </c>
      <c r="C55" s="350">
        <f>IF($E55="","",VLOOKUP($E55,'L12 MD ELO'!$A$7:$O$48,15))</f>
        <v>5</v>
      </c>
      <c r="D55" s="399" t="str">
        <f>IF($E55="","",VLOOKUP($E55,'L12 MD ELO'!$A$7:$O$48,5))</f>
        <v>1005100</v>
      </c>
      <c r="E55" s="152">
        <v>5</v>
      </c>
      <c r="F55" s="153" t="str">
        <f>UPPER(IF($E55="","",VLOOKUP($E55,'L12 MD ELO'!$A$7:$O$48,2)))</f>
        <v>SÁVOLT</v>
      </c>
      <c r="G55" s="153" t="str">
        <f>IF($E55="","",VLOOKUP($E55,'L12 MD ELO'!$A$7:$O$48,3))</f>
        <v>Karolina</v>
      </c>
      <c r="H55" s="153"/>
      <c r="I55" s="153" t="str">
        <f>IF($E55="","",VLOOKUP($E55,'L12 MD ELO'!$A$7:$O$48,4))</f>
        <v>Ten.Műhely</v>
      </c>
      <c r="J55" s="155"/>
      <c r="K55" s="154"/>
      <c r="L55" s="154"/>
      <c r="M55" s="154"/>
      <c r="N55" s="179"/>
      <c r="O55" s="157"/>
      <c r="P55" s="239"/>
      <c r="Q55" s="154" t="s">
        <v>465</v>
      </c>
      <c r="R55" s="159"/>
      <c r="S55" s="162"/>
      <c r="AI55" s="443"/>
      <c r="AJ55" s="443"/>
      <c r="AK55" s="443"/>
    </row>
    <row r="56" spans="1:37" s="37" customFormat="1" ht="9" customHeight="1">
      <c r="A56" s="164"/>
      <c r="B56" s="391"/>
      <c r="C56" s="391"/>
      <c r="D56" s="400"/>
      <c r="E56" s="165"/>
      <c r="F56" s="166"/>
      <c r="G56" s="166"/>
      <c r="H56" s="167"/>
      <c r="I56" s="168" t="s">
        <v>0</v>
      </c>
      <c r="J56" s="169" t="s">
        <v>410</v>
      </c>
      <c r="K56" s="170" t="str">
        <f>UPPER(IF(OR(J56="a",J56="as"),F55,IF(OR(J56="b",J56="bs"),F57,)))</f>
        <v>SÁVOLT</v>
      </c>
      <c r="L56" s="170">
        <v>3</v>
      </c>
      <c r="M56" s="154"/>
      <c r="N56" s="179"/>
      <c r="O56" s="157"/>
      <c r="P56" s="239"/>
      <c r="Q56" s="157"/>
      <c r="R56" s="159"/>
      <c r="S56" s="162"/>
      <c r="AI56" s="443"/>
      <c r="AJ56" s="443"/>
      <c r="AK56" s="443"/>
    </row>
    <row r="57" spans="1:37" s="37" customFormat="1" ht="9" customHeight="1">
      <c r="A57" s="164">
        <v>26</v>
      </c>
      <c r="B57" s="350">
        <f>IF($E57="","",VLOOKUP($E57,'L12 MD ELO'!$A$7:$O$48,14))</f>
        <v>0</v>
      </c>
      <c r="C57" s="350">
        <f>IF($E57="","",VLOOKUP($E57,'L12 MD ELO'!$A$7:$O$48,15))</f>
        <v>16</v>
      </c>
      <c r="D57" s="399" t="str">
        <f>IF($E57="","",VLOOKUP($E57,'L12 MD ELO'!$A$7:$O$48,5))</f>
        <v>100804</v>
      </c>
      <c r="E57" s="152">
        <v>15</v>
      </c>
      <c r="F57" s="415" t="str">
        <f>UPPER(IF($E57="","",VLOOKUP($E57,'L12 MD ELO'!$A$7:$O$48,2)))</f>
        <v>VASS</v>
      </c>
      <c r="G57" s="415" t="str">
        <f>IF($E57="","",VLOOKUP($E57,'L12 MD ELO'!$A$7:$O$48,3))</f>
        <v>Maja</v>
      </c>
      <c r="H57" s="415"/>
      <c r="I57" s="415" t="str">
        <f>IF($E57="","",VLOOKUP($E57,'L12 MD ELO'!$A$7:$O$48,4))</f>
        <v>Gellért SE</v>
      </c>
      <c r="J57" s="173"/>
      <c r="K57" s="154" t="s">
        <v>437</v>
      </c>
      <c r="L57" s="174"/>
      <c r="M57" s="154"/>
      <c r="N57" s="179"/>
      <c r="O57" s="157"/>
      <c r="P57" s="239"/>
      <c r="Q57" s="157"/>
      <c r="R57" s="159"/>
      <c r="S57" s="162"/>
      <c r="AI57" s="443"/>
      <c r="AJ57" s="443"/>
      <c r="AK57" s="443"/>
    </row>
    <row r="58" spans="1:37" s="37" customFormat="1" ht="9" customHeight="1">
      <c r="A58" s="164"/>
      <c r="B58" s="391"/>
      <c r="C58" s="391"/>
      <c r="D58" s="400"/>
      <c r="E58" s="175"/>
      <c r="F58" s="416"/>
      <c r="G58" s="416"/>
      <c r="H58" s="417"/>
      <c r="I58" s="416"/>
      <c r="J58" s="176"/>
      <c r="K58" s="168" t="s">
        <v>0</v>
      </c>
      <c r="L58" s="177" t="s">
        <v>410</v>
      </c>
      <c r="M58" s="170" t="str">
        <f>UPPER(IF(OR(L58="a",L58="as"),K56,IF(OR(L58="b",L58="bs"),K60,)))</f>
        <v>SÁVOLT</v>
      </c>
      <c r="N58" s="178" t="s">
        <v>6</v>
      </c>
      <c r="O58" s="157"/>
      <c r="P58" s="239"/>
      <c r="Q58" s="157"/>
      <c r="R58" s="159"/>
      <c r="S58" s="162"/>
      <c r="AI58" s="443"/>
      <c r="AJ58" s="443"/>
      <c r="AK58" s="443"/>
    </row>
    <row r="59" spans="1:37" s="37" customFormat="1" ht="9" customHeight="1">
      <c r="A59" s="164">
        <v>27</v>
      </c>
      <c r="B59" s="350">
        <f>IF($E59="","",VLOOKUP($E59,'L12 MD ELO'!$A$7:$O$48,14))</f>
        <v>0</v>
      </c>
      <c r="C59" s="350">
        <f>IF($E59="","",VLOOKUP($E59,'L12 MD ELO'!$A$7:$O$48,15))</f>
        <v>24</v>
      </c>
      <c r="D59" s="399" t="str">
        <f>IF($E59="","",VLOOKUP($E59,'L12 MD ELO'!$A$7:$O$48,5))</f>
        <v>110421</v>
      </c>
      <c r="E59" s="152">
        <v>20</v>
      </c>
      <c r="F59" s="415" t="str">
        <f>UPPER(IF($E59="","",VLOOKUP($E59,'L12 MD ELO'!$A$7:$O$48,2)))</f>
        <v>VECSERI</v>
      </c>
      <c r="G59" s="415" t="str">
        <f>IF($E59="","",VLOOKUP($E59,'L12 MD ELO'!$A$7:$O$48,3))</f>
        <v>Bianka</v>
      </c>
      <c r="H59" s="415"/>
      <c r="I59" s="415" t="str">
        <f>IF($E59="","",VLOOKUP($E59,'L12 MD ELO'!$A$7:$O$48,4))</f>
        <v>SVSE</v>
      </c>
      <c r="J59" s="155"/>
      <c r="K59" s="154"/>
      <c r="L59" s="180"/>
      <c r="M59" s="154" t="s">
        <v>414</v>
      </c>
      <c r="N59" s="181"/>
      <c r="O59" s="157"/>
      <c r="P59" s="239"/>
      <c r="Q59" s="157"/>
      <c r="R59" s="159"/>
      <c r="S59" s="195"/>
      <c r="AI59" s="443"/>
      <c r="AJ59" s="443"/>
      <c r="AK59" s="443"/>
    </row>
    <row r="60" spans="1:37" s="37" customFormat="1" ht="9" customHeight="1">
      <c r="A60" s="164"/>
      <c r="B60" s="391"/>
      <c r="C60" s="391"/>
      <c r="D60" s="400"/>
      <c r="E60" s="175"/>
      <c r="F60" s="416"/>
      <c r="G60" s="416"/>
      <c r="H60" s="417"/>
      <c r="I60" s="418" t="s">
        <v>0</v>
      </c>
      <c r="J60" s="169" t="s">
        <v>407</v>
      </c>
      <c r="K60" s="170" t="str">
        <f>UPPER(IF(OR(J60="a",J60="as"),F59,IF(OR(J60="b",J60="bs"),F61,)))</f>
        <v>VECSERI</v>
      </c>
      <c r="L60" s="182"/>
      <c r="M60" s="154"/>
      <c r="N60" s="181"/>
      <c r="O60" s="157"/>
      <c r="P60" s="239"/>
      <c r="Q60" s="157"/>
      <c r="R60" s="159"/>
      <c r="S60" s="162"/>
      <c r="AI60" s="443"/>
      <c r="AJ60" s="443"/>
      <c r="AK60" s="443"/>
    </row>
    <row r="61" spans="1:37" s="37" customFormat="1" ht="9" customHeight="1">
      <c r="A61" s="164">
        <v>28</v>
      </c>
      <c r="B61" s="350">
        <f>IF($E61="","",VLOOKUP($E61,'L12 MD ELO'!$A$7:$O$48,14))</f>
        <v>0</v>
      </c>
      <c r="C61" s="350">
        <f>IF($E61="","",VLOOKUP($E61,'L12 MD ELO'!$A$7:$O$48,15))</f>
        <v>31</v>
      </c>
      <c r="D61" s="399" t="str">
        <f>IF($E61="","",VLOOKUP($E61,'L12 MD ELO'!$A$7:$O$48,5))</f>
        <v>1008170</v>
      </c>
      <c r="E61" s="152">
        <v>24</v>
      </c>
      <c r="F61" s="415" t="str">
        <f>UPPER(IF($E61="","",VLOOKUP($E61,'L12 MD ELO'!$A$7:$O$48,2)))</f>
        <v>MAZÁN</v>
      </c>
      <c r="G61" s="415" t="str">
        <f>IF($E61="","",VLOOKUP($E61,'L12 MD ELO'!$A$7:$O$48,3))</f>
        <v>Alíz</v>
      </c>
      <c r="H61" s="415"/>
      <c r="I61" s="415" t="str">
        <f>IF($E61="","",VLOOKUP($E61,'L12 MD ELO'!$A$7:$O$48,4))</f>
        <v>MTK</v>
      </c>
      <c r="J61" s="183"/>
      <c r="K61" s="154" t="s">
        <v>439</v>
      </c>
      <c r="L61" s="154"/>
      <c r="M61" s="154"/>
      <c r="N61" s="181"/>
      <c r="O61" s="157"/>
      <c r="P61" s="239"/>
      <c r="Q61" s="157"/>
      <c r="R61" s="159"/>
      <c r="S61" s="162"/>
      <c r="AI61" s="443"/>
      <c r="AJ61" s="443"/>
      <c r="AK61" s="443"/>
    </row>
    <row r="62" spans="1:37" s="37" customFormat="1" ht="9" customHeight="1">
      <c r="A62" s="164"/>
      <c r="B62" s="391"/>
      <c r="C62" s="391"/>
      <c r="D62" s="400"/>
      <c r="E62" s="175"/>
      <c r="F62" s="416"/>
      <c r="G62" s="416"/>
      <c r="H62" s="417"/>
      <c r="I62" s="416"/>
      <c r="J62" s="176"/>
      <c r="K62" s="154"/>
      <c r="L62" s="154"/>
      <c r="M62" s="168" t="s">
        <v>0</v>
      </c>
      <c r="N62" s="177" t="s">
        <v>410</v>
      </c>
      <c r="O62" s="170" t="str">
        <f>UPPER(IF(OR(N62="a",N62="as"),M58,IF(OR(N62="b",N62="bs"),M66,)))</f>
        <v>SÁVOLT</v>
      </c>
      <c r="P62" s="551" t="s">
        <v>15</v>
      </c>
      <c r="Q62" s="157"/>
      <c r="R62" s="159"/>
      <c r="S62" s="162"/>
      <c r="AI62" s="443"/>
      <c r="AJ62" s="443"/>
      <c r="AK62" s="443"/>
    </row>
    <row r="63" spans="1:37" s="37" customFormat="1" ht="9" customHeight="1">
      <c r="A63" s="164">
        <v>29</v>
      </c>
      <c r="B63" s="350">
        <f>IF($E63="","",VLOOKUP($E63,'L12 MD ELO'!$A$7:$O$48,14))</f>
        <v>0</v>
      </c>
      <c r="C63" s="350">
        <f>IF($E63="","",VLOOKUP($E63,'L12 MD ELO'!$A$7:$O$48,15))</f>
        <v>12</v>
      </c>
      <c r="D63" s="399" t="str">
        <f>IF($E63="","",VLOOKUP($E63,'L12 MD ELO'!$A$7:$O$48,5))</f>
        <v>100811</v>
      </c>
      <c r="E63" s="152">
        <v>11</v>
      </c>
      <c r="F63" s="415" t="str">
        <f>UPPER(IF($E63="","",VLOOKUP($E63,'L12 MD ELO'!$A$7:$O$48,2)))</f>
        <v>LEHOCZKY</v>
      </c>
      <c r="G63" s="415" t="str">
        <f>IF($E63="","",VLOOKUP($E63,'L12 MD ELO'!$A$7:$O$48,3))</f>
        <v>Noémi</v>
      </c>
      <c r="H63" s="415"/>
      <c r="I63" s="415" t="str">
        <f>IF($E63="","",VLOOKUP($E63,'L12 MD ELO'!$A$7:$O$48,4))</f>
        <v>Soproni VSE</v>
      </c>
      <c r="J63" s="185"/>
      <c r="K63" s="154"/>
      <c r="L63" s="154"/>
      <c r="M63" s="154"/>
      <c r="N63" s="181"/>
      <c r="O63" s="154" t="s">
        <v>446</v>
      </c>
      <c r="P63" s="179"/>
      <c r="Q63" s="160"/>
      <c r="R63" s="161"/>
      <c r="S63" s="162"/>
      <c r="AI63" s="443"/>
      <c r="AJ63" s="443"/>
      <c r="AK63" s="443"/>
    </row>
    <row r="64" spans="1:37" s="37" customFormat="1" ht="9" customHeight="1">
      <c r="A64" s="164"/>
      <c r="B64" s="391"/>
      <c r="C64" s="391"/>
      <c r="D64" s="400"/>
      <c r="E64" s="175"/>
      <c r="F64" s="416"/>
      <c r="G64" s="416"/>
      <c r="H64" s="417"/>
      <c r="I64" s="418" t="s">
        <v>0</v>
      </c>
      <c r="J64" s="169" t="s">
        <v>407</v>
      </c>
      <c r="K64" s="170" t="str">
        <f>UPPER(IF(OR(J64="a",J64="as"),F63,IF(OR(J64="b",J64="bs"),F65,)))</f>
        <v>LEHOCZKY</v>
      </c>
      <c r="L64" s="170">
        <v>1</v>
      </c>
      <c r="M64" s="154"/>
      <c r="N64" s="181"/>
      <c r="O64" s="179"/>
      <c r="P64" s="179"/>
      <c r="Q64" s="160"/>
      <c r="R64" s="161"/>
      <c r="S64" s="162"/>
      <c r="AI64" s="443"/>
      <c r="AJ64" s="443"/>
      <c r="AK64" s="443"/>
    </row>
    <row r="65" spans="1:37" s="37" customFormat="1" ht="9" customHeight="1">
      <c r="A65" s="164">
        <v>30</v>
      </c>
      <c r="B65" s="350">
        <f>IF($E65="","",VLOOKUP($E65,'L12 MD ELO'!$A$7:$O$48,14))</f>
        <v>0</v>
      </c>
      <c r="C65" s="350">
        <f>IF($E65="","",VLOOKUP($E65,'L12 MD ELO'!$A$7:$O$48,15))</f>
        <v>25</v>
      </c>
      <c r="D65" s="399" t="str">
        <f>IF($E65="","",VLOOKUP($E65,'L12 MD ELO'!$A$7:$O$48,5))</f>
        <v>110424</v>
      </c>
      <c r="E65" s="152">
        <v>21</v>
      </c>
      <c r="F65" s="415" t="str">
        <f>UPPER(IF($E65="","",VLOOKUP($E65,'L12 MD ELO'!$A$7:$O$48,2)))</f>
        <v>NAGY</v>
      </c>
      <c r="G65" s="415" t="str">
        <f>IF($E65="","",VLOOKUP($E65,'L12 MD ELO'!$A$7:$O$48,3))</f>
        <v>Ramóna</v>
      </c>
      <c r="H65" s="415"/>
      <c r="I65" s="415" t="str">
        <f>IF($E65="","",VLOOKUP($E65,'L12 MD ELO'!$A$7:$O$48,4))</f>
        <v>Ten.Műhely</v>
      </c>
      <c r="J65" s="173"/>
      <c r="K65" s="154" t="s">
        <v>428</v>
      </c>
      <c r="L65" s="174"/>
      <c r="M65" s="154"/>
      <c r="N65" s="181"/>
      <c r="O65" s="179"/>
      <c r="P65" s="179"/>
      <c r="Q65" s="160"/>
      <c r="R65" s="161"/>
      <c r="S65" s="162"/>
      <c r="AI65" s="443"/>
      <c r="AJ65" s="443"/>
      <c r="AK65" s="443"/>
    </row>
    <row r="66" spans="1:37" s="37" customFormat="1" ht="9" customHeight="1">
      <c r="A66" s="164"/>
      <c r="B66" s="391"/>
      <c r="C66" s="391"/>
      <c r="D66" s="400"/>
      <c r="E66" s="175"/>
      <c r="F66" s="416"/>
      <c r="G66" s="416"/>
      <c r="H66" s="417"/>
      <c r="I66" s="416"/>
      <c r="J66" s="176"/>
      <c r="K66" s="168" t="s">
        <v>0</v>
      </c>
      <c r="L66" s="177" t="s">
        <v>409</v>
      </c>
      <c r="M66" s="170" t="str">
        <f>UPPER(IF(OR(L66="a",L66="as"),K64,IF(OR(L66="b",L66="bs"),K68,)))</f>
        <v>FIZEL</v>
      </c>
      <c r="N66" s="187" t="s">
        <v>10</v>
      </c>
      <c r="O66" s="179"/>
      <c r="P66" s="179"/>
      <c r="Q66" s="160"/>
      <c r="R66" s="161"/>
      <c r="S66" s="162"/>
      <c r="AI66" s="443"/>
      <c r="AJ66" s="443"/>
      <c r="AK66" s="443"/>
    </row>
    <row r="67" spans="1:37" s="37" customFormat="1" ht="9" customHeight="1">
      <c r="A67" s="164">
        <v>31</v>
      </c>
      <c r="B67" s="350">
        <f>IF($E67="","",VLOOKUP($E67,'L12 MD ELO'!$A$7:$O$48,14))</f>
      </c>
      <c r="C67" s="350">
        <f>IF($E67="","",VLOOKUP($E67,'L12 MD ELO'!$A$7:$O$48,15))</f>
      </c>
      <c r="D67" s="399">
        <f>IF($E67="","",VLOOKUP($E67,'L12 MD ELO'!$A$7:$O$48,5))</f>
      </c>
      <c r="E67" s="152"/>
      <c r="F67" s="519" t="s">
        <v>153</v>
      </c>
      <c r="G67" s="415">
        <f>IF($E67="","",VLOOKUP($E67,'L12 MD ELO'!$A$7:$O$48,3))</f>
      </c>
      <c r="H67" s="415"/>
      <c r="I67" s="415">
        <f>IF($E67="","",VLOOKUP($E67,'L12 MD ELO'!$A$7:$O$48,4))</f>
      </c>
      <c r="J67" s="155"/>
      <c r="K67" s="154"/>
      <c r="L67" s="180"/>
      <c r="M67" s="154" t="s">
        <v>415</v>
      </c>
      <c r="N67" s="179"/>
      <c r="O67" s="179"/>
      <c r="P67" s="179"/>
      <c r="Q67" s="160"/>
      <c r="R67" s="161"/>
      <c r="S67" s="162"/>
      <c r="AI67" s="443"/>
      <c r="AJ67" s="443"/>
      <c r="AK67" s="443"/>
    </row>
    <row r="68" spans="1:37" s="37" customFormat="1" ht="9" customHeight="1">
      <c r="A68" s="164"/>
      <c r="B68" s="391"/>
      <c r="C68" s="391"/>
      <c r="D68" s="400"/>
      <c r="E68" s="165"/>
      <c r="F68" s="166"/>
      <c r="G68" s="166"/>
      <c r="H68" s="167"/>
      <c r="I68" s="168" t="s">
        <v>0</v>
      </c>
      <c r="J68" s="169" t="s">
        <v>411</v>
      </c>
      <c r="K68" s="170" t="str">
        <f>UPPER(IF(OR(J68="a",J68="as"),F67,IF(OR(J68="b",J68="bs"),F69,)))</f>
        <v>FIZEL</v>
      </c>
      <c r="L68" s="182"/>
      <c r="M68" s="154"/>
      <c r="N68" s="179"/>
      <c r="O68" s="179"/>
      <c r="P68" s="179"/>
      <c r="Q68" s="160"/>
      <c r="R68" s="161"/>
      <c r="S68" s="162"/>
      <c r="AI68" s="443"/>
      <c r="AJ68" s="443"/>
      <c r="AK68" s="443"/>
    </row>
    <row r="69" spans="1:37" s="37" customFormat="1" ht="9" customHeight="1">
      <c r="A69" s="150">
        <v>32</v>
      </c>
      <c r="B69" s="350">
        <f>IF($E69="","",VLOOKUP($E69,'L12 MD ELO'!$A$7:$O$48,14))</f>
        <v>0</v>
      </c>
      <c r="C69" s="350">
        <f>IF($E69="","",VLOOKUP($E69,'L12 MD ELO'!$A$7:$O$48,15))</f>
        <v>2</v>
      </c>
      <c r="D69" s="399" t="str">
        <f>IF($E69="","",VLOOKUP($E69,'L12 MD ELO'!$A$7:$O$48,5))</f>
        <v>100119</v>
      </c>
      <c r="E69" s="152">
        <v>2</v>
      </c>
      <c r="F69" s="153" t="str">
        <f>UPPER(IF($E69="","",VLOOKUP($E69,'L12 MD ELO'!$A$7:$O$48,2)))</f>
        <v>FIZEL</v>
      </c>
      <c r="G69" s="153" t="str">
        <f>IF($E69="","",VLOOKUP($E69,'L12 MD ELO'!$A$7:$O$48,3))</f>
        <v>Laura Liza</v>
      </c>
      <c r="H69" s="153"/>
      <c r="I69" s="153" t="str">
        <f>IF($E69="","",VLOOKUP($E69,'L12 MD ELO'!$A$7:$O$48,4))</f>
        <v>SVSE</v>
      </c>
      <c r="J69" s="183"/>
      <c r="K69" s="154"/>
      <c r="L69" s="154"/>
      <c r="M69" s="154"/>
      <c r="N69" s="154"/>
      <c r="O69" s="157"/>
      <c r="P69" s="159"/>
      <c r="Q69" s="160"/>
      <c r="R69" s="161"/>
      <c r="S69" s="162"/>
      <c r="AI69" s="443"/>
      <c r="AJ69" s="443"/>
      <c r="AK69" s="443"/>
    </row>
    <row r="70" spans="1:37" s="2" customFormat="1" ht="6.75" customHeight="1">
      <c r="A70" s="196"/>
      <c r="B70" s="196"/>
      <c r="C70" s="196"/>
      <c r="D70" s="196"/>
      <c r="E70" s="196"/>
      <c r="F70" s="197"/>
      <c r="G70" s="197"/>
      <c r="H70" s="197"/>
      <c r="I70" s="197"/>
      <c r="J70" s="198"/>
      <c r="K70" s="199"/>
      <c r="L70" s="200"/>
      <c r="M70" s="199"/>
      <c r="N70" s="200"/>
      <c r="O70" s="199"/>
      <c r="P70" s="200"/>
      <c r="Q70" s="199"/>
      <c r="R70" s="200"/>
      <c r="S70" s="201"/>
      <c r="AI70" s="444"/>
      <c r="AJ70" s="444"/>
      <c r="AK70" s="444"/>
    </row>
    <row r="71" spans="1:37" s="18" customFormat="1" ht="10.5" customHeight="1">
      <c r="A71" s="202" t="s">
        <v>101</v>
      </c>
      <c r="B71" s="203"/>
      <c r="C71" s="203"/>
      <c r="D71" s="382"/>
      <c r="E71" s="205" t="s">
        <v>5</v>
      </c>
      <c r="F71" s="206" t="s">
        <v>103</v>
      </c>
      <c r="G71" s="205"/>
      <c r="H71" s="207"/>
      <c r="I71" s="208"/>
      <c r="J71" s="205" t="s">
        <v>5</v>
      </c>
      <c r="K71" s="206" t="s">
        <v>114</v>
      </c>
      <c r="L71" s="209"/>
      <c r="M71" s="206" t="s">
        <v>115</v>
      </c>
      <c r="N71" s="210"/>
      <c r="O71" s="211" t="s">
        <v>116</v>
      </c>
      <c r="P71" s="211"/>
      <c r="Q71" s="212"/>
      <c r="R71" s="213"/>
      <c r="AI71" s="445"/>
      <c r="AJ71" s="445"/>
      <c r="AK71" s="445"/>
    </row>
    <row r="72" spans="1:37" s="18" customFormat="1" ht="9" customHeight="1">
      <c r="A72" s="383" t="s">
        <v>102</v>
      </c>
      <c r="B72" s="384"/>
      <c r="C72" s="385"/>
      <c r="D72" s="386"/>
      <c r="E72" s="217">
        <v>1</v>
      </c>
      <c r="F72" s="90" t="str">
        <f>IF(E72&gt;$R$79,,UPPER(VLOOKUP(E72,'L12 MD ELO'!$A$7:$Q$134,2)))</f>
        <v>SERKÉDI</v>
      </c>
      <c r="G72" s="218"/>
      <c r="H72" s="90"/>
      <c r="I72" s="89"/>
      <c r="J72" s="219" t="s">
        <v>6</v>
      </c>
      <c r="K72" s="214"/>
      <c r="L72" s="220"/>
      <c r="M72" s="214"/>
      <c r="N72" s="221"/>
      <c r="O72" s="222" t="s">
        <v>106</v>
      </c>
      <c r="P72" s="223"/>
      <c r="Q72" s="223"/>
      <c r="R72" s="224"/>
      <c r="AI72" s="445"/>
      <c r="AJ72" s="445"/>
      <c r="AK72" s="445"/>
    </row>
    <row r="73" spans="1:37" s="18" customFormat="1" ht="9" customHeight="1">
      <c r="A73" s="229" t="s">
        <v>113</v>
      </c>
      <c r="B73" s="227"/>
      <c r="C73" s="379"/>
      <c r="D73" s="230"/>
      <c r="E73" s="217">
        <v>2</v>
      </c>
      <c r="F73" s="90" t="str">
        <f>IF(E73&gt;$R$79,,UPPER(VLOOKUP(E73,'L12 MD ELO'!$A$7:$Q$134,2)))</f>
        <v>FIZEL</v>
      </c>
      <c r="G73" s="218"/>
      <c r="H73" s="90"/>
      <c r="I73" s="89"/>
      <c r="J73" s="219" t="s">
        <v>7</v>
      </c>
      <c r="K73" s="214"/>
      <c r="L73" s="220"/>
      <c r="M73" s="214"/>
      <c r="N73" s="221"/>
      <c r="O73" s="225"/>
      <c r="P73" s="226"/>
      <c r="Q73" s="227"/>
      <c r="R73" s="228"/>
      <c r="AI73" s="445"/>
      <c r="AJ73" s="445"/>
      <c r="AK73" s="445"/>
    </row>
    <row r="74" spans="1:37" s="18" customFormat="1" ht="9" customHeight="1">
      <c r="A74" s="341"/>
      <c r="B74" s="342"/>
      <c r="C74" s="380"/>
      <c r="D74" s="343"/>
      <c r="E74" s="217">
        <v>3</v>
      </c>
      <c r="F74" s="90" t="str">
        <f>IF(E74&gt;$R$79,,UPPER(VLOOKUP(E74,'L12 MD ELO'!$A$7:$Q$134,2)))</f>
        <v>REKEDT-NAGY</v>
      </c>
      <c r="G74" s="218"/>
      <c r="H74" s="90"/>
      <c r="I74" s="89"/>
      <c r="J74" s="219" t="s">
        <v>8</v>
      </c>
      <c r="K74" s="214"/>
      <c r="L74" s="220"/>
      <c r="M74" s="214"/>
      <c r="N74" s="221"/>
      <c r="O74" s="222" t="s">
        <v>107</v>
      </c>
      <c r="P74" s="223"/>
      <c r="Q74" s="223"/>
      <c r="R74" s="224"/>
      <c r="AI74" s="445"/>
      <c r="AJ74" s="445"/>
      <c r="AK74" s="445"/>
    </row>
    <row r="75" spans="1:37" s="18" customFormat="1" ht="9" customHeight="1">
      <c r="A75" s="231"/>
      <c r="B75" s="375"/>
      <c r="C75" s="375"/>
      <c r="D75" s="232"/>
      <c r="E75" s="217">
        <v>4</v>
      </c>
      <c r="F75" s="90" t="str">
        <f>IF(E75&gt;$R$79,,UPPER(VLOOKUP(E75,'L12 MD ELO'!$A$7:$Q$134,2)))</f>
        <v>KOVÁCS</v>
      </c>
      <c r="G75" s="218"/>
      <c r="H75" s="90"/>
      <c r="I75" s="89"/>
      <c r="J75" s="219" t="s">
        <v>9</v>
      </c>
      <c r="K75" s="214"/>
      <c r="L75" s="220"/>
      <c r="M75" s="214"/>
      <c r="N75" s="221"/>
      <c r="O75" s="214"/>
      <c r="P75" s="220"/>
      <c r="Q75" s="214"/>
      <c r="R75" s="221"/>
      <c r="AI75" s="445"/>
      <c r="AJ75" s="445"/>
      <c r="AK75" s="445"/>
    </row>
    <row r="76" spans="1:37" s="18" customFormat="1" ht="9" customHeight="1">
      <c r="A76" s="328"/>
      <c r="B76" s="344"/>
      <c r="C76" s="344"/>
      <c r="D76" s="381"/>
      <c r="E76" s="217">
        <v>5</v>
      </c>
      <c r="F76" s="90" t="str">
        <f>IF(E76&gt;$R$79,,UPPER(VLOOKUP(E76,'L12 MD ELO'!$A$7:$Q$134,2)))</f>
        <v>SÁVOLT</v>
      </c>
      <c r="G76" s="218"/>
      <c r="H76" s="90"/>
      <c r="I76" s="89"/>
      <c r="J76" s="219" t="s">
        <v>10</v>
      </c>
      <c r="K76" s="214"/>
      <c r="L76" s="220"/>
      <c r="M76" s="214"/>
      <c r="N76" s="221"/>
      <c r="O76" s="227"/>
      <c r="P76" s="226"/>
      <c r="Q76" s="227"/>
      <c r="R76" s="228"/>
      <c r="AI76" s="445"/>
      <c r="AJ76" s="445"/>
      <c r="AK76" s="445"/>
    </row>
    <row r="77" spans="1:37" s="18" customFormat="1" ht="9" customHeight="1">
      <c r="A77" s="329"/>
      <c r="B77" s="349"/>
      <c r="C77" s="375"/>
      <c r="D77" s="232"/>
      <c r="E77" s="217">
        <v>6</v>
      </c>
      <c r="F77" s="90" t="str">
        <f>IF(E77&gt;$R$79,,UPPER(VLOOKUP(E77,'L12 MD ELO'!$A$7:$Q$134,2)))</f>
        <v>SERKÉDI</v>
      </c>
      <c r="G77" s="218"/>
      <c r="H77" s="90"/>
      <c r="I77" s="89"/>
      <c r="J77" s="219" t="s">
        <v>11</v>
      </c>
      <c r="K77" s="214"/>
      <c r="L77" s="220"/>
      <c r="M77" s="214"/>
      <c r="N77" s="221"/>
      <c r="O77" s="222" t="s">
        <v>91</v>
      </c>
      <c r="P77" s="223"/>
      <c r="Q77" s="223"/>
      <c r="R77" s="224"/>
      <c r="AI77" s="445"/>
      <c r="AJ77" s="445"/>
      <c r="AK77" s="445"/>
    </row>
    <row r="78" spans="1:37" s="18" customFormat="1" ht="9" customHeight="1">
      <c r="A78" s="329"/>
      <c r="B78" s="349"/>
      <c r="C78" s="376"/>
      <c r="D78" s="339"/>
      <c r="E78" s="217">
        <v>7</v>
      </c>
      <c r="F78" s="90" t="str">
        <f>IF(E78&gt;$R$79,,UPPER(VLOOKUP(E78,'L12 MD ELO'!$A$7:$Q$134,2)))</f>
        <v>BLUM</v>
      </c>
      <c r="G78" s="218"/>
      <c r="H78" s="90"/>
      <c r="I78" s="89"/>
      <c r="J78" s="219" t="s">
        <v>12</v>
      </c>
      <c r="K78" s="214"/>
      <c r="L78" s="220"/>
      <c r="M78" s="214"/>
      <c r="N78" s="221"/>
      <c r="O78" s="214"/>
      <c r="P78" s="220"/>
      <c r="Q78" s="214"/>
      <c r="R78" s="221"/>
      <c r="AI78" s="445"/>
      <c r="AJ78" s="445"/>
      <c r="AK78" s="445"/>
    </row>
    <row r="79" spans="1:37" s="18" customFormat="1" ht="9" customHeight="1">
      <c r="A79" s="330"/>
      <c r="B79" s="327"/>
      <c r="C79" s="377"/>
      <c r="D79" s="340"/>
      <c r="E79" s="233">
        <v>8</v>
      </c>
      <c r="F79" s="234" t="str">
        <f>IF(E79&gt;$R$79,,UPPER(VLOOKUP(E79,'L12 MD ELO'!$A$7:$Q$134,2)))</f>
        <v>STOIBER</v>
      </c>
      <c r="G79" s="235"/>
      <c r="H79" s="234"/>
      <c r="I79" s="236"/>
      <c r="J79" s="237" t="s">
        <v>13</v>
      </c>
      <c r="K79" s="227"/>
      <c r="L79" s="226"/>
      <c r="M79" s="227"/>
      <c r="N79" s="228"/>
      <c r="O79" s="227" t="str">
        <f>R4</f>
        <v>Peterdi Tamás</v>
      </c>
      <c r="P79" s="226"/>
      <c r="Q79" s="227"/>
      <c r="R79" s="238">
        <f>MIN(8,'L12 MD ELO'!Q5)</f>
        <v>8</v>
      </c>
      <c r="AI79" s="445"/>
      <c r="AJ79" s="445"/>
      <c r="AK79" s="445"/>
    </row>
  </sheetData>
  <sheetProtection/>
  <mergeCells count="2">
    <mergeCell ref="A4:C4"/>
    <mergeCell ref="Q41:R41"/>
  </mergeCells>
  <conditionalFormatting sqref="H37 H39 H7 H67 H9 H11 H13 H15 H17 H21 H41 H43 H45 H47 H49 H51 H19 H23 H25 H27 H29 H31 H33 H35 H53 H55 H57 H59 H61 H63 H65 H69">
    <cfRule type="expression" priority="11" dxfId="5" stopIfTrue="1">
      <formula>AND($E7&lt;9,$C7&gt;0)</formula>
    </cfRule>
  </conditionalFormatting>
  <conditionalFormatting sqref="I8 I40 I16 M14 I20 M30 I24 I48 M46 I52 I32 I44 I36 I12 M62 I28 K18 K26 K34 K42 K50 K58 K66 K10 I56 I64 I68 I60 O22 O39 O54">
    <cfRule type="expression" priority="8" dxfId="12" stopIfTrue="1">
      <formula>AND($O$1="CU",I8="Umpire")</formula>
    </cfRule>
    <cfRule type="expression" priority="9" dxfId="11" stopIfTrue="1">
      <formula>AND($O$1="CU",I8&lt;&gt;"Umpire",J8&lt;&gt;"")</formula>
    </cfRule>
    <cfRule type="expression" priority="10" dxfId="10" stopIfTrue="1">
      <formula>AND($O$1="CU",I8&lt;&gt;"Umpire")</formula>
    </cfRule>
  </conditionalFormatting>
  <conditionalFormatting sqref="E67 E65 E63 E13 E61 E15 E17 E21 E19 E23 E25 E27 E29 E31 E33 E37 E35 E39 E41 E43 E47 E49 E45 E51 E53 E55 E57 E59 E69">
    <cfRule type="expression" priority="7" dxfId="1" stopIfTrue="1">
      <formula>AND($E13&lt;9,$C13&gt;0)</formula>
    </cfRule>
  </conditionalFormatting>
  <conditionalFormatting sqref="M10 M18 M26 M34 M42 M50 M58 M66 O14 O30 O46 O62 Q22 Q54 K8 K12 K16 K20 K24 K28 K32 K36 K40 K44 K48 K52 K56 K60 K64 K68">
    <cfRule type="expression" priority="5" dxfId="5" stopIfTrue="1">
      <formula>J8="as"</formula>
    </cfRule>
    <cfRule type="expression" priority="6" dxfId="5" stopIfTrue="1">
      <formula>J8="bs"</formula>
    </cfRule>
  </conditionalFormatting>
  <conditionalFormatting sqref="J8 J12 J16 J20 J24 J28 J32 J36 J40 J44 J48 J52 J56 J60 J64 J68 L66 L58 L50 L42 L34 L26 L18 L10 N14 N30 N46 N62 R79 P54 P39 P22">
    <cfRule type="expression" priority="4" dxfId="2" stopIfTrue="1">
      <formula>$O$1="CU"</formula>
    </cfRule>
  </conditionalFormatting>
  <conditionalFormatting sqref="Q38">
    <cfRule type="expression" priority="2" dxfId="5" stopIfTrue="1">
      <formula>P39="as"</formula>
    </cfRule>
    <cfRule type="expression" priority="3" dxfId="5" stopIfTrue="1">
      <formula>P39="bs"</formula>
    </cfRule>
  </conditionalFormatting>
  <conditionalFormatting sqref="E7 E9 E11">
    <cfRule type="expression" priority="1" dxfId="1" stopIfTrue="1">
      <formula>$E7&lt;9</formula>
    </cfRule>
  </conditionalFormatting>
  <dataValidations count="2">
    <dataValidation type="list" allowBlank="1" showInputMessage="1" sqref="O54 O39 O22">
      <formula1>$V$8:$V$17</formula1>
    </dataValidation>
    <dataValidation type="list" allowBlank="1" showInputMessage="1" sqref="I8 I24 I12 I28 I16 I40 I20 I44 I48 I52 I32 I36 I56 I60 I64 I68 K66 K58 K50 K42 K34 K26 K18 K10 M14 M30 M46 M62">
      <formula1>$U$7:$U$16</formula1>
    </dataValidation>
  </dataValidations>
  <printOptions horizontalCentered="1"/>
  <pageMargins left="0.35" right="0.35" top="0.39" bottom="0.39" header="0" footer="0"/>
  <pageSetup fitToHeight="1" fitToWidth="1" horizontalDpi="600" verticalDpi="600" orientation="portrait" paperSize="9" scale="96" r:id="rId4"/>
  <drawing r:id="rId3"/>
  <legacyDrawing r:id="rId2"/>
</worksheet>
</file>

<file path=xl/worksheets/sheet9.xml><?xml version="1.0" encoding="utf-8"?>
<worksheet xmlns="http://schemas.openxmlformats.org/spreadsheetml/2006/main" xmlns:r="http://schemas.openxmlformats.org/officeDocument/2006/relationships">
  <sheetPr codeName="Sheet28">
    <tabColor indexed="42"/>
  </sheetPr>
  <dimension ref="A1:P87"/>
  <sheetViews>
    <sheetView showGridLines="0" showZeros="0" zoomScale="86" zoomScaleNormal="86" zoomScalePageLayoutView="0" workbookViewId="0" topLeftCell="A1">
      <pane ySplit="7" topLeftCell="A8" activePane="bottomLeft" state="frozen"/>
      <selection pane="topLeft" activeCell="B7" sqref="B7:O29"/>
      <selection pane="bottomLeft" activeCell="M10" sqref="M10"/>
    </sheetView>
  </sheetViews>
  <sheetFormatPr defaultColWidth="9.140625" defaultRowHeight="12.75"/>
  <cols>
    <col min="1" max="1" width="4.28125" style="0" customWidth="1"/>
    <col min="2" max="2" width="12.7109375" style="0" customWidth="1"/>
    <col min="3" max="3" width="13.140625" style="0" customWidth="1"/>
    <col min="4" max="4" width="11.421875" style="44" customWidth="1"/>
    <col min="5" max="5" width="12.00390625" style="44" customWidth="1"/>
    <col min="6" max="6" width="5.8515625" style="44" customWidth="1"/>
    <col min="7" max="7" width="2.57421875" style="44" customWidth="1"/>
    <col min="8" max="8" width="11.140625" style="99" customWidth="1"/>
    <col min="9" max="9" width="11.140625" style="44" customWidth="1"/>
    <col min="10" max="10" width="12.00390625" style="44" customWidth="1"/>
    <col min="11" max="11" width="11.7109375" style="44" customWidth="1"/>
    <col min="12" max="12" width="5.8515625" style="44" customWidth="1"/>
    <col min="13" max="13" width="11.28125" style="44" customWidth="1"/>
    <col min="14" max="16" width="5.8515625" style="44" customWidth="1"/>
  </cols>
  <sheetData>
    <row r="1" spans="1:16" ht="26.25">
      <c r="A1" s="91" t="str">
        <f>Altalanos!$A$6</f>
        <v>TM Kupa</v>
      </c>
      <c r="B1" s="91"/>
      <c r="C1" s="91"/>
      <c r="D1" s="92"/>
      <c r="E1" s="92"/>
      <c r="F1" s="347"/>
      <c r="G1" s="347"/>
      <c r="H1" s="371" t="s">
        <v>126</v>
      </c>
      <c r="I1" s="92"/>
      <c r="J1" s="93"/>
      <c r="K1" s="93"/>
      <c r="L1" s="93"/>
      <c r="M1" s="93"/>
      <c r="N1" s="93"/>
      <c r="O1" s="275"/>
      <c r="P1" s="106"/>
    </row>
    <row r="2" spans="1:16" ht="13.5" thickBot="1">
      <c r="A2" s="94"/>
      <c r="B2" s="94" t="s">
        <v>111</v>
      </c>
      <c r="C2" s="393" t="str">
        <f>Altalanos!$B$8</f>
        <v>L12</v>
      </c>
      <c r="D2" s="276"/>
      <c r="E2" s="276"/>
      <c r="F2" s="276"/>
      <c r="G2" s="276"/>
      <c r="H2" s="371" t="s">
        <v>127</v>
      </c>
      <c r="I2" s="100"/>
      <c r="J2" s="100"/>
      <c r="K2" s="85"/>
      <c r="L2" s="85"/>
      <c r="M2" s="85"/>
      <c r="N2" s="85"/>
      <c r="O2" s="277"/>
      <c r="P2" s="108"/>
    </row>
    <row r="3" spans="1:16" s="2" customFormat="1" ht="12.75">
      <c r="A3" s="405" t="s">
        <v>133</v>
      </c>
      <c r="B3" s="406"/>
      <c r="C3" s="407"/>
      <c r="D3" s="408"/>
      <c r="E3" s="409"/>
      <c r="F3" s="22"/>
      <c r="G3" s="22"/>
      <c r="H3" s="117"/>
      <c r="I3" s="22"/>
      <c r="J3" s="29"/>
      <c r="K3" s="29"/>
      <c r="L3" s="29"/>
      <c r="M3" s="278" t="s">
        <v>91</v>
      </c>
      <c r="N3" s="119"/>
      <c r="O3" s="119"/>
      <c r="P3" s="279"/>
    </row>
    <row r="4" spans="1:16" s="2" customFormat="1" ht="12.75">
      <c r="A4" s="54" t="s">
        <v>81</v>
      </c>
      <c r="B4" s="54"/>
      <c r="C4" s="52" t="s">
        <v>78</v>
      </c>
      <c r="D4" s="52"/>
      <c r="E4" s="52"/>
      <c r="F4" s="52"/>
      <c r="G4" s="52"/>
      <c r="H4" s="52" t="s">
        <v>86</v>
      </c>
      <c r="I4" s="54"/>
      <c r="J4" s="55"/>
      <c r="K4" s="55"/>
      <c r="L4" s="55" t="s">
        <v>87</v>
      </c>
      <c r="M4" s="272"/>
      <c r="N4" s="280"/>
      <c r="O4" s="280"/>
      <c r="P4" s="123"/>
    </row>
    <row r="5" spans="1:16" s="2" customFormat="1" ht="13.5" thickBot="1">
      <c r="A5" s="535" t="str">
        <f>Altalanos!$A$10</f>
        <v>2022.01.15-17</v>
      </c>
      <c r="B5" s="535"/>
      <c r="C5" s="139" t="str">
        <f>Altalanos!$C$10</f>
        <v>Budapest</v>
      </c>
      <c r="D5" s="96"/>
      <c r="E5" s="96"/>
      <c r="F5" s="96"/>
      <c r="G5" s="96"/>
      <c r="H5" s="141"/>
      <c r="I5" s="101"/>
      <c r="J5" s="87"/>
      <c r="K5" s="87"/>
      <c r="L5" s="87" t="str">
        <f>Altalanos!$E$10</f>
        <v>Peterdi Tamás</v>
      </c>
      <c r="M5" s="124"/>
      <c r="N5" s="101"/>
      <c r="O5" s="101"/>
      <c r="P5" s="125">
        <f>COUNTA(P8:P87)</f>
        <v>0</v>
      </c>
    </row>
    <row r="6" spans="1:16" s="281" customFormat="1" ht="12" customHeight="1">
      <c r="A6" s="282"/>
      <c r="B6" s="536" t="s">
        <v>128</v>
      </c>
      <c r="C6" s="537"/>
      <c r="D6" s="537"/>
      <c r="E6" s="537"/>
      <c r="F6" s="537"/>
      <c r="G6" s="455"/>
      <c r="H6" s="538" t="s">
        <v>129</v>
      </c>
      <c r="I6" s="537"/>
      <c r="J6" s="537"/>
      <c r="K6" s="537"/>
      <c r="L6" s="539"/>
      <c r="M6" s="538" t="s">
        <v>130</v>
      </c>
      <c r="N6" s="537"/>
      <c r="O6" s="537"/>
      <c r="P6" s="539"/>
    </row>
    <row r="7" spans="1:16" ht="47.25" customHeight="1" thickBot="1">
      <c r="A7" s="111" t="s">
        <v>88</v>
      </c>
      <c r="B7" s="112" t="s">
        <v>84</v>
      </c>
      <c r="C7" s="112" t="s">
        <v>85</v>
      </c>
      <c r="D7" s="112" t="s">
        <v>89</v>
      </c>
      <c r="E7" s="112" t="s">
        <v>90</v>
      </c>
      <c r="F7" s="479" t="s">
        <v>165</v>
      </c>
      <c r="G7" s="420" t="s">
        <v>164</v>
      </c>
      <c r="H7" s="111" t="s">
        <v>84</v>
      </c>
      <c r="I7" s="112" t="s">
        <v>85</v>
      </c>
      <c r="J7" s="112" t="s">
        <v>89</v>
      </c>
      <c r="K7" s="112" t="s">
        <v>90</v>
      </c>
      <c r="L7" s="113" t="s">
        <v>166</v>
      </c>
      <c r="M7" s="111" t="s">
        <v>164</v>
      </c>
      <c r="N7" s="273" t="s">
        <v>131</v>
      </c>
      <c r="O7" s="112" t="s">
        <v>132</v>
      </c>
      <c r="P7" s="113" t="s">
        <v>97</v>
      </c>
    </row>
    <row r="8" spans="1:16" s="11" customFormat="1" ht="18.75" customHeight="1">
      <c r="A8" s="480">
        <v>1</v>
      </c>
      <c r="B8" s="424" t="s">
        <v>371</v>
      </c>
      <c r="C8" s="102" t="s">
        <v>313</v>
      </c>
      <c r="D8" s="103"/>
      <c r="E8" s="485"/>
      <c r="F8" s="104">
        <v>3</v>
      </c>
      <c r="G8" s="477"/>
      <c r="H8" s="424" t="s">
        <v>376</v>
      </c>
      <c r="I8" s="102" t="s">
        <v>429</v>
      </c>
      <c r="J8" s="103"/>
      <c r="K8" s="485"/>
      <c r="L8" s="104">
        <v>2</v>
      </c>
      <c r="M8" s="103"/>
      <c r="N8" s="104"/>
      <c r="O8" s="419">
        <f aca="true" t="shared" si="0" ref="O8:O26">SUM(F8,L8)</f>
        <v>5</v>
      </c>
      <c r="P8" s="104"/>
    </row>
    <row r="9" spans="1:16" s="11" customFormat="1" ht="18.75" customHeight="1">
      <c r="A9" s="481">
        <v>2</v>
      </c>
      <c r="B9" s="424" t="s">
        <v>248</v>
      </c>
      <c r="C9" s="102" t="s">
        <v>314</v>
      </c>
      <c r="D9" s="103"/>
      <c r="E9" s="485"/>
      <c r="F9" s="104">
        <v>5</v>
      </c>
      <c r="G9" s="477"/>
      <c r="H9" s="424" t="s">
        <v>179</v>
      </c>
      <c r="I9" s="102" t="s">
        <v>311</v>
      </c>
      <c r="J9" s="103"/>
      <c r="K9" s="485"/>
      <c r="L9" s="104">
        <v>4</v>
      </c>
      <c r="M9" s="103"/>
      <c r="N9" s="104"/>
      <c r="O9" s="419">
        <f t="shared" si="0"/>
        <v>9</v>
      </c>
      <c r="P9" s="104"/>
    </row>
    <row r="10" spans="1:16" s="11" customFormat="1" ht="18.75" customHeight="1">
      <c r="A10" s="481">
        <v>3</v>
      </c>
      <c r="B10" s="424" t="s">
        <v>380</v>
      </c>
      <c r="C10" s="102" t="s">
        <v>413</v>
      </c>
      <c r="D10" s="103"/>
      <c r="E10" s="103"/>
      <c r="F10" s="115">
        <v>10</v>
      </c>
      <c r="G10" s="477"/>
      <c r="H10" s="421" t="s">
        <v>378</v>
      </c>
      <c r="I10" s="284" t="s">
        <v>317</v>
      </c>
      <c r="J10" s="103"/>
      <c r="K10" s="103"/>
      <c r="L10" s="115">
        <v>8</v>
      </c>
      <c r="M10" s="103"/>
      <c r="N10" s="104"/>
      <c r="O10" s="419">
        <f t="shared" si="0"/>
        <v>18</v>
      </c>
      <c r="P10" s="104"/>
    </row>
    <row r="11" spans="1:16" s="11" customFormat="1" ht="18.75" customHeight="1">
      <c r="A11" s="481">
        <v>4</v>
      </c>
      <c r="B11" s="424" t="s">
        <v>377</v>
      </c>
      <c r="C11" s="102" t="s">
        <v>316</v>
      </c>
      <c r="D11" s="103"/>
      <c r="E11" s="485"/>
      <c r="F11" s="104">
        <v>7</v>
      </c>
      <c r="G11" s="477"/>
      <c r="H11" s="424" t="s">
        <v>381</v>
      </c>
      <c r="I11" s="102" t="s">
        <v>319</v>
      </c>
      <c r="J11" s="103"/>
      <c r="K11" s="485"/>
      <c r="L11" s="104">
        <v>12</v>
      </c>
      <c r="M11" s="103"/>
      <c r="N11" s="104"/>
      <c r="O11" s="419">
        <f t="shared" si="0"/>
        <v>19</v>
      </c>
      <c r="P11" s="104"/>
    </row>
    <row r="12" spans="1:16" s="11" customFormat="1" ht="18.75" customHeight="1">
      <c r="A12" s="481">
        <v>5</v>
      </c>
      <c r="B12" s="424" t="s">
        <v>387</v>
      </c>
      <c r="C12" s="102" t="s">
        <v>327</v>
      </c>
      <c r="D12" s="103"/>
      <c r="E12" s="485"/>
      <c r="F12" s="104">
        <v>18</v>
      </c>
      <c r="G12" s="477"/>
      <c r="H12" s="424" t="s">
        <v>379</v>
      </c>
      <c r="I12" s="102" t="s">
        <v>318</v>
      </c>
      <c r="J12" s="103"/>
      <c r="K12" s="486"/>
      <c r="L12" s="104">
        <v>9</v>
      </c>
      <c r="M12" s="103"/>
      <c r="N12" s="104"/>
      <c r="O12" s="419">
        <f t="shared" si="0"/>
        <v>27</v>
      </c>
      <c r="P12" s="104"/>
    </row>
    <row r="13" spans="1:16" s="11" customFormat="1" ht="18.75" customHeight="1">
      <c r="A13" s="481">
        <v>6</v>
      </c>
      <c r="B13" s="424" t="s">
        <v>383</v>
      </c>
      <c r="C13" s="102" t="s">
        <v>320</v>
      </c>
      <c r="D13" s="103"/>
      <c r="E13" s="103"/>
      <c r="F13" s="115">
        <v>14</v>
      </c>
      <c r="G13" s="477"/>
      <c r="H13" s="421" t="s">
        <v>385</v>
      </c>
      <c r="I13" s="284" t="s">
        <v>322</v>
      </c>
      <c r="J13" s="103"/>
      <c r="K13" s="103"/>
      <c r="L13" s="115">
        <v>16</v>
      </c>
      <c r="M13" s="103"/>
      <c r="N13" s="104"/>
      <c r="O13" s="419">
        <f t="shared" si="0"/>
        <v>30</v>
      </c>
      <c r="P13" s="104"/>
    </row>
    <row r="14" spans="1:16" s="11" customFormat="1" ht="18.75" customHeight="1">
      <c r="A14" s="481">
        <v>7</v>
      </c>
      <c r="B14" s="424" t="s">
        <v>246</v>
      </c>
      <c r="C14" s="102" t="s">
        <v>328</v>
      </c>
      <c r="D14" s="103"/>
      <c r="E14" s="485"/>
      <c r="F14" s="104">
        <v>20</v>
      </c>
      <c r="G14" s="477"/>
      <c r="H14" s="424" t="s">
        <v>384</v>
      </c>
      <c r="I14" s="102" t="s">
        <v>321</v>
      </c>
      <c r="J14" s="103"/>
      <c r="K14" s="485"/>
      <c r="L14" s="104">
        <v>15</v>
      </c>
      <c r="M14" s="103"/>
      <c r="N14" s="104"/>
      <c r="O14" s="419">
        <f t="shared" si="0"/>
        <v>35</v>
      </c>
      <c r="P14" s="104"/>
    </row>
    <row r="15" spans="1:16" s="11" customFormat="1" ht="18.75" customHeight="1">
      <c r="A15" s="481">
        <v>8</v>
      </c>
      <c r="B15" s="424" t="s">
        <v>265</v>
      </c>
      <c r="C15" s="102" t="s">
        <v>332</v>
      </c>
      <c r="D15" s="103"/>
      <c r="E15" s="103"/>
      <c r="F15" s="115">
        <v>27</v>
      </c>
      <c r="G15" s="477"/>
      <c r="H15" s="421" t="s">
        <v>389</v>
      </c>
      <c r="I15" s="284" t="s">
        <v>330</v>
      </c>
      <c r="J15" s="103"/>
      <c r="K15" s="103"/>
      <c r="L15" s="115">
        <v>24</v>
      </c>
      <c r="M15" s="103"/>
      <c r="N15" s="104"/>
      <c r="O15" s="419">
        <f t="shared" si="0"/>
        <v>51</v>
      </c>
      <c r="P15" s="104"/>
    </row>
    <row r="16" spans="1:16" s="11" customFormat="1" ht="18.75" customHeight="1">
      <c r="A16" s="481">
        <v>9</v>
      </c>
      <c r="B16" s="424" t="s">
        <v>393</v>
      </c>
      <c r="C16" s="102" t="s">
        <v>335</v>
      </c>
      <c r="D16" s="103"/>
      <c r="E16" s="485"/>
      <c r="F16" s="104">
        <v>36</v>
      </c>
      <c r="G16" s="477"/>
      <c r="H16" s="424" t="s">
        <v>249</v>
      </c>
      <c r="I16" s="102" t="s">
        <v>331</v>
      </c>
      <c r="J16" s="103"/>
      <c r="K16" s="485"/>
      <c r="L16" s="104">
        <v>25</v>
      </c>
      <c r="M16" s="103"/>
      <c r="N16" s="104"/>
      <c r="O16" s="419">
        <f t="shared" si="0"/>
        <v>61</v>
      </c>
      <c r="P16" s="104"/>
    </row>
    <row r="17" spans="1:16" s="11" customFormat="1" ht="18.75" customHeight="1">
      <c r="A17" s="481">
        <v>10</v>
      </c>
      <c r="B17" s="424" t="s">
        <v>259</v>
      </c>
      <c r="C17" s="102" t="s">
        <v>336</v>
      </c>
      <c r="D17" s="103"/>
      <c r="E17" s="103"/>
      <c r="F17" s="115">
        <v>49</v>
      </c>
      <c r="G17" s="477"/>
      <c r="H17" s="421" t="s">
        <v>386</v>
      </c>
      <c r="I17" s="284" t="s">
        <v>326</v>
      </c>
      <c r="J17" s="103"/>
      <c r="K17" s="103"/>
      <c r="L17" s="104">
        <v>17</v>
      </c>
      <c r="M17" s="103"/>
      <c r="N17" s="104"/>
      <c r="O17" s="419">
        <f t="shared" si="0"/>
        <v>66</v>
      </c>
      <c r="P17" s="104"/>
    </row>
    <row r="18" spans="1:16" s="11" customFormat="1" ht="18.75" customHeight="1">
      <c r="A18" s="481">
        <v>11</v>
      </c>
      <c r="B18" s="424" t="s">
        <v>392</v>
      </c>
      <c r="C18" s="102" t="s">
        <v>431</v>
      </c>
      <c r="D18" s="103"/>
      <c r="E18" s="485"/>
      <c r="F18" s="104">
        <v>32</v>
      </c>
      <c r="G18" s="477"/>
      <c r="H18" s="424" t="s">
        <v>394</v>
      </c>
      <c r="I18" s="102" t="s">
        <v>316</v>
      </c>
      <c r="J18" s="103"/>
      <c r="K18" s="485"/>
      <c r="L18" s="104">
        <v>37</v>
      </c>
      <c r="M18" s="103"/>
      <c r="N18" s="285"/>
      <c r="O18" s="419">
        <f t="shared" si="0"/>
        <v>69</v>
      </c>
      <c r="P18" s="104"/>
    </row>
    <row r="19" spans="1:16" s="11" customFormat="1" ht="18.75" customHeight="1">
      <c r="A19" s="481">
        <v>12</v>
      </c>
      <c r="B19" s="424"/>
      <c r="C19" s="102"/>
      <c r="D19" s="103"/>
      <c r="E19" s="485"/>
      <c r="F19" s="104"/>
      <c r="G19" s="477"/>
      <c r="H19" s="424"/>
      <c r="I19" s="102"/>
      <c r="J19" s="103"/>
      <c r="K19" s="485"/>
      <c r="L19" s="104"/>
      <c r="M19" s="103"/>
      <c r="N19" s="104"/>
      <c r="O19" s="419">
        <f t="shared" si="0"/>
        <v>0</v>
      </c>
      <c r="P19" s="104"/>
    </row>
    <row r="20" spans="1:16" s="11" customFormat="1" ht="18.75" customHeight="1">
      <c r="A20" s="481">
        <v>13</v>
      </c>
      <c r="B20" s="424"/>
      <c r="C20" s="102"/>
      <c r="D20" s="103"/>
      <c r="E20" s="485"/>
      <c r="F20" s="104"/>
      <c r="G20" s="477"/>
      <c r="H20" s="424"/>
      <c r="I20" s="102"/>
      <c r="J20" s="103"/>
      <c r="K20" s="485"/>
      <c r="L20" s="104"/>
      <c r="M20" s="103"/>
      <c r="N20" s="104"/>
      <c r="O20" s="419">
        <f t="shared" si="0"/>
        <v>0</v>
      </c>
      <c r="P20" s="104"/>
    </row>
    <row r="21" spans="1:16" s="11" customFormat="1" ht="18.75" customHeight="1">
      <c r="A21" s="481">
        <v>14</v>
      </c>
      <c r="B21" s="424"/>
      <c r="C21" s="102"/>
      <c r="D21" s="103"/>
      <c r="E21" s="485"/>
      <c r="F21" s="104"/>
      <c r="G21" s="477"/>
      <c r="H21" s="424"/>
      <c r="I21" s="102"/>
      <c r="J21" s="103"/>
      <c r="K21" s="487"/>
      <c r="L21" s="104"/>
      <c r="M21" s="103"/>
      <c r="N21" s="104"/>
      <c r="O21" s="419">
        <f t="shared" si="0"/>
        <v>0</v>
      </c>
      <c r="P21" s="104"/>
    </row>
    <row r="22" spans="1:16" s="11" customFormat="1" ht="18.75" customHeight="1">
      <c r="A22" s="481">
        <v>15</v>
      </c>
      <c r="B22" s="424"/>
      <c r="C22" s="102"/>
      <c r="D22" s="103"/>
      <c r="E22" s="485"/>
      <c r="F22" s="104"/>
      <c r="G22" s="477"/>
      <c r="H22" s="424"/>
      <c r="I22" s="102"/>
      <c r="J22" s="103"/>
      <c r="K22" s="485"/>
      <c r="L22" s="104"/>
      <c r="M22" s="103"/>
      <c r="N22" s="104"/>
      <c r="O22" s="419">
        <f t="shared" si="0"/>
        <v>0</v>
      </c>
      <c r="P22" s="104"/>
    </row>
    <row r="23" spans="1:16" s="11" customFormat="1" ht="18.75" customHeight="1">
      <c r="A23" s="423">
        <v>16</v>
      </c>
      <c r="B23" s="424"/>
      <c r="C23" s="102"/>
      <c r="D23" s="103"/>
      <c r="E23" s="485"/>
      <c r="F23" s="104"/>
      <c r="G23" s="477"/>
      <c r="H23" s="424"/>
      <c r="I23" s="102"/>
      <c r="J23" s="103"/>
      <c r="K23" s="485"/>
      <c r="L23" s="104"/>
      <c r="M23" s="103"/>
      <c r="N23" s="104"/>
      <c r="O23" s="419">
        <f t="shared" si="0"/>
        <v>0</v>
      </c>
      <c r="P23" s="104"/>
    </row>
    <row r="24" spans="1:16" s="34" customFormat="1" ht="18.75" customHeight="1">
      <c r="A24" s="423">
        <v>17</v>
      </c>
      <c r="B24" s="424"/>
      <c r="C24" s="102"/>
      <c r="D24" s="103"/>
      <c r="E24" s="485"/>
      <c r="F24" s="104"/>
      <c r="G24" s="477"/>
      <c r="H24" s="424"/>
      <c r="I24" s="102"/>
      <c r="J24" s="103"/>
      <c r="K24" s="485"/>
      <c r="L24" s="104"/>
      <c r="M24" s="103"/>
      <c r="N24" s="104"/>
      <c r="O24" s="419">
        <f t="shared" si="0"/>
        <v>0</v>
      </c>
      <c r="P24" s="104"/>
    </row>
    <row r="25" spans="1:16" s="34" customFormat="1" ht="18.75" customHeight="1">
      <c r="A25" s="423">
        <v>18</v>
      </c>
      <c r="B25" s="424"/>
      <c r="C25" s="102"/>
      <c r="D25" s="103"/>
      <c r="E25" s="485"/>
      <c r="F25" s="104"/>
      <c r="G25" s="477"/>
      <c r="H25" s="424"/>
      <c r="I25" s="102"/>
      <c r="J25" s="103"/>
      <c r="K25" s="485"/>
      <c r="L25" s="104"/>
      <c r="M25" s="103"/>
      <c r="N25" s="104"/>
      <c r="O25" s="419">
        <f t="shared" si="0"/>
        <v>0</v>
      </c>
      <c r="P25" s="104"/>
    </row>
    <row r="26" spans="1:16" s="34" customFormat="1" ht="18.75" customHeight="1">
      <c r="A26" s="423">
        <v>19</v>
      </c>
      <c r="B26" s="424"/>
      <c r="C26" s="102"/>
      <c r="D26" s="103"/>
      <c r="E26" s="485"/>
      <c r="F26" s="104"/>
      <c r="G26" s="477"/>
      <c r="H26" s="424"/>
      <c r="I26" s="102"/>
      <c r="J26" s="103"/>
      <c r="K26" s="485"/>
      <c r="L26" s="104"/>
      <c r="M26" s="103"/>
      <c r="N26" s="104"/>
      <c r="O26" s="419">
        <f t="shared" si="0"/>
        <v>0</v>
      </c>
      <c r="P26" s="104"/>
    </row>
    <row r="27" spans="1:16" s="34" customFormat="1" ht="18.75" customHeight="1">
      <c r="A27" s="423">
        <v>20</v>
      </c>
      <c r="B27" s="424"/>
      <c r="C27" s="102"/>
      <c r="D27" s="103"/>
      <c r="E27" s="103"/>
      <c r="F27" s="115"/>
      <c r="G27" s="477"/>
      <c r="H27" s="421"/>
      <c r="I27" s="284"/>
      <c r="J27" s="103"/>
      <c r="K27" s="103"/>
      <c r="L27" s="115"/>
      <c r="M27" s="103"/>
      <c r="N27" s="104"/>
      <c r="O27" s="419"/>
      <c r="P27" s="104"/>
    </row>
    <row r="28" spans="1:16" s="34" customFormat="1" ht="18.75" customHeight="1" thickBot="1">
      <c r="A28" s="423">
        <v>21</v>
      </c>
      <c r="B28" s="424"/>
      <c r="C28" s="102"/>
      <c r="D28" s="103"/>
      <c r="E28" s="103"/>
      <c r="F28" s="115"/>
      <c r="G28" s="477"/>
      <c r="H28" s="421"/>
      <c r="I28" s="284"/>
      <c r="J28" s="103"/>
      <c r="K28" s="103"/>
      <c r="L28" s="115"/>
      <c r="M28" s="103"/>
      <c r="N28" s="104"/>
      <c r="O28" s="419"/>
      <c r="P28" s="104"/>
    </row>
    <row r="29" spans="1:16" s="34" customFormat="1" ht="18.75" customHeight="1">
      <c r="A29" s="480">
        <v>22</v>
      </c>
      <c r="B29" s="424"/>
      <c r="C29" s="102"/>
      <c r="D29" s="103"/>
      <c r="E29" s="103"/>
      <c r="F29" s="115"/>
      <c r="G29" s="477"/>
      <c r="H29" s="421"/>
      <c r="I29" s="284"/>
      <c r="J29" s="103"/>
      <c r="K29" s="103"/>
      <c r="L29" s="115"/>
      <c r="M29" s="103"/>
      <c r="N29" s="104"/>
      <c r="O29" s="419"/>
      <c r="P29" s="104"/>
    </row>
    <row r="30" spans="1:16" s="34" customFormat="1" ht="18.75" customHeight="1">
      <c r="A30" s="481">
        <v>23</v>
      </c>
      <c r="B30" s="424"/>
      <c r="C30" s="102"/>
      <c r="D30" s="103"/>
      <c r="E30" s="103"/>
      <c r="F30" s="115"/>
      <c r="G30" s="477"/>
      <c r="H30" s="421"/>
      <c r="I30" s="284"/>
      <c r="J30" s="103"/>
      <c r="K30" s="103"/>
      <c r="L30" s="115"/>
      <c r="M30" s="103"/>
      <c r="N30" s="104"/>
      <c r="O30" s="419"/>
      <c r="P30" s="104"/>
    </row>
    <row r="31" spans="1:16" s="34" customFormat="1" ht="18.75" customHeight="1">
      <c r="A31" s="481">
        <v>24</v>
      </c>
      <c r="B31" s="424"/>
      <c r="C31" s="102"/>
      <c r="D31" s="103"/>
      <c r="E31" s="103"/>
      <c r="F31" s="115"/>
      <c r="G31" s="477"/>
      <c r="H31" s="421"/>
      <c r="I31" s="284"/>
      <c r="J31" s="103"/>
      <c r="K31" s="103"/>
      <c r="L31" s="115"/>
      <c r="M31" s="103"/>
      <c r="N31" s="104"/>
      <c r="O31" s="419"/>
      <c r="P31" s="104"/>
    </row>
    <row r="32" spans="1:16" ht="18.75" customHeight="1" thickBot="1">
      <c r="A32" s="481">
        <v>25</v>
      </c>
      <c r="B32" s="424"/>
      <c r="C32" s="102"/>
      <c r="D32" s="103"/>
      <c r="E32" s="103"/>
      <c r="F32" s="115"/>
      <c r="G32" s="477"/>
      <c r="H32" s="421"/>
      <c r="I32" s="284"/>
      <c r="J32" s="103"/>
      <c r="K32" s="103"/>
      <c r="L32" s="115"/>
      <c r="M32" s="103"/>
      <c r="N32" s="104"/>
      <c r="O32" s="419"/>
      <c r="P32" s="104"/>
    </row>
    <row r="33" spans="1:16" ht="18.75" customHeight="1">
      <c r="A33" s="480">
        <v>26</v>
      </c>
      <c r="B33" s="424"/>
      <c r="C33" s="102"/>
      <c r="D33" s="103"/>
      <c r="E33" s="103"/>
      <c r="F33" s="115"/>
      <c r="G33" s="477"/>
      <c r="H33" s="421"/>
      <c r="I33" s="284"/>
      <c r="J33" s="103"/>
      <c r="K33" s="103"/>
      <c r="L33" s="115"/>
      <c r="M33" s="103"/>
      <c r="N33" s="104"/>
      <c r="O33" s="419"/>
      <c r="P33" s="104"/>
    </row>
    <row r="34" spans="1:16" ht="18.75" customHeight="1">
      <c r="A34" s="481">
        <v>27</v>
      </c>
      <c r="B34" s="424"/>
      <c r="C34" s="102"/>
      <c r="D34" s="103"/>
      <c r="E34" s="103"/>
      <c r="F34" s="115"/>
      <c r="G34" s="477"/>
      <c r="H34" s="421"/>
      <c r="I34" s="284"/>
      <c r="J34" s="103"/>
      <c r="K34" s="103"/>
      <c r="L34" s="115"/>
      <c r="M34" s="103"/>
      <c r="N34" s="104"/>
      <c r="O34" s="419"/>
      <c r="P34" s="104"/>
    </row>
    <row r="35" spans="1:16" ht="18.75" customHeight="1">
      <c r="A35" s="481">
        <v>28</v>
      </c>
      <c r="B35" s="424"/>
      <c r="C35" s="102"/>
      <c r="D35" s="103"/>
      <c r="E35" s="103"/>
      <c r="F35" s="115"/>
      <c r="G35" s="477"/>
      <c r="H35" s="421"/>
      <c r="I35" s="284"/>
      <c r="J35" s="103"/>
      <c r="K35" s="103"/>
      <c r="L35" s="115"/>
      <c r="M35" s="103"/>
      <c r="N35" s="104"/>
      <c r="O35" s="419"/>
      <c r="P35" s="104"/>
    </row>
    <row r="36" spans="1:16" ht="18.75" customHeight="1">
      <c r="A36" s="481">
        <v>29</v>
      </c>
      <c r="B36" s="424"/>
      <c r="C36" s="102"/>
      <c r="D36" s="103"/>
      <c r="E36" s="103"/>
      <c r="F36" s="115"/>
      <c r="G36" s="477"/>
      <c r="H36" s="421"/>
      <c r="I36" s="284"/>
      <c r="J36" s="103"/>
      <c r="K36" s="103"/>
      <c r="L36" s="115"/>
      <c r="M36" s="103"/>
      <c r="N36" s="104"/>
      <c r="O36" s="419"/>
      <c r="P36" s="104"/>
    </row>
    <row r="37" spans="1:16" ht="18.75" customHeight="1">
      <c r="A37" s="481">
        <v>30</v>
      </c>
      <c r="B37" s="424"/>
      <c r="C37" s="102"/>
      <c r="D37" s="103"/>
      <c r="E37" s="103"/>
      <c r="F37" s="115"/>
      <c r="G37" s="477"/>
      <c r="H37" s="421"/>
      <c r="I37" s="284"/>
      <c r="J37" s="103"/>
      <c r="K37" s="103"/>
      <c r="L37" s="115"/>
      <c r="M37" s="103"/>
      <c r="N37" s="104"/>
      <c r="O37" s="419"/>
      <c r="P37" s="104"/>
    </row>
    <row r="38" spans="1:16" ht="18.75" customHeight="1">
      <c r="A38" s="481">
        <v>31</v>
      </c>
      <c r="B38" s="424"/>
      <c r="C38" s="102"/>
      <c r="D38" s="103"/>
      <c r="E38" s="103"/>
      <c r="F38" s="115"/>
      <c r="G38" s="477"/>
      <c r="H38" s="421"/>
      <c r="I38" s="284"/>
      <c r="J38" s="103"/>
      <c r="K38" s="103"/>
      <c r="L38" s="115"/>
      <c r="M38" s="103"/>
      <c r="N38" s="104"/>
      <c r="O38" s="419"/>
      <c r="P38" s="104"/>
    </row>
    <row r="39" spans="1:16" ht="18.75" customHeight="1">
      <c r="A39" s="481">
        <v>32</v>
      </c>
      <c r="B39" s="424"/>
      <c r="C39" s="102"/>
      <c r="D39" s="103"/>
      <c r="E39" s="103"/>
      <c r="F39" s="115"/>
      <c r="G39" s="477"/>
      <c r="H39" s="421"/>
      <c r="I39" s="284"/>
      <c r="J39" s="103"/>
      <c r="K39" s="103"/>
      <c r="L39" s="115"/>
      <c r="M39" s="103"/>
      <c r="N39" s="104"/>
      <c r="O39" s="419"/>
      <c r="P39" s="104"/>
    </row>
    <row r="40" spans="1:16" ht="18.75" customHeight="1">
      <c r="A40" s="423"/>
      <c r="B40" s="424"/>
      <c r="C40" s="102"/>
      <c r="D40" s="103"/>
      <c r="E40" s="103"/>
      <c r="F40" s="115"/>
      <c r="G40" s="477"/>
      <c r="H40" s="421"/>
      <c r="I40" s="284"/>
      <c r="J40" s="103"/>
      <c r="K40" s="103"/>
      <c r="L40" s="115"/>
      <c r="M40" s="103"/>
      <c r="N40" s="104"/>
      <c r="O40" s="419"/>
      <c r="P40" s="104"/>
    </row>
    <row r="41" spans="1:16" ht="18.75" customHeight="1">
      <c r="A41" s="423"/>
      <c r="B41" s="424"/>
      <c r="C41" s="102"/>
      <c r="D41" s="103"/>
      <c r="E41" s="103"/>
      <c r="F41" s="115"/>
      <c r="G41" s="477"/>
      <c r="H41" s="421"/>
      <c r="I41" s="284"/>
      <c r="J41" s="103"/>
      <c r="K41" s="103"/>
      <c r="L41" s="115"/>
      <c r="M41" s="103"/>
      <c r="N41" s="104"/>
      <c r="O41" s="419"/>
      <c r="P41" s="104"/>
    </row>
    <row r="42" spans="1:16" ht="18.75" customHeight="1">
      <c r="A42" s="423"/>
      <c r="B42" s="424"/>
      <c r="C42" s="102"/>
      <c r="D42" s="103"/>
      <c r="E42" s="103"/>
      <c r="F42" s="115"/>
      <c r="G42" s="477"/>
      <c r="H42" s="421"/>
      <c r="I42" s="284"/>
      <c r="J42" s="103"/>
      <c r="K42" s="103"/>
      <c r="L42" s="115"/>
      <c r="M42" s="103"/>
      <c r="N42" s="104"/>
      <c r="O42" s="419"/>
      <c r="P42" s="104"/>
    </row>
    <row r="43" spans="1:16" ht="18.75" customHeight="1">
      <c r="A43" s="423"/>
      <c r="B43" s="424"/>
      <c r="C43" s="102"/>
      <c r="D43" s="103"/>
      <c r="E43" s="103"/>
      <c r="F43" s="115"/>
      <c r="G43" s="477"/>
      <c r="H43" s="421"/>
      <c r="I43" s="284"/>
      <c r="J43" s="103"/>
      <c r="K43" s="103"/>
      <c r="L43" s="115"/>
      <c r="M43" s="103"/>
      <c r="N43" s="104"/>
      <c r="O43" s="419"/>
      <c r="P43" s="104"/>
    </row>
    <row r="44" spans="1:16" ht="18.75" customHeight="1">
      <c r="A44" s="423"/>
      <c r="B44" s="424"/>
      <c r="C44" s="102"/>
      <c r="D44" s="103"/>
      <c r="E44" s="103"/>
      <c r="F44" s="115"/>
      <c r="G44" s="477"/>
      <c r="H44" s="421"/>
      <c r="I44" s="284"/>
      <c r="J44" s="103"/>
      <c r="K44" s="103"/>
      <c r="L44" s="115"/>
      <c r="M44" s="103"/>
      <c r="N44" s="104"/>
      <c r="O44" s="419"/>
      <c r="P44" s="104"/>
    </row>
    <row r="45" spans="1:16" ht="18.75" customHeight="1">
      <c r="A45" s="423"/>
      <c r="B45" s="424"/>
      <c r="C45" s="102"/>
      <c r="D45" s="103"/>
      <c r="E45" s="103"/>
      <c r="F45" s="115"/>
      <c r="G45" s="477"/>
      <c r="H45" s="421"/>
      <c r="I45" s="284"/>
      <c r="J45" s="103"/>
      <c r="K45" s="103"/>
      <c r="L45" s="115"/>
      <c r="M45" s="103"/>
      <c r="N45" s="104"/>
      <c r="O45" s="419"/>
      <c r="P45" s="104"/>
    </row>
    <row r="46" spans="1:16" ht="18.75" customHeight="1">
      <c r="A46" s="423"/>
      <c r="B46" s="424"/>
      <c r="C46" s="102"/>
      <c r="D46" s="103"/>
      <c r="E46" s="103"/>
      <c r="F46" s="115"/>
      <c r="G46" s="477"/>
      <c r="H46" s="421"/>
      <c r="I46" s="284"/>
      <c r="J46" s="103"/>
      <c r="K46" s="103"/>
      <c r="L46" s="115"/>
      <c r="M46" s="103"/>
      <c r="N46" s="104"/>
      <c r="O46" s="419"/>
      <c r="P46" s="104"/>
    </row>
    <row r="47" spans="1:16" ht="18.75" customHeight="1">
      <c r="A47" s="423"/>
      <c r="B47" s="424"/>
      <c r="C47" s="102"/>
      <c r="D47" s="103"/>
      <c r="E47" s="103"/>
      <c r="F47" s="115"/>
      <c r="G47" s="477"/>
      <c r="H47" s="421"/>
      <c r="I47" s="284"/>
      <c r="J47" s="103"/>
      <c r="K47" s="103"/>
      <c r="L47" s="115"/>
      <c r="M47" s="103"/>
      <c r="N47" s="104"/>
      <c r="O47" s="419"/>
      <c r="P47" s="104"/>
    </row>
    <row r="48" spans="1:16" ht="18.75" customHeight="1">
      <c r="A48" s="423"/>
      <c r="B48" s="424"/>
      <c r="C48" s="102"/>
      <c r="D48" s="103"/>
      <c r="E48" s="103"/>
      <c r="F48" s="115"/>
      <c r="G48" s="477"/>
      <c r="H48" s="421"/>
      <c r="I48" s="284"/>
      <c r="J48" s="103"/>
      <c r="K48" s="103"/>
      <c r="L48" s="115"/>
      <c r="M48" s="103"/>
      <c r="N48" s="104"/>
      <c r="O48" s="419"/>
      <c r="P48" s="104"/>
    </row>
    <row r="49" spans="1:16" ht="18.75" customHeight="1">
      <c r="A49" s="423"/>
      <c r="B49" s="424"/>
      <c r="C49" s="102"/>
      <c r="D49" s="103"/>
      <c r="E49" s="103"/>
      <c r="F49" s="115"/>
      <c r="G49" s="477"/>
      <c r="H49" s="421"/>
      <c r="I49" s="284"/>
      <c r="J49" s="103"/>
      <c r="K49" s="103"/>
      <c r="L49" s="115"/>
      <c r="M49" s="103"/>
      <c r="N49" s="104"/>
      <c r="O49" s="419"/>
      <c r="P49" s="104"/>
    </row>
    <row r="50" spans="1:16" ht="18.75" customHeight="1">
      <c r="A50" s="423"/>
      <c r="B50" s="424"/>
      <c r="C50" s="102"/>
      <c r="D50" s="103"/>
      <c r="E50" s="103"/>
      <c r="F50" s="115"/>
      <c r="G50" s="477"/>
      <c r="H50" s="421"/>
      <c r="I50" s="284"/>
      <c r="J50" s="103"/>
      <c r="K50" s="103"/>
      <c r="L50" s="115"/>
      <c r="M50" s="103"/>
      <c r="N50" s="104"/>
      <c r="O50" s="419"/>
      <c r="P50" s="104"/>
    </row>
    <row r="51" spans="1:16" ht="18.75" customHeight="1">
      <c r="A51" s="423"/>
      <c r="B51" s="424"/>
      <c r="C51" s="102"/>
      <c r="D51" s="103"/>
      <c r="E51" s="103"/>
      <c r="F51" s="115"/>
      <c r="G51" s="477"/>
      <c r="H51" s="421"/>
      <c r="I51" s="284"/>
      <c r="J51" s="103"/>
      <c r="K51" s="103"/>
      <c r="L51" s="115"/>
      <c r="M51" s="103"/>
      <c r="N51" s="104"/>
      <c r="O51" s="419"/>
      <c r="P51" s="104"/>
    </row>
    <row r="52" spans="1:16" ht="18.75" customHeight="1">
      <c r="A52" s="423"/>
      <c r="B52" s="424"/>
      <c r="C52" s="102"/>
      <c r="D52" s="103"/>
      <c r="E52" s="103"/>
      <c r="F52" s="115"/>
      <c r="G52" s="477"/>
      <c r="H52" s="421"/>
      <c r="I52" s="284"/>
      <c r="J52" s="103"/>
      <c r="K52" s="103"/>
      <c r="L52" s="115"/>
      <c r="M52" s="103"/>
      <c r="N52" s="104"/>
      <c r="O52" s="419"/>
      <c r="P52" s="104"/>
    </row>
    <row r="53" spans="1:16" ht="18.75" customHeight="1">
      <c r="A53" s="423"/>
      <c r="B53" s="424"/>
      <c r="C53" s="102"/>
      <c r="D53" s="103"/>
      <c r="E53" s="103"/>
      <c r="F53" s="115"/>
      <c r="G53" s="477"/>
      <c r="H53" s="421"/>
      <c r="I53" s="284"/>
      <c r="J53" s="103"/>
      <c r="K53" s="103"/>
      <c r="L53" s="115"/>
      <c r="M53" s="103"/>
      <c r="N53" s="104"/>
      <c r="O53" s="419"/>
      <c r="P53" s="104"/>
    </row>
    <row r="54" spans="1:16" ht="18.75" customHeight="1">
      <c r="A54" s="423"/>
      <c r="B54" s="424"/>
      <c r="C54" s="102"/>
      <c r="D54" s="103"/>
      <c r="E54" s="103"/>
      <c r="F54" s="115"/>
      <c r="G54" s="477"/>
      <c r="H54" s="421"/>
      <c r="I54" s="284"/>
      <c r="J54" s="103"/>
      <c r="K54" s="103"/>
      <c r="L54" s="115"/>
      <c r="M54" s="103"/>
      <c r="N54" s="104"/>
      <c r="O54" s="419"/>
      <c r="P54" s="104"/>
    </row>
    <row r="55" spans="1:16" ht="18.75" customHeight="1">
      <c r="A55" s="423"/>
      <c r="B55" s="424"/>
      <c r="C55" s="102"/>
      <c r="D55" s="103"/>
      <c r="E55" s="103"/>
      <c r="F55" s="115"/>
      <c r="G55" s="477"/>
      <c r="H55" s="421"/>
      <c r="I55" s="284"/>
      <c r="J55" s="103"/>
      <c r="K55" s="103"/>
      <c r="L55" s="104"/>
      <c r="M55" s="103"/>
      <c r="N55" s="104"/>
      <c r="O55" s="419"/>
      <c r="P55" s="104"/>
    </row>
    <row r="56" spans="1:16" ht="18.75" customHeight="1">
      <c r="A56" s="423"/>
      <c r="B56" s="424"/>
      <c r="C56" s="102"/>
      <c r="D56" s="103"/>
      <c r="E56" s="485"/>
      <c r="F56" s="104"/>
      <c r="G56" s="477"/>
      <c r="H56" s="424"/>
      <c r="I56" s="102"/>
      <c r="J56" s="103"/>
      <c r="K56" s="485"/>
      <c r="L56" s="104"/>
      <c r="M56" s="103"/>
      <c r="N56" s="104"/>
      <c r="O56" s="419"/>
      <c r="P56" s="104"/>
    </row>
    <row r="57" spans="1:16" ht="18.75" customHeight="1">
      <c r="A57" s="423"/>
      <c r="B57" s="424"/>
      <c r="C57" s="102"/>
      <c r="D57" s="103"/>
      <c r="E57" s="103"/>
      <c r="F57" s="115"/>
      <c r="G57" s="477"/>
      <c r="H57" s="421"/>
      <c r="I57" s="284"/>
      <c r="J57" s="103"/>
      <c r="K57" s="103"/>
      <c r="L57" s="115"/>
      <c r="M57" s="103"/>
      <c r="N57" s="104"/>
      <c r="O57" s="419"/>
      <c r="P57" s="104"/>
    </row>
    <row r="58" spans="1:16" ht="18.75" customHeight="1">
      <c r="A58" s="423"/>
      <c r="B58" s="424"/>
      <c r="C58" s="102"/>
      <c r="D58" s="103"/>
      <c r="E58" s="485"/>
      <c r="F58" s="104"/>
      <c r="G58" s="477"/>
      <c r="H58" s="424"/>
      <c r="I58" s="102"/>
      <c r="J58" s="103"/>
      <c r="K58" s="485"/>
      <c r="L58" s="104"/>
      <c r="M58" s="103"/>
      <c r="N58" s="104"/>
      <c r="O58" s="419"/>
      <c r="P58" s="104"/>
    </row>
    <row r="59" spans="1:16" ht="18.75" customHeight="1">
      <c r="A59" s="423"/>
      <c r="B59" s="424"/>
      <c r="C59" s="102"/>
      <c r="D59" s="103"/>
      <c r="E59" s="485"/>
      <c r="F59" s="104"/>
      <c r="G59" s="477"/>
      <c r="H59" s="424"/>
      <c r="I59" s="102"/>
      <c r="J59" s="103"/>
      <c r="K59" s="485"/>
      <c r="L59" s="104"/>
      <c r="M59" s="103"/>
      <c r="N59" s="104"/>
      <c r="O59" s="419"/>
      <c r="P59" s="104"/>
    </row>
    <row r="60" spans="1:16" ht="18.75" customHeight="1">
      <c r="A60" s="423"/>
      <c r="B60" s="424"/>
      <c r="C60" s="102"/>
      <c r="D60" s="103"/>
      <c r="E60" s="485"/>
      <c r="F60" s="104"/>
      <c r="G60" s="477"/>
      <c r="H60" s="424"/>
      <c r="I60" s="102"/>
      <c r="J60" s="103"/>
      <c r="K60" s="485"/>
      <c r="L60" s="104"/>
      <c r="M60" s="103"/>
      <c r="N60" s="104"/>
      <c r="O60" s="419"/>
      <c r="P60" s="104"/>
    </row>
    <row r="61" spans="1:16" ht="18.75" customHeight="1">
      <c r="A61" s="423"/>
      <c r="B61" s="424"/>
      <c r="C61" s="102"/>
      <c r="D61" s="103"/>
      <c r="E61" s="485"/>
      <c r="F61" s="104"/>
      <c r="G61" s="477"/>
      <c r="H61" s="424"/>
      <c r="I61" s="102"/>
      <c r="J61" s="103"/>
      <c r="K61" s="485"/>
      <c r="L61" s="104"/>
      <c r="M61" s="103"/>
      <c r="N61" s="285"/>
      <c r="O61" s="419"/>
      <c r="P61" s="104"/>
    </row>
    <row r="62" spans="1:16" ht="18.75" customHeight="1">
      <c r="A62" s="423"/>
      <c r="B62" s="424"/>
      <c r="C62" s="102"/>
      <c r="D62" s="103"/>
      <c r="E62" s="485"/>
      <c r="F62" s="104"/>
      <c r="G62" s="477"/>
      <c r="H62" s="424"/>
      <c r="I62" s="102"/>
      <c r="J62" s="103"/>
      <c r="K62" s="485"/>
      <c r="L62" s="104"/>
      <c r="M62" s="103"/>
      <c r="N62" s="104"/>
      <c r="O62" s="419"/>
      <c r="P62" s="104"/>
    </row>
    <row r="63" spans="1:16" ht="18.75" customHeight="1">
      <c r="A63" s="423"/>
      <c r="B63" s="424"/>
      <c r="C63" s="102"/>
      <c r="D63" s="103"/>
      <c r="E63" s="485"/>
      <c r="F63" s="104"/>
      <c r="G63" s="477"/>
      <c r="H63" s="424"/>
      <c r="I63" s="102"/>
      <c r="J63" s="103"/>
      <c r="K63" s="486"/>
      <c r="L63" s="104"/>
      <c r="M63" s="103"/>
      <c r="N63" s="104"/>
      <c r="O63" s="419"/>
      <c r="P63" s="104"/>
    </row>
    <row r="64" spans="1:16" ht="18.75" customHeight="1">
      <c r="A64" s="423"/>
      <c r="B64" s="424"/>
      <c r="C64" s="102"/>
      <c r="D64" s="103"/>
      <c r="E64" s="485"/>
      <c r="F64" s="104"/>
      <c r="G64" s="477"/>
      <c r="H64" s="424"/>
      <c r="I64" s="102"/>
      <c r="J64" s="103"/>
      <c r="K64" s="485"/>
      <c r="L64" s="104"/>
      <c r="M64" s="103"/>
      <c r="N64" s="104"/>
      <c r="O64" s="419"/>
      <c r="P64" s="104"/>
    </row>
    <row r="65" spans="1:16" ht="18.75" customHeight="1">
      <c r="A65" s="423"/>
      <c r="B65" s="424"/>
      <c r="C65" s="102"/>
      <c r="D65" s="103"/>
      <c r="E65" s="485"/>
      <c r="F65" s="104"/>
      <c r="G65" s="477"/>
      <c r="H65" s="424"/>
      <c r="I65" s="102"/>
      <c r="J65" s="103"/>
      <c r="K65" s="485"/>
      <c r="L65" s="104"/>
      <c r="M65" s="103"/>
      <c r="N65" s="104"/>
      <c r="O65" s="419"/>
      <c r="P65" s="104"/>
    </row>
    <row r="66" spans="1:16" ht="18.75" customHeight="1">
      <c r="A66" s="423"/>
      <c r="B66" s="424"/>
      <c r="C66" s="102"/>
      <c r="D66" s="103"/>
      <c r="E66" s="485"/>
      <c r="F66" s="104"/>
      <c r="G66" s="477"/>
      <c r="H66" s="424"/>
      <c r="I66" s="102"/>
      <c r="J66" s="103"/>
      <c r="K66" s="487"/>
      <c r="L66" s="104"/>
      <c r="M66" s="103"/>
      <c r="N66" s="104"/>
      <c r="O66" s="419"/>
      <c r="P66" s="104"/>
    </row>
    <row r="67" spans="1:16" ht="18.75" customHeight="1">
      <c r="A67" s="423"/>
      <c r="B67" s="424"/>
      <c r="C67" s="102"/>
      <c r="D67" s="103"/>
      <c r="E67" s="485"/>
      <c r="F67" s="104"/>
      <c r="G67" s="477"/>
      <c r="H67" s="424"/>
      <c r="I67" s="102"/>
      <c r="J67" s="103"/>
      <c r="K67" s="485"/>
      <c r="L67" s="104"/>
      <c r="M67" s="103"/>
      <c r="N67" s="104"/>
      <c r="O67" s="419"/>
      <c r="P67" s="104"/>
    </row>
    <row r="68" spans="1:16" ht="19.5" customHeight="1">
      <c r="A68" s="423"/>
      <c r="B68" s="424"/>
      <c r="C68" s="102"/>
      <c r="D68" s="103"/>
      <c r="E68" s="485"/>
      <c r="F68" s="104"/>
      <c r="G68" s="477"/>
      <c r="H68" s="424"/>
      <c r="I68" s="102"/>
      <c r="J68" s="103"/>
      <c r="K68" s="485"/>
      <c r="L68" s="104"/>
      <c r="M68" s="103"/>
      <c r="N68" s="104"/>
      <c r="O68" s="419"/>
      <c r="P68" s="104"/>
    </row>
    <row r="69" spans="1:16" ht="19.5" customHeight="1">
      <c r="A69" s="423"/>
      <c r="B69" s="424"/>
      <c r="C69" s="102"/>
      <c r="D69" s="103"/>
      <c r="E69" s="485"/>
      <c r="F69" s="104"/>
      <c r="G69" s="477"/>
      <c r="H69" s="424"/>
      <c r="I69" s="102"/>
      <c r="J69" s="103"/>
      <c r="K69" s="485"/>
      <c r="L69" s="104"/>
      <c r="M69" s="103"/>
      <c r="N69" s="104"/>
      <c r="O69" s="419"/>
      <c r="P69" s="104"/>
    </row>
    <row r="70" spans="1:16" ht="19.5" customHeight="1">
      <c r="A70" s="423"/>
      <c r="B70" s="424"/>
      <c r="C70" s="102"/>
      <c r="D70" s="103"/>
      <c r="E70" s="485"/>
      <c r="F70" s="104"/>
      <c r="G70" s="477"/>
      <c r="H70" s="424"/>
      <c r="I70" s="102"/>
      <c r="J70" s="103"/>
      <c r="K70" s="485"/>
      <c r="L70" s="104"/>
      <c r="M70" s="103"/>
      <c r="N70" s="104"/>
      <c r="O70" s="419"/>
      <c r="P70" s="104"/>
    </row>
    <row r="71" spans="1:16" ht="19.5" customHeight="1">
      <c r="A71" s="423"/>
      <c r="B71" s="424"/>
      <c r="C71" s="102"/>
      <c r="D71" s="103"/>
      <c r="E71" s="485"/>
      <c r="F71" s="104"/>
      <c r="G71" s="477"/>
      <c r="H71" s="424"/>
      <c r="I71" s="102"/>
      <c r="J71" s="103"/>
      <c r="K71" s="485"/>
      <c r="L71" s="104"/>
      <c r="M71" s="103"/>
      <c r="N71" s="104"/>
      <c r="O71" s="419"/>
      <c r="P71" s="104"/>
    </row>
    <row r="72" spans="1:16" ht="19.5" customHeight="1">
      <c r="A72" s="423"/>
      <c r="B72" s="424"/>
      <c r="C72" s="102"/>
      <c r="D72" s="103"/>
      <c r="E72" s="103"/>
      <c r="F72" s="115"/>
      <c r="G72" s="477"/>
      <c r="H72" s="421"/>
      <c r="I72" s="284"/>
      <c r="J72" s="103"/>
      <c r="K72" s="103"/>
      <c r="L72" s="104"/>
      <c r="M72" s="103"/>
      <c r="N72" s="104"/>
      <c r="O72" s="419"/>
      <c r="P72" s="104"/>
    </row>
    <row r="73" spans="1:16" ht="19.5" customHeight="1">
      <c r="A73" s="423"/>
      <c r="B73" s="424"/>
      <c r="C73" s="102"/>
      <c r="D73" s="103"/>
      <c r="E73" s="485"/>
      <c r="F73" s="104"/>
      <c r="G73" s="477"/>
      <c r="H73" s="424"/>
      <c r="I73" s="102"/>
      <c r="J73" s="103"/>
      <c r="K73" s="485"/>
      <c r="L73" s="104"/>
      <c r="M73" s="103"/>
      <c r="N73" s="104"/>
      <c r="O73" s="419"/>
      <c r="P73" s="104"/>
    </row>
    <row r="74" spans="1:16" ht="19.5" customHeight="1">
      <c r="A74" s="423"/>
      <c r="B74" s="424"/>
      <c r="C74" s="102"/>
      <c r="D74" s="103"/>
      <c r="E74" s="485"/>
      <c r="F74" s="104"/>
      <c r="G74" s="477"/>
      <c r="H74" s="424"/>
      <c r="I74" s="102"/>
      <c r="J74" s="103"/>
      <c r="K74" s="485"/>
      <c r="L74" s="104"/>
      <c r="M74" s="103"/>
      <c r="N74" s="104"/>
      <c r="O74" s="419"/>
      <c r="P74" s="104"/>
    </row>
    <row r="75" spans="1:16" ht="19.5" customHeight="1">
      <c r="A75" s="423"/>
      <c r="B75" s="424"/>
      <c r="C75" s="102"/>
      <c r="D75" s="103"/>
      <c r="E75" s="485"/>
      <c r="F75" s="104"/>
      <c r="G75" s="477"/>
      <c r="H75" s="424"/>
      <c r="I75" s="102"/>
      <c r="J75" s="103"/>
      <c r="K75" s="485"/>
      <c r="L75" s="104"/>
      <c r="M75" s="103"/>
      <c r="N75" s="104"/>
      <c r="O75" s="419"/>
      <c r="P75" s="104"/>
    </row>
    <row r="76" spans="1:16" ht="19.5" customHeight="1">
      <c r="A76" s="423"/>
      <c r="B76" s="424"/>
      <c r="C76" s="102"/>
      <c r="D76" s="103"/>
      <c r="E76" s="485"/>
      <c r="F76" s="104"/>
      <c r="G76" s="477"/>
      <c r="H76" s="424"/>
      <c r="I76" s="102"/>
      <c r="J76" s="103"/>
      <c r="K76" s="485"/>
      <c r="L76" s="104"/>
      <c r="M76" s="103"/>
      <c r="N76" s="104"/>
      <c r="O76" s="419"/>
      <c r="P76" s="104"/>
    </row>
    <row r="77" spans="1:16" ht="19.5" customHeight="1">
      <c r="A77" s="423"/>
      <c r="B77" s="424"/>
      <c r="C77" s="102"/>
      <c r="D77" s="103"/>
      <c r="E77" s="485"/>
      <c r="F77" s="104"/>
      <c r="G77" s="477"/>
      <c r="H77" s="424"/>
      <c r="I77" s="102"/>
      <c r="J77" s="103"/>
      <c r="K77" s="485"/>
      <c r="L77" s="104"/>
      <c r="M77" s="103"/>
      <c r="N77" s="285"/>
      <c r="O77" s="419"/>
      <c r="P77" s="104"/>
    </row>
    <row r="78" spans="1:16" ht="19.5" customHeight="1">
      <c r="A78" s="423"/>
      <c r="B78" s="424"/>
      <c r="C78" s="102"/>
      <c r="D78" s="103"/>
      <c r="E78" s="485"/>
      <c r="F78" s="104"/>
      <c r="G78" s="477"/>
      <c r="H78" s="424"/>
      <c r="I78" s="102"/>
      <c r="J78" s="103"/>
      <c r="K78" s="485"/>
      <c r="L78" s="104"/>
      <c r="M78" s="103"/>
      <c r="N78" s="104"/>
      <c r="O78" s="419"/>
      <c r="P78" s="104"/>
    </row>
    <row r="79" spans="1:16" ht="19.5" customHeight="1">
      <c r="A79" s="423"/>
      <c r="B79" s="424"/>
      <c r="C79" s="102"/>
      <c r="D79" s="103"/>
      <c r="E79" s="485"/>
      <c r="F79" s="104"/>
      <c r="G79" s="477"/>
      <c r="H79" s="424"/>
      <c r="I79" s="102"/>
      <c r="J79" s="103"/>
      <c r="K79" s="486"/>
      <c r="L79" s="104"/>
      <c r="M79" s="103"/>
      <c r="N79" s="104"/>
      <c r="O79" s="419"/>
      <c r="P79" s="104"/>
    </row>
    <row r="80" spans="1:16" ht="19.5" customHeight="1">
      <c r="A80" s="423"/>
      <c r="B80" s="424"/>
      <c r="C80" s="102"/>
      <c r="D80" s="103"/>
      <c r="E80" s="485"/>
      <c r="F80" s="104"/>
      <c r="G80" s="477"/>
      <c r="H80" s="424"/>
      <c r="I80" s="102"/>
      <c r="J80" s="103"/>
      <c r="K80" s="485"/>
      <c r="L80" s="104"/>
      <c r="M80" s="103"/>
      <c r="N80" s="104"/>
      <c r="O80" s="419"/>
      <c r="P80" s="104"/>
    </row>
    <row r="81" spans="1:16" ht="19.5" customHeight="1">
      <c r="A81" s="423"/>
      <c r="B81" s="424"/>
      <c r="C81" s="102"/>
      <c r="D81" s="103"/>
      <c r="E81" s="485"/>
      <c r="F81" s="104"/>
      <c r="G81" s="477"/>
      <c r="H81" s="424"/>
      <c r="I81" s="102"/>
      <c r="J81" s="103"/>
      <c r="K81" s="485"/>
      <c r="L81" s="104"/>
      <c r="M81" s="103"/>
      <c r="N81" s="104"/>
      <c r="O81" s="419"/>
      <c r="P81" s="104"/>
    </row>
    <row r="82" spans="1:16" ht="19.5" customHeight="1">
      <c r="A82" s="423"/>
      <c r="B82" s="424"/>
      <c r="C82" s="102"/>
      <c r="D82" s="103"/>
      <c r="E82" s="485"/>
      <c r="F82" s="104"/>
      <c r="G82" s="477"/>
      <c r="H82" s="424"/>
      <c r="I82" s="102"/>
      <c r="J82" s="103"/>
      <c r="K82" s="487"/>
      <c r="L82" s="104"/>
      <c r="M82" s="103"/>
      <c r="N82" s="104"/>
      <c r="O82" s="419"/>
      <c r="P82" s="104"/>
    </row>
    <row r="83" spans="1:16" ht="19.5" customHeight="1">
      <c r="A83" s="423"/>
      <c r="B83" s="424"/>
      <c r="C83" s="102"/>
      <c r="D83" s="103"/>
      <c r="E83" s="485"/>
      <c r="F83" s="104"/>
      <c r="G83" s="477"/>
      <c r="H83" s="424"/>
      <c r="I83" s="102"/>
      <c r="J83" s="103"/>
      <c r="K83" s="485"/>
      <c r="L83" s="104"/>
      <c r="M83" s="103"/>
      <c r="N83" s="104"/>
      <c r="O83" s="419"/>
      <c r="P83" s="104"/>
    </row>
    <row r="84" spans="1:16" ht="19.5" customHeight="1">
      <c r="A84" s="423"/>
      <c r="B84" s="424"/>
      <c r="C84" s="102"/>
      <c r="D84" s="103"/>
      <c r="E84" s="485"/>
      <c r="F84" s="104"/>
      <c r="G84" s="477"/>
      <c r="H84" s="424"/>
      <c r="I84" s="102"/>
      <c r="J84" s="103"/>
      <c r="K84" s="485"/>
      <c r="L84" s="104"/>
      <c r="M84" s="103"/>
      <c r="N84" s="104"/>
      <c r="O84" s="419"/>
      <c r="P84" s="104"/>
    </row>
    <row r="85" spans="1:16" ht="19.5" customHeight="1">
      <c r="A85" s="423"/>
      <c r="B85" s="424"/>
      <c r="C85" s="102"/>
      <c r="D85" s="103"/>
      <c r="E85" s="485"/>
      <c r="F85" s="104"/>
      <c r="G85" s="477"/>
      <c r="H85" s="424"/>
      <c r="I85" s="102"/>
      <c r="J85" s="103"/>
      <c r="K85" s="485"/>
      <c r="L85" s="104"/>
      <c r="M85" s="103"/>
      <c r="N85" s="104"/>
      <c r="O85" s="419"/>
      <c r="P85" s="104"/>
    </row>
    <row r="86" spans="1:16" ht="19.5" customHeight="1">
      <c r="A86" s="423"/>
      <c r="B86" s="424"/>
      <c r="C86" s="102"/>
      <c r="D86" s="103"/>
      <c r="E86" s="485"/>
      <c r="F86" s="104"/>
      <c r="G86" s="477"/>
      <c r="H86" s="424"/>
      <c r="I86" s="102"/>
      <c r="J86" s="103"/>
      <c r="K86" s="485"/>
      <c r="L86" s="104"/>
      <c r="M86" s="103"/>
      <c r="N86" s="104"/>
      <c r="O86" s="419"/>
      <c r="P86" s="104"/>
    </row>
    <row r="87" spans="1:16" ht="19.5" customHeight="1" thickBot="1">
      <c r="A87" s="423"/>
      <c r="B87" s="425"/>
      <c r="C87" s="331"/>
      <c r="D87" s="422"/>
      <c r="E87" s="488"/>
      <c r="F87" s="489"/>
      <c r="G87" s="478"/>
      <c r="H87" s="425"/>
      <c r="I87" s="331"/>
      <c r="J87" s="422"/>
      <c r="K87" s="488"/>
      <c r="L87" s="489"/>
      <c r="M87" s="103"/>
      <c r="N87" s="104"/>
      <c r="O87" s="419"/>
      <c r="P87" s="104"/>
    </row>
  </sheetData>
  <sheetProtection/>
  <mergeCells count="4">
    <mergeCell ref="A5:B5"/>
    <mergeCell ref="B6:F6"/>
    <mergeCell ref="H6:L6"/>
    <mergeCell ref="M6:P6"/>
  </mergeCells>
  <printOptions horizontalCentered="1"/>
  <pageMargins left="0.35" right="0.35" top="0.39" bottom="0.39" header="0" footer="0"/>
  <pageSetup horizontalDpi="200" verticalDpi="200" orientation="landscape" paperSize="9" r:id="rId3"/>
  <rowBreaks count="4" manualBreakCount="4">
    <brk id="27" max="255" man="1"/>
    <brk id="47" max="255" man="1"/>
    <brk id="67" max="255" man="1"/>
    <brk id="87"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Tennis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U16 EuJunTour U16 2003 v2.0</dc:title>
  <dc:subject>U16 European Junior Tour events</dc:subject>
  <dc:creator>Anders Wennberg</dc:creator>
  <cp:keywords/>
  <dc:description>Copyright © Tennis Europe and ITF Limited, 2003.
All rights reserved. Reproduction of this work in whole or in part, without the prior permission of Tennis Europe and ITF is prohibited.</dc:description>
  <cp:lastModifiedBy>. Tomi</cp:lastModifiedBy>
  <cp:lastPrinted>2022-01-15T15:44:50Z</cp:lastPrinted>
  <dcterms:created xsi:type="dcterms:W3CDTF">1998-01-18T23:10:02Z</dcterms:created>
  <dcterms:modified xsi:type="dcterms:W3CDTF">2022-01-17T14:12:02Z</dcterms:modified>
  <cp:category>Forms</cp:category>
  <cp:version/>
  <cp:contentType/>
  <cp:contentStatus/>
</cp:coreProperties>
</file>