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85" windowHeight="11490" tabRatio="884" firstSheet="2" activeTab="12"/>
  </bookViews>
  <sheets>
    <sheet name="Altalanos" sheetId="1" r:id="rId1"/>
    <sheet name="Birók" sheetId="2" r:id="rId2"/>
    <sheet name="V.krcs lány A" sheetId="3" r:id="rId3"/>
    <sheet name="V.krcs lány B" sheetId="4" r:id="rId4"/>
    <sheet name="IV.krcs lány A" sheetId="5" r:id="rId5"/>
    <sheet name="IV.krcs lány B &quot;Acsop.&quot;" sheetId="6" r:id="rId6"/>
    <sheet name="IV.krcs lány B &quot;Bcsop.&quot;" sheetId="7" r:id="rId7"/>
    <sheet name="III.krcs Fiú B" sheetId="8" r:id="rId8"/>
    <sheet name="VI.krcs Fiú B" sheetId="9" r:id="rId9"/>
    <sheet name="IV.krcs Fiú B" sheetId="10" r:id="rId10"/>
    <sheet name="V.krcs Fiú B" sheetId="11" r:id="rId11"/>
    <sheet name="II.krcs Fiú B &quot;Acsop.&quot;" sheetId="12" r:id="rId12"/>
    <sheet name="II.krcs Fiú B &quot;Bcsop.&quot;" sheetId="13" r:id="rId1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'Birók'!$A$1:$N$29</definedName>
    <definedName name="_xlnm.Print_Area" localSheetId="11">'II.krcs Fiú B "Acsop."'!$A$1:$M$41</definedName>
    <definedName name="_xlnm.Print_Area" localSheetId="12">'II.krcs Fiú B "Bcsop."'!$A$1:$M$41</definedName>
    <definedName name="_xlnm.Print_Area" localSheetId="7">'III.krcs Fiú B'!$A$1:$M$49</definedName>
    <definedName name="_xlnm.Print_Area" localSheetId="9">'IV.krcs Fiú B'!$A$1:$M$47</definedName>
    <definedName name="_xlnm.Print_Area" localSheetId="4">'IV.krcs lány A'!$A$1:$M$41</definedName>
    <definedName name="_xlnm.Print_Area" localSheetId="5">'IV.krcs lány B "Acsop."'!$A$1:$M$41</definedName>
    <definedName name="_xlnm.Print_Area" localSheetId="6">'IV.krcs lány B "Bcsop."'!$A$1:$M$41</definedName>
    <definedName name="_xlnm.Print_Area" localSheetId="10">'V.krcs Fiú B'!$A$1:$M$41</definedName>
    <definedName name="_xlnm.Print_Area" localSheetId="2">'V.krcs lány A'!$A$1:$M$41</definedName>
    <definedName name="_xlnm.Print_Area" localSheetId="3">'V.krcs lány B'!$A$1:$M$41</definedName>
    <definedName name="_xlnm.Print_Area" localSheetId="8">'VI.krcs Fiú B'!$A$1:$M$41</definedName>
  </definedNames>
  <calcPr fullCalcOnLoad="1"/>
</workbook>
</file>

<file path=xl/sharedStrings.xml><?xml version="1.0" encoding="utf-8"?>
<sst xmlns="http://schemas.openxmlformats.org/spreadsheetml/2006/main" count="1288" uniqueCount="281">
  <si>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</si>
  <si>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</si>
  <si>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</si>
  <si>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</si>
  <si>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</si>
  <si>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</si>
  <si>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</si>
  <si>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</si>
  <si>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</si>
  <si>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</si>
  <si>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</si>
  <si>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</si>
  <si>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</si>
  <si>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</si>
  <si>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</si>
  <si>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</si>
  <si>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</si>
  <si>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</si>
  <si>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</si>
  <si>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</si>
  <si>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</si>
  <si>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</si>
  <si>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</si>
  <si>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</si>
  <si>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</si>
  <si>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</si>
  <si>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</si>
  <si>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</si>
  <si>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</si>
  <si>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</si>
  <si>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</si>
  <si>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</si>
  <si>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</si>
  <si>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</si>
  <si>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</si>
  <si>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</si>
  <si>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</si>
  <si>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</si>
  <si>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</si>
  <si>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</si>
  <si>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</si>
  <si>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</si>
  <si>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</si>
  <si>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</si>
  <si>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</si>
  <si>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</si>
  <si>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</si>
  <si>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</si>
  <si>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</si>
  <si>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</si>
  <si>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</si>
  <si>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</si>
  <si>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</si>
  <si>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</si>
  <si>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</si>
  <si>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</si>
  <si>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</si>
  <si>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</si>
  <si>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</si>
  <si>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</si>
  <si>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</si>
  <si>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</si>
  <si>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</si>
  <si>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</si>
  <si>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</si>
  <si>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</si>
  <si>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</si>
  <si>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</si>
  <si>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</si>
  <si>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</si>
  <si>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</si>
  <si>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</si>
  <si>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</si>
  <si>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</si>
  <si>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</si>
  <si>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</si>
  <si>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</si>
  <si>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</si>
  <si>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</si>
  <si>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</si>
  <si>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</si>
  <si>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</si>
  <si>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</si>
  <si>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</si>
  <si>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</si>
  <si>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</si>
  <si>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</si>
  <si>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</si>
  <si>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</si>
  <si>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</si>
  <si>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</si>
  <si>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</si>
  <si>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</si>
  <si>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E - F</t>
  </si>
  <si>
    <t>F - D</t>
  </si>
  <si>
    <t>D - G</t>
  </si>
  <si>
    <t>G - E</t>
  </si>
  <si>
    <t>F - E</t>
  </si>
  <si>
    <t>Tolna Vármegyei Diákolimpiai Selejtező</t>
  </si>
  <si>
    <t>2023.04.24-25.</t>
  </si>
  <si>
    <t>Paks</t>
  </si>
  <si>
    <t>Lakatosné Klopcsik Diana</t>
  </si>
  <si>
    <t>Paksi SE</t>
  </si>
  <si>
    <t>Tóth-Udvardy Tamás</t>
  </si>
  <si>
    <t>Komlósi</t>
  </si>
  <si>
    <t>Csenge</t>
  </si>
  <si>
    <t xml:space="preserve">Bálint </t>
  </si>
  <si>
    <t xml:space="preserve">Kozma </t>
  </si>
  <si>
    <t>Kíra</t>
  </si>
  <si>
    <t xml:space="preserve">Németh </t>
  </si>
  <si>
    <t>Petra</t>
  </si>
  <si>
    <t xml:space="preserve">Czethoffer </t>
  </si>
  <si>
    <t>Hanna</t>
  </si>
  <si>
    <t xml:space="preserve">Jáhn </t>
  </si>
  <si>
    <t>Adrienn</t>
  </si>
  <si>
    <t>Hernádi</t>
  </si>
  <si>
    <t>Gréta</t>
  </si>
  <si>
    <t xml:space="preserve">Apembe </t>
  </si>
  <si>
    <t>Emma</t>
  </si>
  <si>
    <t>Szekszárd</t>
  </si>
  <si>
    <t>Weisz</t>
  </si>
  <si>
    <t>Janka</t>
  </si>
  <si>
    <t xml:space="preserve">Kánnai </t>
  </si>
  <si>
    <t>Anna</t>
  </si>
  <si>
    <t>Adorján</t>
  </si>
  <si>
    <t>Maja</t>
  </si>
  <si>
    <t>Benedeczki</t>
  </si>
  <si>
    <t>Lilla</t>
  </si>
  <si>
    <t>Jáhn</t>
  </si>
  <si>
    <t>Zsanett</t>
  </si>
  <si>
    <t>Balogh</t>
  </si>
  <si>
    <t>VBG</t>
  </si>
  <si>
    <t>Deák</t>
  </si>
  <si>
    <t>Bezerédj</t>
  </si>
  <si>
    <t>Kozma</t>
  </si>
  <si>
    <t>Lina</t>
  </si>
  <si>
    <t>Ágoston</t>
  </si>
  <si>
    <t>Lisztmajer</t>
  </si>
  <si>
    <t>Panna</t>
  </si>
  <si>
    <t>Lili</t>
  </si>
  <si>
    <t xml:space="preserve">Kósa </t>
  </si>
  <si>
    <t>Szonja</t>
  </si>
  <si>
    <t>Rákóczi</t>
  </si>
  <si>
    <t xml:space="preserve">Szarvas </t>
  </si>
  <si>
    <t>Fanni</t>
  </si>
  <si>
    <t>Rácz</t>
  </si>
  <si>
    <t>Lévai</t>
  </si>
  <si>
    <t>Jázmin</t>
  </si>
  <si>
    <t>Domonyai</t>
  </si>
  <si>
    <t>István</t>
  </si>
  <si>
    <t>Horváth</t>
  </si>
  <si>
    <t>Benjámin</t>
  </si>
  <si>
    <t>Katona</t>
  </si>
  <si>
    <t>Olivér</t>
  </si>
  <si>
    <t>Kiss</t>
  </si>
  <si>
    <t>Kristóf</t>
  </si>
  <si>
    <t>Madocsa</t>
  </si>
  <si>
    <t>Sabankó</t>
  </si>
  <si>
    <t>Zétény</t>
  </si>
  <si>
    <t xml:space="preserve">Kápolnás </t>
  </si>
  <si>
    <t>Upadisev</t>
  </si>
  <si>
    <t>Dávid</t>
  </si>
  <si>
    <t>Szili</t>
  </si>
  <si>
    <t>Lajos</t>
  </si>
  <si>
    <t>ESZI</t>
  </si>
  <si>
    <t>Fillér</t>
  </si>
  <si>
    <t>Bakó</t>
  </si>
  <si>
    <t>Dániel</t>
  </si>
  <si>
    <t>Rafael</t>
  </si>
  <si>
    <t>Lányi</t>
  </si>
  <si>
    <t>Krisztián</t>
  </si>
  <si>
    <t>Péri</t>
  </si>
  <si>
    <t>Jakab</t>
  </si>
  <si>
    <t>Tamás</t>
  </si>
  <si>
    <t>Bence</t>
  </si>
  <si>
    <t>Lizák-Pető</t>
  </si>
  <si>
    <t>Balázs</t>
  </si>
  <si>
    <t>Zag</t>
  </si>
  <si>
    <t>Gergő</t>
  </si>
  <si>
    <t>Bonyhád</t>
  </si>
  <si>
    <t>Rosta</t>
  </si>
  <si>
    <t xml:space="preserve">Gáspár </t>
  </si>
  <si>
    <t>Levente</t>
  </si>
  <si>
    <t>Szabó</t>
  </si>
  <si>
    <t>László</t>
  </si>
  <si>
    <t>Wágner</t>
  </si>
  <si>
    <t>Bertalan</t>
  </si>
  <si>
    <t>Ábrahám</t>
  </si>
  <si>
    <t>Péter</t>
  </si>
  <si>
    <t>Tamási-Schwarcz</t>
  </si>
  <si>
    <t>Martin</t>
  </si>
  <si>
    <t>Molnár</t>
  </si>
  <si>
    <t>Czethoffer</t>
  </si>
  <si>
    <t>Csiszár</t>
  </si>
  <si>
    <t>Máté</t>
  </si>
  <si>
    <t xml:space="preserve">Szabados </t>
  </si>
  <si>
    <t>Bálint</t>
  </si>
  <si>
    <t>Frigyesi</t>
  </si>
  <si>
    <t>Dömötör</t>
  </si>
  <si>
    <t>Ábel</t>
  </si>
  <si>
    <t>Sidló</t>
  </si>
  <si>
    <t>Joe</t>
  </si>
  <si>
    <t>Zalán</t>
  </si>
  <si>
    <t>5 4</t>
  </si>
  <si>
    <t>4 5</t>
  </si>
  <si>
    <t>4 2</t>
  </si>
  <si>
    <t>2 4</t>
  </si>
  <si>
    <t>5 3</t>
  </si>
  <si>
    <t>3 5</t>
  </si>
  <si>
    <t>4 1</t>
  </si>
  <si>
    <t>1 4</t>
  </si>
  <si>
    <t>4 0</t>
  </si>
  <si>
    <t>0 4</t>
  </si>
  <si>
    <t>8 0</t>
  </si>
  <si>
    <t>5 8</t>
  </si>
  <si>
    <t>0 8</t>
  </si>
  <si>
    <t>8 5</t>
  </si>
  <si>
    <t>8 4</t>
  </si>
  <si>
    <t>4 8</t>
  </si>
  <si>
    <t>8 1</t>
  </si>
  <si>
    <t>1 8</t>
  </si>
  <si>
    <t>0/6</t>
  </si>
  <si>
    <t>2 6</t>
  </si>
  <si>
    <t>6 0</t>
  </si>
  <si>
    <t>6 2</t>
  </si>
  <si>
    <t>5 7</t>
  </si>
  <si>
    <t>7 5</t>
  </si>
  <si>
    <t>0 6</t>
  </si>
  <si>
    <t>6 1</t>
  </si>
  <si>
    <t>3 6</t>
  </si>
  <si>
    <t>1 6</t>
  </si>
  <si>
    <t>6 3</t>
  </si>
  <si>
    <t>1-2. hely</t>
  </si>
  <si>
    <t>3-4. hely</t>
  </si>
  <si>
    <t>Weisz Janka</t>
  </si>
  <si>
    <t>Németh Petra</t>
  </si>
  <si>
    <t>Benedeczki Lilla</t>
  </si>
  <si>
    <t>Apembe Emma</t>
  </si>
  <si>
    <t>6 4</t>
  </si>
  <si>
    <t>4 6</t>
  </si>
  <si>
    <t>73 71</t>
  </si>
  <si>
    <t>37 17</t>
  </si>
  <si>
    <t>74 75</t>
  </si>
  <si>
    <t>47 57</t>
  </si>
  <si>
    <t>74 72</t>
  </si>
  <si>
    <t>47 27</t>
  </si>
  <si>
    <t>71 71</t>
  </si>
  <si>
    <t>17 17</t>
  </si>
  <si>
    <t>72 70</t>
  </si>
  <si>
    <t>27 07</t>
  </si>
  <si>
    <t>72 73</t>
  </si>
  <si>
    <t>27 37</t>
  </si>
  <si>
    <t>73 75</t>
  </si>
  <si>
    <t>37 57</t>
  </si>
  <si>
    <t>72 71</t>
  </si>
  <si>
    <t>27 17</t>
  </si>
  <si>
    <t>70 74</t>
  </si>
  <si>
    <t>07 47</t>
  </si>
  <si>
    <t>74 74</t>
  </si>
  <si>
    <t>47 47</t>
  </si>
  <si>
    <t>Tamási-Schwarcz Krisztián</t>
  </si>
  <si>
    <t>Lányi Martin</t>
  </si>
  <si>
    <t>Sidló Joseph</t>
  </si>
  <si>
    <t>Szabados Bálint</t>
  </si>
  <si>
    <t>75 47 37</t>
  </si>
  <si>
    <t>57 70 52</t>
  </si>
  <si>
    <t>75 07 25</t>
  </si>
  <si>
    <t>86 70</t>
  </si>
  <si>
    <t>17 37</t>
  </si>
  <si>
    <t>71 73</t>
  </si>
  <si>
    <t>47 37</t>
  </si>
  <si>
    <t>74 73</t>
  </si>
  <si>
    <t>70 86</t>
  </si>
  <si>
    <t>07 68</t>
  </si>
  <si>
    <t>75 68 15</t>
  </si>
  <si>
    <t>68 07</t>
  </si>
  <si>
    <t>71 72</t>
  </si>
  <si>
    <t>17 27</t>
  </si>
  <si>
    <t>68 37</t>
  </si>
  <si>
    <t>86 73</t>
  </si>
  <si>
    <t>57 86 51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</si>
</sst>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5" fillId="35" borderId="14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43" applyFont="1" applyFill="1" applyAlignment="1">
      <alignment/>
    </xf>
    <xf numFmtId="0" fontId="0" fillId="0" borderId="0" xfId="0" applyAlignment="1">
      <alignment horizontal="center"/>
    </xf>
    <xf numFmtId="49" fontId="18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6" fillId="33" borderId="16" xfId="0" applyNumberFormat="1" applyFont="1" applyFill="1" applyBorder="1" applyAlignment="1">
      <alignment horizontal="left" vertical="center"/>
    </xf>
    <xf numFmtId="49" fontId="16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vertical="center"/>
    </xf>
    <xf numFmtId="0" fontId="15" fillId="33" borderId="0" xfId="57" applyNumberFormat="1" applyFont="1" applyFill="1" applyAlignment="1" applyProtection="1">
      <alignment vertical="center"/>
      <protection locked="0"/>
    </xf>
    <xf numFmtId="0" fontId="16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8" fillId="37" borderId="26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0" fontId="20" fillId="33" borderId="27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0" fillId="33" borderId="31" xfId="0" applyNumberFormat="1" applyFont="1" applyFill="1" applyBorder="1" applyAlignment="1">
      <alignment horizontal="left" vertical="center"/>
    </xf>
    <xf numFmtId="49" fontId="26" fillId="33" borderId="31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0" fontId="35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3" fillId="33" borderId="33" xfId="0" applyFont="1" applyFill="1" applyBorder="1" applyAlignment="1">
      <alignment horizontal="left" vertical="center"/>
    </xf>
    <xf numFmtId="0" fontId="24" fillId="33" borderId="34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34" fillId="33" borderId="13" xfId="0" applyNumberFormat="1" applyFont="1" applyFill="1" applyBorder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34" fillId="33" borderId="0" xfId="0" applyFont="1" applyFill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6" fillId="37" borderId="0" xfId="0" applyNumberFormat="1" applyFont="1" applyFill="1" applyAlignment="1">
      <alignment vertical="top"/>
    </xf>
    <xf numFmtId="49" fontId="25" fillId="37" borderId="0" xfId="0" applyNumberFormat="1" applyFont="1" applyFill="1" applyAlignment="1">
      <alignment vertical="top"/>
    </xf>
    <xf numFmtId="49" fontId="28" fillId="37" borderId="0" xfId="0" applyNumberFormat="1" applyFont="1" applyFill="1" applyAlignment="1">
      <alignment horizontal="center"/>
    </xf>
    <xf numFmtId="49" fontId="28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5" fillId="37" borderId="15" xfId="0" applyNumberFormat="1" applyFont="1" applyFill="1" applyBorder="1" applyAlignment="1">
      <alignment horizontal="left" vertical="center"/>
    </xf>
    <xf numFmtId="49" fontId="15" fillId="37" borderId="15" xfId="0" applyNumberFormat="1" applyFont="1" applyFill="1" applyBorder="1" applyAlignment="1">
      <alignment vertical="center"/>
    </xf>
    <xf numFmtId="49" fontId="30" fillId="37" borderId="15" xfId="0" applyNumberFormat="1" applyFont="1" applyFill="1" applyBorder="1" applyAlignment="1">
      <alignment vertical="center"/>
    </xf>
    <xf numFmtId="49" fontId="15" fillId="37" borderId="15" xfId="57" applyNumberFormat="1" applyFont="1" applyFill="1" applyBorder="1" applyAlignment="1" applyProtection="1">
      <alignment vertical="center"/>
      <protection locked="0"/>
    </xf>
    <xf numFmtId="49" fontId="16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0" fillId="37" borderId="35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31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1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8" fillId="37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1" fillId="33" borderId="3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29" fillId="37" borderId="31" xfId="0" applyNumberFormat="1" applyFont="1" applyFill="1" applyBorder="1" applyAlignment="1">
      <alignment vertical="center"/>
    </xf>
    <xf numFmtId="0" fontId="0" fillId="37" borderId="36" xfId="0" applyFill="1" applyBorder="1" applyAlignment="1">
      <alignment/>
    </xf>
    <xf numFmtId="49" fontId="8" fillId="37" borderId="2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29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2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49" fontId="27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27" fillId="37" borderId="29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vertical="center"/>
    </xf>
    <xf numFmtId="49" fontId="8" fillId="37" borderId="29" xfId="0" applyNumberFormat="1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7" fillId="38" borderId="0" xfId="0" applyFont="1" applyFill="1" applyAlignment="1">
      <alignment/>
    </xf>
    <xf numFmtId="0" fontId="37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38" fillId="37" borderId="0" xfId="0" applyFont="1" applyFill="1" applyAlignment="1">
      <alignment horizontal="center"/>
    </xf>
    <xf numFmtId="0" fontId="38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3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8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6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39" fillId="37" borderId="16" xfId="0" applyFont="1" applyFill="1" applyBorder="1" applyAlignment="1">
      <alignment horizontal="center"/>
    </xf>
    <xf numFmtId="0" fontId="39" fillId="37" borderId="0" xfId="0" applyFont="1" applyFill="1" applyBorder="1" applyAlignment="1">
      <alignment horizontal="center"/>
    </xf>
    <xf numFmtId="0" fontId="39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7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33" borderId="3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12" fillId="37" borderId="0" xfId="0" applyNumberFormat="1" applyFont="1" applyFill="1" applyAlignment="1">
      <alignment horizontal="left"/>
    </xf>
    <xf numFmtId="49" fontId="10" fillId="35" borderId="27" xfId="0" applyNumberFormat="1" applyFont="1" applyFill="1" applyBorder="1" applyAlignment="1">
      <alignment vertical="center"/>
    </xf>
    <xf numFmtId="0" fontId="31" fillId="37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 shrinkToFit="1"/>
    </xf>
    <xf numFmtId="0" fontId="33" fillId="37" borderId="16" xfId="0" applyFont="1" applyFill="1" applyBorder="1" applyAlignment="1">
      <alignment vertical="center"/>
    </xf>
    <xf numFmtId="14" fontId="22" fillId="33" borderId="31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14" fontId="15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8" fillId="37" borderId="31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6" fontId="0" fillId="0" borderId="14" xfId="0" applyNumberFormat="1" applyFont="1" applyBorder="1" applyAlignment="1">
      <alignment horizontal="center" vertical="center"/>
    </xf>
    <xf numFmtId="0" fontId="0" fillId="37" borderId="16" xfId="0" applyFill="1" applyBorder="1" applyAlignment="1">
      <alignment horizontal="center"/>
    </xf>
    <xf numFmtId="16" fontId="0" fillId="0" borderId="14" xfId="0" applyNumberFormat="1" applyBorder="1" applyAlignment="1">
      <alignment horizontal="center" vertical="center"/>
    </xf>
    <xf numFmtId="0" fontId="0" fillId="44" borderId="0" xfId="0" applyFill="1" applyAlignment="1">
      <alignment/>
    </xf>
    <xf numFmtId="16" fontId="0" fillId="0" borderId="0" xfId="0" applyNumberFormat="1" applyAlignment="1">
      <alignment/>
    </xf>
    <xf numFmtId="0" fontId="0" fillId="44" borderId="16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2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94" t="s">
        <v>87</v>
      </c>
      <c r="B1" s="3"/>
      <c r="C1" s="3"/>
      <c r="D1" s="95"/>
      <c r="E1" s="4"/>
      <c r="F1" s="5"/>
      <c r="G1" s="5"/>
    </row>
    <row r="2" spans="1:7" s="6" customFormat="1" ht="36.75" customHeight="1" thickBot="1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11</v>
      </c>
      <c r="B4" s="16"/>
      <c r="C4" s="16"/>
      <c r="D4" s="16"/>
      <c r="E4" s="17"/>
      <c r="F4" s="5"/>
      <c r="G4" s="5"/>
    </row>
    <row r="5" spans="1:7" s="18" customFormat="1" ht="15" customHeight="1">
      <c r="A5" s="107" t="s">
        <v>12</v>
      </c>
      <c r="B5" s="20"/>
      <c r="C5" s="20"/>
      <c r="D5" s="20"/>
      <c r="E5" s="225"/>
      <c r="F5" s="21"/>
      <c r="G5" s="22"/>
    </row>
    <row r="6" spans="1:7" s="2" customFormat="1" ht="26.25">
      <c r="A6" s="233" t="s">
        <v>98</v>
      </c>
      <c r="B6" s="226"/>
      <c r="C6" s="23"/>
      <c r="D6" s="24"/>
      <c r="E6" s="25"/>
      <c r="F6" s="5"/>
      <c r="G6" s="5"/>
    </row>
    <row r="7" spans="1:7" s="18" customFormat="1" ht="15" customHeight="1">
      <c r="A7" s="211" t="s">
        <v>88</v>
      </c>
      <c r="B7" s="211" t="s">
        <v>89</v>
      </c>
      <c r="C7" s="211" t="s">
        <v>90</v>
      </c>
      <c r="D7" s="211" t="s">
        <v>91</v>
      </c>
      <c r="E7" s="211" t="s">
        <v>92</v>
      </c>
      <c r="F7" s="21"/>
      <c r="G7" s="22"/>
    </row>
    <row r="8" spans="1:7" s="2" customFormat="1" ht="16.5" customHeight="1">
      <c r="A8" s="114"/>
      <c r="B8" s="114"/>
      <c r="C8" s="114"/>
      <c r="D8" s="114"/>
      <c r="E8" s="114"/>
      <c r="F8" s="5"/>
      <c r="G8" s="5"/>
    </row>
    <row r="9" spans="1:7" s="2" customFormat="1" ht="15" customHeight="1">
      <c r="A9" s="107" t="s">
        <v>13</v>
      </c>
      <c r="B9" s="20"/>
      <c r="C9" s="108" t="s">
        <v>14</v>
      </c>
      <c r="D9" s="108"/>
      <c r="E9" s="109" t="s">
        <v>15</v>
      </c>
      <c r="F9" s="5"/>
      <c r="G9" s="5"/>
    </row>
    <row r="10" spans="1:7" s="2" customFormat="1" ht="12.75">
      <c r="A10" s="27" t="s">
        <v>99</v>
      </c>
      <c r="B10" s="28"/>
      <c r="C10" s="29" t="s">
        <v>100</v>
      </c>
      <c r="D10" s="108" t="s">
        <v>43</v>
      </c>
      <c r="E10" s="217" t="s">
        <v>101</v>
      </c>
      <c r="F10" s="5"/>
      <c r="G10" s="5"/>
    </row>
    <row r="11" spans="1:7" ht="12.75">
      <c r="A11" s="19"/>
      <c r="B11" s="20"/>
      <c r="C11" s="113" t="s">
        <v>41</v>
      </c>
      <c r="D11" s="113" t="s">
        <v>84</v>
      </c>
      <c r="E11" s="113" t="s">
        <v>85</v>
      </c>
      <c r="F11" s="31"/>
      <c r="G11" s="31"/>
    </row>
    <row r="12" spans="1:7" s="2" customFormat="1" ht="12.75">
      <c r="A12" s="96"/>
      <c r="B12" s="5"/>
      <c r="C12" s="115"/>
      <c r="D12" s="115" t="s">
        <v>102</v>
      </c>
      <c r="E12" s="115" t="s">
        <v>103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10"/>
      <c r="C17" s="9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7">
    <tabColor indexed="11"/>
  </sheetPr>
  <dimension ref="A1:AK4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Altalanos!$D$8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154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201" t="s">
        <v>58</v>
      </c>
      <c r="P5" s="202" t="s">
        <v>64</v>
      </c>
      <c r="Q5" s="148"/>
      <c r="R5" s="201" t="s">
        <v>58</v>
      </c>
      <c r="S5" s="229" t="s">
        <v>93</v>
      </c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203" t="s">
        <v>65</v>
      </c>
      <c r="P6" s="204" t="s">
        <v>60</v>
      </c>
      <c r="Q6" s="148"/>
      <c r="R6" s="203" t="s">
        <v>65</v>
      </c>
      <c r="S6" s="230" t="s">
        <v>94</v>
      </c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92" t="s">
        <v>44</v>
      </c>
      <c r="B7" s="207"/>
      <c r="C7" s="142">
        <f>IF($B7="","",VLOOKUP($B7,#REF!,5))</f>
      </c>
      <c r="D7" s="142">
        <f>IF($B7="","",VLOOKUP($B7,#REF!,15))</f>
      </c>
      <c r="E7" s="236" t="s">
        <v>169</v>
      </c>
      <c r="F7" s="141"/>
      <c r="G7" s="236" t="s">
        <v>170</v>
      </c>
      <c r="H7" s="141"/>
      <c r="I7" s="236" t="s">
        <v>131</v>
      </c>
      <c r="J7" s="132"/>
      <c r="K7" s="221">
        <v>1</v>
      </c>
      <c r="L7" s="215" t="e">
        <f>IF(K7="","",CONCATENATE(VLOOKUP($Y$3,$AB$1:$AK$1,K7)," pont"))</f>
        <v>#N/A</v>
      </c>
      <c r="M7" s="222"/>
      <c r="N7" s="148"/>
      <c r="O7" s="205" t="s">
        <v>66</v>
      </c>
      <c r="P7" s="206" t="s">
        <v>62</v>
      </c>
      <c r="Q7" s="148"/>
      <c r="R7" s="205" t="s">
        <v>66</v>
      </c>
      <c r="S7" s="231" t="s">
        <v>70</v>
      </c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208"/>
      <c r="C8" s="157"/>
      <c r="D8" s="157"/>
      <c r="E8" s="157"/>
      <c r="F8" s="157"/>
      <c r="G8" s="157"/>
      <c r="H8" s="157"/>
      <c r="I8" s="157"/>
      <c r="J8" s="132"/>
      <c r="K8" s="156"/>
      <c r="L8" s="156"/>
      <c r="M8" s="223"/>
      <c r="N8" s="148"/>
      <c r="O8" s="148"/>
      <c r="P8" s="148"/>
      <c r="Q8" s="148"/>
      <c r="R8" s="148"/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209"/>
      <c r="C9" s="142">
        <f>IF($B9="","",VLOOKUP($B9,#REF!,5))</f>
      </c>
      <c r="D9" s="142">
        <f>IF($B9="","",VLOOKUP($B9,#REF!,15))</f>
      </c>
      <c r="E9" s="234" t="s">
        <v>171</v>
      </c>
      <c r="F9" s="143"/>
      <c r="G9" s="234" t="s">
        <v>167</v>
      </c>
      <c r="H9" s="143"/>
      <c r="I9" s="234" t="s">
        <v>132</v>
      </c>
      <c r="J9" s="132"/>
      <c r="K9" s="221">
        <v>2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208"/>
      <c r="C10" s="157"/>
      <c r="D10" s="157"/>
      <c r="E10" s="157"/>
      <c r="F10" s="157"/>
      <c r="G10" s="157"/>
      <c r="H10" s="157"/>
      <c r="I10" s="157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209"/>
      <c r="C11" s="142">
        <f>IF($B11="","",VLOOKUP($B11,#REF!,5))</f>
      </c>
      <c r="D11" s="142">
        <f>IF($B11="","",VLOOKUP($B11,#REF!,15))</f>
      </c>
      <c r="E11" s="234" t="s">
        <v>172</v>
      </c>
      <c r="F11" s="143"/>
      <c r="G11" s="234" t="s">
        <v>173</v>
      </c>
      <c r="H11" s="143"/>
      <c r="I11" s="234" t="s">
        <v>131</v>
      </c>
      <c r="J11" s="132"/>
      <c r="K11" s="221">
        <v>3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32"/>
      <c r="B12" s="192"/>
      <c r="C12" s="185"/>
      <c r="D12" s="132"/>
      <c r="E12" s="132"/>
      <c r="F12" s="132"/>
      <c r="G12" s="132"/>
      <c r="H12" s="132"/>
      <c r="I12" s="132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92" t="s">
        <v>51</v>
      </c>
      <c r="B13" s="207"/>
      <c r="C13" s="142">
        <f>IF($B13="","",VLOOKUP($B13,#REF!,5))</f>
      </c>
      <c r="D13" s="142">
        <f>IF($B13="","",VLOOKUP($B13,#REF!,15))</f>
      </c>
      <c r="E13" s="236" t="s">
        <v>126</v>
      </c>
      <c r="F13" s="141"/>
      <c r="G13" s="236" t="s">
        <v>174</v>
      </c>
      <c r="H13" s="141"/>
      <c r="I13" s="236" t="s">
        <v>133</v>
      </c>
      <c r="J13" s="132"/>
      <c r="K13" s="221">
        <v>1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208"/>
      <c r="C14" s="157"/>
      <c r="D14" s="157"/>
      <c r="E14" s="157"/>
      <c r="F14" s="157"/>
      <c r="G14" s="157"/>
      <c r="H14" s="157"/>
      <c r="I14" s="157"/>
      <c r="J14" s="132"/>
      <c r="K14" s="156"/>
      <c r="L14" s="156"/>
      <c r="M14" s="22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209"/>
      <c r="C15" s="142">
        <f>IF($B15="","",VLOOKUP($B15,#REF!,5))</f>
      </c>
      <c r="D15" s="142">
        <f>IF($B15="","",VLOOKUP($B15,#REF!,15))</f>
      </c>
      <c r="E15" s="234" t="s">
        <v>175</v>
      </c>
      <c r="F15" s="143"/>
      <c r="G15" s="234" t="s">
        <v>176</v>
      </c>
      <c r="H15" s="143"/>
      <c r="I15" s="234" t="s">
        <v>131</v>
      </c>
      <c r="J15" s="132"/>
      <c r="K15" s="221">
        <v>2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56"/>
      <c r="B16" s="208"/>
      <c r="C16" s="157"/>
      <c r="D16" s="157"/>
      <c r="E16" s="157"/>
      <c r="F16" s="157"/>
      <c r="G16" s="157"/>
      <c r="H16" s="157"/>
      <c r="I16" s="157"/>
      <c r="J16" s="132"/>
      <c r="K16" s="156"/>
      <c r="L16" s="156"/>
      <c r="M16" s="223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56" t="s">
        <v>53</v>
      </c>
      <c r="B17" s="209"/>
      <c r="C17" s="142">
        <f>IF($B17="","",VLOOKUP($B17,#REF!,5))</f>
      </c>
      <c r="D17" s="142">
        <f>IF($B17="","",VLOOKUP($B17,#REF!,15))</f>
      </c>
      <c r="E17" s="234" t="s">
        <v>177</v>
      </c>
      <c r="F17" s="143"/>
      <c r="G17" s="234" t="s">
        <v>178</v>
      </c>
      <c r="H17" s="143"/>
      <c r="I17" s="234" t="s">
        <v>179</v>
      </c>
      <c r="J17" s="132"/>
      <c r="K17" s="221">
        <v>3</v>
      </c>
      <c r="L17" s="215" t="e">
        <f>IF(K17="","",CONCATENATE(VLOOKUP($Y$3,$AB$1:$AK$1,K17)," pont"))</f>
        <v>#N/A</v>
      </c>
      <c r="M17" s="22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2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2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32"/>
      <c r="B22" s="242"/>
      <c r="C22" s="242"/>
      <c r="D22" s="241" t="str">
        <f>E7</f>
        <v>Lányi</v>
      </c>
      <c r="E22" s="241"/>
      <c r="F22" s="241" t="str">
        <f>E9</f>
        <v>Péri</v>
      </c>
      <c r="G22" s="241"/>
      <c r="H22" s="241" t="str">
        <f>E11</f>
        <v>Jakab</v>
      </c>
      <c r="I22" s="241"/>
      <c r="J22" s="132"/>
      <c r="K22" s="132"/>
      <c r="L22" s="132"/>
      <c r="M22" s="193" t="s">
        <v>48</v>
      </c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44</v>
      </c>
      <c r="B23" s="246" t="str">
        <f>E7</f>
        <v>Lányi</v>
      </c>
      <c r="C23" s="246"/>
      <c r="D23" s="239"/>
      <c r="E23" s="239"/>
      <c r="F23" s="238" t="s">
        <v>226</v>
      </c>
      <c r="G23" s="238"/>
      <c r="H23" s="238" t="s">
        <v>223</v>
      </c>
      <c r="I23" s="238"/>
      <c r="J23" s="132"/>
      <c r="K23" s="132"/>
      <c r="L23" s="132"/>
      <c r="M23" s="195">
        <v>1</v>
      </c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8.75" customHeight="1">
      <c r="A24" s="191" t="s">
        <v>45</v>
      </c>
      <c r="B24" s="246" t="str">
        <f>E9</f>
        <v>Péri</v>
      </c>
      <c r="C24" s="246"/>
      <c r="D24" s="238" t="s">
        <v>225</v>
      </c>
      <c r="E24" s="238"/>
      <c r="F24" s="239"/>
      <c r="G24" s="239"/>
      <c r="H24" s="238" t="s">
        <v>223</v>
      </c>
      <c r="I24" s="238"/>
      <c r="J24" s="132"/>
      <c r="K24" s="132"/>
      <c r="L24" s="132"/>
      <c r="M24" s="195">
        <v>2</v>
      </c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8.75" customHeight="1">
      <c r="A25" s="191" t="s">
        <v>46</v>
      </c>
      <c r="B25" s="246" t="str">
        <f>E11</f>
        <v>Jakab</v>
      </c>
      <c r="C25" s="246"/>
      <c r="D25" s="238" t="s">
        <v>227</v>
      </c>
      <c r="E25" s="238"/>
      <c r="F25" s="238" t="s">
        <v>227</v>
      </c>
      <c r="G25" s="238"/>
      <c r="H25" s="239"/>
      <c r="I25" s="239"/>
      <c r="J25" s="132"/>
      <c r="K25" s="132"/>
      <c r="L25" s="132"/>
      <c r="M25" s="195">
        <v>3</v>
      </c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96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8.75" customHeight="1">
      <c r="A27" s="132"/>
      <c r="B27" s="242"/>
      <c r="C27" s="242"/>
      <c r="D27" s="241" t="str">
        <f>E13</f>
        <v>Benedeczki</v>
      </c>
      <c r="E27" s="241"/>
      <c r="F27" s="241" t="str">
        <f>E15</f>
        <v>Lizák-Pető</v>
      </c>
      <c r="G27" s="241"/>
      <c r="H27" s="241" t="str">
        <f>E17</f>
        <v>Zag</v>
      </c>
      <c r="I27" s="241"/>
      <c r="J27" s="132"/>
      <c r="K27" s="132"/>
      <c r="L27" s="132"/>
      <c r="M27" s="196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8.75" customHeight="1">
      <c r="A28" s="191" t="s">
        <v>51</v>
      </c>
      <c r="B28" s="246" t="str">
        <f>E13</f>
        <v>Benedeczki</v>
      </c>
      <c r="C28" s="246"/>
      <c r="D28" s="239"/>
      <c r="E28" s="239"/>
      <c r="F28" s="238" t="s">
        <v>226</v>
      </c>
      <c r="G28" s="238"/>
      <c r="H28" s="238" t="s">
        <v>226</v>
      </c>
      <c r="I28" s="238"/>
      <c r="J28" s="132"/>
      <c r="K28" s="132"/>
      <c r="L28" s="132"/>
      <c r="M28" s="195">
        <v>1</v>
      </c>
    </row>
    <row r="29" spans="1:13" ht="18.75" customHeight="1">
      <c r="A29" s="191" t="s">
        <v>52</v>
      </c>
      <c r="B29" s="246" t="str">
        <f>E15</f>
        <v>Lizák-Pető</v>
      </c>
      <c r="C29" s="246"/>
      <c r="D29" s="238" t="s">
        <v>225</v>
      </c>
      <c r="E29" s="238"/>
      <c r="F29" s="239"/>
      <c r="G29" s="239"/>
      <c r="H29" s="238" t="s">
        <v>231</v>
      </c>
      <c r="I29" s="238"/>
      <c r="J29" s="132"/>
      <c r="K29" s="132"/>
      <c r="L29" s="132"/>
      <c r="M29" s="195">
        <v>2</v>
      </c>
    </row>
    <row r="30" spans="1:13" ht="18.75" customHeight="1">
      <c r="A30" s="191" t="s">
        <v>53</v>
      </c>
      <c r="B30" s="246" t="str">
        <f>E17</f>
        <v>Zag</v>
      </c>
      <c r="C30" s="246"/>
      <c r="D30" s="238" t="s">
        <v>225</v>
      </c>
      <c r="E30" s="238"/>
      <c r="F30" s="238" t="s">
        <v>229</v>
      </c>
      <c r="G30" s="238"/>
      <c r="H30" s="239"/>
      <c r="I30" s="239"/>
      <c r="J30" s="132"/>
      <c r="K30" s="132"/>
      <c r="L30" s="132"/>
      <c r="M30" s="195">
        <v>3</v>
      </c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132" t="s">
        <v>38</v>
      </c>
      <c r="B32" s="132"/>
      <c r="C32" s="252" t="str">
        <f>IF(M23=1,B23,IF(M24=1,B24,IF(M25=1,B25,"")))</f>
        <v>Lányi</v>
      </c>
      <c r="D32" s="252"/>
      <c r="E32" s="156" t="s">
        <v>55</v>
      </c>
      <c r="F32" s="256" t="str">
        <f>IF(M28=1,B28,IF(M29=1,B29,IF(M30=1,B30,"")))</f>
        <v>Benedeczki</v>
      </c>
      <c r="G32" s="256"/>
      <c r="H32" s="132"/>
      <c r="I32" s="131" t="s">
        <v>227</v>
      </c>
      <c r="J32" s="132"/>
      <c r="K32" s="132"/>
      <c r="L32" s="132"/>
      <c r="M32" s="132"/>
    </row>
    <row r="33" spans="1:13" ht="12.75">
      <c r="A33" s="132"/>
      <c r="B33" s="132"/>
      <c r="C33" s="132"/>
      <c r="D33" s="132"/>
      <c r="E33" s="132"/>
      <c r="F33" s="156"/>
      <c r="G33" s="156"/>
      <c r="H33" s="132"/>
      <c r="I33" s="132"/>
      <c r="J33" s="132"/>
      <c r="K33" s="132"/>
      <c r="L33" s="132"/>
      <c r="M33" s="132"/>
    </row>
    <row r="34" spans="1:13" ht="12.75">
      <c r="A34" s="132" t="s">
        <v>54</v>
      </c>
      <c r="B34" s="132"/>
      <c r="C34" s="252" t="str">
        <f>IF(M23=2,B23,IF(M24=2,B24,IF(M25=2,B25,"")))</f>
        <v>Péri</v>
      </c>
      <c r="D34" s="252"/>
      <c r="E34" s="156" t="s">
        <v>55</v>
      </c>
      <c r="F34" s="256" t="str">
        <f>IF(M28=2,B28,IF(M29=2,B29,IF(M30=2,B30,"")))</f>
        <v>Lizák-Pető</v>
      </c>
      <c r="G34" s="256"/>
      <c r="H34" s="132"/>
      <c r="I34" s="131" t="s">
        <v>229</v>
      </c>
      <c r="J34" s="132"/>
      <c r="K34" s="132"/>
      <c r="L34" s="132"/>
      <c r="M34" s="132"/>
    </row>
    <row r="35" spans="1:13" ht="12.75">
      <c r="A35" s="132"/>
      <c r="B35" s="132"/>
      <c r="C35" s="194"/>
      <c r="D35" s="194"/>
      <c r="E35" s="156"/>
      <c r="F35" s="194"/>
      <c r="G35" s="194"/>
      <c r="H35" s="132"/>
      <c r="I35" s="132"/>
      <c r="J35" s="132"/>
      <c r="K35" s="132"/>
      <c r="L35" s="132"/>
      <c r="M35" s="132"/>
    </row>
    <row r="36" spans="1:13" ht="12.75">
      <c r="A36" s="132" t="s">
        <v>56</v>
      </c>
      <c r="B36" s="132"/>
      <c r="C36" s="252" t="str">
        <f>IF(M23=3,B23,IF(M24=3,B24,IF(M25=3,B25,"")))</f>
        <v>Jakab</v>
      </c>
      <c r="D36" s="252"/>
      <c r="E36" s="156" t="s">
        <v>55</v>
      </c>
      <c r="F36" s="256" t="str">
        <f>IF(M28=3,B28,IF(M29=3,B29,IF(M30=3,B30,"")))</f>
        <v>Zag</v>
      </c>
      <c r="G36" s="256"/>
      <c r="H36" s="132"/>
      <c r="I36" s="131" t="s">
        <v>230</v>
      </c>
      <c r="J36" s="132"/>
      <c r="K36" s="132"/>
      <c r="L36" s="132"/>
      <c r="M36" s="132"/>
    </row>
    <row r="37" spans="1:13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9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1"/>
      <c r="M38" s="132"/>
      <c r="O38" s="148"/>
      <c r="P38" s="148"/>
      <c r="Q38" s="148"/>
      <c r="R38" s="148"/>
      <c r="S38" s="148"/>
    </row>
    <row r="39" spans="1:19" ht="12.75">
      <c r="A39" s="81" t="s">
        <v>26</v>
      </c>
      <c r="B39" s="82"/>
      <c r="C39" s="112"/>
      <c r="D39" s="164" t="s">
        <v>0</v>
      </c>
      <c r="E39" s="165" t="s">
        <v>28</v>
      </c>
      <c r="F39" s="183"/>
      <c r="G39" s="164" t="s">
        <v>0</v>
      </c>
      <c r="H39" s="165" t="s">
        <v>35</v>
      </c>
      <c r="I39" s="89"/>
      <c r="J39" s="165" t="s">
        <v>36</v>
      </c>
      <c r="K39" s="88" t="s">
        <v>37</v>
      </c>
      <c r="L39" s="31"/>
      <c r="M39" s="183"/>
      <c r="O39" s="148"/>
      <c r="P39" s="158"/>
      <c r="Q39" s="158"/>
      <c r="R39" s="159"/>
      <c r="S39" s="148"/>
    </row>
    <row r="40" spans="1:19" ht="12.75">
      <c r="A40" s="135" t="s">
        <v>27</v>
      </c>
      <c r="B40" s="136"/>
      <c r="C40" s="137"/>
      <c r="D40" s="166">
        <v>1</v>
      </c>
      <c r="E40" s="245" t="e">
        <f>IF(D40&gt;$R$47,,UPPER(VLOOKUP(D40,#REF!,2)))</f>
        <v>#REF!</v>
      </c>
      <c r="F40" s="245"/>
      <c r="G40" s="177" t="s">
        <v>1</v>
      </c>
      <c r="H40" s="136"/>
      <c r="I40" s="167"/>
      <c r="J40" s="178"/>
      <c r="K40" s="133" t="s">
        <v>29</v>
      </c>
      <c r="L40" s="184"/>
      <c r="M40" s="168"/>
      <c r="O40" s="148"/>
      <c r="P40" s="160"/>
      <c r="Q40" s="160"/>
      <c r="R40" s="161"/>
      <c r="S40" s="148"/>
    </row>
    <row r="41" spans="1:19" ht="12.75">
      <c r="A41" s="138" t="s">
        <v>34</v>
      </c>
      <c r="B41" s="87"/>
      <c r="C41" s="139"/>
      <c r="D41" s="169">
        <v>2</v>
      </c>
      <c r="E41" s="243" t="e">
        <f>IF(D41&gt;$R$47,,UPPER(VLOOKUP(D41,#REF!,2)))</f>
        <v>#REF!</v>
      </c>
      <c r="F41" s="243"/>
      <c r="G41" s="179" t="s">
        <v>2</v>
      </c>
      <c r="H41" s="170"/>
      <c r="I41" s="171"/>
      <c r="J41" s="79"/>
      <c r="K41" s="181"/>
      <c r="L41" s="131"/>
      <c r="M41" s="176"/>
      <c r="O41" s="148"/>
      <c r="P41" s="161"/>
      <c r="Q41" s="162"/>
      <c r="R41" s="161"/>
      <c r="S41" s="148"/>
    </row>
    <row r="42" spans="1:19" ht="12.75">
      <c r="A42" s="102"/>
      <c r="B42" s="103"/>
      <c r="C42" s="104"/>
      <c r="D42" s="169"/>
      <c r="E42" s="173"/>
      <c r="F42" s="174"/>
      <c r="G42" s="179" t="s">
        <v>3</v>
      </c>
      <c r="H42" s="170"/>
      <c r="I42" s="171"/>
      <c r="J42" s="79"/>
      <c r="K42" s="133" t="s">
        <v>30</v>
      </c>
      <c r="L42" s="184"/>
      <c r="M42" s="168"/>
      <c r="O42" s="148"/>
      <c r="P42" s="160"/>
      <c r="Q42" s="160"/>
      <c r="R42" s="161"/>
      <c r="S42" s="148"/>
    </row>
    <row r="43" spans="1:19" ht="12.75">
      <c r="A43" s="83"/>
      <c r="B43" s="110"/>
      <c r="C43" s="84"/>
      <c r="D43" s="169"/>
      <c r="E43" s="173"/>
      <c r="F43" s="174"/>
      <c r="G43" s="179" t="s">
        <v>4</v>
      </c>
      <c r="H43" s="170"/>
      <c r="I43" s="171"/>
      <c r="J43" s="79"/>
      <c r="K43" s="182"/>
      <c r="L43" s="174"/>
      <c r="M43" s="172"/>
      <c r="O43" s="148"/>
      <c r="P43" s="161"/>
      <c r="Q43" s="162"/>
      <c r="R43" s="161"/>
      <c r="S43" s="148"/>
    </row>
    <row r="44" spans="1:19" ht="12.75">
      <c r="A44" s="91"/>
      <c r="B44" s="105"/>
      <c r="C44" s="111"/>
      <c r="D44" s="169"/>
      <c r="E44" s="173"/>
      <c r="F44" s="174"/>
      <c r="G44" s="179" t="s">
        <v>5</v>
      </c>
      <c r="H44" s="170"/>
      <c r="I44" s="171"/>
      <c r="J44" s="79"/>
      <c r="K44" s="138"/>
      <c r="L44" s="131"/>
      <c r="M44" s="176"/>
      <c r="O44" s="148"/>
      <c r="P44" s="161"/>
      <c r="Q44" s="162"/>
      <c r="R44" s="161"/>
      <c r="S44" s="148"/>
    </row>
    <row r="45" spans="1:19" ht="12.75">
      <c r="A45" s="92"/>
      <c r="B45" s="106"/>
      <c r="C45" s="84"/>
      <c r="D45" s="169"/>
      <c r="E45" s="173"/>
      <c r="F45" s="174"/>
      <c r="G45" s="179" t="s">
        <v>6</v>
      </c>
      <c r="H45" s="170"/>
      <c r="I45" s="171"/>
      <c r="J45" s="79"/>
      <c r="K45" s="133" t="s">
        <v>25</v>
      </c>
      <c r="L45" s="184"/>
      <c r="M45" s="168"/>
      <c r="O45" s="148"/>
      <c r="P45" s="160"/>
      <c r="Q45" s="160"/>
      <c r="R45" s="161"/>
      <c r="S45" s="148"/>
    </row>
    <row r="46" spans="1:19" ht="12.75">
      <c r="A46" s="92"/>
      <c r="B46" s="106"/>
      <c r="C46" s="100"/>
      <c r="D46" s="169"/>
      <c r="E46" s="173"/>
      <c r="F46" s="174"/>
      <c r="G46" s="179" t="s">
        <v>7</v>
      </c>
      <c r="H46" s="170"/>
      <c r="I46" s="171"/>
      <c r="J46" s="79"/>
      <c r="K46" s="182"/>
      <c r="L46" s="174"/>
      <c r="M46" s="172"/>
      <c r="O46" s="148"/>
      <c r="P46" s="161"/>
      <c r="Q46" s="162"/>
      <c r="R46" s="161"/>
      <c r="S46" s="148"/>
    </row>
    <row r="47" spans="1:19" ht="12.75">
      <c r="A47" s="93"/>
      <c r="B47" s="90"/>
      <c r="C47" s="101"/>
      <c r="D47" s="175"/>
      <c r="E47" s="85"/>
      <c r="F47" s="131"/>
      <c r="G47" s="180" t="s">
        <v>8</v>
      </c>
      <c r="H47" s="87"/>
      <c r="I47" s="134"/>
      <c r="J47" s="86"/>
      <c r="K47" s="138" t="str">
        <f>L4</f>
        <v>Lakatosné Klopcsik Diana</v>
      </c>
      <c r="L47" s="131"/>
      <c r="M47" s="176"/>
      <c r="O47" s="148"/>
      <c r="P47" s="161"/>
      <c r="Q47" s="162"/>
      <c r="R47" s="163" t="e">
        <f>MIN(4,#REF!)</f>
        <v>#REF!</v>
      </c>
      <c r="S47" s="148"/>
    </row>
    <row r="48" spans="15:19" ht="12.75">
      <c r="O48" s="148"/>
      <c r="P48" s="148"/>
      <c r="Q48" s="148"/>
      <c r="R48" s="148"/>
      <c r="S48" s="148"/>
    </row>
    <row r="49" spans="15:19" ht="12.75">
      <c r="O49" s="148"/>
      <c r="P49" s="148"/>
      <c r="Q49" s="148"/>
      <c r="R49" s="148"/>
      <c r="S49" s="148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5">
    <tabColor indexed="11"/>
  </sheetPr>
  <dimension ref="A1:AK4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151"/>
      <c r="R3" s="153"/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201" t="s">
        <v>58</v>
      </c>
      <c r="Q4" s="202" t="s">
        <v>67</v>
      </c>
      <c r="R4" s="202" t="s">
        <v>63</v>
      </c>
      <c r="S4" s="200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203" t="s">
        <v>65</v>
      </c>
      <c r="Q5" s="204" t="s">
        <v>61</v>
      </c>
      <c r="R5" s="204" t="s">
        <v>68</v>
      </c>
      <c r="S5" s="200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205" t="s">
        <v>66</v>
      </c>
      <c r="Q6" s="206" t="s">
        <v>69</v>
      </c>
      <c r="R6" s="206" t="s">
        <v>64</v>
      </c>
      <c r="S6" s="200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180</v>
      </c>
      <c r="F7" s="248"/>
      <c r="G7" s="247" t="s">
        <v>178</v>
      </c>
      <c r="H7" s="248"/>
      <c r="I7" s="235" t="s">
        <v>130</v>
      </c>
      <c r="J7" s="132"/>
      <c r="K7" s="221">
        <v>5</v>
      </c>
      <c r="L7" s="215" t="e">
        <f>IF(K7="","",CONCATENATE(VLOOKUP($Y$3,$AB$1:$AK$1,K7)," pont"))</f>
        <v>#N/A</v>
      </c>
      <c r="M7" s="222"/>
      <c r="N7" s="148"/>
      <c r="O7" s="148"/>
      <c r="P7" s="201" t="s">
        <v>72</v>
      </c>
      <c r="Q7" s="202" t="s">
        <v>60</v>
      </c>
      <c r="R7" s="202" t="s">
        <v>70</v>
      </c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203" t="s">
        <v>73</v>
      </c>
      <c r="Q8" s="204" t="s">
        <v>62</v>
      </c>
      <c r="R8" s="204" t="s">
        <v>71</v>
      </c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181</v>
      </c>
      <c r="F9" s="248"/>
      <c r="G9" s="247" t="s">
        <v>182</v>
      </c>
      <c r="H9" s="248"/>
      <c r="I9" s="235" t="s">
        <v>131</v>
      </c>
      <c r="J9" s="132"/>
      <c r="K9" s="221">
        <v>1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183</v>
      </c>
      <c r="F11" s="248"/>
      <c r="G11" s="247" t="s">
        <v>184</v>
      </c>
      <c r="H11" s="248"/>
      <c r="I11" s="235" t="s">
        <v>179</v>
      </c>
      <c r="J11" s="132"/>
      <c r="K11" s="221">
        <v>2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185</v>
      </c>
      <c r="F13" s="248"/>
      <c r="G13" s="247" t="s">
        <v>186</v>
      </c>
      <c r="H13" s="248"/>
      <c r="I13" s="235" t="s">
        <v>179</v>
      </c>
      <c r="J13" s="132"/>
      <c r="K13" s="221">
        <v>3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188"/>
      <c r="C14" s="190"/>
      <c r="D14" s="190"/>
      <c r="E14" s="190"/>
      <c r="F14" s="190"/>
      <c r="G14" s="190"/>
      <c r="H14" s="190"/>
      <c r="I14" s="190"/>
      <c r="J14" s="132"/>
      <c r="K14" s="156"/>
      <c r="L14" s="156"/>
      <c r="M14" s="224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187"/>
      <c r="C15" s="189">
        <f>IF($B15="","",VLOOKUP($B15,#REF!,5))</f>
      </c>
      <c r="D15" s="189">
        <f>IF($B15="","",VLOOKUP($B15,#REF!,15))</f>
      </c>
      <c r="E15" s="247" t="s">
        <v>187</v>
      </c>
      <c r="F15" s="248"/>
      <c r="G15" s="247" t="s">
        <v>188</v>
      </c>
      <c r="H15" s="248"/>
      <c r="I15" s="235" t="s">
        <v>179</v>
      </c>
      <c r="J15" s="132"/>
      <c r="K15" s="221">
        <v>4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Rosta</v>
      </c>
      <c r="E18" s="241"/>
      <c r="F18" s="241" t="str">
        <f>E9</f>
        <v>Gáspár </v>
      </c>
      <c r="G18" s="241"/>
      <c r="H18" s="241" t="str">
        <f>E11</f>
        <v>Szabó</v>
      </c>
      <c r="I18" s="241"/>
      <c r="J18" s="241" t="str">
        <f>E13</f>
        <v>Wágner</v>
      </c>
      <c r="K18" s="241"/>
      <c r="L18" s="241" t="str">
        <f>E15</f>
        <v>Ábrahám</v>
      </c>
      <c r="M18" s="241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Rosta</v>
      </c>
      <c r="C19" s="246"/>
      <c r="D19" s="239"/>
      <c r="E19" s="239"/>
      <c r="F19" s="238" t="s">
        <v>230</v>
      </c>
      <c r="G19" s="238"/>
      <c r="H19" s="238" t="s">
        <v>229</v>
      </c>
      <c r="I19" s="238"/>
      <c r="J19" s="241" t="s">
        <v>230</v>
      </c>
      <c r="K19" s="241"/>
      <c r="L19" s="241" t="s">
        <v>230</v>
      </c>
      <c r="M19" s="241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Gáspár </v>
      </c>
      <c r="C20" s="246"/>
      <c r="D20" s="238" t="s">
        <v>228</v>
      </c>
      <c r="E20" s="238"/>
      <c r="F20" s="239"/>
      <c r="G20" s="239"/>
      <c r="H20" s="238" t="s">
        <v>226</v>
      </c>
      <c r="I20" s="238"/>
      <c r="J20" s="238" t="s">
        <v>231</v>
      </c>
      <c r="K20" s="238"/>
      <c r="L20" s="241" t="s">
        <v>223</v>
      </c>
      <c r="M20" s="241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Szabó</v>
      </c>
      <c r="C21" s="246"/>
      <c r="D21" s="238" t="s">
        <v>231</v>
      </c>
      <c r="E21" s="238"/>
      <c r="F21" s="238" t="s">
        <v>225</v>
      </c>
      <c r="G21" s="238"/>
      <c r="H21" s="239"/>
      <c r="I21" s="239"/>
      <c r="J21" s="238" t="s">
        <v>228</v>
      </c>
      <c r="K21" s="238"/>
      <c r="L21" s="238" t="s">
        <v>238</v>
      </c>
      <c r="M21" s="238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Wágner</v>
      </c>
      <c r="C22" s="246"/>
      <c r="D22" s="238" t="s">
        <v>228</v>
      </c>
      <c r="E22" s="238"/>
      <c r="F22" s="238" t="s">
        <v>229</v>
      </c>
      <c r="G22" s="238"/>
      <c r="H22" s="241" t="s">
        <v>230</v>
      </c>
      <c r="I22" s="241"/>
      <c r="J22" s="239"/>
      <c r="K22" s="239"/>
      <c r="L22" s="238" t="s">
        <v>231</v>
      </c>
      <c r="M22" s="238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52</v>
      </c>
      <c r="B23" s="246" t="str">
        <f>E15</f>
        <v>Ábrahám</v>
      </c>
      <c r="C23" s="246"/>
      <c r="D23" s="238" t="s">
        <v>228</v>
      </c>
      <c r="E23" s="238"/>
      <c r="F23" s="238" t="s">
        <v>227</v>
      </c>
      <c r="G23" s="238"/>
      <c r="H23" s="241" t="s">
        <v>239</v>
      </c>
      <c r="I23" s="241"/>
      <c r="J23" s="241" t="s">
        <v>229</v>
      </c>
      <c r="K23" s="241"/>
      <c r="L23" s="239"/>
      <c r="M23" s="239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6">
    <tabColor indexed="11"/>
  </sheetPr>
  <dimension ref="A1:AK43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23.8515625" style="0" customWidth="1"/>
    <col min="18" max="18" width="24.710937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Altalanos!$D$8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151"/>
      <c r="R3" s="153"/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201" t="s">
        <v>58</v>
      </c>
      <c r="Q4" s="202" t="s">
        <v>67</v>
      </c>
      <c r="R4" s="202" t="s">
        <v>63</v>
      </c>
      <c r="S4" s="200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203" t="s">
        <v>65</v>
      </c>
      <c r="Q5" s="204" t="s">
        <v>61</v>
      </c>
      <c r="R5" s="204" t="s">
        <v>68</v>
      </c>
      <c r="S5" s="200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205" t="s">
        <v>66</v>
      </c>
      <c r="Q6" s="206" t="s">
        <v>69</v>
      </c>
      <c r="R6" s="206" t="s">
        <v>64</v>
      </c>
      <c r="S6" s="200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189</v>
      </c>
      <c r="F7" s="248"/>
      <c r="G7" s="247" t="s">
        <v>170</v>
      </c>
      <c r="H7" s="248"/>
      <c r="I7" s="235" t="s">
        <v>130</v>
      </c>
      <c r="J7" s="132"/>
      <c r="K7" s="221">
        <v>1</v>
      </c>
      <c r="L7" s="215" t="e">
        <f>IF(K7="","",CONCATENATE(VLOOKUP($Y$3,$AB$1:$AK$1,K7)," pont"))</f>
        <v>#N/A</v>
      </c>
      <c r="M7" s="222"/>
      <c r="N7" s="148"/>
      <c r="O7" s="148"/>
      <c r="P7" s="201" t="s">
        <v>72</v>
      </c>
      <c r="Q7" s="202" t="s">
        <v>60</v>
      </c>
      <c r="R7" s="202" t="s">
        <v>70</v>
      </c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203" t="s">
        <v>73</v>
      </c>
      <c r="Q8" s="204" t="s">
        <v>62</v>
      </c>
      <c r="R8" s="204" t="s">
        <v>71</v>
      </c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169</v>
      </c>
      <c r="F9" s="248"/>
      <c r="G9" s="247" t="s">
        <v>190</v>
      </c>
      <c r="H9" s="248"/>
      <c r="I9" s="235" t="s">
        <v>133</v>
      </c>
      <c r="J9" s="132"/>
      <c r="K9" s="221">
        <v>2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191</v>
      </c>
      <c r="F11" s="248"/>
      <c r="G11" s="247" t="s">
        <v>182</v>
      </c>
      <c r="H11" s="248"/>
      <c r="I11" s="235" t="s">
        <v>130</v>
      </c>
      <c r="J11" s="132"/>
      <c r="K11" s="221">
        <v>5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192</v>
      </c>
      <c r="F13" s="248"/>
      <c r="G13" s="247" t="s">
        <v>174</v>
      </c>
      <c r="H13" s="248"/>
      <c r="I13" s="235" t="s">
        <v>133</v>
      </c>
      <c r="J13" s="132"/>
      <c r="K13" s="221">
        <v>4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188"/>
      <c r="C14" s="190"/>
      <c r="D14" s="190"/>
      <c r="E14" s="190"/>
      <c r="F14" s="190"/>
      <c r="G14" s="190"/>
      <c r="H14" s="190"/>
      <c r="I14" s="190"/>
      <c r="J14" s="132"/>
      <c r="K14" s="156"/>
      <c r="L14" s="156"/>
      <c r="M14" s="224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187"/>
      <c r="C15" s="189">
        <f>IF($B15="","",VLOOKUP($B15,#REF!,5))</f>
      </c>
      <c r="D15" s="189">
        <f>IF($B15="","",VLOOKUP($B15,#REF!,15))</f>
      </c>
      <c r="E15" s="247" t="s">
        <v>193</v>
      </c>
      <c r="F15" s="248"/>
      <c r="G15" s="247" t="s">
        <v>194</v>
      </c>
      <c r="H15" s="248"/>
      <c r="I15" s="235" t="s">
        <v>133</v>
      </c>
      <c r="J15" s="132"/>
      <c r="K15" s="221">
        <v>3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Tamási-Schwarcz</v>
      </c>
      <c r="E18" s="241"/>
      <c r="F18" s="241" t="str">
        <f>E9</f>
        <v>Lányi</v>
      </c>
      <c r="G18" s="241"/>
      <c r="H18" s="241" t="str">
        <f>E11</f>
        <v>Molnár</v>
      </c>
      <c r="I18" s="241"/>
      <c r="J18" s="241" t="str">
        <f>E13</f>
        <v>Czethoffer</v>
      </c>
      <c r="K18" s="241"/>
      <c r="L18" s="241" t="str">
        <f>E15</f>
        <v>Csiszár</v>
      </c>
      <c r="M18" s="241"/>
      <c r="P18" t="s">
        <v>232</v>
      </c>
      <c r="Q18" s="254" t="s">
        <v>260</v>
      </c>
      <c r="R18" t="s">
        <v>262</v>
      </c>
      <c r="S18" t="s">
        <v>246</v>
      </c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Tamási-Schwarcz</v>
      </c>
      <c r="C19" s="246"/>
      <c r="D19" s="239"/>
      <c r="E19" s="239"/>
      <c r="F19" s="238" t="s">
        <v>252</v>
      </c>
      <c r="G19" s="238"/>
      <c r="H19" s="238" t="s">
        <v>254</v>
      </c>
      <c r="I19" s="238"/>
      <c r="J19" s="241" t="s">
        <v>248</v>
      </c>
      <c r="K19" s="241"/>
      <c r="L19" s="241" t="s">
        <v>246</v>
      </c>
      <c r="M19" s="241"/>
      <c r="P19" t="s">
        <v>233</v>
      </c>
      <c r="Q19" t="s">
        <v>261</v>
      </c>
      <c r="R19" s="254" t="s">
        <v>263</v>
      </c>
      <c r="S19" t="s">
        <v>264</v>
      </c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Lányi</v>
      </c>
      <c r="C20" s="246"/>
      <c r="D20" s="238" t="s">
        <v>253</v>
      </c>
      <c r="E20" s="238"/>
      <c r="F20" s="239"/>
      <c r="G20" s="239"/>
      <c r="H20" s="238" t="s">
        <v>250</v>
      </c>
      <c r="I20" s="238"/>
      <c r="J20" s="238" t="s">
        <v>244</v>
      </c>
      <c r="K20" s="238"/>
      <c r="L20" s="241" t="s">
        <v>240</v>
      </c>
      <c r="M20" s="241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Molnár</v>
      </c>
      <c r="C21" s="246"/>
      <c r="D21" s="238" t="s">
        <v>255</v>
      </c>
      <c r="E21" s="238"/>
      <c r="F21" s="238" t="s">
        <v>251</v>
      </c>
      <c r="G21" s="238"/>
      <c r="H21" s="239"/>
      <c r="I21" s="239"/>
      <c r="J21" s="238" t="s">
        <v>243</v>
      </c>
      <c r="K21" s="238"/>
      <c r="L21" s="238" t="s">
        <v>257</v>
      </c>
      <c r="M21" s="238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Czethoffer</v>
      </c>
      <c r="C22" s="246"/>
      <c r="D22" s="238" t="s">
        <v>249</v>
      </c>
      <c r="E22" s="238"/>
      <c r="F22" s="238" t="s">
        <v>245</v>
      </c>
      <c r="G22" s="238"/>
      <c r="H22" s="241" t="s">
        <v>242</v>
      </c>
      <c r="I22" s="241"/>
      <c r="J22" s="239"/>
      <c r="K22" s="239"/>
      <c r="L22" s="238" t="s">
        <v>259</v>
      </c>
      <c r="M22" s="238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52</v>
      </c>
      <c r="B23" s="246" t="str">
        <f>E15</f>
        <v>Csiszár</v>
      </c>
      <c r="C23" s="246"/>
      <c r="D23" s="238" t="s">
        <v>247</v>
      </c>
      <c r="E23" s="238"/>
      <c r="F23" s="238" t="s">
        <v>241</v>
      </c>
      <c r="G23" s="238"/>
      <c r="H23" s="241" t="s">
        <v>256</v>
      </c>
      <c r="I23" s="241"/>
      <c r="J23" s="241" t="s">
        <v>258</v>
      </c>
      <c r="K23" s="241"/>
      <c r="L23" s="239"/>
      <c r="M23" s="239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9">
    <tabColor indexed="11"/>
  </sheetPr>
  <dimension ref="A1:AK43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151"/>
      <c r="R3" s="153"/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201" t="s">
        <v>58</v>
      </c>
      <c r="Q4" s="202" t="s">
        <v>67</v>
      </c>
      <c r="R4" s="202" t="s">
        <v>63</v>
      </c>
      <c r="S4" s="200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203" t="s">
        <v>65</v>
      </c>
      <c r="Q5" s="204" t="s">
        <v>61</v>
      </c>
      <c r="R5" s="204" t="s">
        <v>68</v>
      </c>
      <c r="S5" s="200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205" t="s">
        <v>66</v>
      </c>
      <c r="Q6" s="206" t="s">
        <v>69</v>
      </c>
      <c r="R6" s="206" t="s">
        <v>64</v>
      </c>
      <c r="S6" s="200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195</v>
      </c>
      <c r="F7" s="248"/>
      <c r="G7" s="247" t="s">
        <v>196</v>
      </c>
      <c r="H7" s="248"/>
      <c r="I7" s="235" t="s">
        <v>142</v>
      </c>
      <c r="J7" s="132"/>
      <c r="K7" s="221">
        <v>2</v>
      </c>
      <c r="L7" s="215" t="e">
        <f>IF(K7="","",CONCATENATE(VLOOKUP($Y$3,$AB$1:$AK$1,K7)," pont"))</f>
        <v>#N/A</v>
      </c>
      <c r="M7" s="222"/>
      <c r="N7" s="148"/>
      <c r="O7" s="148"/>
      <c r="P7" s="201" t="s">
        <v>72</v>
      </c>
      <c r="Q7" s="202" t="s">
        <v>60</v>
      </c>
      <c r="R7" s="202" t="s">
        <v>70</v>
      </c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203" t="s">
        <v>73</v>
      </c>
      <c r="Q8" s="204" t="s">
        <v>62</v>
      </c>
      <c r="R8" s="204" t="s">
        <v>71</v>
      </c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197</v>
      </c>
      <c r="F9" s="248"/>
      <c r="G9" s="247" t="s">
        <v>178</v>
      </c>
      <c r="H9" s="248"/>
      <c r="I9" s="235" t="s">
        <v>132</v>
      </c>
      <c r="J9" s="132"/>
      <c r="K9" s="221">
        <v>4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198</v>
      </c>
      <c r="F11" s="248"/>
      <c r="G11" s="247" t="s">
        <v>199</v>
      </c>
      <c r="H11" s="248"/>
      <c r="I11" s="235" t="s">
        <v>156</v>
      </c>
      <c r="J11" s="132"/>
      <c r="K11" s="221">
        <v>3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200</v>
      </c>
      <c r="F13" s="248"/>
      <c r="G13" s="247" t="s">
        <v>201</v>
      </c>
      <c r="H13" s="248"/>
      <c r="I13" s="235" t="s">
        <v>142</v>
      </c>
      <c r="J13" s="132"/>
      <c r="K13" s="221">
        <v>1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188"/>
      <c r="C14" s="190"/>
      <c r="D14" s="190"/>
      <c r="E14" s="190"/>
      <c r="F14" s="190"/>
      <c r="G14" s="190"/>
      <c r="H14" s="190"/>
      <c r="I14" s="190"/>
      <c r="J14" s="132"/>
      <c r="K14" s="156"/>
      <c r="L14" s="156"/>
      <c r="M14" s="224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187"/>
      <c r="C15" s="189">
        <f>IF($B15="","",VLOOKUP($B15,#REF!,5))</f>
      </c>
      <c r="D15" s="189">
        <f>IF($B15="","",VLOOKUP($B15,#REF!,15))</f>
      </c>
      <c r="E15" s="247" t="s">
        <v>157</v>
      </c>
      <c r="F15" s="248"/>
      <c r="G15" s="247" t="s">
        <v>202</v>
      </c>
      <c r="H15" s="248"/>
      <c r="I15" s="235" t="s">
        <v>142</v>
      </c>
      <c r="J15" s="132"/>
      <c r="K15" s="221">
        <v>5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Szabados </v>
      </c>
      <c r="E18" s="241"/>
      <c r="F18" s="241" t="str">
        <f>E9</f>
        <v>Frigyesi</v>
      </c>
      <c r="G18" s="241"/>
      <c r="H18" s="241" t="str">
        <f>E11</f>
        <v>Dömötör</v>
      </c>
      <c r="I18" s="241"/>
      <c r="J18" s="241" t="str">
        <f>E13</f>
        <v>Sidló</v>
      </c>
      <c r="K18" s="241"/>
      <c r="L18" s="241" t="str">
        <f>E15</f>
        <v>Sabankó</v>
      </c>
      <c r="M18" s="241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Szabados </v>
      </c>
      <c r="C19" s="246"/>
      <c r="D19" s="239"/>
      <c r="E19" s="239"/>
      <c r="F19" s="238" t="s">
        <v>267</v>
      </c>
      <c r="G19" s="238"/>
      <c r="H19" s="238" t="s">
        <v>269</v>
      </c>
      <c r="I19" s="238"/>
      <c r="J19" s="241" t="s">
        <v>270</v>
      </c>
      <c r="K19" s="241"/>
      <c r="L19" s="241" t="s">
        <v>269</v>
      </c>
      <c r="M19" s="241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Frigyesi</v>
      </c>
      <c r="C20" s="246"/>
      <c r="D20" s="238" t="s">
        <v>275</v>
      </c>
      <c r="E20" s="238"/>
      <c r="F20" s="239"/>
      <c r="G20" s="239"/>
      <c r="H20" s="238" t="s">
        <v>241</v>
      </c>
      <c r="I20" s="238"/>
      <c r="J20" s="238" t="s">
        <v>277</v>
      </c>
      <c r="K20" s="238"/>
      <c r="L20" s="241" t="s">
        <v>265</v>
      </c>
      <c r="M20" s="241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Dömötör</v>
      </c>
      <c r="C21" s="246"/>
      <c r="D21" s="238" t="s">
        <v>268</v>
      </c>
      <c r="E21" s="238"/>
      <c r="F21" s="238" t="s">
        <v>240</v>
      </c>
      <c r="G21" s="238"/>
      <c r="H21" s="239"/>
      <c r="I21" s="239"/>
      <c r="J21" s="238" t="s">
        <v>278</v>
      </c>
      <c r="K21" s="238"/>
      <c r="L21" s="238" t="s">
        <v>280</v>
      </c>
      <c r="M21" s="238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Sidló</v>
      </c>
      <c r="C22" s="246"/>
      <c r="D22" s="238" t="s">
        <v>271</v>
      </c>
      <c r="E22" s="238"/>
      <c r="F22" s="238" t="s">
        <v>276</v>
      </c>
      <c r="G22" s="238"/>
      <c r="H22" s="241" t="s">
        <v>279</v>
      </c>
      <c r="I22" s="241"/>
      <c r="J22" s="239"/>
      <c r="K22" s="239"/>
      <c r="L22" s="238" t="s">
        <v>272</v>
      </c>
      <c r="M22" s="238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52</v>
      </c>
      <c r="B23" s="246" t="str">
        <f>E15</f>
        <v>Sabankó</v>
      </c>
      <c r="C23" s="246"/>
      <c r="D23" s="238" t="s">
        <v>268</v>
      </c>
      <c r="E23" s="238"/>
      <c r="F23" s="238" t="s">
        <v>266</v>
      </c>
      <c r="G23" s="238"/>
      <c r="H23" s="241" t="s">
        <v>274</v>
      </c>
      <c r="I23" s="241"/>
      <c r="J23" s="241" t="s">
        <v>273</v>
      </c>
      <c r="K23" s="241"/>
      <c r="L23" s="239"/>
      <c r="M23" s="239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Tolna Vármegyei Diákolimpiai Selejtező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16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17</v>
      </c>
      <c r="B4" s="47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2023.04.24-25.</v>
      </c>
      <c r="B5" s="53" t="str">
        <f>Altalanos!$C$10</f>
        <v>Paks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237" t="s">
        <v>18</v>
      </c>
      <c r="B6" s="237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98" t="s">
        <v>19</v>
      </c>
      <c r="B20" s="9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20</v>
      </c>
      <c r="B21" s="70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39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40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12" hidden="1" customWidth="1"/>
    <col min="26" max="37" width="0" style="212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Y1"/>
      <c r="Z1"/>
      <c r="AA1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201" t="s">
        <v>58</v>
      </c>
      <c r="R3" s="202" t="s">
        <v>64</v>
      </c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154"/>
      <c r="Q4" s="203" t="s">
        <v>65</v>
      </c>
      <c r="R4" s="204" t="s">
        <v>60</v>
      </c>
      <c r="S4" s="148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148"/>
      <c r="Q5" s="205" t="s">
        <v>66</v>
      </c>
      <c r="R5" s="206" t="s">
        <v>62</v>
      </c>
      <c r="S5" s="148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42">
        <f>IF($B7="","",VLOOKUP($B7,#REF!,5))</f>
      </c>
      <c r="D7" s="142">
        <f>IF($B7="","",VLOOKUP($B7,#REF!,15))</f>
      </c>
      <c r="E7" s="234" t="s">
        <v>107</v>
      </c>
      <c r="F7" s="143"/>
      <c r="G7" s="234" t="s">
        <v>108</v>
      </c>
      <c r="H7" s="143"/>
      <c r="I7" s="234" t="s">
        <v>102</v>
      </c>
      <c r="J7" s="132"/>
      <c r="K7" s="221">
        <v>3</v>
      </c>
      <c r="L7" s="215" t="e">
        <f>IF(K7="","",CONCATENATE(VLOOKUP($Y$3,$AB$1:$AK$1,K7)," pont"))</f>
        <v>#N/A</v>
      </c>
      <c r="M7" s="222"/>
      <c r="N7" s="148"/>
      <c r="O7" s="148"/>
      <c r="P7" s="148"/>
      <c r="Q7" s="148"/>
      <c r="R7" s="148"/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57"/>
      <c r="D8" s="157"/>
      <c r="E8" s="157"/>
      <c r="F8" s="157"/>
      <c r="G8" s="157"/>
      <c r="H8" s="157"/>
      <c r="I8" s="157"/>
      <c r="J8" s="132"/>
      <c r="K8" s="156"/>
      <c r="L8" s="156"/>
      <c r="M8" s="223"/>
      <c r="N8" s="148"/>
      <c r="O8" s="148"/>
      <c r="P8" s="148"/>
      <c r="Q8" s="148"/>
      <c r="R8" s="148"/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42">
        <f>IF($B9="","",VLOOKUP($B9,#REF!,5))</f>
      </c>
      <c r="D9" s="142">
        <f>IF($B9="","",VLOOKUP($B9,#REF!,15))</f>
      </c>
      <c r="E9" s="234" t="s">
        <v>104</v>
      </c>
      <c r="F9" s="143"/>
      <c r="G9" s="234" t="s">
        <v>105</v>
      </c>
      <c r="H9" s="143"/>
      <c r="I9" s="234" t="s">
        <v>102</v>
      </c>
      <c r="J9" s="132"/>
      <c r="K9" s="221">
        <v>1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57"/>
      <c r="D10" s="157"/>
      <c r="E10" s="157"/>
      <c r="F10" s="157"/>
      <c r="G10" s="157"/>
      <c r="H10" s="157"/>
      <c r="I10" s="157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42">
        <f>IF($B11="","",VLOOKUP($B11,#REF!,5))</f>
      </c>
      <c r="D11" s="142">
        <f>IF($B11="","",VLOOKUP($B11,#REF!,15))</f>
      </c>
      <c r="E11" s="234" t="s">
        <v>106</v>
      </c>
      <c r="F11" s="143"/>
      <c r="G11" s="234" t="s">
        <v>105</v>
      </c>
      <c r="H11" s="143"/>
      <c r="I11" s="234" t="s">
        <v>102</v>
      </c>
      <c r="J11" s="132"/>
      <c r="K11" s="221">
        <v>2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Kozma </v>
      </c>
      <c r="E18" s="241"/>
      <c r="F18" s="241" t="str">
        <f>E9</f>
        <v>Komlósi</v>
      </c>
      <c r="G18" s="241"/>
      <c r="H18" s="241" t="str">
        <f>E11</f>
        <v>Bálint </v>
      </c>
      <c r="I18" s="241"/>
      <c r="J18" s="132"/>
      <c r="K18" s="132"/>
      <c r="L18" s="132"/>
      <c r="M18" s="132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Kozma </v>
      </c>
      <c r="C19" s="246"/>
      <c r="D19" s="239"/>
      <c r="E19" s="239"/>
      <c r="F19" s="238" t="s">
        <v>221</v>
      </c>
      <c r="G19" s="238"/>
      <c r="H19" s="253" t="s">
        <v>222</v>
      </c>
      <c r="I19" s="238"/>
      <c r="J19" s="132"/>
      <c r="K19" s="132"/>
      <c r="L19" s="132"/>
      <c r="M19" s="132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Komlósi</v>
      </c>
      <c r="C20" s="246"/>
      <c r="D20" s="238" t="s">
        <v>223</v>
      </c>
      <c r="E20" s="238"/>
      <c r="F20" s="239"/>
      <c r="G20" s="239"/>
      <c r="H20" s="238" t="s">
        <v>226</v>
      </c>
      <c r="I20" s="238"/>
      <c r="J20" s="132"/>
      <c r="K20" s="132"/>
      <c r="L20" s="132"/>
      <c r="M20" s="132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Bálint </v>
      </c>
      <c r="C21" s="246"/>
      <c r="D21" s="238" t="s">
        <v>224</v>
      </c>
      <c r="E21" s="238"/>
      <c r="F21" s="238" t="s">
        <v>225</v>
      </c>
      <c r="G21" s="238"/>
      <c r="H21" s="239"/>
      <c r="I21" s="239"/>
      <c r="J21" s="132"/>
      <c r="K21" s="132"/>
      <c r="L21" s="132"/>
      <c r="M21" s="132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1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228"/>
      <c r="N33" s="227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72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20"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</mergeCells>
  <conditionalFormatting sqref="E7 E9 E11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zoomScalePageLayoutView="0" workbookViewId="0" topLeftCell="A1">
      <selection activeCell="H22" sqref="H22:I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/>
      <c r="M3" s="50" t="s">
        <v>23</v>
      </c>
      <c r="N3" s="152"/>
      <c r="O3" s="151"/>
      <c r="P3" s="152"/>
      <c r="Q3" s="201" t="s">
        <v>58</v>
      </c>
      <c r="R3" s="202" t="s">
        <v>64</v>
      </c>
      <c r="S3" s="202" t="s">
        <v>59</v>
      </c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216"/>
      <c r="M4" s="130" t="str">
        <f>Altalanos!$E$10</f>
        <v>Lakatosné Klopcsik Diana</v>
      </c>
      <c r="N4" s="154"/>
      <c r="O4" s="155"/>
      <c r="P4" s="154"/>
      <c r="Q4" s="203" t="s">
        <v>65</v>
      </c>
      <c r="R4" s="204" t="s">
        <v>60</v>
      </c>
      <c r="S4" s="204" t="s">
        <v>61</v>
      </c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148"/>
      <c r="Q5" s="205" t="s">
        <v>66</v>
      </c>
      <c r="R5" s="206" t="s">
        <v>62</v>
      </c>
      <c r="S5" s="206" t="s">
        <v>63</v>
      </c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140</v>
      </c>
      <c r="F7" s="248"/>
      <c r="G7" s="247" t="s">
        <v>141</v>
      </c>
      <c r="H7" s="248"/>
      <c r="I7" s="235" t="s">
        <v>142</v>
      </c>
      <c r="J7" s="132"/>
      <c r="K7" s="221">
        <v>2</v>
      </c>
      <c r="L7" s="215" t="e">
        <f>IF(K7="","",CONCATENATE(VLOOKUP($Y$3,$AB$1:$AK$1,K7)," pont"))</f>
        <v>#N/A</v>
      </c>
      <c r="M7" s="222"/>
      <c r="N7" s="148"/>
      <c r="O7" s="148"/>
      <c r="P7" s="148"/>
      <c r="Q7" s="148"/>
      <c r="R7" s="148"/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148"/>
      <c r="Q8" s="148"/>
      <c r="R8" s="148"/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143</v>
      </c>
      <c r="F9" s="248"/>
      <c r="G9" s="247" t="s">
        <v>144</v>
      </c>
      <c r="H9" s="248"/>
      <c r="I9" s="235" t="s">
        <v>131</v>
      </c>
      <c r="J9" s="132"/>
      <c r="K9" s="221">
        <v>4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145</v>
      </c>
      <c r="F11" s="248"/>
      <c r="G11" s="247" t="s">
        <v>110</v>
      </c>
      <c r="H11" s="248"/>
      <c r="I11" s="235" t="s">
        <v>131</v>
      </c>
      <c r="J11" s="132"/>
      <c r="K11" s="221">
        <v>1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146</v>
      </c>
      <c r="F13" s="248"/>
      <c r="G13" s="247" t="s">
        <v>147</v>
      </c>
      <c r="H13" s="248"/>
      <c r="I13" s="235" t="s">
        <v>119</v>
      </c>
      <c r="J13" s="132"/>
      <c r="K13" s="221">
        <v>3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Kósa </v>
      </c>
      <c r="E18" s="241"/>
      <c r="F18" s="241" t="str">
        <f>E9</f>
        <v>Szarvas </v>
      </c>
      <c r="G18" s="241"/>
      <c r="H18" s="241" t="str">
        <f>E11</f>
        <v>Rácz</v>
      </c>
      <c r="I18" s="241"/>
      <c r="J18" s="241" t="str">
        <f>E13</f>
        <v>Lévai</v>
      </c>
      <c r="K18" s="241"/>
      <c r="L18" s="132"/>
      <c r="M18" s="132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Kósa </v>
      </c>
      <c r="C19" s="246"/>
      <c r="D19" s="239"/>
      <c r="E19" s="239"/>
      <c r="F19" s="238" t="s">
        <v>223</v>
      </c>
      <c r="G19" s="238"/>
      <c r="H19" s="238" t="s">
        <v>225</v>
      </c>
      <c r="I19" s="238"/>
      <c r="J19" s="241" t="s">
        <v>224</v>
      </c>
      <c r="K19" s="241"/>
      <c r="L19" s="132"/>
      <c r="M19" s="132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Szarvas </v>
      </c>
      <c r="C20" s="246"/>
      <c r="D20" s="238" t="s">
        <v>227</v>
      </c>
      <c r="E20" s="238"/>
      <c r="F20" s="239"/>
      <c r="G20" s="239"/>
      <c r="H20" s="238" t="s">
        <v>227</v>
      </c>
      <c r="I20" s="238"/>
      <c r="J20" s="238" t="s">
        <v>227</v>
      </c>
      <c r="K20" s="238"/>
      <c r="L20" s="132"/>
      <c r="M20" s="132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Rácz</v>
      </c>
      <c r="C21" s="246"/>
      <c r="D21" s="238" t="s">
        <v>226</v>
      </c>
      <c r="E21" s="238"/>
      <c r="F21" s="238" t="s">
        <v>223</v>
      </c>
      <c r="G21" s="238"/>
      <c r="H21" s="239"/>
      <c r="I21" s="239"/>
      <c r="J21" s="238" t="s">
        <v>224</v>
      </c>
      <c r="K21" s="238"/>
      <c r="L21" s="132"/>
      <c r="M21" s="132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Lévai</v>
      </c>
      <c r="C22" s="246"/>
      <c r="D22" s="238" t="s">
        <v>222</v>
      </c>
      <c r="E22" s="238"/>
      <c r="F22" s="238" t="s">
        <v>223</v>
      </c>
      <c r="G22" s="238"/>
      <c r="H22" s="241" t="s">
        <v>222</v>
      </c>
      <c r="I22" s="241"/>
      <c r="J22" s="239"/>
      <c r="K22" s="239"/>
      <c r="L22" s="132"/>
      <c r="M22" s="132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M4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  <mergeCell ref="E34:F34"/>
    <mergeCell ref="E35:F35"/>
    <mergeCell ref="E7:F7"/>
    <mergeCell ref="E9:F9"/>
    <mergeCell ref="E11:F11"/>
    <mergeCell ref="E13:F13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conditionalFormatting sqref="E7 E9 E11 E13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12" hidden="1" customWidth="1"/>
    <col min="26" max="37" width="0" style="212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Y1"/>
      <c r="Z1"/>
      <c r="AA1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Altalanos!$B$8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201" t="s">
        <v>58</v>
      </c>
      <c r="R3" s="202" t="s">
        <v>64</v>
      </c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154"/>
      <c r="Q4" s="203" t="s">
        <v>65</v>
      </c>
      <c r="R4" s="204" t="s">
        <v>60</v>
      </c>
      <c r="S4" s="148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148"/>
      <c r="Q5" s="205" t="s">
        <v>66</v>
      </c>
      <c r="R5" s="206" t="s">
        <v>62</v>
      </c>
      <c r="S5" s="148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42">
        <f>IF($B7="","",VLOOKUP($B7,#REF!,5))</f>
      </c>
      <c r="D7" s="142">
        <f>IF($B7="","",VLOOKUP($B7,#REF!,15))</f>
      </c>
      <c r="E7" s="234" t="s">
        <v>134</v>
      </c>
      <c r="F7" s="143"/>
      <c r="G7" s="234" t="s">
        <v>135</v>
      </c>
      <c r="H7" s="143"/>
      <c r="I7" s="234" t="s">
        <v>102</v>
      </c>
      <c r="J7" s="132"/>
      <c r="K7" s="221">
        <v>2</v>
      </c>
      <c r="L7" s="215" t="e">
        <f>IF(K7="","",CONCATENATE(VLOOKUP($Y$3,$AB$1:$AK$1,K7)," pont"))</f>
        <v>#N/A</v>
      </c>
      <c r="M7" s="222"/>
      <c r="N7" s="148"/>
      <c r="O7" s="148"/>
      <c r="P7" s="148"/>
      <c r="Q7" s="148"/>
      <c r="R7" s="148"/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57"/>
      <c r="D8" s="157"/>
      <c r="E8" s="157"/>
      <c r="F8" s="157"/>
      <c r="G8" s="157"/>
      <c r="H8" s="157"/>
      <c r="I8" s="157"/>
      <c r="J8" s="132"/>
      <c r="K8" s="156"/>
      <c r="L8" s="156"/>
      <c r="M8" s="223"/>
      <c r="N8" s="148"/>
      <c r="O8" s="148"/>
      <c r="P8" s="148"/>
      <c r="Q8" s="148"/>
      <c r="R8" s="148"/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42">
        <f>IF($B9="","",VLOOKUP($B9,#REF!,5))</f>
      </c>
      <c r="D9" s="142">
        <f>IF($B9="","",VLOOKUP($B9,#REF!,15))</f>
      </c>
      <c r="E9" s="234" t="s">
        <v>136</v>
      </c>
      <c r="F9" s="143"/>
      <c r="G9" s="234" t="s">
        <v>139</v>
      </c>
      <c r="H9" s="143"/>
      <c r="I9" s="234" t="s">
        <v>102</v>
      </c>
      <c r="J9" s="132"/>
      <c r="K9" s="221">
        <v>3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57"/>
      <c r="D10" s="157"/>
      <c r="E10" s="157"/>
      <c r="F10" s="157"/>
      <c r="G10" s="157"/>
      <c r="H10" s="157"/>
      <c r="I10" s="157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42">
        <f>IF($B11="","",VLOOKUP($B11,#REF!,5))</f>
      </c>
      <c r="D11" s="142">
        <f>IF($B11="","",VLOOKUP($B11,#REF!,15))</f>
      </c>
      <c r="E11" s="234" t="s">
        <v>137</v>
      </c>
      <c r="F11" s="143"/>
      <c r="G11" s="234" t="s">
        <v>138</v>
      </c>
      <c r="H11" s="143"/>
      <c r="I11" s="234" t="s">
        <v>102</v>
      </c>
      <c r="J11" s="132"/>
      <c r="K11" s="221">
        <v>1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Kozma</v>
      </c>
      <c r="E18" s="241"/>
      <c r="F18" s="241" t="str">
        <f>E9</f>
        <v>Ágoston</v>
      </c>
      <c r="G18" s="241"/>
      <c r="H18" s="241" t="str">
        <f>E11</f>
        <v>Lisztmajer</v>
      </c>
      <c r="I18" s="241"/>
      <c r="J18" s="132"/>
      <c r="K18" s="132"/>
      <c r="L18" s="132"/>
      <c r="M18" s="132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Kozma</v>
      </c>
      <c r="C19" s="246"/>
      <c r="D19" s="239"/>
      <c r="E19" s="239"/>
      <c r="F19" s="238" t="s">
        <v>228</v>
      </c>
      <c r="G19" s="238"/>
      <c r="H19" s="238" t="s">
        <v>229</v>
      </c>
      <c r="I19" s="238"/>
      <c r="J19" s="132"/>
      <c r="K19" s="132"/>
      <c r="L19" s="132"/>
      <c r="M19" s="132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Ágoston</v>
      </c>
      <c r="C20" s="246"/>
      <c r="D20" s="238" t="s">
        <v>230</v>
      </c>
      <c r="E20" s="238"/>
      <c r="F20" s="239"/>
      <c r="G20" s="239"/>
      <c r="H20" s="238" t="s">
        <v>229</v>
      </c>
      <c r="I20" s="238"/>
      <c r="J20" s="132"/>
      <c r="K20" s="132"/>
      <c r="L20" s="132"/>
      <c r="M20" s="132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Lisztmajer</v>
      </c>
      <c r="C21" s="246"/>
      <c r="D21" s="238" t="s">
        <v>231</v>
      </c>
      <c r="E21" s="238"/>
      <c r="F21" s="238" t="s">
        <v>231</v>
      </c>
      <c r="G21" s="238"/>
      <c r="H21" s="239"/>
      <c r="I21" s="239"/>
      <c r="J21" s="132"/>
      <c r="K21" s="132"/>
      <c r="L21" s="132"/>
      <c r="M21" s="132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1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228"/>
      <c r="N33" s="227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72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AK4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151"/>
      <c r="R3" s="153"/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201" t="s">
        <v>58</v>
      </c>
      <c r="Q4" s="202" t="s">
        <v>67</v>
      </c>
      <c r="R4" s="202" t="s">
        <v>63</v>
      </c>
      <c r="S4" s="200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203" t="s">
        <v>65</v>
      </c>
      <c r="Q5" s="204" t="s">
        <v>61</v>
      </c>
      <c r="R5" s="204" t="s">
        <v>68</v>
      </c>
      <c r="S5" s="200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205" t="s">
        <v>66</v>
      </c>
      <c r="Q6" s="206" t="s">
        <v>69</v>
      </c>
      <c r="R6" s="206" t="s">
        <v>64</v>
      </c>
      <c r="S6" s="200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109</v>
      </c>
      <c r="F7" s="248"/>
      <c r="G7" s="247" t="s">
        <v>110</v>
      </c>
      <c r="H7" s="248"/>
      <c r="I7" s="235" t="s">
        <v>130</v>
      </c>
      <c r="J7" s="132"/>
      <c r="K7" s="221">
        <v>1</v>
      </c>
      <c r="L7" s="215" t="e">
        <f>IF(K7="","",CONCATENATE(VLOOKUP($Y$3,$AB$1:$AK$1,K7)," pont"))</f>
        <v>#N/A</v>
      </c>
      <c r="M7" s="222"/>
      <c r="N7" s="148"/>
      <c r="O7" s="148"/>
      <c r="P7" s="201" t="s">
        <v>72</v>
      </c>
      <c r="Q7" s="202" t="s">
        <v>60</v>
      </c>
      <c r="R7" s="202" t="s">
        <v>70</v>
      </c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203" t="s">
        <v>73</v>
      </c>
      <c r="Q8" s="204" t="s">
        <v>62</v>
      </c>
      <c r="R8" s="204" t="s">
        <v>71</v>
      </c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111</v>
      </c>
      <c r="F9" s="248"/>
      <c r="G9" s="247" t="s">
        <v>112</v>
      </c>
      <c r="H9" s="248"/>
      <c r="I9" s="235" t="s">
        <v>133</v>
      </c>
      <c r="J9" s="132"/>
      <c r="K9" s="221">
        <v>4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113</v>
      </c>
      <c r="F11" s="248"/>
      <c r="G11" s="247" t="s">
        <v>114</v>
      </c>
      <c r="H11" s="248"/>
      <c r="I11" s="235" t="s">
        <v>131</v>
      </c>
      <c r="J11" s="132"/>
      <c r="K11" s="221">
        <v>3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115</v>
      </c>
      <c r="F13" s="248"/>
      <c r="G13" s="247" t="s">
        <v>116</v>
      </c>
      <c r="H13" s="248"/>
      <c r="I13" s="235" t="s">
        <v>131</v>
      </c>
      <c r="J13" s="132"/>
      <c r="K13" s="221">
        <v>5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188"/>
      <c r="C14" s="190"/>
      <c r="D14" s="190"/>
      <c r="E14" s="190"/>
      <c r="F14" s="190"/>
      <c r="G14" s="190"/>
      <c r="H14" s="190"/>
      <c r="I14" s="190"/>
      <c r="J14" s="132"/>
      <c r="K14" s="156"/>
      <c r="L14" s="156"/>
      <c r="M14" s="224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187"/>
      <c r="C15" s="189">
        <f>IF($B15="","",VLOOKUP($B15,#REF!,5))</f>
      </c>
      <c r="D15" s="189">
        <f>IF($B15="","",VLOOKUP($B15,#REF!,15))</f>
      </c>
      <c r="E15" s="247" t="s">
        <v>117</v>
      </c>
      <c r="F15" s="248"/>
      <c r="G15" s="247" t="s">
        <v>118</v>
      </c>
      <c r="H15" s="248"/>
      <c r="I15" s="235" t="s">
        <v>119</v>
      </c>
      <c r="J15" s="132"/>
      <c r="K15" s="221">
        <v>2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Németh </v>
      </c>
      <c r="E18" s="241"/>
      <c r="F18" s="241" t="str">
        <f>E9</f>
        <v>Czethoffer </v>
      </c>
      <c r="G18" s="241"/>
      <c r="H18" s="241" t="str">
        <f>E11</f>
        <v>Jáhn </v>
      </c>
      <c r="I18" s="241"/>
      <c r="J18" s="241" t="str">
        <f>E13</f>
        <v>Hernádi</v>
      </c>
      <c r="K18" s="241"/>
      <c r="L18" s="241" t="str">
        <f>E15</f>
        <v>Apembe </v>
      </c>
      <c r="M18" s="241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Németh </v>
      </c>
      <c r="C19" s="246"/>
      <c r="D19" s="239"/>
      <c r="E19" s="239"/>
      <c r="F19" s="249" t="s">
        <v>205</v>
      </c>
      <c r="G19" s="238"/>
      <c r="H19" s="249" t="s">
        <v>209</v>
      </c>
      <c r="I19" s="238"/>
      <c r="J19" s="250" t="s">
        <v>211</v>
      </c>
      <c r="K19" s="241"/>
      <c r="L19" s="241" t="s">
        <v>209</v>
      </c>
      <c r="M19" s="241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Czethoffer </v>
      </c>
      <c r="C20" s="246"/>
      <c r="D20" s="249" t="s">
        <v>206</v>
      </c>
      <c r="E20" s="238"/>
      <c r="F20" s="239"/>
      <c r="G20" s="239"/>
      <c r="H20" s="249" t="s">
        <v>210</v>
      </c>
      <c r="I20" s="238"/>
      <c r="J20" s="249" t="s">
        <v>211</v>
      </c>
      <c r="K20" s="238"/>
      <c r="L20" s="241" t="s">
        <v>206</v>
      </c>
      <c r="M20" s="241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Jáhn </v>
      </c>
      <c r="C21" s="246"/>
      <c r="D21" s="249" t="s">
        <v>210</v>
      </c>
      <c r="E21" s="238"/>
      <c r="F21" s="249" t="s">
        <v>209</v>
      </c>
      <c r="G21" s="238"/>
      <c r="H21" s="239"/>
      <c r="I21" s="239"/>
      <c r="J21" s="249" t="s">
        <v>211</v>
      </c>
      <c r="K21" s="238"/>
      <c r="L21" s="238" t="s">
        <v>210</v>
      </c>
      <c r="M21" s="238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Hernádi</v>
      </c>
      <c r="C22" s="246"/>
      <c r="D22" s="249" t="s">
        <v>212</v>
      </c>
      <c r="E22" s="238"/>
      <c r="F22" s="249" t="s">
        <v>212</v>
      </c>
      <c r="G22" s="238"/>
      <c r="H22" s="250" t="s">
        <v>212</v>
      </c>
      <c r="I22" s="241"/>
      <c r="J22" s="239"/>
      <c r="K22" s="239"/>
      <c r="L22" s="249" t="s">
        <v>212</v>
      </c>
      <c r="M22" s="238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52</v>
      </c>
      <c r="B23" s="246" t="str">
        <f>E15</f>
        <v>Apembe </v>
      </c>
      <c r="C23" s="246"/>
      <c r="D23" s="238" t="s">
        <v>210</v>
      </c>
      <c r="E23" s="238"/>
      <c r="F23" s="238" t="s">
        <v>205</v>
      </c>
      <c r="G23" s="238"/>
      <c r="H23" s="241" t="s">
        <v>209</v>
      </c>
      <c r="I23" s="241"/>
      <c r="J23" s="250" t="s">
        <v>211</v>
      </c>
      <c r="K23" s="241"/>
      <c r="L23" s="239"/>
      <c r="M23" s="239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50">
    <mergeCell ref="L18:M18"/>
    <mergeCell ref="L23:M23"/>
    <mergeCell ref="L19:M19"/>
    <mergeCell ref="L20:M20"/>
    <mergeCell ref="L21:M21"/>
    <mergeCell ref="L22:M22"/>
    <mergeCell ref="B23:C23"/>
    <mergeCell ref="D23:E23"/>
    <mergeCell ref="F23:G23"/>
    <mergeCell ref="H23:I23"/>
    <mergeCell ref="J22:K22"/>
    <mergeCell ref="E34:F34"/>
    <mergeCell ref="B22:C22"/>
    <mergeCell ref="H22:I22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E9:F9"/>
    <mergeCell ref="G9:H9"/>
    <mergeCell ref="E11:F11"/>
    <mergeCell ref="G11:H11"/>
    <mergeCell ref="A1:F1"/>
    <mergeCell ref="A4:C4"/>
    <mergeCell ref="E7:F7"/>
    <mergeCell ref="G7:H7"/>
  </mergeCells>
  <conditionalFormatting sqref="E7 E9 E11 E13 E15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K43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15.8515625" style="0" customWidth="1"/>
    <col min="18" max="18" width="16.851562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Altalanos!$B$8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151"/>
      <c r="R3" s="153"/>
      <c r="S3" s="148"/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201" t="s">
        <v>58</v>
      </c>
      <c r="Q4" s="202" t="s">
        <v>67</v>
      </c>
      <c r="R4" s="202" t="s">
        <v>63</v>
      </c>
      <c r="S4" s="200"/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203" t="s">
        <v>65</v>
      </c>
      <c r="Q5" s="204" t="s">
        <v>61</v>
      </c>
      <c r="R5" s="204" t="s">
        <v>68</v>
      </c>
      <c r="S5" s="200"/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205" t="s">
        <v>66</v>
      </c>
      <c r="Q6" s="206" t="s">
        <v>69</v>
      </c>
      <c r="R6" s="206" t="s">
        <v>64</v>
      </c>
      <c r="S6" s="200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120</v>
      </c>
      <c r="F7" s="248"/>
      <c r="G7" s="247" t="s">
        <v>121</v>
      </c>
      <c r="H7" s="248"/>
      <c r="I7" s="235" t="s">
        <v>130</v>
      </c>
      <c r="J7" s="132"/>
      <c r="K7" s="221">
        <v>1</v>
      </c>
      <c r="L7" s="215" t="e">
        <f>IF(K7="","",CONCATENATE(VLOOKUP($Y$3,$AB$1:$AK$1,K7)," pont"))</f>
        <v>#N/A</v>
      </c>
      <c r="M7" s="222"/>
      <c r="N7" s="148"/>
      <c r="O7" s="148"/>
      <c r="P7" s="201" t="s">
        <v>72</v>
      </c>
      <c r="Q7" s="202" t="s">
        <v>60</v>
      </c>
      <c r="R7" s="202" t="s">
        <v>70</v>
      </c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203" t="s">
        <v>73</v>
      </c>
      <c r="Q8" s="204" t="s">
        <v>62</v>
      </c>
      <c r="R8" s="204" t="s">
        <v>71</v>
      </c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122</v>
      </c>
      <c r="F9" s="248"/>
      <c r="G9" s="247" t="s">
        <v>123</v>
      </c>
      <c r="H9" s="248"/>
      <c r="I9" s="235" t="s">
        <v>131</v>
      </c>
      <c r="J9" s="132"/>
      <c r="K9" s="221">
        <v>4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124</v>
      </c>
      <c r="F11" s="248"/>
      <c r="G11" s="247" t="s">
        <v>125</v>
      </c>
      <c r="H11" s="248"/>
      <c r="I11" s="235" t="s">
        <v>132</v>
      </c>
      <c r="J11" s="132"/>
      <c r="K11" s="221">
        <v>3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126</v>
      </c>
      <c r="F13" s="248"/>
      <c r="G13" s="247" t="s">
        <v>127</v>
      </c>
      <c r="H13" s="248"/>
      <c r="I13" s="235" t="s">
        <v>133</v>
      </c>
      <c r="J13" s="132"/>
      <c r="K13" s="221">
        <v>2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188"/>
      <c r="C14" s="190"/>
      <c r="D14" s="190"/>
      <c r="E14" s="190"/>
      <c r="F14" s="190"/>
      <c r="G14" s="190"/>
      <c r="H14" s="190"/>
      <c r="I14" s="190"/>
      <c r="J14" s="132"/>
      <c r="K14" s="156"/>
      <c r="L14" s="156"/>
      <c r="M14" s="224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187"/>
      <c r="C15" s="189">
        <f>IF($B15="","",VLOOKUP($B15,#REF!,5))</f>
      </c>
      <c r="D15" s="189">
        <f>IF($B15="","",VLOOKUP($B15,#REF!,15))</f>
      </c>
      <c r="E15" s="247" t="s">
        <v>128</v>
      </c>
      <c r="F15" s="248"/>
      <c r="G15" s="247" t="s">
        <v>129</v>
      </c>
      <c r="H15" s="248"/>
      <c r="I15" s="235" t="s">
        <v>131</v>
      </c>
      <c r="J15" s="132"/>
      <c r="K15" s="221">
        <v>5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Weisz</v>
      </c>
      <c r="E18" s="241"/>
      <c r="F18" s="241" t="str">
        <f>E9</f>
        <v>Kánnai </v>
      </c>
      <c r="G18" s="241"/>
      <c r="H18" s="241" t="str">
        <f>E11</f>
        <v>Adorján</v>
      </c>
      <c r="I18" s="241"/>
      <c r="J18" s="241" t="str">
        <f>E13</f>
        <v>Benedeczki</v>
      </c>
      <c r="K18" s="241"/>
      <c r="L18" s="241" t="str">
        <f>E15</f>
        <v>Jáhn</v>
      </c>
      <c r="M18" s="241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Weisz</v>
      </c>
      <c r="C19" s="246"/>
      <c r="D19" s="239"/>
      <c r="E19" s="239"/>
      <c r="F19" s="251" t="s">
        <v>203</v>
      </c>
      <c r="G19" s="238"/>
      <c r="H19" s="249" t="s">
        <v>205</v>
      </c>
      <c r="I19" s="238"/>
      <c r="J19" s="250" t="s">
        <v>207</v>
      </c>
      <c r="K19" s="241"/>
      <c r="L19" s="250" t="s">
        <v>205</v>
      </c>
      <c r="M19" s="241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Kánnai </v>
      </c>
      <c r="C20" s="246"/>
      <c r="D20" s="249" t="s">
        <v>204</v>
      </c>
      <c r="E20" s="238"/>
      <c r="F20" s="239"/>
      <c r="G20" s="239"/>
      <c r="H20" s="249" t="s">
        <v>208</v>
      </c>
      <c r="I20" s="238"/>
      <c r="J20" s="249" t="s">
        <v>212</v>
      </c>
      <c r="K20" s="238"/>
      <c r="L20" s="250" t="s">
        <v>207</v>
      </c>
      <c r="M20" s="241"/>
      <c r="P20" t="s">
        <v>232</v>
      </c>
      <c r="Q20" s="254" t="s">
        <v>234</v>
      </c>
      <c r="R20" t="s">
        <v>235</v>
      </c>
      <c r="S20" s="255" t="s">
        <v>205</v>
      </c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Adorján</v>
      </c>
      <c r="C21" s="246"/>
      <c r="D21" s="249" t="s">
        <v>206</v>
      </c>
      <c r="E21" s="238"/>
      <c r="F21" s="249" t="s">
        <v>207</v>
      </c>
      <c r="G21" s="238"/>
      <c r="H21" s="239"/>
      <c r="I21" s="239"/>
      <c r="J21" s="249" t="s">
        <v>210</v>
      </c>
      <c r="K21" s="238"/>
      <c r="L21" s="249" t="s">
        <v>209</v>
      </c>
      <c r="M21" s="238"/>
      <c r="P21" t="s">
        <v>233</v>
      </c>
      <c r="Q21" s="254" t="s">
        <v>236</v>
      </c>
      <c r="R21" t="s">
        <v>237</v>
      </c>
      <c r="S21" t="s">
        <v>209</v>
      </c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Benedeczki</v>
      </c>
      <c r="C22" s="246"/>
      <c r="D22" s="249" t="s">
        <v>208</v>
      </c>
      <c r="E22" s="238"/>
      <c r="F22" s="249" t="s">
        <v>211</v>
      </c>
      <c r="G22" s="238"/>
      <c r="H22" s="250" t="s">
        <v>209</v>
      </c>
      <c r="I22" s="241"/>
      <c r="J22" s="239"/>
      <c r="K22" s="239"/>
      <c r="L22" s="249" t="s">
        <v>208</v>
      </c>
      <c r="M22" s="238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52</v>
      </c>
      <c r="B23" s="246" t="str">
        <f>E15</f>
        <v>Jáhn</v>
      </c>
      <c r="C23" s="246"/>
      <c r="D23" s="249" t="s">
        <v>206</v>
      </c>
      <c r="E23" s="238"/>
      <c r="F23" s="249" t="s">
        <v>208</v>
      </c>
      <c r="G23" s="238"/>
      <c r="H23" s="250" t="s">
        <v>210</v>
      </c>
      <c r="I23" s="241"/>
      <c r="J23" s="250" t="s">
        <v>207</v>
      </c>
      <c r="K23" s="241"/>
      <c r="L23" s="239"/>
      <c r="M23" s="239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L4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7">
    <tabColor indexed="11"/>
  </sheetPr>
  <dimension ref="A1:AK51"/>
  <sheetViews>
    <sheetView zoomScalePageLayoutView="0" workbookViewId="0" topLeftCell="A4">
      <selection activeCell="J36" sqref="J36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 t="s">
        <v>23</v>
      </c>
      <c r="M3" s="49"/>
      <c r="N3" s="152"/>
      <c r="O3" s="151"/>
      <c r="P3" s="152"/>
      <c r="Q3" s="201" t="s">
        <v>58</v>
      </c>
      <c r="R3" s="202" t="s">
        <v>64</v>
      </c>
      <c r="S3" s="202" t="s">
        <v>59</v>
      </c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130" t="str">
        <f>Altalanos!$E$10</f>
        <v>Lakatosné Klopcsik Diana</v>
      </c>
      <c r="M4" s="129"/>
      <c r="N4" s="154"/>
      <c r="O4" s="155"/>
      <c r="P4" s="154"/>
      <c r="Q4" s="203" t="s">
        <v>65</v>
      </c>
      <c r="R4" s="204" t="s">
        <v>60</v>
      </c>
      <c r="S4" s="204" t="s">
        <v>61</v>
      </c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148"/>
      <c r="Q5" s="205" t="s">
        <v>66</v>
      </c>
      <c r="R5" s="206" t="s">
        <v>62</v>
      </c>
      <c r="S5" s="206" t="s">
        <v>63</v>
      </c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92" t="s">
        <v>44</v>
      </c>
      <c r="B7" s="207"/>
      <c r="C7" s="142">
        <f>IF($B7="","",VLOOKUP($B7,#REF!,5))</f>
      </c>
      <c r="D7" s="142">
        <f>IF($B7="","",VLOOKUP($B7,#REF!,15))</f>
      </c>
      <c r="E7" s="236" t="s">
        <v>148</v>
      </c>
      <c r="F7" s="141"/>
      <c r="G7" s="236" t="s">
        <v>149</v>
      </c>
      <c r="H7" s="141"/>
      <c r="I7" s="236" t="s">
        <v>119</v>
      </c>
      <c r="J7" s="132"/>
      <c r="K7" s="221">
        <v>1</v>
      </c>
      <c r="L7" s="215" t="e">
        <f>IF(K7="","",CONCATENATE(VLOOKUP($Y$3,$AB$1:$AK$1,K7)," pont"))</f>
        <v>#N/A</v>
      </c>
      <c r="M7" s="222"/>
      <c r="N7" s="148"/>
      <c r="O7" s="148"/>
      <c r="P7" s="148"/>
      <c r="Q7" s="201" t="s">
        <v>58</v>
      </c>
      <c r="R7" s="229" t="s">
        <v>93</v>
      </c>
      <c r="S7" s="229" t="s">
        <v>95</v>
      </c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208"/>
      <c r="C8" s="157"/>
      <c r="D8" s="157"/>
      <c r="E8" s="157"/>
      <c r="F8" s="157"/>
      <c r="G8" s="157"/>
      <c r="H8" s="157"/>
      <c r="I8" s="157"/>
      <c r="J8" s="132"/>
      <c r="K8" s="156"/>
      <c r="L8" s="156"/>
      <c r="M8" s="223"/>
      <c r="N8" s="148"/>
      <c r="O8" s="148"/>
      <c r="P8" s="148"/>
      <c r="Q8" s="203" t="s">
        <v>65</v>
      </c>
      <c r="R8" s="230" t="s">
        <v>94</v>
      </c>
      <c r="S8" s="230" t="s">
        <v>96</v>
      </c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209"/>
      <c r="C9" s="142">
        <f>IF($B9="","",VLOOKUP($B9,#REF!,5))</f>
      </c>
      <c r="D9" s="142">
        <f>IF($B9="","",VLOOKUP($B9,#REF!,15))</f>
      </c>
      <c r="E9" s="234" t="s">
        <v>150</v>
      </c>
      <c r="F9" s="143"/>
      <c r="G9" s="234" t="s">
        <v>151</v>
      </c>
      <c r="H9" s="143"/>
      <c r="I9" s="234" t="s">
        <v>130</v>
      </c>
      <c r="J9" s="132"/>
      <c r="K9" s="221">
        <v>3</v>
      </c>
      <c r="L9" s="215" t="e">
        <f>IF(K9="","",CONCATENATE(VLOOKUP($Y$3,$AB$1:$AK$1,K9)," pont"))</f>
        <v>#N/A</v>
      </c>
      <c r="M9" s="222"/>
      <c r="N9" s="148"/>
      <c r="O9" s="148"/>
      <c r="P9" s="148"/>
      <c r="Q9" s="205" t="s">
        <v>66</v>
      </c>
      <c r="R9" s="231" t="s">
        <v>70</v>
      </c>
      <c r="S9" s="231" t="s">
        <v>97</v>
      </c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208"/>
      <c r="C10" s="157"/>
      <c r="D10" s="157"/>
      <c r="E10" s="157"/>
      <c r="F10" s="157"/>
      <c r="G10" s="157"/>
      <c r="H10" s="157"/>
      <c r="I10" s="157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209"/>
      <c r="C11" s="142">
        <f>IF($B11="","",VLOOKUP($B11,#REF!,5))</f>
      </c>
      <c r="D11" s="142">
        <f>IF($B11="","",VLOOKUP($B11,#REF!,15))</f>
      </c>
      <c r="E11" s="234" t="s">
        <v>152</v>
      </c>
      <c r="F11" s="143"/>
      <c r="G11" s="234" t="s">
        <v>153</v>
      </c>
      <c r="H11" s="143"/>
      <c r="I11" s="234" t="s">
        <v>142</v>
      </c>
      <c r="J11" s="132"/>
      <c r="K11" s="221">
        <v>2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32"/>
      <c r="B12" s="192"/>
      <c r="C12" s="185"/>
      <c r="D12" s="132"/>
      <c r="E12" s="132"/>
      <c r="F12" s="132"/>
      <c r="G12" s="132"/>
      <c r="H12" s="132"/>
      <c r="I12" s="132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92" t="s">
        <v>51</v>
      </c>
      <c r="B13" s="207"/>
      <c r="C13" s="142">
        <f>IF($B13="","",VLOOKUP($B13,#REF!,5))</f>
      </c>
      <c r="D13" s="142">
        <f>IF($B13="","",VLOOKUP($B13,#REF!,15))</f>
      </c>
      <c r="E13" s="236" t="s">
        <v>154</v>
      </c>
      <c r="F13" s="141"/>
      <c r="G13" s="236" t="s">
        <v>155</v>
      </c>
      <c r="H13" s="141"/>
      <c r="I13" s="236" t="s">
        <v>156</v>
      </c>
      <c r="J13" s="132"/>
      <c r="K13" s="221">
        <v>1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56"/>
      <c r="B14" s="208"/>
      <c r="C14" s="157"/>
      <c r="D14" s="157"/>
      <c r="E14" s="157"/>
      <c r="F14" s="157"/>
      <c r="G14" s="157"/>
      <c r="H14" s="157"/>
      <c r="I14" s="157"/>
      <c r="J14" s="132"/>
      <c r="K14" s="156"/>
      <c r="L14" s="156"/>
      <c r="M14" s="22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56" t="s">
        <v>52</v>
      </c>
      <c r="B15" s="209"/>
      <c r="C15" s="142">
        <f>IF($B15="","",VLOOKUP($B15,#REF!,5))</f>
      </c>
      <c r="D15" s="142">
        <f>IF($B15="","",VLOOKUP($B15,#REF!,15))</f>
      </c>
      <c r="E15" s="234" t="s">
        <v>157</v>
      </c>
      <c r="F15" s="143"/>
      <c r="G15" s="234" t="s">
        <v>158</v>
      </c>
      <c r="H15" s="143"/>
      <c r="I15" s="234" t="s">
        <v>142</v>
      </c>
      <c r="J15" s="132"/>
      <c r="K15" s="221">
        <v>2</v>
      </c>
      <c r="L15" s="215" t="e">
        <f>IF(K15="","",CONCATENATE(VLOOKUP($Y$3,$AB$1:$AK$1,K15)," pont"))</f>
        <v>#N/A</v>
      </c>
      <c r="M15" s="22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56"/>
      <c r="B16" s="208"/>
      <c r="C16" s="157"/>
      <c r="D16" s="157"/>
      <c r="E16" s="157"/>
      <c r="F16" s="157"/>
      <c r="G16" s="157"/>
      <c r="H16" s="157"/>
      <c r="I16" s="157"/>
      <c r="J16" s="132"/>
      <c r="K16" s="156"/>
      <c r="L16" s="156"/>
      <c r="M16" s="223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56" t="s">
        <v>53</v>
      </c>
      <c r="B17" s="209"/>
      <c r="C17" s="142">
        <f>IF($B17="","",VLOOKUP($B17,#REF!,5))</f>
      </c>
      <c r="D17" s="142">
        <f>IF($B17="","",VLOOKUP($B17,#REF!,15))</f>
      </c>
      <c r="E17" s="234" t="s">
        <v>159</v>
      </c>
      <c r="F17" s="143"/>
      <c r="G17" s="234" t="s">
        <v>153</v>
      </c>
      <c r="H17" s="143"/>
      <c r="I17" s="234" t="s">
        <v>142</v>
      </c>
      <c r="J17" s="132"/>
      <c r="K17" s="221">
        <v>3</v>
      </c>
      <c r="L17" s="215" t="e">
        <f>IF(K17="","",CONCATENATE(VLOOKUP($Y$3,$AB$1:$AK$1,K17)," pont"))</f>
        <v>#N/A</v>
      </c>
      <c r="M17" s="22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2.75">
      <c r="A18" s="156"/>
      <c r="B18" s="208"/>
      <c r="C18" s="157"/>
      <c r="D18" s="157"/>
      <c r="E18" s="157"/>
      <c r="F18" s="157"/>
      <c r="G18" s="157"/>
      <c r="H18" s="157"/>
      <c r="I18" s="157"/>
      <c r="J18" s="132"/>
      <c r="K18" s="156"/>
      <c r="L18" s="156"/>
      <c r="M18" s="223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2.75">
      <c r="A19" s="156" t="s">
        <v>53</v>
      </c>
      <c r="B19" s="209"/>
      <c r="C19" s="142">
        <f>IF($B19="","",VLOOKUP($B19,#REF!,5))</f>
      </c>
      <c r="D19" s="142">
        <f>IF($B19="","",VLOOKUP($B19,#REF!,15))</f>
      </c>
      <c r="E19" s="234" t="s">
        <v>160</v>
      </c>
      <c r="F19" s="143"/>
      <c r="G19" s="234" t="s">
        <v>161</v>
      </c>
      <c r="H19" s="143"/>
      <c r="I19" s="234" t="s">
        <v>133</v>
      </c>
      <c r="J19" s="132"/>
      <c r="K19" s="221">
        <v>4</v>
      </c>
      <c r="L19" s="215" t="e">
        <f>IF(K19="","",CONCATENATE(VLOOKUP($Y$3,$AB$1:$AK$1,K19)," pont"))</f>
        <v>#N/A</v>
      </c>
      <c r="M19" s="222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2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32"/>
      <c r="B22" s="242"/>
      <c r="C22" s="242"/>
      <c r="D22" s="241" t="str">
        <f>E7</f>
        <v>Domonyai</v>
      </c>
      <c r="E22" s="241"/>
      <c r="F22" s="241" t="str">
        <f>E9</f>
        <v>Horváth</v>
      </c>
      <c r="G22" s="241"/>
      <c r="H22" s="241" t="str">
        <f>E11</f>
        <v>Katona</v>
      </c>
      <c r="I22" s="241"/>
      <c r="J22" s="132"/>
      <c r="K22" s="132"/>
      <c r="L22" s="132"/>
      <c r="M22" s="193" t="s">
        <v>48</v>
      </c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8.75" customHeight="1">
      <c r="A23" s="191" t="s">
        <v>44</v>
      </c>
      <c r="B23" s="246" t="str">
        <f>E7</f>
        <v>Domonyai</v>
      </c>
      <c r="C23" s="246"/>
      <c r="D23" s="239"/>
      <c r="E23" s="239"/>
      <c r="F23" s="238" t="s">
        <v>211</v>
      </c>
      <c r="G23" s="238"/>
      <c r="H23" s="238" t="s">
        <v>211</v>
      </c>
      <c r="I23" s="238"/>
      <c r="J23" s="132"/>
      <c r="K23" s="132"/>
      <c r="L23" s="132"/>
      <c r="M23" s="195">
        <v>1</v>
      </c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8.75" customHeight="1">
      <c r="A24" s="191" t="s">
        <v>45</v>
      </c>
      <c r="B24" s="246" t="str">
        <f>E9</f>
        <v>Horváth</v>
      </c>
      <c r="C24" s="246"/>
      <c r="D24" s="238" t="s">
        <v>212</v>
      </c>
      <c r="E24" s="238"/>
      <c r="F24" s="239"/>
      <c r="G24" s="239"/>
      <c r="H24" s="238" t="s">
        <v>206</v>
      </c>
      <c r="I24" s="238"/>
      <c r="J24" s="132"/>
      <c r="K24" s="132"/>
      <c r="L24" s="132"/>
      <c r="M24" s="195">
        <v>3</v>
      </c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8.75" customHeight="1">
      <c r="A25" s="191" t="s">
        <v>46</v>
      </c>
      <c r="B25" s="246" t="str">
        <f>E11</f>
        <v>Katona</v>
      </c>
      <c r="C25" s="246"/>
      <c r="D25" s="238" t="s">
        <v>212</v>
      </c>
      <c r="E25" s="238"/>
      <c r="F25" s="238" t="s">
        <v>205</v>
      </c>
      <c r="G25" s="238"/>
      <c r="H25" s="239"/>
      <c r="I25" s="239"/>
      <c r="J25" s="132"/>
      <c r="K25" s="132"/>
      <c r="L25" s="132"/>
      <c r="M25" s="195">
        <v>2</v>
      </c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96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8.75" customHeight="1">
      <c r="A27" s="132"/>
      <c r="B27" s="242"/>
      <c r="C27" s="242"/>
      <c r="D27" s="241" t="str">
        <f>E13</f>
        <v>Kiss</v>
      </c>
      <c r="E27" s="241"/>
      <c r="F27" s="241" t="str">
        <f>E15</f>
        <v>Sabankó</v>
      </c>
      <c r="G27" s="241"/>
      <c r="H27" s="241" t="str">
        <f>E17</f>
        <v>Kápolnás </v>
      </c>
      <c r="I27" s="241"/>
      <c r="J27" s="241" t="str">
        <f>E19</f>
        <v>Upadisev</v>
      </c>
      <c r="K27" s="241"/>
      <c r="L27" s="132"/>
      <c r="M27" s="196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8.75" customHeight="1">
      <c r="A28" s="191" t="s">
        <v>51</v>
      </c>
      <c r="B28" s="246" t="str">
        <f>E13</f>
        <v>Kiss</v>
      </c>
      <c r="C28" s="246"/>
      <c r="D28" s="239"/>
      <c r="E28" s="239"/>
      <c r="F28" s="238" t="s">
        <v>211</v>
      </c>
      <c r="G28" s="238"/>
      <c r="H28" s="238" t="s">
        <v>211</v>
      </c>
      <c r="I28" s="238"/>
      <c r="J28" s="241" t="s">
        <v>209</v>
      </c>
      <c r="K28" s="241"/>
      <c r="L28" s="132"/>
      <c r="M28" s="195">
        <v>1</v>
      </c>
    </row>
    <row r="29" spans="1:13" ht="18.75" customHeight="1">
      <c r="A29" s="191" t="s">
        <v>52</v>
      </c>
      <c r="B29" s="246" t="str">
        <f>E15</f>
        <v>Sabankó</v>
      </c>
      <c r="C29" s="246"/>
      <c r="D29" s="238" t="s">
        <v>212</v>
      </c>
      <c r="E29" s="238"/>
      <c r="F29" s="239"/>
      <c r="G29" s="239"/>
      <c r="H29" s="238" t="s">
        <v>211</v>
      </c>
      <c r="I29" s="238"/>
      <c r="J29" s="238" t="s">
        <v>205</v>
      </c>
      <c r="K29" s="238"/>
      <c r="L29" s="132"/>
      <c r="M29" s="195">
        <v>2</v>
      </c>
    </row>
    <row r="30" spans="1:13" ht="18.75" customHeight="1">
      <c r="A30" s="191" t="s">
        <v>53</v>
      </c>
      <c r="B30" s="246" t="str">
        <f>E17</f>
        <v>Kápolnás </v>
      </c>
      <c r="C30" s="246"/>
      <c r="D30" s="238" t="s">
        <v>212</v>
      </c>
      <c r="E30" s="238"/>
      <c r="F30" s="238" t="s">
        <v>212</v>
      </c>
      <c r="G30" s="238"/>
      <c r="H30" s="239"/>
      <c r="I30" s="239"/>
      <c r="J30" s="238" t="s">
        <v>209</v>
      </c>
      <c r="K30" s="238"/>
      <c r="L30" s="132"/>
      <c r="M30" s="195">
        <v>3</v>
      </c>
    </row>
    <row r="31" spans="1:13" ht="18.75" customHeight="1">
      <c r="A31" s="191" t="s">
        <v>57</v>
      </c>
      <c r="B31" s="246" t="str">
        <f>E19</f>
        <v>Upadisev</v>
      </c>
      <c r="C31" s="246"/>
      <c r="D31" s="238" t="s">
        <v>210</v>
      </c>
      <c r="E31" s="238"/>
      <c r="F31" s="238" t="s">
        <v>206</v>
      </c>
      <c r="G31" s="238"/>
      <c r="H31" s="241" t="s">
        <v>210</v>
      </c>
      <c r="I31" s="241"/>
      <c r="J31" s="239"/>
      <c r="K31" s="239"/>
      <c r="L31" s="132"/>
      <c r="M31" s="195">
        <v>4</v>
      </c>
    </row>
    <row r="32" spans="1:13" ht="18.75" customHeight="1">
      <c r="A32" s="197"/>
      <c r="B32" s="198"/>
      <c r="C32" s="198"/>
      <c r="D32" s="197"/>
      <c r="E32" s="197"/>
      <c r="F32" s="197"/>
      <c r="G32" s="197"/>
      <c r="H32" s="197"/>
      <c r="I32" s="197"/>
      <c r="J32" s="132"/>
      <c r="K32" s="132"/>
      <c r="L32" s="132"/>
      <c r="M32" s="199"/>
    </row>
    <row r="33" spans="1:13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12.75">
      <c r="A34" s="132" t="s">
        <v>38</v>
      </c>
      <c r="B34" s="132"/>
      <c r="C34" s="256" t="str">
        <f>IF(M23=1,B23,IF(M24=1,B24,IF(M25=1,B25,"")))</f>
        <v>Domonyai</v>
      </c>
      <c r="D34" s="256"/>
      <c r="E34" s="156" t="s">
        <v>55</v>
      </c>
      <c r="F34" s="252" t="str">
        <f>IF(M28=1,B28,IF(M29=1,B29,IF(M30=1,B30,IF(M31=1,B31,""))))</f>
        <v>Kiss</v>
      </c>
      <c r="G34" s="252"/>
      <c r="H34" s="132"/>
      <c r="I34" s="131" t="s">
        <v>223</v>
      </c>
      <c r="J34" s="132"/>
      <c r="K34" s="132"/>
      <c r="L34" s="132"/>
      <c r="M34" s="132"/>
    </row>
    <row r="35" spans="1:13" ht="12.75">
      <c r="A35" s="132"/>
      <c r="B35" s="132"/>
      <c r="C35" s="132"/>
      <c r="D35" s="132"/>
      <c r="E35" s="132"/>
      <c r="F35" s="156"/>
      <c r="G35" s="156"/>
      <c r="H35" s="132"/>
      <c r="I35" s="132"/>
      <c r="J35" s="132"/>
      <c r="K35" s="132"/>
      <c r="L35" s="132"/>
      <c r="M35" s="132"/>
    </row>
    <row r="36" spans="1:13" ht="12.75">
      <c r="A36" s="132" t="s">
        <v>54</v>
      </c>
      <c r="B36" s="132"/>
      <c r="C36" s="252" t="str">
        <f>IF(M23=2,B23,IF(M24=2,B24,IF(M25=2,B25,"")))</f>
        <v>Katona</v>
      </c>
      <c r="D36" s="252"/>
      <c r="E36" s="156" t="s">
        <v>55</v>
      </c>
      <c r="F36" s="256" t="str">
        <f>IF(M28=2,B28,IF(M29=2,B29,IF(M30=2,B30,IF(M31=2,B31,""))))</f>
        <v>Sabankó</v>
      </c>
      <c r="G36" s="256"/>
      <c r="H36" s="132"/>
      <c r="I36" s="131" t="s">
        <v>212</v>
      </c>
      <c r="J36" s="132"/>
      <c r="K36" s="132"/>
      <c r="L36" s="132"/>
      <c r="M36" s="132"/>
    </row>
    <row r="37" spans="1:13" ht="12.75">
      <c r="A37" s="132"/>
      <c r="B37" s="132"/>
      <c r="C37" s="194"/>
      <c r="D37" s="194"/>
      <c r="E37" s="156"/>
      <c r="F37" s="194"/>
      <c r="G37" s="194"/>
      <c r="H37" s="132"/>
      <c r="I37" s="132"/>
      <c r="J37" s="132"/>
      <c r="K37" s="132"/>
      <c r="L37" s="132"/>
      <c r="M37" s="132"/>
    </row>
    <row r="38" spans="1:13" ht="12.75">
      <c r="A38" s="132" t="s">
        <v>56</v>
      </c>
      <c r="B38" s="132"/>
      <c r="C38" s="252" t="str">
        <f>IF(M23=3,B23,IF(M24=3,B24,IF(M25=3,B25,"")))</f>
        <v>Horváth</v>
      </c>
      <c r="D38" s="252"/>
      <c r="E38" s="156" t="s">
        <v>55</v>
      </c>
      <c r="F38" s="256" t="str">
        <f>IF(M28=3,B28,IF(M29=3,B29,IF(M30=3,B30,IF(M31=3,B31,""))))</f>
        <v>Kápolnás </v>
      </c>
      <c r="G38" s="256"/>
      <c r="H38" s="132"/>
      <c r="I38" s="131" t="s">
        <v>206</v>
      </c>
      <c r="J38" s="132"/>
      <c r="K38" s="132"/>
      <c r="L38" s="132"/>
      <c r="M38" s="132"/>
    </row>
    <row r="39" spans="1:13" ht="12.7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9" ht="12.7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1"/>
      <c r="M40" s="132"/>
      <c r="O40" s="148"/>
      <c r="P40" s="148"/>
      <c r="Q40" s="148"/>
      <c r="R40" s="148"/>
      <c r="S40" s="148"/>
    </row>
    <row r="41" spans="1:19" ht="12.75">
      <c r="A41" s="81" t="s">
        <v>26</v>
      </c>
      <c r="B41" s="82"/>
      <c r="C41" s="112"/>
      <c r="D41" s="164" t="s">
        <v>0</v>
      </c>
      <c r="E41" s="165" t="s">
        <v>28</v>
      </c>
      <c r="F41" s="183"/>
      <c r="G41" s="164" t="s">
        <v>0</v>
      </c>
      <c r="H41" s="165" t="s">
        <v>35</v>
      </c>
      <c r="I41" s="89"/>
      <c r="J41" s="165" t="s">
        <v>36</v>
      </c>
      <c r="K41" s="88" t="s">
        <v>37</v>
      </c>
      <c r="L41" s="31"/>
      <c r="M41" s="183"/>
      <c r="O41" s="148"/>
      <c r="P41" s="158"/>
      <c r="Q41" s="158"/>
      <c r="R41" s="159"/>
      <c r="S41" s="148"/>
    </row>
    <row r="42" spans="1:19" ht="12.75">
      <c r="A42" s="135" t="s">
        <v>27</v>
      </c>
      <c r="B42" s="136"/>
      <c r="C42" s="137"/>
      <c r="D42" s="166">
        <v>1</v>
      </c>
      <c r="E42" s="245" t="e">
        <f>IF(D42&gt;$R$44,,UPPER(VLOOKUP(D42,#REF!,2)))</f>
        <v>#REF!</v>
      </c>
      <c r="F42" s="245"/>
      <c r="G42" s="177" t="s">
        <v>1</v>
      </c>
      <c r="H42" s="136"/>
      <c r="I42" s="167"/>
      <c r="J42" s="178"/>
      <c r="K42" s="133" t="s">
        <v>29</v>
      </c>
      <c r="L42" s="184"/>
      <c r="M42" s="168"/>
      <c r="O42" s="148"/>
      <c r="P42" s="160"/>
      <c r="Q42" s="160"/>
      <c r="R42" s="161"/>
      <c r="S42" s="148"/>
    </row>
    <row r="43" spans="1:19" ht="12.75">
      <c r="A43" s="138" t="s">
        <v>34</v>
      </c>
      <c r="B43" s="87"/>
      <c r="C43" s="139"/>
      <c r="D43" s="169">
        <v>2</v>
      </c>
      <c r="E43" s="243" t="e">
        <f>IF(D43&gt;$R$44,,UPPER(VLOOKUP(D43,#REF!,2)))</f>
        <v>#REF!</v>
      </c>
      <c r="F43" s="243"/>
      <c r="G43" s="179" t="s">
        <v>2</v>
      </c>
      <c r="H43" s="170"/>
      <c r="I43" s="171"/>
      <c r="J43" s="79"/>
      <c r="K43" s="181"/>
      <c r="L43" s="131"/>
      <c r="M43" s="176"/>
      <c r="O43" s="148"/>
      <c r="P43" s="161"/>
      <c r="Q43" s="162"/>
      <c r="R43" s="161"/>
      <c r="S43" s="148"/>
    </row>
    <row r="44" spans="1:19" ht="12.75">
      <c r="A44" s="102"/>
      <c r="B44" s="103"/>
      <c r="C44" s="104"/>
      <c r="D44" s="169"/>
      <c r="E44" s="173"/>
      <c r="F44" s="174"/>
      <c r="G44" s="179" t="s">
        <v>3</v>
      </c>
      <c r="H44" s="170"/>
      <c r="I44" s="171"/>
      <c r="J44" s="79"/>
      <c r="K44" s="133" t="s">
        <v>30</v>
      </c>
      <c r="L44" s="184"/>
      <c r="M44" s="168"/>
      <c r="O44" s="148"/>
      <c r="P44" s="160"/>
      <c r="Q44" s="160"/>
      <c r="R44" s="163" t="e">
        <f>MIN(4,#REF!)</f>
        <v>#REF!</v>
      </c>
      <c r="S44" s="148"/>
    </row>
    <row r="45" spans="1:19" ht="12.75">
      <c r="A45" s="83"/>
      <c r="B45" s="110"/>
      <c r="C45" s="84"/>
      <c r="D45" s="169"/>
      <c r="E45" s="173"/>
      <c r="F45" s="174"/>
      <c r="G45" s="179" t="s">
        <v>4</v>
      </c>
      <c r="H45" s="170"/>
      <c r="I45" s="171"/>
      <c r="J45" s="79"/>
      <c r="K45" s="182"/>
      <c r="L45" s="174"/>
      <c r="M45" s="172"/>
      <c r="O45" s="148"/>
      <c r="P45" s="161"/>
      <c r="Q45" s="162"/>
      <c r="R45" s="161"/>
      <c r="S45" s="148"/>
    </row>
    <row r="46" spans="1:19" ht="12.75">
      <c r="A46" s="91"/>
      <c r="B46" s="105"/>
      <c r="C46" s="111"/>
      <c r="D46" s="169"/>
      <c r="E46" s="173"/>
      <c r="F46" s="174"/>
      <c r="G46" s="179" t="s">
        <v>5</v>
      </c>
      <c r="H46" s="170"/>
      <c r="I46" s="171"/>
      <c r="J46" s="79"/>
      <c r="K46" s="138"/>
      <c r="L46" s="131"/>
      <c r="M46" s="176"/>
      <c r="O46" s="148"/>
      <c r="P46" s="161"/>
      <c r="Q46" s="162"/>
      <c r="R46" s="161"/>
      <c r="S46" s="148"/>
    </row>
    <row r="47" spans="1:19" ht="12.75">
      <c r="A47" s="92"/>
      <c r="B47" s="106"/>
      <c r="C47" s="84"/>
      <c r="D47" s="169"/>
      <c r="E47" s="173"/>
      <c r="F47" s="174"/>
      <c r="G47" s="179" t="s">
        <v>6</v>
      </c>
      <c r="H47" s="170"/>
      <c r="I47" s="171"/>
      <c r="J47" s="79"/>
      <c r="K47" s="133" t="s">
        <v>25</v>
      </c>
      <c r="L47" s="184"/>
      <c r="M47" s="168"/>
      <c r="O47" s="148"/>
      <c r="P47" s="160"/>
      <c r="Q47" s="160"/>
      <c r="R47" s="161"/>
      <c r="S47" s="148"/>
    </row>
    <row r="48" spans="1:19" ht="12.75">
      <c r="A48" s="92"/>
      <c r="B48" s="106"/>
      <c r="C48" s="100"/>
      <c r="D48" s="169"/>
      <c r="E48" s="173"/>
      <c r="F48" s="174"/>
      <c r="G48" s="179" t="s">
        <v>7</v>
      </c>
      <c r="H48" s="170"/>
      <c r="I48" s="171"/>
      <c r="J48" s="79"/>
      <c r="K48" s="182"/>
      <c r="L48" s="174"/>
      <c r="M48" s="172"/>
      <c r="O48" s="148"/>
      <c r="P48" s="161"/>
      <c r="Q48" s="162"/>
      <c r="R48" s="161"/>
      <c r="S48" s="148"/>
    </row>
    <row r="49" spans="1:19" ht="12.75">
      <c r="A49" s="93"/>
      <c r="B49" s="90"/>
      <c r="C49" s="101"/>
      <c r="D49" s="175"/>
      <c r="E49" s="85"/>
      <c r="F49" s="131"/>
      <c r="G49" s="180" t="s">
        <v>8</v>
      </c>
      <c r="H49" s="87"/>
      <c r="I49" s="134"/>
      <c r="J49" s="86"/>
      <c r="K49" s="138" t="str">
        <f>L4</f>
        <v>Lakatosné Klopcsik Diana</v>
      </c>
      <c r="L49" s="131"/>
      <c r="M49" s="176"/>
      <c r="O49" s="148"/>
      <c r="P49" s="161"/>
      <c r="Q49" s="162"/>
      <c r="R49" s="163"/>
      <c r="S49" s="148"/>
    </row>
    <row r="50" spans="15:19" ht="12.75">
      <c r="O50" s="148"/>
      <c r="P50" s="148"/>
      <c r="Q50" s="148"/>
      <c r="R50" s="148"/>
      <c r="S50" s="148"/>
    </row>
    <row r="51" spans="15:19" ht="12.75">
      <c r="O51" s="148"/>
      <c r="P51" s="148"/>
      <c r="Q51" s="148"/>
      <c r="R51" s="148"/>
      <c r="S51" s="148"/>
    </row>
  </sheetData>
  <sheetProtection/>
  <mergeCells count="51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C34:D34"/>
    <mergeCell ref="F34:G34"/>
    <mergeCell ref="C36:D36"/>
    <mergeCell ref="F36:G36"/>
    <mergeCell ref="C38:D38"/>
    <mergeCell ref="F38:G38"/>
    <mergeCell ref="E42:F42"/>
    <mergeCell ref="E43:F43"/>
  </mergeCells>
  <conditionalFormatting sqref="R49 R44">
    <cfRule type="expression" priority="2" dxfId="0" stopIfTrue="1">
      <formula>$O$1="CU"</formula>
    </cfRule>
  </conditionalFormatting>
  <conditionalFormatting sqref="E7 E9 E11 E13 E15 E17 E19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44" t="str">
        <f>Altalanos!$A$6</f>
        <v>Tolna Vármegyei Diákolimpiai Selejtező</v>
      </c>
      <c r="B1" s="244"/>
      <c r="C1" s="244"/>
      <c r="D1" s="244"/>
      <c r="E1" s="244"/>
      <c r="F1" s="244"/>
      <c r="G1" s="116"/>
      <c r="H1" s="119" t="s">
        <v>33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20" t="e">
        <f>IF(Y5=1,CONCATENATE(VLOOKUP(Y3,AA16:AH27,2)),CONCATENATE(VLOOKUP(Y3,AA2:AK13,2)))</f>
        <v>#N/A</v>
      </c>
      <c r="AC1" s="220" t="e">
        <f>IF(Y5=1,CONCATENATE(VLOOKUP(Y3,AA16:AK27,3)),CONCATENATE(VLOOKUP(Y3,AA2:AK13,3)))</f>
        <v>#N/A</v>
      </c>
      <c r="AD1" s="220" t="e">
        <f>IF(Y5=1,CONCATENATE(VLOOKUP(Y3,AA16:AK27,4)),CONCATENATE(VLOOKUP(Y3,AA2:AK13,4)))</f>
        <v>#N/A</v>
      </c>
      <c r="AE1" s="220" t="e">
        <f>IF(Y5=1,CONCATENATE(VLOOKUP(Y3,AA16:AK27,5)),CONCATENATE(VLOOKUP(Y3,AA2:AK13,5)))</f>
        <v>#N/A</v>
      </c>
      <c r="AF1" s="220" t="e">
        <f>IF(Y5=1,CONCATENATE(VLOOKUP(Y3,AA16:AK27,6)),CONCATENATE(VLOOKUP(Y3,AA2:AK13,6)))</f>
        <v>#N/A</v>
      </c>
      <c r="AG1" s="220" t="e">
        <f>IF(Y5=1,CONCATENATE(VLOOKUP(Y3,AA16:AK27,7)),CONCATENATE(VLOOKUP(Y3,AA2:AK13,7)))</f>
        <v>#N/A</v>
      </c>
      <c r="AH1" s="220" t="e">
        <f>IF(Y5=1,CONCATENATE(VLOOKUP(Y3,AA16:AK27,8)),CONCATENATE(VLOOKUP(Y3,AA2:AK13,8)))</f>
        <v>#N/A</v>
      </c>
      <c r="AI1" s="220" t="e">
        <f>IF(Y5=1,CONCATENATE(VLOOKUP(Y3,AA16:AK27,9)),CONCATENATE(VLOOKUP(Y3,AA2:AK13,9)))</f>
        <v>#N/A</v>
      </c>
      <c r="AJ1" s="220" t="e">
        <f>IF(Y5=1,CONCATENATE(VLOOKUP(Y3,AA16:AK27,10)),CONCATENATE(VLOOKUP(Y3,AA2:AK13,10)))</f>
        <v>#N/A</v>
      </c>
      <c r="AK1" s="220" t="e">
        <f>IF(Y5=1,CONCATENATE(VLOOKUP(Y3,AA16:AK27,11)),CONCATENATE(VLOOKUP(Y3,AA2:AK13,11)))</f>
        <v>#N/A</v>
      </c>
    </row>
    <row r="2" spans="1:37" ht="12.75">
      <c r="A2" s="121" t="s">
        <v>32</v>
      </c>
      <c r="B2" s="122"/>
      <c r="C2" s="122"/>
      <c r="D2" s="122"/>
      <c r="E2" s="232">
        <f>Altalanos!$B$8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14"/>
      <c r="Z2" s="213"/>
      <c r="AA2" s="213" t="s">
        <v>44</v>
      </c>
      <c r="AB2" s="218">
        <v>150</v>
      </c>
      <c r="AC2" s="218">
        <v>120</v>
      </c>
      <c r="AD2" s="218">
        <v>100</v>
      </c>
      <c r="AE2" s="218">
        <v>80</v>
      </c>
      <c r="AF2" s="218">
        <v>70</v>
      </c>
      <c r="AG2" s="218">
        <v>60</v>
      </c>
      <c r="AH2" s="218">
        <v>55</v>
      </c>
      <c r="AI2" s="218">
        <v>50</v>
      </c>
      <c r="AJ2" s="218">
        <v>45</v>
      </c>
      <c r="AK2" s="218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22</v>
      </c>
      <c r="I3" s="49"/>
      <c r="J3" s="80"/>
      <c r="K3" s="49"/>
      <c r="L3" s="50"/>
      <c r="M3" s="50" t="s">
        <v>23</v>
      </c>
      <c r="N3" s="152"/>
      <c r="O3" s="151"/>
      <c r="P3" s="152"/>
      <c r="Q3" s="201" t="s">
        <v>58</v>
      </c>
      <c r="R3" s="202" t="s">
        <v>64</v>
      </c>
      <c r="S3" s="202" t="s">
        <v>59</v>
      </c>
      <c r="Y3" s="213">
        <f>IF(H4="OB","A",IF(H4="IX","W",H4))</f>
        <v>0</v>
      </c>
      <c r="Z3" s="213"/>
      <c r="AA3" s="213" t="s">
        <v>74</v>
      </c>
      <c r="AB3" s="218">
        <v>120</v>
      </c>
      <c r="AC3" s="218">
        <v>90</v>
      </c>
      <c r="AD3" s="218">
        <v>65</v>
      </c>
      <c r="AE3" s="218">
        <v>55</v>
      </c>
      <c r="AF3" s="218">
        <v>50</v>
      </c>
      <c r="AG3" s="218">
        <v>45</v>
      </c>
      <c r="AH3" s="218">
        <v>40</v>
      </c>
      <c r="AI3" s="218">
        <v>35</v>
      </c>
      <c r="AJ3" s="218">
        <v>25</v>
      </c>
      <c r="AK3" s="218">
        <v>20</v>
      </c>
    </row>
    <row r="4" spans="1:37" ht="13.5" thickBot="1">
      <c r="A4" s="240" t="str">
        <f>Altalanos!$A$10</f>
        <v>2023.04.24-25.</v>
      </c>
      <c r="B4" s="240"/>
      <c r="C4" s="240"/>
      <c r="D4" s="126"/>
      <c r="E4" s="127" t="str">
        <f>Altalanos!$C$10</f>
        <v>Paks</v>
      </c>
      <c r="F4" s="127"/>
      <c r="G4" s="127"/>
      <c r="H4" s="129"/>
      <c r="I4" s="127"/>
      <c r="J4" s="128"/>
      <c r="K4" s="129"/>
      <c r="L4" s="216"/>
      <c r="M4" s="130" t="str">
        <f>Altalanos!$E$10</f>
        <v>Lakatosné Klopcsik Diana</v>
      </c>
      <c r="N4" s="154"/>
      <c r="O4" s="155"/>
      <c r="P4" s="154"/>
      <c r="Q4" s="203" t="s">
        <v>65</v>
      </c>
      <c r="R4" s="204" t="s">
        <v>60</v>
      </c>
      <c r="S4" s="204" t="s">
        <v>61</v>
      </c>
      <c r="Y4" s="213"/>
      <c r="Z4" s="213"/>
      <c r="AA4" s="213" t="s">
        <v>75</v>
      </c>
      <c r="AB4" s="218">
        <v>90</v>
      </c>
      <c r="AC4" s="218">
        <v>60</v>
      </c>
      <c r="AD4" s="218">
        <v>45</v>
      </c>
      <c r="AE4" s="218">
        <v>34</v>
      </c>
      <c r="AF4" s="218">
        <v>27</v>
      </c>
      <c r="AG4" s="218">
        <v>22</v>
      </c>
      <c r="AH4" s="218">
        <v>18</v>
      </c>
      <c r="AI4" s="218">
        <v>15</v>
      </c>
      <c r="AJ4" s="218">
        <v>12</v>
      </c>
      <c r="AK4" s="218">
        <v>9</v>
      </c>
    </row>
    <row r="5" spans="1:37" ht="12.75">
      <c r="A5" s="31"/>
      <c r="B5" s="31" t="s">
        <v>31</v>
      </c>
      <c r="C5" s="140" t="s">
        <v>42</v>
      </c>
      <c r="D5" s="31" t="s">
        <v>26</v>
      </c>
      <c r="E5" s="31" t="s">
        <v>47</v>
      </c>
      <c r="F5" s="31"/>
      <c r="G5" s="31" t="s">
        <v>21</v>
      </c>
      <c r="H5" s="31"/>
      <c r="I5" s="31" t="s">
        <v>24</v>
      </c>
      <c r="J5" s="31"/>
      <c r="K5" s="186" t="s">
        <v>48</v>
      </c>
      <c r="L5" s="186" t="s">
        <v>49</v>
      </c>
      <c r="M5" s="186" t="s">
        <v>50</v>
      </c>
      <c r="N5" s="148"/>
      <c r="O5" s="148"/>
      <c r="P5" s="148"/>
      <c r="Q5" s="205" t="s">
        <v>66</v>
      </c>
      <c r="R5" s="206" t="s">
        <v>62</v>
      </c>
      <c r="S5" s="206" t="s">
        <v>63</v>
      </c>
      <c r="Y5" s="213">
        <f>IF(OR(Altalanos!$A$8="F1",Altalanos!$A$8="F2",Altalanos!$A$8="N1",Altalanos!$A$8="N2"),1,2)</f>
        <v>2</v>
      </c>
      <c r="Z5" s="213"/>
      <c r="AA5" s="213" t="s">
        <v>76</v>
      </c>
      <c r="AB5" s="218">
        <v>60</v>
      </c>
      <c r="AC5" s="218">
        <v>40</v>
      </c>
      <c r="AD5" s="218">
        <v>30</v>
      </c>
      <c r="AE5" s="218">
        <v>20</v>
      </c>
      <c r="AF5" s="218">
        <v>18</v>
      </c>
      <c r="AG5" s="218">
        <v>15</v>
      </c>
      <c r="AH5" s="218">
        <v>12</v>
      </c>
      <c r="AI5" s="218">
        <v>10</v>
      </c>
      <c r="AJ5" s="218">
        <v>8</v>
      </c>
      <c r="AK5" s="218">
        <v>6</v>
      </c>
    </row>
    <row r="6" spans="1:37" ht="12.75">
      <c r="A6" s="132"/>
      <c r="B6" s="132"/>
      <c r="C6" s="185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13"/>
      <c r="Z6" s="213"/>
      <c r="AA6" s="213" t="s">
        <v>77</v>
      </c>
      <c r="AB6" s="218">
        <v>40</v>
      </c>
      <c r="AC6" s="218">
        <v>25</v>
      </c>
      <c r="AD6" s="218">
        <v>18</v>
      </c>
      <c r="AE6" s="218">
        <v>13</v>
      </c>
      <c r="AF6" s="218">
        <v>10</v>
      </c>
      <c r="AG6" s="218">
        <v>8</v>
      </c>
      <c r="AH6" s="218">
        <v>6</v>
      </c>
      <c r="AI6" s="218">
        <v>5</v>
      </c>
      <c r="AJ6" s="218">
        <v>4</v>
      </c>
      <c r="AK6" s="218">
        <v>3</v>
      </c>
    </row>
    <row r="7" spans="1:37" ht="12.75">
      <c r="A7" s="156" t="s">
        <v>44</v>
      </c>
      <c r="B7" s="187"/>
      <c r="C7" s="189">
        <f>IF($B7="","",VLOOKUP($B7,#REF!,5))</f>
      </c>
      <c r="D7" s="189">
        <f>IF($B7="","",VLOOKUP($B7,#REF!,15))</f>
      </c>
      <c r="E7" s="247" t="s">
        <v>162</v>
      </c>
      <c r="F7" s="248"/>
      <c r="G7" s="247" t="s">
        <v>163</v>
      </c>
      <c r="H7" s="248"/>
      <c r="I7" s="235" t="s">
        <v>164</v>
      </c>
      <c r="J7" s="132"/>
      <c r="K7" s="221">
        <v>3</v>
      </c>
      <c r="L7" s="215" t="e">
        <f>IF(K7="","",CONCATENATE(VLOOKUP($Y$3,$AB$1:$AK$1,K7)," pont"))</f>
        <v>#N/A</v>
      </c>
      <c r="M7" s="222"/>
      <c r="N7" s="148"/>
      <c r="O7" s="148"/>
      <c r="P7" s="148"/>
      <c r="Q7" s="148"/>
      <c r="R7" s="148"/>
      <c r="S7" s="148"/>
      <c r="Y7" s="213"/>
      <c r="Z7" s="213"/>
      <c r="AA7" s="213" t="s">
        <v>78</v>
      </c>
      <c r="AB7" s="218">
        <v>25</v>
      </c>
      <c r="AC7" s="218">
        <v>15</v>
      </c>
      <c r="AD7" s="218">
        <v>13</v>
      </c>
      <c r="AE7" s="218">
        <v>8</v>
      </c>
      <c r="AF7" s="218">
        <v>6</v>
      </c>
      <c r="AG7" s="218">
        <v>4</v>
      </c>
      <c r="AH7" s="218">
        <v>3</v>
      </c>
      <c r="AI7" s="218">
        <v>2</v>
      </c>
      <c r="AJ7" s="218">
        <v>1</v>
      </c>
      <c r="AK7" s="218">
        <v>0</v>
      </c>
    </row>
    <row r="8" spans="1:37" ht="12.75">
      <c r="A8" s="156"/>
      <c r="B8" s="188"/>
      <c r="C8" s="190"/>
      <c r="D8" s="190"/>
      <c r="E8" s="190"/>
      <c r="F8" s="190"/>
      <c r="G8" s="190"/>
      <c r="H8" s="190"/>
      <c r="I8" s="190"/>
      <c r="J8" s="132"/>
      <c r="K8" s="156"/>
      <c r="L8" s="156"/>
      <c r="M8" s="223"/>
      <c r="N8" s="148"/>
      <c r="O8" s="148"/>
      <c r="P8" s="148"/>
      <c r="Q8" s="148"/>
      <c r="R8" s="148"/>
      <c r="S8" s="148"/>
      <c r="Y8" s="213"/>
      <c r="Z8" s="213"/>
      <c r="AA8" s="213" t="s">
        <v>79</v>
      </c>
      <c r="AB8" s="218">
        <v>15</v>
      </c>
      <c r="AC8" s="218">
        <v>10</v>
      </c>
      <c r="AD8" s="218">
        <v>7</v>
      </c>
      <c r="AE8" s="218">
        <v>5</v>
      </c>
      <c r="AF8" s="218">
        <v>4</v>
      </c>
      <c r="AG8" s="218">
        <v>3</v>
      </c>
      <c r="AH8" s="218">
        <v>2</v>
      </c>
      <c r="AI8" s="218">
        <v>1</v>
      </c>
      <c r="AJ8" s="218">
        <v>0</v>
      </c>
      <c r="AK8" s="218">
        <v>0</v>
      </c>
    </row>
    <row r="9" spans="1:37" ht="12.75">
      <c r="A9" s="156" t="s">
        <v>45</v>
      </c>
      <c r="B9" s="187"/>
      <c r="C9" s="189">
        <f>IF($B9="","",VLOOKUP($B9,#REF!,5))</f>
      </c>
      <c r="D9" s="189">
        <f>IF($B9="","",VLOOKUP($B9,#REF!,15))</f>
      </c>
      <c r="E9" s="247" t="s">
        <v>165</v>
      </c>
      <c r="F9" s="248"/>
      <c r="G9" s="247" t="s">
        <v>161</v>
      </c>
      <c r="H9" s="248"/>
      <c r="I9" s="235" t="s">
        <v>131</v>
      </c>
      <c r="J9" s="132"/>
      <c r="K9" s="221">
        <v>1</v>
      </c>
      <c r="L9" s="215" t="e">
        <f>IF(K9="","",CONCATENATE(VLOOKUP($Y$3,$AB$1:$AK$1,K9)," pont"))</f>
        <v>#N/A</v>
      </c>
      <c r="M9" s="222"/>
      <c r="N9" s="148"/>
      <c r="O9" s="148"/>
      <c r="P9" s="148"/>
      <c r="Q9" s="148"/>
      <c r="R9" s="148"/>
      <c r="S9" s="148"/>
      <c r="Y9" s="213"/>
      <c r="Z9" s="213"/>
      <c r="AA9" s="213" t="s">
        <v>80</v>
      </c>
      <c r="AB9" s="218">
        <v>10</v>
      </c>
      <c r="AC9" s="218">
        <v>6</v>
      </c>
      <c r="AD9" s="218">
        <v>4</v>
      </c>
      <c r="AE9" s="218">
        <v>2</v>
      </c>
      <c r="AF9" s="218">
        <v>1</v>
      </c>
      <c r="AG9" s="218">
        <v>0</v>
      </c>
      <c r="AH9" s="218">
        <v>0</v>
      </c>
      <c r="AI9" s="218">
        <v>0</v>
      </c>
      <c r="AJ9" s="218">
        <v>0</v>
      </c>
      <c r="AK9" s="218">
        <v>0</v>
      </c>
    </row>
    <row r="10" spans="1:37" ht="12.75">
      <c r="A10" s="156"/>
      <c r="B10" s="188"/>
      <c r="C10" s="190"/>
      <c r="D10" s="190"/>
      <c r="E10" s="190"/>
      <c r="F10" s="190"/>
      <c r="G10" s="190"/>
      <c r="H10" s="190"/>
      <c r="I10" s="190"/>
      <c r="J10" s="132"/>
      <c r="K10" s="156"/>
      <c r="L10" s="156"/>
      <c r="M10" s="223"/>
      <c r="N10" s="148"/>
      <c r="O10" s="148"/>
      <c r="P10" s="148"/>
      <c r="Q10" s="148"/>
      <c r="R10" s="148"/>
      <c r="S10" s="148"/>
      <c r="Y10" s="213"/>
      <c r="Z10" s="213"/>
      <c r="AA10" s="213" t="s">
        <v>81</v>
      </c>
      <c r="AB10" s="218">
        <v>6</v>
      </c>
      <c r="AC10" s="218">
        <v>3</v>
      </c>
      <c r="AD10" s="218">
        <v>2</v>
      </c>
      <c r="AE10" s="218">
        <v>1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218">
        <v>0</v>
      </c>
    </row>
    <row r="11" spans="1:37" ht="12.75">
      <c r="A11" s="156" t="s">
        <v>46</v>
      </c>
      <c r="B11" s="187"/>
      <c r="C11" s="189">
        <f>IF($B11="","",VLOOKUP($B11,#REF!,5))</f>
      </c>
      <c r="D11" s="189">
        <f>IF($B11="","",VLOOKUP($B11,#REF!,15))</f>
      </c>
      <c r="E11" s="247" t="s">
        <v>166</v>
      </c>
      <c r="F11" s="248"/>
      <c r="G11" s="247" t="s">
        <v>167</v>
      </c>
      <c r="H11" s="248"/>
      <c r="I11" s="235" t="s">
        <v>119</v>
      </c>
      <c r="J11" s="132"/>
      <c r="K11" s="221">
        <v>4</v>
      </c>
      <c r="L11" s="215" t="e">
        <f>IF(K11="","",CONCATENATE(VLOOKUP($Y$3,$AB$1:$AK$1,K11)," pont"))</f>
        <v>#N/A</v>
      </c>
      <c r="M11" s="222"/>
      <c r="N11" s="148"/>
      <c r="O11" s="148"/>
      <c r="P11" s="148"/>
      <c r="Q11" s="148"/>
      <c r="R11" s="148"/>
      <c r="S11" s="148"/>
      <c r="Y11" s="213"/>
      <c r="Z11" s="213"/>
      <c r="AA11" s="213" t="s">
        <v>86</v>
      </c>
      <c r="AB11" s="218">
        <v>3</v>
      </c>
      <c r="AC11" s="218">
        <v>2</v>
      </c>
      <c r="AD11" s="218">
        <v>1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218">
        <v>0</v>
      </c>
    </row>
    <row r="12" spans="1:37" ht="12.75">
      <c r="A12" s="156"/>
      <c r="B12" s="188"/>
      <c r="C12" s="190"/>
      <c r="D12" s="190"/>
      <c r="E12" s="190"/>
      <c r="F12" s="190"/>
      <c r="G12" s="190"/>
      <c r="H12" s="190"/>
      <c r="I12" s="190"/>
      <c r="J12" s="132"/>
      <c r="K12" s="185"/>
      <c r="L12" s="185"/>
      <c r="M12" s="224"/>
      <c r="Y12" s="213"/>
      <c r="Z12" s="213"/>
      <c r="AA12" s="213" t="s">
        <v>82</v>
      </c>
      <c r="AB12" s="219"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</row>
    <row r="13" spans="1:37" ht="12.75">
      <c r="A13" s="156" t="s">
        <v>51</v>
      </c>
      <c r="B13" s="187"/>
      <c r="C13" s="189">
        <f>IF($B13="","",VLOOKUP($B13,#REF!,5))</f>
      </c>
      <c r="D13" s="189">
        <f>IF($B13="","",VLOOKUP($B13,#REF!,15))</f>
      </c>
      <c r="E13" s="247" t="s">
        <v>146</v>
      </c>
      <c r="F13" s="248"/>
      <c r="G13" s="247" t="s">
        <v>168</v>
      </c>
      <c r="H13" s="248"/>
      <c r="I13" s="235" t="s">
        <v>119</v>
      </c>
      <c r="J13" s="132"/>
      <c r="K13" s="221">
        <v>2</v>
      </c>
      <c r="L13" s="215" t="e">
        <f>IF(K13="","",CONCATENATE(VLOOKUP($Y$3,$AB$1:$AK$1,K13)," pont"))</f>
        <v>#N/A</v>
      </c>
      <c r="M13" s="222"/>
      <c r="Y13" s="213"/>
      <c r="Z13" s="213"/>
      <c r="AA13" s="213" t="s">
        <v>83</v>
      </c>
      <c r="AB13" s="219"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219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13"/>
      <c r="Z16" s="213"/>
      <c r="AA16" s="213" t="s">
        <v>44</v>
      </c>
      <c r="AB16" s="213">
        <v>300</v>
      </c>
      <c r="AC16" s="213">
        <v>250</v>
      </c>
      <c r="AD16" s="213">
        <v>220</v>
      </c>
      <c r="AE16" s="213">
        <v>180</v>
      </c>
      <c r="AF16" s="213">
        <v>160</v>
      </c>
      <c r="AG16" s="213">
        <v>150</v>
      </c>
      <c r="AH16" s="213">
        <v>140</v>
      </c>
      <c r="AI16" s="213">
        <v>130</v>
      </c>
      <c r="AJ16" s="213">
        <v>120</v>
      </c>
      <c r="AK16" s="213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13"/>
      <c r="Z17" s="213"/>
      <c r="AA17" s="213" t="s">
        <v>74</v>
      </c>
      <c r="AB17" s="213">
        <v>250</v>
      </c>
      <c r="AC17" s="213">
        <v>200</v>
      </c>
      <c r="AD17" s="213">
        <v>160</v>
      </c>
      <c r="AE17" s="213">
        <v>140</v>
      </c>
      <c r="AF17" s="213">
        <v>120</v>
      </c>
      <c r="AG17" s="213">
        <v>110</v>
      </c>
      <c r="AH17" s="213">
        <v>100</v>
      </c>
      <c r="AI17" s="213">
        <v>90</v>
      </c>
      <c r="AJ17" s="213">
        <v>80</v>
      </c>
      <c r="AK17" s="213">
        <v>70</v>
      </c>
    </row>
    <row r="18" spans="1:37" ht="18.75" customHeight="1">
      <c r="A18" s="132"/>
      <c r="B18" s="242"/>
      <c r="C18" s="242"/>
      <c r="D18" s="241" t="str">
        <f>E7</f>
        <v>Szili</v>
      </c>
      <c r="E18" s="241"/>
      <c r="F18" s="241" t="str">
        <f>E9</f>
        <v>Fillér</v>
      </c>
      <c r="G18" s="241"/>
      <c r="H18" s="241" t="str">
        <f>E11</f>
        <v>Bakó</v>
      </c>
      <c r="I18" s="241"/>
      <c r="J18" s="241" t="str">
        <f>E13</f>
        <v>Lévai</v>
      </c>
      <c r="K18" s="241"/>
      <c r="L18" s="132"/>
      <c r="M18" s="132"/>
      <c r="Y18" s="213"/>
      <c r="Z18" s="213"/>
      <c r="AA18" s="213" t="s">
        <v>75</v>
      </c>
      <c r="AB18" s="213">
        <v>200</v>
      </c>
      <c r="AC18" s="213">
        <v>150</v>
      </c>
      <c r="AD18" s="213">
        <v>130</v>
      </c>
      <c r="AE18" s="213">
        <v>110</v>
      </c>
      <c r="AF18" s="213">
        <v>95</v>
      </c>
      <c r="AG18" s="213">
        <v>80</v>
      </c>
      <c r="AH18" s="213">
        <v>70</v>
      </c>
      <c r="AI18" s="213">
        <v>60</v>
      </c>
      <c r="AJ18" s="213">
        <v>55</v>
      </c>
      <c r="AK18" s="213">
        <v>50</v>
      </c>
    </row>
    <row r="19" spans="1:37" ht="18.75" customHeight="1">
      <c r="A19" s="191" t="s">
        <v>44</v>
      </c>
      <c r="B19" s="246" t="str">
        <f>E7</f>
        <v>Szili</v>
      </c>
      <c r="C19" s="246"/>
      <c r="D19" s="239"/>
      <c r="E19" s="239"/>
      <c r="F19" s="238" t="s">
        <v>218</v>
      </c>
      <c r="G19" s="238"/>
      <c r="H19" s="238" t="s">
        <v>213</v>
      </c>
      <c r="I19" s="238"/>
      <c r="J19" s="241" t="s">
        <v>214</v>
      </c>
      <c r="K19" s="241"/>
      <c r="L19" s="132"/>
      <c r="M19" s="132"/>
      <c r="Y19" s="213"/>
      <c r="Z19" s="213"/>
      <c r="AA19" s="213" t="s">
        <v>76</v>
      </c>
      <c r="AB19" s="213">
        <v>150</v>
      </c>
      <c r="AC19" s="213">
        <v>120</v>
      </c>
      <c r="AD19" s="213">
        <v>100</v>
      </c>
      <c r="AE19" s="213">
        <v>80</v>
      </c>
      <c r="AF19" s="213">
        <v>70</v>
      </c>
      <c r="AG19" s="213">
        <v>60</v>
      </c>
      <c r="AH19" s="213">
        <v>55</v>
      </c>
      <c r="AI19" s="213">
        <v>50</v>
      </c>
      <c r="AJ19" s="213">
        <v>45</v>
      </c>
      <c r="AK19" s="213">
        <v>40</v>
      </c>
    </row>
    <row r="20" spans="1:37" ht="18.75" customHeight="1">
      <c r="A20" s="191" t="s">
        <v>45</v>
      </c>
      <c r="B20" s="246" t="str">
        <f>E9</f>
        <v>Fillér</v>
      </c>
      <c r="C20" s="246"/>
      <c r="D20" s="238" t="s">
        <v>217</v>
      </c>
      <c r="E20" s="238"/>
      <c r="F20" s="239"/>
      <c r="G20" s="239"/>
      <c r="H20" s="238" t="s">
        <v>213</v>
      </c>
      <c r="I20" s="238"/>
      <c r="J20" s="238" t="s">
        <v>213</v>
      </c>
      <c r="K20" s="238"/>
      <c r="L20" s="132"/>
      <c r="M20" s="132"/>
      <c r="Y20" s="213"/>
      <c r="Z20" s="213"/>
      <c r="AA20" s="213" t="s">
        <v>77</v>
      </c>
      <c r="AB20" s="213">
        <v>120</v>
      </c>
      <c r="AC20" s="213">
        <v>90</v>
      </c>
      <c r="AD20" s="213">
        <v>65</v>
      </c>
      <c r="AE20" s="213">
        <v>55</v>
      </c>
      <c r="AF20" s="213">
        <v>50</v>
      </c>
      <c r="AG20" s="213">
        <v>45</v>
      </c>
      <c r="AH20" s="213">
        <v>40</v>
      </c>
      <c r="AI20" s="213">
        <v>35</v>
      </c>
      <c r="AJ20" s="213">
        <v>25</v>
      </c>
      <c r="AK20" s="213">
        <v>20</v>
      </c>
    </row>
    <row r="21" spans="1:37" ht="18.75" customHeight="1">
      <c r="A21" s="191" t="s">
        <v>46</v>
      </c>
      <c r="B21" s="246" t="str">
        <f>E11</f>
        <v>Bakó</v>
      </c>
      <c r="C21" s="246"/>
      <c r="D21" s="238" t="s">
        <v>215</v>
      </c>
      <c r="E21" s="238"/>
      <c r="F21" s="238" t="s">
        <v>215</v>
      </c>
      <c r="G21" s="238"/>
      <c r="H21" s="239"/>
      <c r="I21" s="239"/>
      <c r="J21" s="238" t="s">
        <v>220</v>
      </c>
      <c r="K21" s="238"/>
      <c r="L21" s="132"/>
      <c r="M21" s="132"/>
      <c r="Y21" s="213"/>
      <c r="Z21" s="213"/>
      <c r="AA21" s="213" t="s">
        <v>78</v>
      </c>
      <c r="AB21" s="213">
        <v>90</v>
      </c>
      <c r="AC21" s="213">
        <v>60</v>
      </c>
      <c r="AD21" s="213">
        <v>45</v>
      </c>
      <c r="AE21" s="213">
        <v>34</v>
      </c>
      <c r="AF21" s="213">
        <v>27</v>
      </c>
      <c r="AG21" s="213">
        <v>22</v>
      </c>
      <c r="AH21" s="213">
        <v>18</v>
      </c>
      <c r="AI21" s="213">
        <v>15</v>
      </c>
      <c r="AJ21" s="213">
        <v>12</v>
      </c>
      <c r="AK21" s="213">
        <v>9</v>
      </c>
    </row>
    <row r="22" spans="1:37" ht="18.75" customHeight="1">
      <c r="A22" s="191" t="s">
        <v>51</v>
      </c>
      <c r="B22" s="246" t="str">
        <f>E13</f>
        <v>Lévai</v>
      </c>
      <c r="C22" s="246"/>
      <c r="D22" s="238" t="s">
        <v>216</v>
      </c>
      <c r="E22" s="238"/>
      <c r="F22" s="238" t="s">
        <v>215</v>
      </c>
      <c r="G22" s="238"/>
      <c r="H22" s="241" t="s">
        <v>219</v>
      </c>
      <c r="I22" s="241"/>
      <c r="J22" s="239"/>
      <c r="K22" s="239"/>
      <c r="L22" s="132"/>
      <c r="M22" s="132"/>
      <c r="Y22" s="213"/>
      <c r="Z22" s="213"/>
      <c r="AA22" s="213" t="s">
        <v>79</v>
      </c>
      <c r="AB22" s="213">
        <v>60</v>
      </c>
      <c r="AC22" s="213">
        <v>40</v>
      </c>
      <c r="AD22" s="213">
        <v>30</v>
      </c>
      <c r="AE22" s="213">
        <v>20</v>
      </c>
      <c r="AF22" s="213">
        <v>18</v>
      </c>
      <c r="AG22" s="213">
        <v>15</v>
      </c>
      <c r="AH22" s="213">
        <v>12</v>
      </c>
      <c r="AI22" s="213">
        <v>10</v>
      </c>
      <c r="AJ22" s="213">
        <v>8</v>
      </c>
      <c r="AK22" s="213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13"/>
      <c r="Z23" s="213"/>
      <c r="AA23" s="213" t="s">
        <v>80</v>
      </c>
      <c r="AB23" s="213">
        <v>40</v>
      </c>
      <c r="AC23" s="213">
        <v>25</v>
      </c>
      <c r="AD23" s="213">
        <v>18</v>
      </c>
      <c r="AE23" s="213">
        <v>13</v>
      </c>
      <c r="AF23" s="213">
        <v>8</v>
      </c>
      <c r="AG23" s="213">
        <v>7</v>
      </c>
      <c r="AH23" s="213">
        <v>6</v>
      </c>
      <c r="AI23" s="213">
        <v>5</v>
      </c>
      <c r="AJ23" s="213">
        <v>4</v>
      </c>
      <c r="AK23" s="213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13"/>
      <c r="Z24" s="213"/>
      <c r="AA24" s="213" t="s">
        <v>81</v>
      </c>
      <c r="AB24" s="213">
        <v>25</v>
      </c>
      <c r="AC24" s="213">
        <v>15</v>
      </c>
      <c r="AD24" s="213">
        <v>13</v>
      </c>
      <c r="AE24" s="213">
        <v>7</v>
      </c>
      <c r="AF24" s="213">
        <v>6</v>
      </c>
      <c r="AG24" s="213">
        <v>5</v>
      </c>
      <c r="AH24" s="213">
        <v>4</v>
      </c>
      <c r="AI24" s="213">
        <v>3</v>
      </c>
      <c r="AJ24" s="213">
        <v>2</v>
      </c>
      <c r="AK24" s="213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13"/>
      <c r="Z25" s="213"/>
      <c r="AA25" s="213" t="s">
        <v>86</v>
      </c>
      <c r="AB25" s="213">
        <v>15</v>
      </c>
      <c r="AC25" s="213">
        <v>10</v>
      </c>
      <c r="AD25" s="213">
        <v>8</v>
      </c>
      <c r="AE25" s="213">
        <v>4</v>
      </c>
      <c r="AF25" s="213">
        <v>3</v>
      </c>
      <c r="AG25" s="213">
        <v>2</v>
      </c>
      <c r="AH25" s="213">
        <v>1</v>
      </c>
      <c r="AI25" s="213">
        <v>0</v>
      </c>
      <c r="AJ25" s="213">
        <v>0</v>
      </c>
      <c r="AK25" s="213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13"/>
      <c r="Z26" s="213"/>
      <c r="AA26" s="213" t="s">
        <v>82</v>
      </c>
      <c r="AB26" s="213">
        <v>10</v>
      </c>
      <c r="AC26" s="213">
        <v>6</v>
      </c>
      <c r="AD26" s="213">
        <v>4</v>
      </c>
      <c r="AE26" s="213">
        <v>2</v>
      </c>
      <c r="AF26" s="213">
        <v>1</v>
      </c>
      <c r="AG26" s="213">
        <v>0</v>
      </c>
      <c r="AH26" s="213">
        <v>0</v>
      </c>
      <c r="AI26" s="213">
        <v>0</v>
      </c>
      <c r="AJ26" s="213">
        <v>0</v>
      </c>
      <c r="AK26" s="213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13"/>
      <c r="Z27" s="213"/>
      <c r="AA27" s="213" t="s">
        <v>83</v>
      </c>
      <c r="AB27" s="213">
        <v>3</v>
      </c>
      <c r="AC27" s="213">
        <v>2</v>
      </c>
      <c r="AD27" s="213">
        <v>1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>
        <v>0</v>
      </c>
      <c r="AK27" s="213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26</v>
      </c>
      <c r="B33" s="82"/>
      <c r="C33" s="112"/>
      <c r="D33" s="164" t="s">
        <v>0</v>
      </c>
      <c r="E33" s="165" t="s">
        <v>28</v>
      </c>
      <c r="F33" s="183"/>
      <c r="G33" s="164" t="s">
        <v>0</v>
      </c>
      <c r="H33" s="165" t="s">
        <v>35</v>
      </c>
      <c r="I33" s="89"/>
      <c r="J33" s="165" t="s">
        <v>36</v>
      </c>
      <c r="K33" s="88" t="s">
        <v>37</v>
      </c>
      <c r="L33" s="31"/>
      <c r="M33" s="183"/>
      <c r="O33" s="148"/>
      <c r="P33" s="158"/>
      <c r="Q33" s="158"/>
      <c r="R33" s="159"/>
      <c r="S33" s="148"/>
    </row>
    <row r="34" spans="1:19" ht="12.75">
      <c r="A34" s="135" t="s">
        <v>27</v>
      </c>
      <c r="B34" s="136"/>
      <c r="C34" s="137"/>
      <c r="D34" s="166"/>
      <c r="E34" s="245"/>
      <c r="F34" s="245"/>
      <c r="G34" s="177" t="s">
        <v>1</v>
      </c>
      <c r="H34" s="136"/>
      <c r="I34" s="167"/>
      <c r="J34" s="178"/>
      <c r="K34" s="133" t="s">
        <v>29</v>
      </c>
      <c r="L34" s="184"/>
      <c r="M34" s="168"/>
      <c r="O34" s="148"/>
      <c r="P34" s="160"/>
      <c r="Q34" s="160"/>
      <c r="R34" s="161"/>
      <c r="S34" s="148"/>
    </row>
    <row r="35" spans="1:19" ht="12.75">
      <c r="A35" s="138" t="s">
        <v>34</v>
      </c>
      <c r="B35" s="87"/>
      <c r="C35" s="139"/>
      <c r="D35" s="169"/>
      <c r="E35" s="243"/>
      <c r="F35" s="243"/>
      <c r="G35" s="179" t="s">
        <v>2</v>
      </c>
      <c r="H35" s="170"/>
      <c r="I35" s="171"/>
      <c r="J35" s="79"/>
      <c r="K35" s="181"/>
      <c r="L35" s="131"/>
      <c r="M35" s="176"/>
      <c r="O35" s="148"/>
      <c r="P35" s="161"/>
      <c r="Q35" s="162"/>
      <c r="R35" s="161"/>
      <c r="S35" s="148"/>
    </row>
    <row r="36" spans="1:19" ht="12.75">
      <c r="A36" s="102"/>
      <c r="B36" s="103"/>
      <c r="C36" s="104"/>
      <c r="D36" s="169"/>
      <c r="E36" s="173"/>
      <c r="F36" s="174"/>
      <c r="G36" s="179" t="s">
        <v>3</v>
      </c>
      <c r="H36" s="170"/>
      <c r="I36" s="171"/>
      <c r="J36" s="79"/>
      <c r="K36" s="133" t="s">
        <v>30</v>
      </c>
      <c r="L36" s="184"/>
      <c r="M36" s="168"/>
      <c r="O36" s="148"/>
      <c r="P36" s="160"/>
      <c r="Q36" s="160"/>
      <c r="R36" s="161"/>
      <c r="S36" s="148"/>
    </row>
    <row r="37" spans="1:19" ht="12.75">
      <c r="A37" s="83"/>
      <c r="B37" s="110"/>
      <c r="C37" s="84"/>
      <c r="D37" s="169"/>
      <c r="E37" s="173"/>
      <c r="F37" s="174"/>
      <c r="G37" s="179" t="s">
        <v>4</v>
      </c>
      <c r="H37" s="170"/>
      <c r="I37" s="171"/>
      <c r="J37" s="79"/>
      <c r="K37" s="182"/>
      <c r="L37" s="174"/>
      <c r="M37" s="172"/>
      <c r="O37" s="148"/>
      <c r="P37" s="161"/>
      <c r="Q37" s="162"/>
      <c r="R37" s="161"/>
      <c r="S37" s="148"/>
    </row>
    <row r="38" spans="1:19" ht="12.75">
      <c r="A38" s="91"/>
      <c r="B38" s="105"/>
      <c r="C38" s="111"/>
      <c r="D38" s="169"/>
      <c r="E38" s="173"/>
      <c r="F38" s="174"/>
      <c r="G38" s="179" t="s">
        <v>5</v>
      </c>
      <c r="H38" s="170"/>
      <c r="I38" s="171"/>
      <c r="J38" s="79"/>
      <c r="K38" s="138"/>
      <c r="L38" s="131"/>
      <c r="M38" s="176"/>
      <c r="O38" s="148"/>
      <c r="P38" s="161"/>
      <c r="Q38" s="162"/>
      <c r="R38" s="161"/>
      <c r="S38" s="148"/>
    </row>
    <row r="39" spans="1:19" ht="12.75">
      <c r="A39" s="92"/>
      <c r="B39" s="106"/>
      <c r="C39" s="84"/>
      <c r="D39" s="169"/>
      <c r="E39" s="173"/>
      <c r="F39" s="174"/>
      <c r="G39" s="179" t="s">
        <v>6</v>
      </c>
      <c r="H39" s="170"/>
      <c r="I39" s="171"/>
      <c r="J39" s="79"/>
      <c r="K39" s="133" t="s">
        <v>25</v>
      </c>
      <c r="L39" s="184"/>
      <c r="M39" s="168"/>
      <c r="O39" s="148"/>
      <c r="P39" s="160"/>
      <c r="Q39" s="160"/>
      <c r="R39" s="161"/>
      <c r="S39" s="148"/>
    </row>
    <row r="40" spans="1:19" ht="12.75">
      <c r="A40" s="92"/>
      <c r="B40" s="106"/>
      <c r="C40" s="100"/>
      <c r="D40" s="169"/>
      <c r="E40" s="173"/>
      <c r="F40" s="174"/>
      <c r="G40" s="179" t="s">
        <v>7</v>
      </c>
      <c r="H40" s="170"/>
      <c r="I40" s="171"/>
      <c r="J40" s="79"/>
      <c r="K40" s="182"/>
      <c r="L40" s="174"/>
      <c r="M40" s="172"/>
      <c r="O40" s="148"/>
      <c r="P40" s="161"/>
      <c r="Q40" s="162"/>
      <c r="R40" s="161"/>
      <c r="S40" s="148"/>
    </row>
    <row r="41" spans="1:19" ht="12.75">
      <c r="A41" s="93"/>
      <c r="B41" s="90"/>
      <c r="C41" s="101"/>
      <c r="D41" s="175"/>
      <c r="E41" s="85"/>
      <c r="F41" s="131"/>
      <c r="G41" s="180" t="s">
        <v>8</v>
      </c>
      <c r="H41" s="87"/>
      <c r="I41" s="134"/>
      <c r="J41" s="86"/>
      <c r="K41" s="138" t="str">
        <f>M4</f>
        <v>Lakatosné Klopcsik Diana</v>
      </c>
      <c r="L41" s="131"/>
      <c r="M41" s="176"/>
      <c r="O41" s="148"/>
      <c r="P41" s="161"/>
      <c r="Q41" s="162"/>
      <c r="R41" s="163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Kisklopek Dyuss</cp:lastModifiedBy>
  <cp:lastPrinted>2016-03-12T10:05:59Z</cp:lastPrinted>
  <dcterms:created xsi:type="dcterms:W3CDTF">1998-01-18T23:10:02Z</dcterms:created>
  <dcterms:modified xsi:type="dcterms:W3CDTF">2023-04-28T18:07:19Z</dcterms:modified>
  <cp:category>Forms</cp:category>
  <cp:version/>
  <cp:contentType/>
  <cp:contentStatus/>
</cp:coreProperties>
</file>