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2-2023\Jász-Nagykun-Szolnok megye\"/>
    </mc:Choice>
  </mc:AlternateContent>
  <xr:revisionPtr revIDLastSave="0" documentId="8_{25FAB037-C1A9-47CC-A549-E184A89D124B}" xr6:coauthVersionLast="47" xr6:coauthVersionMax="47" xr10:uidLastSave="{00000000-0000-0000-0000-000000000000}"/>
  <bookViews>
    <workbookView xWindow="-108" yWindow="-108" windowWidth="23256" windowHeight="13176" tabRatio="884" activeTab="2"/>
  </bookViews>
  <sheets>
    <sheet name="Altalanos" sheetId="1" r:id="rId1"/>
    <sheet name="nevezesek" sheetId="351" r:id="rId2"/>
    <sheet name="eredmenyek" sheetId="353" r:id="rId3"/>
    <sheet name="jatekrend" sheetId="350" r:id="rId4"/>
    <sheet name="II.kcs.Lany A" sheetId="89" r:id="rId5"/>
    <sheet name="II.kcs.Fiu B" sheetId="90" r:id="rId6"/>
    <sheet name="III.kcs.Lany B " sheetId="347" r:id="rId7"/>
    <sheet name="III.kcs.Fiu B" sheetId="86" r:id="rId8"/>
    <sheet name="V.kcs.FIU B" sheetId="352" r:id="rId9"/>
    <sheet name="VI.kcs.Lany B" sheetId="88" r:id="rId10"/>
    <sheet name="VI.kcs.Fiu B " sheetId="349" r:id="rId11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5">'II.kcs.Fiu B'!$A$1:$M$47</definedName>
    <definedName name="_xlnm.Print_Area" localSheetId="4">'II.kcs.Lany A'!$A$1:$M$41</definedName>
    <definedName name="_xlnm.Print_Area" localSheetId="7">'III.kcs.Fiu B'!$A$1:$M$49</definedName>
    <definedName name="_xlnm.Print_Area" localSheetId="6">'III.kcs.Lany B '!$A$1:$M$47</definedName>
    <definedName name="_xlnm.Print_Area" localSheetId="8">'V.kcs.FIU B'!$A$1:$M$41</definedName>
    <definedName name="_xlnm.Print_Area" localSheetId="10">'VI.kcs.Fiu B '!$A$1:$M$37</definedName>
    <definedName name="_xlnm.Print_Area" localSheetId="9">'VI.kcs.Lany B'!$A$1:$M$41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352" l="1"/>
  <c r="B21" i="352"/>
  <c r="B20" i="352"/>
  <c r="B19" i="352"/>
  <c r="J18" i="352"/>
  <c r="H18" i="352"/>
  <c r="F18" i="352"/>
  <c r="D18" i="352"/>
  <c r="G13" i="352"/>
  <c r="D13" i="352"/>
  <c r="C13" i="352"/>
  <c r="G11" i="352"/>
  <c r="D11" i="352"/>
  <c r="C11" i="352"/>
  <c r="G9" i="352"/>
  <c r="D9" i="352"/>
  <c r="C9" i="352"/>
  <c r="G7" i="352"/>
  <c r="D7" i="352"/>
  <c r="C7" i="352"/>
  <c r="Y5" i="352"/>
  <c r="AI1" i="352"/>
  <c r="M4" i="352"/>
  <c r="K41" i="352"/>
  <c r="E4" i="352"/>
  <c r="A4" i="352"/>
  <c r="Y3" i="352"/>
  <c r="A1" i="352"/>
  <c r="J54" i="351"/>
  <c r="K54" i="351"/>
  <c r="L54" i="351"/>
  <c r="M54" i="351"/>
  <c r="N54" i="351"/>
  <c r="R37" i="349"/>
  <c r="E30" i="349"/>
  <c r="B25" i="349"/>
  <c r="B24" i="349"/>
  <c r="B23" i="349"/>
  <c r="H22" i="349"/>
  <c r="F22" i="349"/>
  <c r="D22" i="349"/>
  <c r="L17" i="349"/>
  <c r="G17" i="349"/>
  <c r="D17" i="349"/>
  <c r="C17" i="349"/>
  <c r="L15" i="349"/>
  <c r="G15" i="349"/>
  <c r="D15" i="349"/>
  <c r="C15" i="349"/>
  <c r="L13" i="349"/>
  <c r="G13" i="349"/>
  <c r="D13" i="349"/>
  <c r="C13" i="349"/>
  <c r="G11" i="349"/>
  <c r="D11" i="349"/>
  <c r="C11" i="349"/>
  <c r="G9" i="349"/>
  <c r="D9" i="349"/>
  <c r="C9" i="349"/>
  <c r="D7" i="349"/>
  <c r="C7" i="349"/>
  <c r="Y5" i="349"/>
  <c r="AI1" i="349"/>
  <c r="L4" i="349"/>
  <c r="K37" i="349"/>
  <c r="E4" i="349"/>
  <c r="A4" i="349"/>
  <c r="Y3" i="349"/>
  <c r="A1" i="349"/>
  <c r="R47" i="347"/>
  <c r="E41" i="347"/>
  <c r="F36" i="347"/>
  <c r="B29" i="347"/>
  <c r="B28" i="347"/>
  <c r="F27" i="347"/>
  <c r="D27" i="347"/>
  <c r="B25" i="347"/>
  <c r="B24" i="347"/>
  <c r="B23" i="347"/>
  <c r="H22" i="347"/>
  <c r="F22" i="347"/>
  <c r="D22" i="347"/>
  <c r="L17" i="347"/>
  <c r="I17" i="347"/>
  <c r="G17" i="347"/>
  <c r="E17" i="347"/>
  <c r="H27" i="347"/>
  <c r="D17" i="347"/>
  <c r="C17" i="347"/>
  <c r="G15" i="347"/>
  <c r="D15" i="347"/>
  <c r="C15" i="347"/>
  <c r="G13" i="347"/>
  <c r="D13" i="347"/>
  <c r="C13" i="347"/>
  <c r="G11" i="347"/>
  <c r="D11" i="347"/>
  <c r="C11" i="347"/>
  <c r="G9" i="347"/>
  <c r="D9" i="347"/>
  <c r="C9" i="347"/>
  <c r="D7" i="347"/>
  <c r="C7" i="347"/>
  <c r="Y5" i="347"/>
  <c r="AG1" i="347"/>
  <c r="L4" i="347"/>
  <c r="K47" i="347"/>
  <c r="E4" i="347"/>
  <c r="A4" i="347"/>
  <c r="Y3" i="347"/>
  <c r="AH1" i="347"/>
  <c r="A1" i="347"/>
  <c r="L13" i="88"/>
  <c r="L17" i="90"/>
  <c r="Y5" i="89"/>
  <c r="Y3" i="89"/>
  <c r="Y5" i="88"/>
  <c r="AF1" i="88"/>
  <c r="Y3" i="88"/>
  <c r="Y5" i="90"/>
  <c r="AE1" i="90"/>
  <c r="Y3" i="90"/>
  <c r="AI1" i="90"/>
  <c r="Y3" i="86"/>
  <c r="Y5" i="86"/>
  <c r="R44" i="86"/>
  <c r="E43" i="86"/>
  <c r="R47" i="90"/>
  <c r="E41" i="90"/>
  <c r="G19" i="86"/>
  <c r="J27" i="86"/>
  <c r="D19" i="86"/>
  <c r="C19" i="86"/>
  <c r="B28" i="86"/>
  <c r="B30" i="86"/>
  <c r="H27" i="86"/>
  <c r="B31" i="86"/>
  <c r="L4" i="86"/>
  <c r="K49" i="86"/>
  <c r="B25" i="86"/>
  <c r="B24" i="86"/>
  <c r="B23" i="86"/>
  <c r="H22" i="86"/>
  <c r="G17" i="86"/>
  <c r="D17" i="86"/>
  <c r="C17" i="86"/>
  <c r="G15" i="86"/>
  <c r="D15" i="86"/>
  <c r="C15" i="86"/>
  <c r="G13" i="86"/>
  <c r="D13" i="86"/>
  <c r="C13" i="86"/>
  <c r="G11" i="86"/>
  <c r="D11" i="86"/>
  <c r="C11" i="86"/>
  <c r="G9" i="86"/>
  <c r="D9" i="86"/>
  <c r="C9" i="86"/>
  <c r="G7" i="86"/>
  <c r="D7" i="86"/>
  <c r="C7" i="86"/>
  <c r="E4" i="86"/>
  <c r="A4" i="86"/>
  <c r="A1" i="86"/>
  <c r="E17" i="90"/>
  <c r="H27" i="90"/>
  <c r="D27" i="90"/>
  <c r="F36" i="90"/>
  <c r="I17" i="90"/>
  <c r="G17" i="90"/>
  <c r="D17" i="90"/>
  <c r="C17" i="90"/>
  <c r="G15" i="90"/>
  <c r="D15" i="90"/>
  <c r="C15" i="90"/>
  <c r="G13" i="90"/>
  <c r="D13" i="90"/>
  <c r="C13" i="90"/>
  <c r="L4" i="90"/>
  <c r="K47" i="90"/>
  <c r="H22" i="90"/>
  <c r="B25" i="90"/>
  <c r="F22" i="90"/>
  <c r="B23" i="90"/>
  <c r="D22" i="90"/>
  <c r="G11" i="90"/>
  <c r="D11" i="90"/>
  <c r="C11" i="90"/>
  <c r="G9" i="90"/>
  <c r="D9" i="90"/>
  <c r="C9" i="90"/>
  <c r="D7" i="90"/>
  <c r="C7" i="90"/>
  <c r="E4" i="90"/>
  <c r="A4" i="90"/>
  <c r="A1" i="90"/>
  <c r="G13" i="88"/>
  <c r="D13" i="88"/>
  <c r="C13" i="88"/>
  <c r="M4" i="88"/>
  <c r="K41" i="88"/>
  <c r="B20" i="88"/>
  <c r="B19" i="88"/>
  <c r="G11" i="88"/>
  <c r="D11" i="88"/>
  <c r="C11" i="88"/>
  <c r="G9" i="88"/>
  <c r="D9" i="88"/>
  <c r="C9" i="88"/>
  <c r="G7" i="88"/>
  <c r="D7" i="88"/>
  <c r="C7" i="88"/>
  <c r="E4" i="88"/>
  <c r="A4" i="88"/>
  <c r="A1" i="88"/>
  <c r="L4" i="89"/>
  <c r="K41" i="89"/>
  <c r="E4" i="89"/>
  <c r="G11" i="89"/>
  <c r="D11" i="89"/>
  <c r="C11" i="89"/>
  <c r="G9" i="89"/>
  <c r="F18" i="89"/>
  <c r="D9" i="89"/>
  <c r="C9" i="89"/>
  <c r="G7" i="89"/>
  <c r="D7" i="89"/>
  <c r="C7" i="89"/>
  <c r="H18" i="89"/>
  <c r="B21" i="89"/>
  <c r="A4" i="89"/>
  <c r="A1" i="89"/>
  <c r="AH1" i="89"/>
  <c r="AD1" i="89"/>
  <c r="AK1" i="89"/>
  <c r="AG1" i="89"/>
  <c r="AC1" i="89"/>
  <c r="AI1" i="89"/>
  <c r="B20" i="89"/>
  <c r="AB1" i="89"/>
  <c r="AJ1" i="89"/>
  <c r="AG1" i="86"/>
  <c r="AD1" i="86"/>
  <c r="AF1" i="86"/>
  <c r="AJ1" i="86"/>
  <c r="AF1" i="89"/>
  <c r="AH1" i="88"/>
  <c r="AK1" i="88"/>
  <c r="AG1" i="88"/>
  <c r="AC1" i="88"/>
  <c r="AE1" i="86"/>
  <c r="AB1" i="86"/>
  <c r="AH1" i="90"/>
  <c r="AD1" i="90"/>
  <c r="AK1" i="90"/>
  <c r="AG1" i="90"/>
  <c r="AC1" i="90"/>
  <c r="AE1" i="89"/>
  <c r="AI1" i="86"/>
  <c r="AH1" i="86"/>
  <c r="AC1" i="86"/>
  <c r="AK1" i="86"/>
  <c r="F18" i="88"/>
  <c r="B28" i="90"/>
  <c r="F22" i="86"/>
  <c r="AI1" i="88"/>
  <c r="E42" i="86"/>
  <c r="AI1" i="347"/>
  <c r="AB1" i="347"/>
  <c r="AJ1" i="347"/>
  <c r="AC1" i="347"/>
  <c r="AK1" i="347"/>
  <c r="AD1" i="347"/>
  <c r="AE1" i="347"/>
  <c r="AF1" i="347"/>
  <c r="AB1" i="90"/>
  <c r="D18" i="89"/>
  <c r="B19" i="89"/>
  <c r="H18" i="88"/>
  <c r="B21" i="88"/>
  <c r="B29" i="86"/>
  <c r="F27" i="86"/>
  <c r="F27" i="90"/>
  <c r="B29" i="90"/>
  <c r="D22" i="86"/>
  <c r="AF1" i="90"/>
  <c r="D18" i="88"/>
  <c r="AJ1" i="90"/>
  <c r="B24" i="90"/>
  <c r="D27" i="86"/>
  <c r="E40" i="90"/>
  <c r="AK1" i="349"/>
  <c r="AH1" i="349"/>
  <c r="AC1" i="349"/>
  <c r="AE1" i="349"/>
  <c r="AG1" i="349"/>
  <c r="AF1" i="349"/>
  <c r="AD1" i="349"/>
  <c r="AJ1" i="349"/>
  <c r="AB1" i="349"/>
  <c r="AE1" i="88"/>
  <c r="AD1" i="88"/>
  <c r="AJ1" i="88"/>
  <c r="AB1" i="88"/>
  <c r="E40" i="347"/>
  <c r="E31" i="349"/>
  <c r="AK1" i="352"/>
  <c r="AB1" i="352"/>
  <c r="AJ1" i="352"/>
  <c r="AD1" i="352"/>
  <c r="AE1" i="352"/>
  <c r="AF1" i="352"/>
  <c r="AG1" i="352"/>
  <c r="AC1" i="352"/>
  <c r="AH1" i="352"/>
  <c r="B30" i="90"/>
  <c r="B30" i="347"/>
</calcChain>
</file>

<file path=xl/sharedStrings.xml><?xml version="1.0" encoding="utf-8"?>
<sst xmlns="http://schemas.openxmlformats.org/spreadsheetml/2006/main" count="1886" uniqueCount="315">
  <si>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</si>
  <si>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</si>
  <si>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</si>
  <si>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</si>
  <si>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</si>
  <si>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</si>
  <si>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</si>
  <si>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</si>
  <si>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</si>
  <si>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</si>
  <si>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</si>
  <si>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</si>
  <si>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</si>
  <si>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</si>
  <si>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</si>
  <si>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</si>
  <si>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Dátum</t>
  </si>
  <si>
    <t>Keresztnév</t>
  </si>
  <si>
    <t>Kategória</t>
  </si>
  <si>
    <t>Versenybíró</t>
  </si>
  <si>
    <t>Egyesület</t>
  </si>
  <si>
    <t>Versenybíró aláírása</t>
  </si>
  <si>
    <t>Rangsor</t>
  </si>
  <si>
    <t>Dátuma</t>
  </si>
  <si>
    <t>Kiemeltek</t>
  </si>
  <si>
    <t>Utolsó elfogadott játékos</t>
  </si>
  <si>
    <t>Sorsoló játékosok</t>
  </si>
  <si>
    <t>kiem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</si>
  <si>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</si>
  <si>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</si>
  <si>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</si>
  <si>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</si>
  <si>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</si>
  <si>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</si>
  <si>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Döntő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</si>
  <si>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</si>
  <si>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</si>
  <si>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</si>
  <si>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</si>
  <si>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</si>
  <si>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</si>
  <si>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</si>
  <si>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</si>
  <si>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</si>
  <si>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</si>
  <si>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</si>
  <si>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</si>
  <si>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</si>
  <si>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</si>
  <si>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</si>
  <si>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</si>
  <si>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</si>
  <si>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</si>
  <si>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</si>
  <si>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</si>
  <si>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</si>
  <si>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</si>
  <si>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</si>
  <si>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</si>
  <si>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</si>
  <si>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</si>
  <si>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D - E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</si>
  <si>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</si>
  <si>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</si>
  <si>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</si>
  <si>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</si>
  <si>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</si>
  <si>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</si>
  <si>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</si>
  <si>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</si>
  <si>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</si>
  <si>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</si>
  <si>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</si>
  <si>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</si>
  <si>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</si>
  <si>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</si>
  <si>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</si>
  <si>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</si>
  <si>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</si>
  <si>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</si>
  <si>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</si>
  <si>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E - F</t>
  </si>
  <si>
    <t>F - D</t>
  </si>
  <si>
    <t>D - G</t>
  </si>
  <si>
    <t>G - E</t>
  </si>
  <si>
    <t>F - G</t>
  </si>
  <si>
    <t>Borics Benett</t>
  </si>
  <si>
    <t>Jb. Nb. Katolikus</t>
  </si>
  <si>
    <t>Lukács Levente</t>
  </si>
  <si>
    <t>Édes Dániel György</t>
  </si>
  <si>
    <t>Jb. Szent István</t>
  </si>
  <si>
    <t>Kovács Szilárd</t>
  </si>
  <si>
    <t>Jászberény</t>
  </si>
  <si>
    <t>Sági István</t>
  </si>
  <si>
    <t>Tóth Éva</t>
  </si>
  <si>
    <t>Magyar Tenisz Szövetség</t>
  </si>
  <si>
    <t>egyéni</t>
  </si>
  <si>
    <t>J-NK-Szolnok Vármegye Tenisz Diákolimpia</t>
  </si>
  <si>
    <t>II. korcsoport Fiú/B</t>
  </si>
  <si>
    <t>Dobrotka Éva</t>
  </si>
  <si>
    <t>Csató Eszter</t>
  </si>
  <si>
    <t>Strausz Dorina Zora</t>
  </si>
  <si>
    <t>Bíró Bíborka</t>
  </si>
  <si>
    <t>Mtur II. Rákóczi</t>
  </si>
  <si>
    <t>Mtur Szent István</t>
  </si>
  <si>
    <t>III. korcsoport Fiú/B</t>
  </si>
  <si>
    <t>II. korcsoport Lány/A</t>
  </si>
  <si>
    <t>Kiss Bence</t>
  </si>
  <si>
    <t>Molnár Bendegúz Sándor</t>
  </si>
  <si>
    <t>Németh Barnabás</t>
  </si>
  <si>
    <t>Békefi Szabolcs</t>
  </si>
  <si>
    <t>Vári Zétény</t>
  </si>
  <si>
    <t>Orosz Ádám Attila</t>
  </si>
  <si>
    <t>Édes László Sándor</t>
  </si>
  <si>
    <t>Jb. Bercsényi</t>
  </si>
  <si>
    <t>Jb. Lehel</t>
  </si>
  <si>
    <t>III. korcsoport Lány/B</t>
  </si>
  <si>
    <t>Gál Réka</t>
  </si>
  <si>
    <t>Kollár Zoé</t>
  </si>
  <si>
    <t>Mohei Jázmin</t>
  </si>
  <si>
    <t>Tugyi Adél</t>
  </si>
  <si>
    <t>Szabó Balázs</t>
  </si>
  <si>
    <t>Kerestély Gergő Bence</t>
  </si>
  <si>
    <t>Lukáts Zsombor</t>
  </si>
  <si>
    <t>Édes Gergely István</t>
  </si>
  <si>
    <t>Rédei Barnabás</t>
  </si>
  <si>
    <t>Takács Norbert</t>
  </si>
  <si>
    <t>VI. korcsoport Fiú/B</t>
  </si>
  <si>
    <t>Fejes Balázs</t>
  </si>
  <si>
    <t>Kovács Barnabás Vajk</t>
  </si>
  <si>
    <t>Takács Barnabás</t>
  </si>
  <si>
    <t>Tábori Patrik</t>
  </si>
  <si>
    <t>Csizmadia Viktor</t>
  </si>
  <si>
    <t>VI. korcsoport Lány B</t>
  </si>
  <si>
    <t>Garics Gréta</t>
  </si>
  <si>
    <t>Molnár Dóra Janka</t>
  </si>
  <si>
    <t>Rabóczi Eszter</t>
  </si>
  <si>
    <t>Mészáros Nóra</t>
  </si>
  <si>
    <t>Kisúj. Móricz</t>
  </si>
  <si>
    <t>JÁTÉK NÉLKÜL BEJUTOTTAK AZ ORSZÁGOS DÖNTŐBE:</t>
  </si>
  <si>
    <t>Előre tervezett</t>
  </si>
  <si>
    <t>Pályára ment</t>
  </si>
  <si>
    <t>vsz</t>
  </si>
  <si>
    <t>pálya</t>
  </si>
  <si>
    <t>eredmény</t>
  </si>
  <si>
    <t>Sportág</t>
  </si>
  <si>
    <t>Korcsoport</t>
  </si>
  <si>
    <t>Nem</t>
  </si>
  <si>
    <t>Iskola</t>
  </si>
  <si>
    <t>Település</t>
  </si>
  <si>
    <t>Nevező</t>
  </si>
  <si>
    <t>Testnevelő</t>
  </si>
  <si>
    <t>Felkészítő</t>
  </si>
  <si>
    <t>Tenisz</t>
  </si>
  <si>
    <t>I.kcs Tenisz</t>
  </si>
  <si>
    <t>Jászberényi Nagyboldogasszony Katolikus Óvoda, Kéttannyelvű Általános Iskola és Gimnázium</t>
  </si>
  <si>
    <t>Németh Zsombor</t>
  </si>
  <si>
    <t>Turiné Palócz Henrietta</t>
  </si>
  <si>
    <t>L</t>
  </si>
  <si>
    <t>Bercsényi Miklós Általános Iskola</t>
  </si>
  <si>
    <t>Szabó Anna</t>
  </si>
  <si>
    <t>Kiss Attila József</t>
  </si>
  <si>
    <t>II.kcs Tenisz</t>
  </si>
  <si>
    <t>Szent István Sport Általános Iskola és Gimnázium</t>
  </si>
  <si>
    <t>Pestiné Járomi Edit</t>
  </si>
  <si>
    <t>Magoss György Bálint</t>
  </si>
  <si>
    <t>Mezőtúri II. Rákóczi Ferenc Magyar-Angol Két Tanítási Nyelvű Általános Iskola és Alapfokú Művészeti Iskola</t>
  </si>
  <si>
    <t>Mezőtúr</t>
  </si>
  <si>
    <t>Selymes Martin</t>
  </si>
  <si>
    <t>Szent István Katolikus Általános Iskola és Óvoda</t>
  </si>
  <si>
    <t>Biró Bíborka</t>
  </si>
  <si>
    <t>Horváth  Róbert</t>
  </si>
  <si>
    <t>Rigó  Evelin</t>
  </si>
  <si>
    <t>III.kcs Tenisz</t>
  </si>
  <si>
    <t>Lehel Vezér Gimnázium</t>
  </si>
  <si>
    <t>Bartóki József Gábor</t>
  </si>
  <si>
    <t>Andó-Darázs Ditta</t>
  </si>
  <si>
    <t>IV.kcs Tenisz</t>
  </si>
  <si>
    <t>Kovács Olivér</t>
  </si>
  <si>
    <t>Juhász Márton</t>
  </si>
  <si>
    <t>Ali Kristóf</t>
  </si>
  <si>
    <t>Lukáts Zalán</t>
  </si>
  <si>
    <t>Mike Petra</t>
  </si>
  <si>
    <t>Görbe Liza</t>
  </si>
  <si>
    <t>Szabó Kata</t>
  </si>
  <si>
    <t>V.kcs Tenisz</t>
  </si>
  <si>
    <t xml:space="preserve">Kolping Oktatási és Szociális Intézményfenntartó Szervezet </t>
  </si>
  <si>
    <t>Halápi Áron</t>
  </si>
  <si>
    <t>Kardos Ignác</t>
  </si>
  <si>
    <t>Juhász Bálint</t>
  </si>
  <si>
    <t>Kovács Kinga Dalma</t>
  </si>
  <si>
    <t>Szabó Dalma</t>
  </si>
  <si>
    <t>VI.kcs Tenisz</t>
  </si>
  <si>
    <t>Ilonka Vilmos György</t>
  </si>
  <si>
    <t>László Bálint</t>
  </si>
  <si>
    <t>Móricz Zsigmond Református Kollégium, Gimnázium, Technikum, Általános Iskola és Óvoda</t>
  </si>
  <si>
    <t>Kisújszállás</t>
  </si>
  <si>
    <t>Szénási László</t>
  </si>
  <si>
    <t>VII.kcs Tenisz</t>
  </si>
  <si>
    <t>Petrányi Dóra</t>
  </si>
  <si>
    <r>
      <rPr>
        <b/>
        <sz val="10"/>
        <color indexed="8"/>
        <rFont val="Calibri"/>
        <family val="2"/>
        <charset val="238"/>
      </rPr>
      <t xml:space="preserve">Minden jászberényi nevezőt 9 órára várunk, a mezőtúri és kisújszállási sportolók 10 órától hamarabb nem kezdenek.
A mérkőzések sorrendjét határozzuk meg, a pontos kezdést nem.
Minden versenyszámból az 1-2. helyezett jut az országos döntőbe.
</t>
    </r>
    <r>
      <rPr>
        <sz val="10"/>
        <color indexed="8"/>
        <rFont val="Calibri"/>
        <family val="2"/>
        <charset val="238"/>
      </rPr>
      <t xml:space="preserve">
</t>
    </r>
    <r>
      <rPr>
        <b/>
        <sz val="10"/>
        <color indexed="8"/>
        <rFont val="Calibri"/>
        <family val="2"/>
        <charset val="238"/>
      </rPr>
      <t>Az alábbi játékosok mérkőzés nélkül az országos döntőbe jutottak</t>
    </r>
    <r>
      <rPr>
        <sz val="10"/>
        <color indexed="8"/>
        <rFont val="Calibri"/>
        <family val="2"/>
        <charset val="238"/>
      </rPr>
      <t xml:space="preserve"> (amelyik korcsoportban 2-en vannak, ott a verseny végén lehetőséget biztosítunk az 1. hely eldöntésére)</t>
    </r>
    <r>
      <rPr>
        <b/>
        <sz val="10"/>
        <color indexed="8"/>
        <rFont val="Calibri"/>
        <family val="2"/>
        <charset val="238"/>
      </rPr>
      <t>:</t>
    </r>
    <r>
      <rPr>
        <sz val="10"/>
        <color indexed="8"/>
        <rFont val="Calibri"/>
        <family val="2"/>
        <charset val="238"/>
      </rPr>
      <t xml:space="preserve">
I. korcsoport – Fiú – B - Németh Zsombor - Jászberényi Nagyboldogasszony Katolikus Óvoda, Kéttannyelvű Általános Iskola és Gimnázium – Jászberény
I. korcsoport – LÁNY – B - Szabó Anna - Bercsényi Miklós Általános Iskola – Jászberény
II. korcsoport – LÁNY – B - Rigó  Evelin - Jászberényi Nagyboldogasszony Katolikus Óvoda, Kéttannyelvű Általános Iskola és Gimnázium – Jászberény
IV. korcsoport – Fiú – A - Kovács Olivér - Jászberényi Nagyboldogasszony Katolikus Óvoda, Kéttannyelvű Általános Iskola és Gimnázium – Jászberény
IV. korcsoport – Fiú – A - Juhász Márton - Szent István Sport Általános Iskola és Gimnázium – Jászberény
IV. korcsoport – Fiú – B - Ali Kristóf - Bercsényi Miklós Általános Iskola – Jászberény
IV. korcsoport – Fiú – B - Lukáts Zalán - Szent István Sport Általános Iskola és Gimnázium – Jászberény
IV. korcsoport – Lány – A - Mike Petra - Bercsényi Miklós Általános Iskola – Jászberény
IV. korcsoport – Lány – A - Görbe Liza - Jászberényi Nagyboldogasszony Katolikus Óvoda, Kéttannyelvű Általános Iskola és Gimnázium – Jászberény
IV. korcsoport – Lány – B - Szabó Kata - Bercsényi Miklós Általános Iskola – Jászberény
V. korcsoport – Fiú– A - Halápi Áron - Kolping Oktatási és Szociális Intézményfenntartó Szervezet – Jászberény
V. korcsoport – Fiú– A - Juhász Bálint - Szent István Sport Általános Iskola és Gimnázium – Jászberény
V. korcsoport – Lány – B - Kovács Kinga Dalma - Lehel Vezér Gimnázium – Jászberény
V. korcsoport – Lány – B - Szabó Dalma - Lehel Vezér Gimnázium – Jászberény
VI. korcsoport – Fiú– A - Ilonka Vilmos György - Szent István Sport Általános Iskola és Gimnázium – Jászberény
VI. korcsoport – Fiú– A - László Bálint - Szent István Sport Általános Iskola és Gimnázium – Jászberény
VII. korcsoport – Lány – B - Petrányi Dóra - Lehel Vezér Gimnázium – Jászberény</t>
    </r>
  </si>
  <si>
    <t>DIÁKOLIMPIA JÁTÉKREND 2023. 04.28.</t>
  </si>
  <si>
    <t>Az aktuális helyzetről  számon érdeklődhet.</t>
  </si>
  <si>
    <t>9:00</t>
  </si>
  <si>
    <t>II.kcs. F/B</t>
  </si>
  <si>
    <t>3.hely</t>
  </si>
  <si>
    <t>10:00</t>
  </si>
  <si>
    <t>II.kcs. L/A</t>
  </si>
  <si>
    <t>III.kcs. F/B</t>
  </si>
  <si>
    <t>3.</t>
  </si>
  <si>
    <t>5.</t>
  </si>
  <si>
    <t>III.kcs. L/B</t>
  </si>
  <si>
    <t>V.kcs. F/B</t>
  </si>
  <si>
    <t>VI.kcs. L/B</t>
  </si>
  <si>
    <t>VI.kcs. F/B</t>
  </si>
  <si>
    <t>IV.kcs. F/A</t>
  </si>
  <si>
    <t>IV.kcs. F/B</t>
  </si>
  <si>
    <t>IV.kcs. L/A</t>
  </si>
  <si>
    <t>V.kcs. F/A</t>
  </si>
  <si>
    <t>V.kcs. L/B</t>
  </si>
  <si>
    <t>VI.kcs. F/A</t>
  </si>
  <si>
    <t>Arany</t>
  </si>
  <si>
    <t>Ezüst</t>
  </si>
  <si>
    <t>Bronz</t>
  </si>
  <si>
    <t>Oklevél</t>
  </si>
  <si>
    <t>1.</t>
  </si>
  <si>
    <t>2.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</si>
  <si>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</si>
  <si>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</si>
  <si>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</si>
  <si>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</si>
  <si>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</si>
  <si>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</si>
  <si>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</si>
  <si>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</si>
  <si>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</si>
  <si>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</si>
  <si>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</si>
  <si>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</si>
  <si>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</si>
  <si>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</si>
  <si>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</si>
  <si>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</si>
  <si>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</si>
  <si>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</si>
  <si>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</si>
  <si>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</si>
  <si>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</si>
  <si>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</si>
  <si>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</si>
  <si>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</si>
  <si>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</si>
  <si>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</si>
  <si>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</si>
  <si>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</si>
  <si>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</si>
  <si>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37.</t>
  </si>
  <si>
    <t>38.</t>
  </si>
  <si>
    <t>39.</t>
  </si>
  <si>
    <t>43.</t>
  </si>
  <si>
    <t>44.</t>
  </si>
  <si>
    <t>45.</t>
  </si>
  <si>
    <t>49.</t>
  </si>
  <si>
    <t>50.</t>
  </si>
  <si>
    <t>51.</t>
  </si>
  <si>
    <t>52.</t>
  </si>
  <si>
    <t>53.</t>
  </si>
  <si>
    <t>54.</t>
  </si>
  <si>
    <t>18/pálya</t>
  </si>
  <si>
    <t>9 óra</t>
  </si>
  <si>
    <t>5/7 8/6 5/4</t>
  </si>
  <si>
    <t>7/4 1/7 1/5</t>
  </si>
  <si>
    <t>7/5 7/4</t>
  </si>
  <si>
    <t>7/1 7/4</t>
  </si>
  <si>
    <t>2/7 7/4 2/5</t>
  </si>
  <si>
    <t>5/7 2/7</t>
  </si>
  <si>
    <t>3/7 2/7</t>
  </si>
  <si>
    <t>4/7 4/7</t>
  </si>
  <si>
    <t>7/2 7/4</t>
  </si>
  <si>
    <t>3/5 3/5</t>
  </si>
  <si>
    <t>4/5 4/5</t>
  </si>
  <si>
    <t>0/4 0/4</t>
  </si>
  <si>
    <t>1/4 1/4</t>
  </si>
  <si>
    <t>5/3 5/3</t>
  </si>
  <si>
    <t>4/1 4/1</t>
  </si>
  <si>
    <t>2/4 1/4</t>
  </si>
  <si>
    <t>2/4 2/4</t>
  </si>
  <si>
    <t>4/2 4/2</t>
  </si>
  <si>
    <t>4/2 4/0</t>
  </si>
  <si>
    <t>4/2 5/3</t>
  </si>
  <si>
    <t>5/3 4/1</t>
  </si>
  <si>
    <t>4/0 4/1</t>
  </si>
  <si>
    <t>4/1 4/2</t>
  </si>
  <si>
    <t>0/4 1/4</t>
  </si>
  <si>
    <t>4/0 4/0</t>
  </si>
  <si>
    <t>4/1 2/4 10/12</t>
  </si>
  <si>
    <t>1/4 0/4</t>
  </si>
  <si>
    <t>2/4 4/1 5/7</t>
  </si>
  <si>
    <t>7/4 7/4</t>
  </si>
  <si>
    <t>2/7 4/7</t>
  </si>
  <si>
    <t>7/3 7/2</t>
  </si>
  <si>
    <t>4/7 7/1 %61</t>
  </si>
  <si>
    <t>1/7 4/7</t>
  </si>
  <si>
    <t>7/5 6/8 4/5</t>
  </si>
  <si>
    <t>5/7 4/7</t>
  </si>
  <si>
    <t>jn.</t>
  </si>
  <si>
    <t>0/4 0!4</t>
  </si>
  <si>
    <t>Tugyi Adé</t>
  </si>
  <si>
    <t>5/4 5/4</t>
  </si>
  <si>
    <t>V. korcsoport FIÚ B</t>
  </si>
  <si>
    <t>2/4 3/5</t>
  </si>
  <si>
    <t>2/4 0/4</t>
  </si>
  <si>
    <t>1/4 2/4</t>
  </si>
  <si>
    <t>1/4 4/2 12/10</t>
  </si>
  <si>
    <t>NEM INDUL AZ ORSZÁGOS DÖNTŐN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</si>
</sst>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9" formatCode="_-&quot;$&quot;* #,##0.00_-;\-&quot;$&quot;* #,##0.00_-;_-&quot;$&quot;* &quot;-&quot;??_-;_-@_-"/>
  </numFmts>
  <fonts count="67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sz val="8.5"/>
      <name val="Arial"/>
      <family val="2"/>
      <charset val="238"/>
    </font>
    <font>
      <i/>
      <sz val="6"/>
      <color indexed="9"/>
      <name val="Arial"/>
      <family val="2"/>
    </font>
    <font>
      <b/>
      <sz val="8.5"/>
      <name val="Arial"/>
      <family val="2"/>
      <charset val="238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trike/>
      <sz val="10"/>
      <name val="Arial"/>
      <family val="2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trike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8" fillId="0" borderId="0"/>
    <xf numFmtId="189" fontId="2" fillId="0" borderId="0" applyFont="0" applyFill="0" applyBorder="0" applyAlignment="0" applyProtection="0"/>
  </cellStyleXfs>
  <cellXfs count="29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14" fontId="17" fillId="4" borderId="5" xfId="0" applyNumberFormat="1" applyFont="1" applyFill="1" applyBorder="1" applyAlignment="1">
      <alignment horizontal="left" vertical="center"/>
    </xf>
    <xf numFmtId="49" fontId="17" fillId="2" borderId="0" xfId="0" applyNumberFormat="1" applyFont="1" applyFill="1" applyAlignment="1">
      <alignment vertical="center"/>
    </xf>
    <xf numFmtId="49" fontId="17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7" fillId="2" borderId="0" xfId="0" applyFont="1" applyFill="1" applyAlignment="1"/>
    <xf numFmtId="0" fontId="9" fillId="2" borderId="0" xfId="0" applyFont="1" applyFill="1"/>
    <xf numFmtId="0" fontId="20" fillId="2" borderId="0" xfId="1" applyFont="1" applyFill="1"/>
    <xf numFmtId="49" fontId="22" fillId="2" borderId="0" xfId="0" applyNumberFormat="1" applyFont="1" applyFill="1" applyAlignment="1">
      <alignment vertical="center"/>
    </xf>
    <xf numFmtId="49" fontId="23" fillId="2" borderId="0" xfId="0" applyNumberFormat="1" applyFont="1" applyFill="1" applyAlignment="1">
      <alignment horizontal="right" vertical="center"/>
    </xf>
    <xf numFmtId="49" fontId="9" fillId="5" borderId="6" xfId="0" applyNumberFormat="1" applyFont="1" applyFill="1" applyBorder="1" applyAlignment="1">
      <alignment vertical="center"/>
    </xf>
    <xf numFmtId="49" fontId="28" fillId="2" borderId="0" xfId="0" applyNumberFormat="1" applyFont="1" applyFill="1" applyAlignment="1">
      <alignment vertical="center"/>
    </xf>
    <xf numFmtId="0" fontId="24" fillId="2" borderId="7" xfId="0" applyFont="1" applyFill="1" applyBorder="1" applyAlignment="1">
      <alignment vertical="center"/>
    </xf>
    <xf numFmtId="0" fontId="24" fillId="2" borderId="8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horizontal="right" vertical="center"/>
    </xf>
    <xf numFmtId="0" fontId="9" fillId="5" borderId="10" xfId="0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24" fillId="2" borderId="12" xfId="0" applyNumberFormat="1" applyFont="1" applyFill="1" applyBorder="1" applyAlignment="1">
      <alignment horizontal="left" vertical="center"/>
    </xf>
    <xf numFmtId="49" fontId="37" fillId="2" borderId="12" xfId="0" applyNumberFormat="1" applyFont="1" applyFill="1" applyBorder="1" applyAlignment="1">
      <alignment vertical="center"/>
    </xf>
    <xf numFmtId="49" fontId="9" fillId="2" borderId="10" xfId="0" applyNumberFormat="1" applyFont="1" applyFill="1" applyBorder="1" applyAlignment="1">
      <alignment vertical="center"/>
    </xf>
    <xf numFmtId="0" fontId="24" fillId="2" borderId="9" xfId="0" applyFont="1" applyFill="1" applyBorder="1" applyAlignment="1">
      <alignment vertical="center"/>
    </xf>
    <xf numFmtId="49" fontId="9" fillId="2" borderId="9" xfId="0" applyNumberFormat="1" applyFont="1" applyFill="1" applyBorder="1" applyAlignment="1">
      <alignment vertical="center"/>
    </xf>
    <xf numFmtId="49" fontId="9" fillId="2" borderId="13" xfId="0" applyNumberFormat="1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17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/>
    </xf>
    <xf numFmtId="0" fontId="9" fillId="2" borderId="6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49" fontId="9" fillId="2" borderId="14" xfId="0" applyNumberFormat="1" applyFont="1" applyFill="1" applyBorder="1" applyAlignment="1">
      <alignment vertical="center"/>
    </xf>
    <xf numFmtId="49" fontId="9" fillId="2" borderId="12" xfId="0" applyNumberFormat="1" applyFont="1" applyFill="1" applyBorder="1" applyAlignment="1">
      <alignment vertical="center"/>
    </xf>
    <xf numFmtId="49" fontId="9" fillId="2" borderId="15" xfId="0" applyNumberFormat="1" applyFont="1" applyFill="1" applyBorder="1" applyAlignment="1">
      <alignment horizontal="right" vertical="center"/>
    </xf>
    <xf numFmtId="0" fontId="24" fillId="2" borderId="0" xfId="0" applyFont="1" applyFill="1" applyBorder="1" applyAlignment="1">
      <alignment vertical="center"/>
    </xf>
    <xf numFmtId="49" fontId="9" fillId="2" borderId="0" xfId="0" applyNumberFormat="1" applyFont="1" applyFill="1" applyBorder="1" applyAlignment="1">
      <alignment vertical="center"/>
    </xf>
    <xf numFmtId="49" fontId="41" fillId="2" borderId="4" xfId="0" applyNumberFormat="1" applyFont="1" applyFill="1" applyBorder="1" applyAlignment="1">
      <alignment vertical="center"/>
    </xf>
    <xf numFmtId="49" fontId="41" fillId="2" borderId="0" xfId="0" applyNumberFormat="1" applyFont="1" applyFill="1" applyAlignment="1">
      <alignment vertical="center"/>
    </xf>
    <xf numFmtId="49" fontId="42" fillId="2" borderId="0" xfId="0" applyNumberFormat="1" applyFont="1" applyFill="1" applyAlignment="1">
      <alignment horizontal="left" vertical="center"/>
    </xf>
    <xf numFmtId="49" fontId="9" fillId="2" borderId="0" xfId="0" applyNumberFormat="1" applyFont="1" applyFill="1" applyBorder="1" applyAlignment="1">
      <alignment horizontal="right" vertical="center"/>
    </xf>
    <xf numFmtId="0" fontId="24" fillId="2" borderId="6" xfId="0" applyFont="1" applyFill="1" applyBorder="1" applyAlignment="1">
      <alignment vertical="center"/>
    </xf>
    <xf numFmtId="0" fontId="24" fillId="2" borderId="16" xfId="0" applyFont="1" applyFill="1" applyBorder="1" applyAlignment="1">
      <alignment vertical="center"/>
    </xf>
    <xf numFmtId="0" fontId="41" fillId="2" borderId="0" xfId="0" applyFont="1" applyFill="1"/>
    <xf numFmtId="0" fontId="14" fillId="4" borderId="5" xfId="0" applyFont="1" applyFill="1" applyBorder="1" applyAlignment="1">
      <alignment horizontal="left" vertical="center"/>
    </xf>
    <xf numFmtId="0" fontId="19" fillId="4" borderId="5" xfId="0" applyFont="1" applyFill="1" applyBorder="1" applyAlignment="1">
      <alignment vertical="center"/>
    </xf>
    <xf numFmtId="49" fontId="5" fillId="5" borderId="0" xfId="0" applyNumberFormat="1" applyFont="1" applyFill="1" applyAlignment="1">
      <alignment vertical="top"/>
    </xf>
    <xf numFmtId="49" fontId="40" fillId="5" borderId="0" xfId="0" applyNumberFormat="1" applyFont="1" applyFill="1" applyAlignment="1">
      <alignment vertical="top"/>
    </xf>
    <xf numFmtId="49" fontId="25" fillId="5" borderId="0" xfId="0" applyNumberFormat="1" applyFont="1" applyFill="1" applyAlignment="1">
      <alignment vertical="top"/>
    </xf>
    <xf numFmtId="49" fontId="30" fillId="5" borderId="0" xfId="0" applyNumberFormat="1" applyFont="1" applyFill="1" applyAlignment="1">
      <alignment horizontal="center"/>
    </xf>
    <xf numFmtId="49" fontId="30" fillId="5" borderId="0" xfId="0" applyNumberFormat="1" applyFont="1" applyFill="1" applyAlignment="1">
      <alignment horizontal="left"/>
    </xf>
    <xf numFmtId="0" fontId="43" fillId="5" borderId="0" xfId="0" applyFont="1" applyFill="1"/>
    <xf numFmtId="49" fontId="14" fillId="5" borderId="0" xfId="0" applyNumberFormat="1" applyFont="1" applyFill="1" applyAlignment="1">
      <alignment horizontal="left"/>
    </xf>
    <xf numFmtId="49" fontId="26" fillId="5" borderId="0" xfId="0" applyNumberFormat="1" applyFont="1" applyFill="1"/>
    <xf numFmtId="49" fontId="19" fillId="5" borderId="0" xfId="0" applyNumberFormat="1" applyFont="1" applyFill="1"/>
    <xf numFmtId="49" fontId="16" fillId="5" borderId="0" xfId="0" applyNumberFormat="1" applyFont="1" applyFill="1"/>
    <xf numFmtId="14" fontId="17" fillId="5" borderId="17" xfId="0" applyNumberFormat="1" applyFont="1" applyFill="1" applyBorder="1" applyAlignment="1">
      <alignment horizontal="left" vertical="center"/>
    </xf>
    <xf numFmtId="49" fontId="17" fillId="5" borderId="17" xfId="0" applyNumberFormat="1" applyFont="1" applyFill="1" applyBorder="1" applyAlignment="1">
      <alignment vertical="center"/>
    </xf>
    <xf numFmtId="49" fontId="32" fillId="5" borderId="17" xfId="0" applyNumberFormat="1" applyFont="1" applyFill="1" applyBorder="1" applyAlignment="1">
      <alignment vertical="center"/>
    </xf>
    <xf numFmtId="49" fontId="17" fillId="5" borderId="17" xfId="3" applyNumberFormat="1" applyFont="1" applyFill="1" applyBorder="1" applyAlignment="1" applyProtection="1">
      <alignment vertical="center"/>
      <protection locked="0"/>
    </xf>
    <xf numFmtId="49" fontId="18" fillId="5" borderId="17" xfId="0" applyNumberFormat="1" applyFont="1" applyFill="1" applyBorder="1" applyAlignment="1">
      <alignment horizontal="right" vertical="center"/>
    </xf>
    <xf numFmtId="0" fontId="33" fillId="5" borderId="10" xfId="0" applyFont="1" applyFill="1" applyBorder="1" applyAlignment="1">
      <alignment horizontal="center" vertical="center"/>
    </xf>
    <xf numFmtId="0" fontId="0" fillId="5" borderId="10" xfId="0" applyFill="1" applyBorder="1"/>
    <xf numFmtId="0" fontId="0" fillId="5" borderId="0" xfId="0" applyFill="1"/>
    <xf numFmtId="49" fontId="24" fillId="5" borderId="14" xfId="0" applyNumberFormat="1" applyFont="1" applyFill="1" applyBorder="1" applyAlignment="1">
      <alignment vertical="center"/>
    </xf>
    <xf numFmtId="49" fontId="31" fillId="5" borderId="10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49" fontId="9" fillId="5" borderId="12" xfId="0" applyNumberFormat="1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horizontal="right" vertical="center"/>
    </xf>
    <xf numFmtId="49" fontId="9" fillId="5" borderId="13" xfId="0" applyNumberFormat="1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horizontal="right" vertical="center"/>
    </xf>
    <xf numFmtId="0" fontId="45" fillId="5" borderId="10" xfId="0" applyFont="1" applyFill="1" applyBorder="1" applyAlignment="1">
      <alignment vertical="center"/>
    </xf>
    <xf numFmtId="0" fontId="47" fillId="5" borderId="10" xfId="0" applyFont="1" applyFill="1" applyBorder="1" applyAlignment="1">
      <alignment vertical="center"/>
    </xf>
    <xf numFmtId="0" fontId="1" fillId="2" borderId="0" xfId="0" applyFont="1" applyFill="1"/>
    <xf numFmtId="0" fontId="44" fillId="5" borderId="10" xfId="0" applyFont="1" applyFill="1" applyBorder="1"/>
    <xf numFmtId="0" fontId="45" fillId="5" borderId="10" xfId="0" applyFont="1" applyFill="1" applyBorder="1" applyAlignment="1">
      <alignment horizontal="center" vertical="center" shrinkToFit="1"/>
    </xf>
    <xf numFmtId="0" fontId="46" fillId="5" borderId="10" xfId="0" applyFont="1" applyFill="1" applyBorder="1"/>
    <xf numFmtId="49" fontId="15" fillId="5" borderId="0" xfId="0" applyNumberFormat="1" applyFont="1" applyFill="1" applyBorder="1" applyAlignment="1">
      <alignment horizontal="left"/>
    </xf>
    <xf numFmtId="49" fontId="30" fillId="5" borderId="0" xfId="0" applyNumberFormat="1" applyFont="1" applyFill="1" applyBorder="1" applyAlignment="1">
      <alignment horizontal="left"/>
    </xf>
    <xf numFmtId="49" fontId="25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49" fontId="16" fillId="0" borderId="0" xfId="0" applyNumberFormat="1" applyFont="1" applyFill="1" applyBorder="1"/>
    <xf numFmtId="49" fontId="19" fillId="0" borderId="0" xfId="0" applyNumberFormat="1" applyFont="1" applyFill="1" applyBorder="1"/>
    <xf numFmtId="49" fontId="22" fillId="0" borderId="0" xfId="0" applyNumberFormat="1" applyFont="1" applyFill="1" applyBorder="1" applyAlignment="1">
      <alignment vertical="center"/>
    </xf>
    <xf numFmtId="49" fontId="28" fillId="0" borderId="0" xfId="0" applyNumberFormat="1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vertical="center"/>
    </xf>
    <xf numFmtId="0" fontId="0" fillId="5" borderId="0" xfId="0" applyFill="1" applyAlignment="1">
      <alignment horizontal="center"/>
    </xf>
    <xf numFmtId="0" fontId="46" fillId="5" borderId="0" xfId="0" applyFont="1" applyFill="1"/>
    <xf numFmtId="49" fontId="24" fillId="0" borderId="0" xfId="0" applyNumberFormat="1" applyFont="1" applyFill="1" applyBorder="1" applyAlignment="1">
      <alignment horizontal="left" vertical="center"/>
    </xf>
    <xf numFmtId="49" fontId="37" fillId="0" borderId="0" xfId="0" applyNumberFormat="1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34" fillId="0" borderId="0" xfId="0" applyFont="1" applyFill="1" applyBorder="1" applyAlignment="1">
      <alignment horizontal="right" vertical="center"/>
    </xf>
    <xf numFmtId="49" fontId="36" fillId="2" borderId="12" xfId="0" applyNumberFormat="1" applyFont="1" applyFill="1" applyBorder="1" applyAlignment="1">
      <alignment horizontal="center" vertical="center"/>
    </xf>
    <xf numFmtId="49" fontId="36" fillId="2" borderId="12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horizontal="center" vertical="center"/>
    </xf>
    <xf numFmtId="49" fontId="31" fillId="5" borderId="12" xfId="0" applyNumberFormat="1" applyFont="1" applyFill="1" applyBorder="1" applyAlignment="1">
      <alignment vertical="center"/>
    </xf>
    <xf numFmtId="0" fontId="0" fillId="5" borderId="15" xfId="0" applyFill="1" applyBorder="1"/>
    <xf numFmtId="49" fontId="9" fillId="5" borderId="9" xfId="0" applyNumberFormat="1" applyFont="1" applyFill="1" applyBorder="1" applyAlignment="1">
      <alignment horizontal="center" vertical="center"/>
    </xf>
    <xf numFmtId="49" fontId="9" fillId="5" borderId="0" xfId="0" applyNumberFormat="1" applyFont="1" applyFill="1" applyBorder="1" applyAlignment="1">
      <alignment vertical="center"/>
    </xf>
    <xf numFmtId="49" fontId="31" fillId="5" borderId="0" xfId="0" applyNumberFormat="1" applyFont="1" applyFill="1" applyBorder="1" applyAlignment="1">
      <alignment vertical="center"/>
    </xf>
    <xf numFmtId="0" fontId="0" fillId="5" borderId="6" xfId="0" applyFill="1" applyBorder="1"/>
    <xf numFmtId="0" fontId="9" fillId="5" borderId="0" xfId="0" applyFont="1" applyFill="1" applyBorder="1" applyAlignment="1">
      <alignment vertical="center"/>
    </xf>
    <xf numFmtId="0" fontId="0" fillId="5" borderId="0" xfId="0" applyFill="1" applyBorder="1"/>
    <xf numFmtId="49" fontId="9" fillId="5" borderId="13" xfId="0" applyNumberFormat="1" applyFont="1" applyFill="1" applyBorder="1" applyAlignment="1">
      <alignment horizontal="center" vertical="center"/>
    </xf>
    <xf numFmtId="0" fontId="0" fillId="5" borderId="11" xfId="0" applyFill="1" applyBorder="1"/>
    <xf numFmtId="49" fontId="29" fillId="5" borderId="14" xfId="0" applyNumberFormat="1" applyFont="1" applyFill="1" applyBorder="1" applyAlignment="1">
      <alignment horizontal="center" vertical="center"/>
    </xf>
    <xf numFmtId="49" fontId="9" fillId="5" borderId="15" xfId="0" applyNumberFormat="1" applyFont="1" applyFill="1" applyBorder="1" applyAlignment="1">
      <alignment vertical="center"/>
    </xf>
    <xf numFmtId="49" fontId="29" fillId="5" borderId="9" xfId="0" applyNumberFormat="1" applyFont="1" applyFill="1" applyBorder="1" applyAlignment="1">
      <alignment horizontal="center" vertical="center"/>
    </xf>
    <xf numFmtId="49" fontId="29" fillId="5" borderId="13" xfId="0" applyNumberFormat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vertical="center"/>
    </xf>
    <xf numFmtId="49" fontId="9" fillId="5" borderId="9" xfId="0" applyNumberFormat="1" applyFont="1" applyFill="1" applyBorder="1" applyAlignment="1">
      <alignment vertical="center"/>
    </xf>
    <xf numFmtId="0" fontId="0" fillId="2" borderId="8" xfId="0" applyFill="1" applyBorder="1"/>
    <xf numFmtId="0" fontId="0" fillId="5" borderId="12" xfId="0" applyFill="1" applyBorder="1"/>
    <xf numFmtId="0" fontId="1" fillId="5" borderId="0" xfId="0" applyFont="1" applyFill="1"/>
    <xf numFmtId="0" fontId="48" fillId="2" borderId="0" xfId="0" applyFont="1" applyFill="1" applyAlignment="1">
      <alignment horizontal="center" shrinkToFit="1"/>
    </xf>
    <xf numFmtId="0" fontId="49" fillId="6" borderId="0" xfId="0" applyFont="1" applyFill="1"/>
    <xf numFmtId="0" fontId="49" fillId="5" borderId="0" xfId="0" applyFont="1" applyFill="1"/>
    <xf numFmtId="0" fontId="46" fillId="5" borderId="10" xfId="0" applyFont="1" applyFill="1" applyBorder="1" applyAlignment="1">
      <alignment horizontal="center" vertical="center" shrinkToFit="1"/>
    </xf>
    <xf numFmtId="0" fontId="46" fillId="5" borderId="0" xfId="0" applyFont="1" applyFill="1" applyAlignment="1">
      <alignment shrinkToFit="1"/>
    </xf>
    <xf numFmtId="0" fontId="0" fillId="5" borderId="5" xfId="0" applyFill="1" applyBorder="1" applyAlignment="1">
      <alignment horizontal="center" vertical="center"/>
    </xf>
    <xf numFmtId="0" fontId="44" fillId="5" borderId="0" xfId="0" applyFont="1" applyFill="1" applyAlignment="1">
      <alignment horizontal="center"/>
    </xf>
    <xf numFmtId="0" fontId="0" fillId="5" borderId="5" xfId="0" applyFill="1" applyBorder="1"/>
    <xf numFmtId="0" fontId="0" fillId="5" borderId="0" xfId="0" applyFill="1" applyBorder="1" applyAlignment="1">
      <alignment horizontal="center"/>
    </xf>
    <xf numFmtId="0" fontId="44" fillId="6" borderId="5" xfId="0" applyFont="1" applyFill="1" applyBorder="1" applyAlignment="1">
      <alignment horizontal="center" vertical="center"/>
    </xf>
    <xf numFmtId="0" fontId="46" fillId="5" borderId="0" xfId="0" applyFont="1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right" vertical="center" shrinkToFit="1"/>
    </xf>
    <xf numFmtId="0" fontId="44" fillId="5" borderId="0" xfId="0" applyFont="1" applyFill="1" applyBorder="1" applyAlignment="1">
      <alignment horizontal="center" vertical="center"/>
    </xf>
    <xf numFmtId="49" fontId="19" fillId="3" borderId="0" xfId="0" applyNumberFormat="1" applyFont="1" applyFill="1" applyBorder="1"/>
    <xf numFmtId="0" fontId="0" fillId="3" borderId="0" xfId="0" applyFill="1" applyBorder="1" applyAlignment="1">
      <alignment horizontal="center"/>
    </xf>
    <xf numFmtId="49" fontId="19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49" fontId="19" fillId="7" borderId="0" xfId="0" applyNumberFormat="1" applyFont="1" applyFill="1" applyBorder="1"/>
    <xf numFmtId="0" fontId="0" fillId="7" borderId="0" xfId="0" applyFill="1" applyBorder="1" applyAlignment="1">
      <alignment horizontal="center"/>
    </xf>
    <xf numFmtId="0" fontId="44" fillId="6" borderId="0" xfId="0" applyFont="1" applyFill="1" applyAlignment="1">
      <alignment horizontal="center"/>
    </xf>
    <xf numFmtId="0" fontId="50" fillId="5" borderId="0" xfId="0" applyFont="1" applyFill="1" applyAlignment="1">
      <alignment horizontal="center"/>
    </xf>
    <xf numFmtId="0" fontId="50" fillId="6" borderId="0" xfId="0" applyFont="1" applyFill="1" applyAlignment="1">
      <alignment horizontal="center"/>
    </xf>
    <xf numFmtId="0" fontId="3" fillId="2" borderId="0" xfId="1" applyFill="1" applyBorder="1"/>
    <xf numFmtId="49" fontId="41" fillId="2" borderId="0" xfId="0" applyNumberFormat="1" applyFont="1" applyFill="1" applyBorder="1" applyAlignment="1">
      <alignment vertical="center"/>
    </xf>
    <xf numFmtId="0" fontId="0" fillId="0" borderId="0" xfId="0" applyFill="1"/>
    <xf numFmtId="0" fontId="0" fillId="3" borderId="0" xfId="0" applyFill="1"/>
    <xf numFmtId="49" fontId="0" fillId="3" borderId="0" xfId="0" applyNumberFormat="1" applyFill="1"/>
    <xf numFmtId="0" fontId="0" fillId="8" borderId="18" xfId="0" applyNumberFormat="1" applyFill="1" applyBorder="1" applyAlignment="1">
      <alignment horizontal="center"/>
    </xf>
    <xf numFmtId="0" fontId="0" fillId="0" borderId="17" xfId="0" applyBorder="1"/>
    <xf numFmtId="49" fontId="18" fillId="4" borderId="5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9" borderId="0" xfId="0" applyFill="1"/>
    <xf numFmtId="0" fontId="51" fillId="10" borderId="0" xfId="0" applyFont="1" applyFill="1" applyAlignment="1">
      <alignment horizontal="center" vertical="center"/>
    </xf>
    <xf numFmtId="0" fontId="0" fillId="6" borderId="10" xfId="0" applyFill="1" applyBorder="1" applyAlignment="1">
      <alignment horizontal="center"/>
    </xf>
    <xf numFmtId="0" fontId="52" fillId="5" borderId="10" xfId="0" applyFont="1" applyFill="1" applyBorder="1" applyAlignment="1">
      <alignment horizontal="center"/>
    </xf>
    <xf numFmtId="0" fontId="52" fillId="5" borderId="0" xfId="0" applyFont="1" applyFill="1" applyBorder="1" applyAlignment="1">
      <alignment horizontal="center"/>
    </xf>
    <xf numFmtId="0" fontId="52" fillId="5" borderId="0" xfId="0" applyFont="1" applyFill="1" applyAlignment="1">
      <alignment horizontal="center"/>
    </xf>
    <xf numFmtId="49" fontId="44" fillId="2" borderId="0" xfId="0" applyNumberFormat="1" applyFont="1" applyFill="1" applyAlignment="1">
      <alignment horizontal="center" vertical="center"/>
    </xf>
    <xf numFmtId="49" fontId="12" fillId="4" borderId="16" xfId="0" applyNumberFormat="1" applyFont="1" applyFill="1" applyBorder="1" applyAlignment="1">
      <alignment vertical="center"/>
    </xf>
    <xf numFmtId="0" fontId="0" fillId="0" borderId="9" xfId="0" applyBorder="1"/>
    <xf numFmtId="0" fontId="0" fillId="2" borderId="16" xfId="0" applyFill="1" applyBorder="1"/>
    <xf numFmtId="0" fontId="46" fillId="3" borderId="0" xfId="0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6" fillId="7" borderId="0" xfId="0" applyFont="1" applyFill="1" applyBorder="1" applyAlignment="1">
      <alignment horizontal="center"/>
    </xf>
    <xf numFmtId="49" fontId="11" fillId="4" borderId="7" xfId="0" applyNumberFormat="1" applyFont="1" applyFill="1" applyBorder="1" applyAlignment="1">
      <alignment vertical="center"/>
    </xf>
    <xf numFmtId="0" fontId="35" fillId="5" borderId="10" xfId="0" applyFont="1" applyFill="1" applyBorder="1" applyAlignment="1">
      <alignment vertical="center"/>
    </xf>
    <xf numFmtId="0" fontId="27" fillId="5" borderId="10" xfId="0" applyFont="1" applyFill="1" applyBorder="1"/>
    <xf numFmtId="0" fontId="33" fillId="5" borderId="10" xfId="0" applyFont="1" applyFill="1" applyBorder="1" applyAlignment="1">
      <alignment vertical="center"/>
    </xf>
    <xf numFmtId="0" fontId="38" fillId="5" borderId="10" xfId="0" applyFont="1" applyFill="1" applyBorder="1" applyAlignment="1">
      <alignment vertical="center"/>
    </xf>
    <xf numFmtId="0" fontId="2" fillId="5" borderId="10" xfId="0" applyFont="1" applyFill="1" applyBorder="1" applyAlignment="1">
      <alignment vertical="center" shrinkToFit="1"/>
    </xf>
    <xf numFmtId="49" fontId="53" fillId="3" borderId="0" xfId="0" applyNumberFormat="1" applyFont="1" applyFill="1" applyBorder="1"/>
    <xf numFmtId="0" fontId="53" fillId="3" borderId="0" xfId="0" applyFont="1" applyFill="1" applyBorder="1" applyAlignment="1">
      <alignment horizontal="center"/>
    </xf>
    <xf numFmtId="49" fontId="53" fillId="4" borderId="0" xfId="0" applyNumberFormat="1" applyFont="1" applyFill="1" applyBorder="1"/>
    <xf numFmtId="0" fontId="53" fillId="4" borderId="0" xfId="0" applyFont="1" applyFill="1" applyBorder="1" applyAlignment="1">
      <alignment horizontal="center"/>
    </xf>
    <xf numFmtId="0" fontId="58" fillId="0" borderId="0" xfId="2"/>
    <xf numFmtId="49" fontId="61" fillId="0" borderId="0" xfId="2" applyNumberFormat="1" applyFont="1" applyAlignment="1">
      <alignment textRotation="90" wrapText="1"/>
    </xf>
    <xf numFmtId="49" fontId="61" fillId="0" borderId="0" xfId="2" applyNumberFormat="1" applyFont="1" applyAlignment="1">
      <alignment horizontal="right" textRotation="90" wrapText="1"/>
    </xf>
    <xf numFmtId="49" fontId="58" fillId="0" borderId="0" xfId="2" applyNumberFormat="1" applyAlignment="1">
      <alignment horizontal="center" vertical="center"/>
    </xf>
    <xf numFmtId="49" fontId="58" fillId="0" borderId="0" xfId="2" applyNumberFormat="1" applyAlignment="1">
      <alignment horizontal="center"/>
    </xf>
    <xf numFmtId="0" fontId="58" fillId="0" borderId="5" xfId="2" applyBorder="1" applyAlignment="1">
      <alignment horizontal="center" vertical="center"/>
    </xf>
    <xf numFmtId="49" fontId="58" fillId="0" borderId="5" xfId="2" applyNumberFormat="1" applyBorder="1" applyAlignment="1">
      <alignment horizontal="center" vertical="center"/>
    </xf>
    <xf numFmtId="0" fontId="62" fillId="0" borderId="5" xfId="2" applyFont="1" applyBorder="1" applyAlignment="1">
      <alignment horizontal="center" vertical="center"/>
    </xf>
    <xf numFmtId="49" fontId="58" fillId="0" borderId="0" xfId="2" applyNumberFormat="1"/>
    <xf numFmtId="49" fontId="59" fillId="0" borderId="0" xfId="2" applyNumberFormat="1" applyFont="1"/>
    <xf numFmtId="0" fontId="58" fillId="0" borderId="0" xfId="2" applyAlignment="1">
      <alignment horizontal="center" vertical="center"/>
    </xf>
    <xf numFmtId="0" fontId="62" fillId="0" borderId="0" xfId="2" applyFont="1" applyAlignment="1">
      <alignment horizontal="center" vertical="center"/>
    </xf>
    <xf numFmtId="0" fontId="56" fillId="12" borderId="5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13" borderId="5" xfId="0" applyFill="1" applyBorder="1" applyAlignment="1">
      <alignment vertical="top"/>
    </xf>
    <xf numFmtId="0" fontId="0" fillId="13" borderId="5" xfId="0" applyFill="1" applyBorder="1" applyAlignment="1">
      <alignment vertical="top" wrapText="1"/>
    </xf>
    <xf numFmtId="0" fontId="0" fillId="14" borderId="5" xfId="0" applyFill="1" applyBorder="1" applyAlignment="1">
      <alignment vertical="top"/>
    </xf>
    <xf numFmtId="0" fontId="0" fillId="14" borderId="5" xfId="0" applyFill="1" applyBorder="1" applyAlignment="1">
      <alignment vertical="top" wrapText="1"/>
    </xf>
    <xf numFmtId="0" fontId="0" fillId="15" borderId="5" xfId="0" applyFill="1" applyBorder="1" applyAlignment="1">
      <alignment vertical="top"/>
    </xf>
    <xf numFmtId="0" fontId="0" fillId="15" borderId="5" xfId="0" applyFill="1" applyBorder="1" applyAlignment="1">
      <alignment vertical="top" wrapText="1"/>
    </xf>
    <xf numFmtId="0" fontId="0" fillId="16" borderId="0" xfId="0" applyFill="1"/>
    <xf numFmtId="0" fontId="0" fillId="17" borderId="5" xfId="0" applyFill="1" applyBorder="1" applyAlignment="1">
      <alignment vertical="top"/>
    </xf>
    <xf numFmtId="0" fontId="0" fillId="17" borderId="5" xfId="0" applyFill="1" applyBorder="1" applyAlignment="1">
      <alignment vertical="top" wrapText="1"/>
    </xf>
    <xf numFmtId="0" fontId="0" fillId="18" borderId="5" xfId="0" applyFill="1" applyBorder="1" applyAlignment="1">
      <alignment vertical="top"/>
    </xf>
    <xf numFmtId="0" fontId="0" fillId="18" borderId="5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19" borderId="5" xfId="0" applyFill="1" applyBorder="1" applyAlignment="1">
      <alignment vertical="top"/>
    </xf>
    <xf numFmtId="0" fontId="0" fillId="19" borderId="5" xfId="0" applyFill="1" applyBorder="1" applyAlignment="1">
      <alignment vertical="top" wrapText="1"/>
    </xf>
    <xf numFmtId="0" fontId="2" fillId="5" borderId="0" xfId="0" applyFont="1" applyFill="1" applyAlignment="1">
      <alignment horizontal="center"/>
    </xf>
    <xf numFmtId="0" fontId="57" fillId="3" borderId="0" xfId="0" applyFont="1" applyFill="1" applyBorder="1" applyAlignment="1">
      <alignment horizontal="center"/>
    </xf>
    <xf numFmtId="0" fontId="57" fillId="4" borderId="0" xfId="0" applyFont="1" applyFill="1" applyBorder="1" applyAlignment="1">
      <alignment horizontal="center"/>
    </xf>
    <xf numFmtId="0" fontId="57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18" borderId="5" xfId="0" applyFont="1" applyFill="1" applyBorder="1" applyAlignment="1">
      <alignment vertical="top"/>
    </xf>
    <xf numFmtId="0" fontId="2" fillId="13" borderId="5" xfId="0" applyFont="1" applyFill="1" applyBorder="1" applyAlignment="1">
      <alignment vertical="top"/>
    </xf>
    <xf numFmtId="0" fontId="2" fillId="14" borderId="5" xfId="0" applyFont="1" applyFill="1" applyBorder="1" applyAlignment="1">
      <alignment vertical="top"/>
    </xf>
    <xf numFmtId="0" fontId="2" fillId="19" borderId="5" xfId="0" applyFont="1" applyFill="1" applyBorder="1" applyAlignment="1">
      <alignment vertical="top"/>
    </xf>
    <xf numFmtId="49" fontId="58" fillId="0" borderId="5" xfId="2" applyNumberFormat="1" applyBorder="1" applyAlignment="1">
      <alignment vertical="center"/>
    </xf>
    <xf numFmtId="49" fontId="59" fillId="0" borderId="5" xfId="2" applyNumberFormat="1" applyFont="1" applyBorder="1" applyAlignment="1">
      <alignment vertical="center"/>
    </xf>
    <xf numFmtId="49" fontId="60" fillId="0" borderId="5" xfId="2" applyNumberFormat="1" applyFont="1" applyBorder="1" applyAlignment="1">
      <alignment vertical="center"/>
    </xf>
    <xf numFmtId="0" fontId="2" fillId="5" borderId="5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top"/>
    </xf>
    <xf numFmtId="0" fontId="56" fillId="12" borderId="7" xfId="0" applyFont="1" applyFill="1" applyBorder="1" applyAlignment="1">
      <alignment vertical="top" wrapText="1"/>
    </xf>
    <xf numFmtId="0" fontId="0" fillId="13" borderId="7" xfId="0" applyFill="1" applyBorder="1" applyAlignment="1">
      <alignment vertical="top"/>
    </xf>
    <xf numFmtId="0" fontId="0" fillId="19" borderId="7" xfId="0" applyFill="1" applyBorder="1" applyAlignment="1">
      <alignment vertical="top"/>
    </xf>
    <xf numFmtId="0" fontId="0" fillId="15" borderId="7" xfId="0" applyFill="1" applyBorder="1" applyAlignment="1">
      <alignment vertical="top"/>
    </xf>
    <xf numFmtId="0" fontId="0" fillId="17" borderId="7" xfId="0" applyFill="1" applyBorder="1" applyAlignment="1">
      <alignment vertical="top"/>
    </xf>
    <xf numFmtId="0" fontId="0" fillId="14" borderId="7" xfId="0" applyFill="1" applyBorder="1" applyAlignment="1">
      <alignment vertical="top"/>
    </xf>
    <xf numFmtId="0" fontId="0" fillId="18" borderId="7" xfId="0" applyFill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16" borderId="5" xfId="0" applyFill="1" applyBorder="1" applyAlignment="1">
      <alignment horizontal="center" vertical="top"/>
    </xf>
    <xf numFmtId="0" fontId="27" fillId="0" borderId="5" xfId="0" applyFont="1" applyBorder="1" applyAlignment="1">
      <alignment horizontal="center" vertical="top"/>
    </xf>
    <xf numFmtId="0" fontId="27" fillId="6" borderId="5" xfId="0" applyFont="1" applyFill="1" applyBorder="1" applyAlignment="1">
      <alignment horizontal="center" vertical="center"/>
    </xf>
    <xf numFmtId="0" fontId="56" fillId="12" borderId="5" xfId="0" applyFont="1" applyFill="1" applyBorder="1" applyAlignment="1">
      <alignment horizontal="center" vertical="top" wrapText="1"/>
    </xf>
    <xf numFmtId="0" fontId="0" fillId="13" borderId="5" xfId="0" applyFill="1" applyBorder="1" applyAlignment="1">
      <alignment horizontal="center" vertical="top"/>
    </xf>
    <xf numFmtId="0" fontId="0" fillId="19" borderId="5" xfId="0" applyFill="1" applyBorder="1" applyAlignment="1">
      <alignment horizontal="center" vertical="top"/>
    </xf>
    <xf numFmtId="0" fontId="0" fillId="18" borderId="5" xfId="0" applyFill="1" applyBorder="1" applyAlignment="1">
      <alignment horizontal="center" vertical="top"/>
    </xf>
    <xf numFmtId="0" fontId="0" fillId="16" borderId="5" xfId="0" applyFill="1" applyBorder="1" applyAlignment="1">
      <alignment vertical="top"/>
    </xf>
    <xf numFmtId="0" fontId="0" fillId="16" borderId="5" xfId="0" applyFill="1" applyBorder="1" applyAlignment="1">
      <alignment vertical="top" wrapText="1"/>
    </xf>
    <xf numFmtId="0" fontId="66" fillId="16" borderId="0" xfId="0" applyFont="1" applyFill="1"/>
    <xf numFmtId="0" fontId="66" fillId="16" borderId="5" xfId="0" applyFont="1" applyFill="1" applyBorder="1" applyAlignment="1">
      <alignment horizontal="center" vertical="top"/>
    </xf>
    <xf numFmtId="0" fontId="66" fillId="16" borderId="5" xfId="0" applyFont="1" applyFill="1" applyBorder="1" applyAlignment="1">
      <alignment vertical="top"/>
    </xf>
    <xf numFmtId="0" fontId="66" fillId="16" borderId="5" xfId="0" applyFont="1" applyFill="1" applyBorder="1" applyAlignment="1">
      <alignment vertical="top" wrapText="1"/>
    </xf>
    <xf numFmtId="0" fontId="2" fillId="16" borderId="5" xfId="0" applyFont="1" applyFill="1" applyBorder="1" applyAlignment="1">
      <alignment vertical="top"/>
    </xf>
    <xf numFmtId="0" fontId="2" fillId="14" borderId="5" xfId="0" applyFont="1" applyFill="1" applyBorder="1" applyAlignment="1">
      <alignment horizontal="center" vertical="top"/>
    </xf>
    <xf numFmtId="0" fontId="2" fillId="19" borderId="5" xfId="0" applyFont="1" applyFill="1" applyBorder="1" applyAlignment="1">
      <alignment horizontal="center" vertical="top"/>
    </xf>
    <xf numFmtId="0" fontId="2" fillId="13" borderId="5" xfId="0" applyFont="1" applyFill="1" applyBorder="1" applyAlignment="1">
      <alignment horizontal="center" vertical="top"/>
    </xf>
    <xf numFmtId="0" fontId="2" fillId="17" borderId="5" xfId="0" applyFont="1" applyFill="1" applyBorder="1" applyAlignment="1">
      <alignment horizontal="center" vertical="top"/>
    </xf>
    <xf numFmtId="0" fontId="57" fillId="13" borderId="5" xfId="0" applyFont="1" applyFill="1" applyBorder="1" applyAlignment="1">
      <alignment vertical="top" wrapText="1"/>
    </xf>
    <xf numFmtId="0" fontId="57" fillId="13" borderId="5" xfId="0" applyFont="1" applyFill="1" applyBorder="1" applyAlignment="1">
      <alignment vertical="top"/>
    </xf>
    <xf numFmtId="0" fontId="2" fillId="15" borderId="5" xfId="0" applyFont="1" applyFill="1" applyBorder="1" applyAlignment="1">
      <alignment horizontal="center" vertical="top"/>
    </xf>
    <xf numFmtId="0" fontId="2" fillId="18" borderId="5" xfId="0" applyFont="1" applyFill="1" applyBorder="1" applyAlignment="1">
      <alignment horizontal="center" vertical="top"/>
    </xf>
    <xf numFmtId="0" fontId="57" fillId="18" borderId="5" xfId="0" applyFont="1" applyFill="1" applyBorder="1" applyAlignment="1">
      <alignment vertical="top" wrapText="1"/>
    </xf>
    <xf numFmtId="0" fontId="57" fillId="18" borderId="5" xfId="0" applyFont="1" applyFill="1" applyBorder="1" applyAlignment="1">
      <alignment vertical="top"/>
    </xf>
    <xf numFmtId="0" fontId="63" fillId="0" borderId="0" xfId="2" applyFont="1" applyAlignment="1">
      <alignment horizontal="center" vertical="center"/>
    </xf>
    <xf numFmtId="0" fontId="64" fillId="13" borderId="0" xfId="2" applyFont="1" applyFill="1" applyAlignment="1">
      <alignment horizontal="center" vertical="center" wrapText="1"/>
    </xf>
    <xf numFmtId="0" fontId="65" fillId="0" borderId="0" xfId="2" applyFont="1" applyAlignment="1">
      <alignment horizontal="center" vertical="center" wrapText="1"/>
    </xf>
    <xf numFmtId="0" fontId="61" fillId="0" borderId="0" xfId="2" applyFont="1" applyAlignment="1">
      <alignment horizontal="left" vertical="top" wrapText="1"/>
    </xf>
    <xf numFmtId="0" fontId="9" fillId="5" borderId="0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49" fontId="12" fillId="5" borderId="0" xfId="0" applyNumberFormat="1" applyFont="1" applyFill="1" applyAlignment="1">
      <alignment vertical="top" shrinkToFit="1"/>
    </xf>
    <xf numFmtId="0" fontId="9" fillId="5" borderId="12" xfId="0" applyFont="1" applyFill="1" applyBorder="1" applyAlignment="1">
      <alignment horizontal="left" vertical="center"/>
    </xf>
    <xf numFmtId="0" fontId="0" fillId="0" borderId="5" xfId="0" applyBorder="1" applyAlignment="1">
      <alignment horizontal="right" vertical="center" shrinkToFit="1"/>
    </xf>
    <xf numFmtId="14" fontId="17" fillId="5" borderId="17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 shrinkToFit="1"/>
    </xf>
    <xf numFmtId="0" fontId="0" fillId="2" borderId="5" xfId="0" applyFill="1" applyBorder="1" applyAlignment="1">
      <alignment vertical="center"/>
    </xf>
    <xf numFmtId="0" fontId="0" fillId="5" borderId="10" xfId="0" applyFill="1" applyBorder="1" applyAlignment="1">
      <alignment horizontal="center"/>
    </xf>
    <xf numFmtId="0" fontId="2" fillId="5" borderId="10" xfId="0" applyFont="1" applyFill="1" applyBorder="1" applyAlignment="1">
      <alignment vertical="center" shrinkToFit="1"/>
    </xf>
    <xf numFmtId="0" fontId="46" fillId="5" borderId="10" xfId="0" applyFont="1" applyFill="1" applyBorder="1" applyAlignment="1">
      <alignment vertical="center" shrinkToFit="1"/>
    </xf>
  </cellXfs>
  <cellStyles count="4">
    <cellStyle name="Hivatkozás" xfId="1" builtinId="8"/>
    <cellStyle name="Normál" xfId="0" builtinId="0"/>
    <cellStyle name="Normál 2" xfId="2"/>
    <cellStyle name="Pénznem" xfId="3" builtinId="4"/>
  </cellStyles>
  <dxfs count="20"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4645866F-DC90-398A-8CDC-BDC1B119DBEC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624840</xdr:colOff>
      <xdr:row>0</xdr:row>
      <xdr:rowOff>53340</xdr:rowOff>
    </xdr:from>
    <xdr:to>
      <xdr:col>4</xdr:col>
      <xdr:colOff>1249680</xdr:colOff>
      <xdr:row>0</xdr:row>
      <xdr:rowOff>548640</xdr:rowOff>
    </xdr:to>
    <xdr:pic>
      <xdr:nvPicPr>
        <xdr:cNvPr id="1369" name="Kép 2">
          <a:extLst>
            <a:ext uri="{FF2B5EF4-FFF2-40B4-BE49-F238E27FC236}">
              <a16:creationId xmlns:a16="http://schemas.microsoft.com/office/drawing/2014/main" id="{21F05C72-E24F-0A62-777B-220978489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96071" name="Kép 2">
          <a:extLst>
            <a:ext uri="{FF2B5EF4-FFF2-40B4-BE49-F238E27FC236}">
              <a16:creationId xmlns:a16="http://schemas.microsoft.com/office/drawing/2014/main" id="{AA48870D-2CD8-D831-F014-9DDDC1344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30480</xdr:rowOff>
    </xdr:from>
    <xdr:to>
      <xdr:col>12</xdr:col>
      <xdr:colOff>556260</xdr:colOff>
      <xdr:row>2</xdr:row>
      <xdr:rowOff>0</xdr:rowOff>
    </xdr:to>
    <xdr:pic>
      <xdr:nvPicPr>
        <xdr:cNvPr id="299141" name="Kép 2">
          <a:extLst>
            <a:ext uri="{FF2B5EF4-FFF2-40B4-BE49-F238E27FC236}">
              <a16:creationId xmlns:a16="http://schemas.microsoft.com/office/drawing/2014/main" id="{74322C5C-2C84-23EF-27CF-F6EBD6D31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5080" y="30480"/>
          <a:ext cx="5943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30480</xdr:rowOff>
    </xdr:from>
    <xdr:to>
      <xdr:col>12</xdr:col>
      <xdr:colOff>556260</xdr:colOff>
      <xdr:row>2</xdr:row>
      <xdr:rowOff>0</xdr:rowOff>
    </xdr:to>
    <xdr:pic>
      <xdr:nvPicPr>
        <xdr:cNvPr id="757803" name="Kép 2">
          <a:extLst>
            <a:ext uri="{FF2B5EF4-FFF2-40B4-BE49-F238E27FC236}">
              <a16:creationId xmlns:a16="http://schemas.microsoft.com/office/drawing/2014/main" id="{7E8B7ABC-EBFA-5801-C08D-ABB858D0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5080" y="30480"/>
          <a:ext cx="5943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579120</xdr:colOff>
      <xdr:row>0</xdr:row>
      <xdr:rowOff>60960</xdr:rowOff>
    </xdr:from>
    <xdr:to>
      <xdr:col>12</xdr:col>
      <xdr:colOff>510540</xdr:colOff>
      <xdr:row>1</xdr:row>
      <xdr:rowOff>144780</xdr:rowOff>
    </xdr:to>
    <xdr:pic>
      <xdr:nvPicPr>
        <xdr:cNvPr id="300165" name="Kép 2">
          <a:extLst>
            <a:ext uri="{FF2B5EF4-FFF2-40B4-BE49-F238E27FC236}">
              <a16:creationId xmlns:a16="http://schemas.microsoft.com/office/drawing/2014/main" id="{7B934E59-4DE3-2AFA-FD40-15A83604E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556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762895" name="Kép 2">
          <a:extLst>
            <a:ext uri="{FF2B5EF4-FFF2-40B4-BE49-F238E27FC236}">
              <a16:creationId xmlns:a16="http://schemas.microsoft.com/office/drawing/2014/main" id="{F73A2B9A-5097-D6C6-644D-42C212026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97093" name="Kép 2">
          <a:extLst>
            <a:ext uri="{FF2B5EF4-FFF2-40B4-BE49-F238E27FC236}">
              <a16:creationId xmlns:a16="http://schemas.microsoft.com/office/drawing/2014/main" id="{C228C613-D211-CF73-F93E-1790BF40A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30480</xdr:rowOff>
    </xdr:from>
    <xdr:to>
      <xdr:col>12</xdr:col>
      <xdr:colOff>556260</xdr:colOff>
      <xdr:row>2</xdr:row>
      <xdr:rowOff>0</xdr:rowOff>
    </xdr:to>
    <xdr:pic>
      <xdr:nvPicPr>
        <xdr:cNvPr id="759851" name="Kép 2">
          <a:extLst>
            <a:ext uri="{FF2B5EF4-FFF2-40B4-BE49-F238E27FC236}">
              <a16:creationId xmlns:a16="http://schemas.microsoft.com/office/drawing/2014/main" id="{107304CE-3BDE-0E92-6164-ECA5DC1CE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5080" y="30480"/>
          <a:ext cx="5943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8"/>
  <sheetViews>
    <sheetView showGridLines="0" showZeros="0" workbookViewId="0">
      <selection activeCell="D12" sqref="D12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51" t="s">
        <v>75</v>
      </c>
      <c r="B1" s="3"/>
      <c r="C1" s="3"/>
      <c r="D1" s="52"/>
      <c r="E1" s="4"/>
      <c r="F1" s="5"/>
      <c r="G1" s="5"/>
    </row>
    <row r="2" spans="1:7" s="6" customFormat="1" ht="36.75" customHeight="1" thickBot="1" x14ac:dyDescent="0.3">
      <c r="A2" s="7" t="s">
        <v>10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1"/>
      <c r="B3" s="12"/>
      <c r="C3" s="12"/>
      <c r="D3" s="12"/>
      <c r="E3" s="13"/>
      <c r="F3" s="5"/>
      <c r="G3" s="5"/>
    </row>
    <row r="4" spans="1:7" s="2" customFormat="1" ht="20.25" customHeight="1" thickBot="1" x14ac:dyDescent="0.3">
      <c r="A4" s="14" t="s">
        <v>11</v>
      </c>
      <c r="B4" s="15"/>
      <c r="C4" s="15"/>
      <c r="D4" s="15"/>
      <c r="E4" s="16"/>
      <c r="F4" s="5"/>
      <c r="G4" s="5"/>
    </row>
    <row r="5" spans="1:7" s="17" customFormat="1" ht="15" customHeight="1" x14ac:dyDescent="0.25">
      <c r="A5" s="62" t="s">
        <v>12</v>
      </c>
      <c r="B5" s="19"/>
      <c r="C5" s="19"/>
      <c r="D5" s="19"/>
      <c r="E5" s="181"/>
      <c r="F5" s="20"/>
      <c r="G5" s="21"/>
    </row>
    <row r="6" spans="1:7" s="2" customFormat="1" ht="24.6" x14ac:dyDescent="0.25">
      <c r="A6" s="188" t="s">
        <v>97</v>
      </c>
      <c r="B6" s="182"/>
      <c r="C6" s="22"/>
      <c r="D6" s="23"/>
      <c r="E6" s="24"/>
      <c r="F6" s="5"/>
      <c r="G6" s="5"/>
    </row>
    <row r="7" spans="1:7" s="17" customFormat="1" ht="15" customHeight="1" x14ac:dyDescent="0.25">
      <c r="A7" s="167" t="s">
        <v>76</v>
      </c>
      <c r="B7" s="167" t="s">
        <v>77</v>
      </c>
      <c r="C7" s="167" t="s">
        <v>78</v>
      </c>
      <c r="D7" s="167" t="s">
        <v>79</v>
      </c>
      <c r="E7" s="167" t="s">
        <v>80</v>
      </c>
      <c r="F7" s="20"/>
      <c r="G7" s="21"/>
    </row>
    <row r="8" spans="1:7" s="2" customFormat="1" ht="16.5" customHeight="1" x14ac:dyDescent="0.25">
      <c r="A8" s="69" t="s">
        <v>96</v>
      </c>
      <c r="B8" s="69"/>
      <c r="C8" s="69"/>
      <c r="D8" s="69"/>
      <c r="E8" s="69"/>
      <c r="F8" s="5"/>
      <c r="G8" s="5"/>
    </row>
    <row r="9" spans="1:7" s="2" customFormat="1" ht="15" customHeight="1" x14ac:dyDescent="0.25">
      <c r="A9" s="62" t="s">
        <v>13</v>
      </c>
      <c r="B9" s="19"/>
      <c r="C9" s="63" t="s">
        <v>14</v>
      </c>
      <c r="D9" s="63"/>
      <c r="E9" s="64" t="s">
        <v>15</v>
      </c>
      <c r="F9" s="5"/>
      <c r="G9" s="5"/>
    </row>
    <row r="10" spans="1:7" s="2" customFormat="1" x14ac:dyDescent="0.25">
      <c r="A10" s="25">
        <v>45044</v>
      </c>
      <c r="B10" s="26"/>
      <c r="C10" s="27" t="s">
        <v>92</v>
      </c>
      <c r="D10" s="63" t="s">
        <v>37</v>
      </c>
      <c r="E10" s="173" t="s">
        <v>93</v>
      </c>
      <c r="F10" s="5"/>
      <c r="G10" s="5"/>
    </row>
    <row r="11" spans="1:7" x14ac:dyDescent="0.25">
      <c r="A11" s="18"/>
      <c r="B11" s="19"/>
      <c r="C11" s="68" t="s">
        <v>35</v>
      </c>
      <c r="D11" s="68" t="s">
        <v>72</v>
      </c>
      <c r="E11" s="68" t="s">
        <v>73</v>
      </c>
      <c r="F11" s="29"/>
      <c r="G11" s="29"/>
    </row>
    <row r="12" spans="1:7" s="2" customFormat="1" x14ac:dyDescent="0.25">
      <c r="A12" s="53"/>
      <c r="B12" s="5"/>
      <c r="C12" s="70"/>
      <c r="D12" s="70" t="s">
        <v>95</v>
      </c>
      <c r="E12" s="70" t="s">
        <v>94</v>
      </c>
      <c r="F12" s="5"/>
      <c r="G12" s="5"/>
    </row>
    <row r="13" spans="1:7" ht="7.5" customHeight="1" x14ac:dyDescent="0.25">
      <c r="A13" s="29"/>
      <c r="B13" s="29"/>
      <c r="C13" s="29"/>
      <c r="D13" s="29"/>
      <c r="E13" s="30"/>
      <c r="F13" s="29"/>
      <c r="G13" s="29"/>
    </row>
    <row r="14" spans="1:7" ht="112.5" customHeight="1" x14ac:dyDescent="0.25">
      <c r="A14" s="29"/>
      <c r="B14" s="29"/>
      <c r="C14" s="29"/>
      <c r="D14" s="29"/>
      <c r="E14" s="30"/>
      <c r="F14" s="29"/>
      <c r="G14" s="29"/>
    </row>
    <row r="15" spans="1:7" ht="18.75" customHeight="1" x14ac:dyDescent="0.25">
      <c r="A15" s="28"/>
      <c r="B15" s="28"/>
      <c r="C15" s="28"/>
      <c r="D15" s="28"/>
      <c r="E15" s="30"/>
      <c r="F15" s="29"/>
      <c r="G15" s="29"/>
    </row>
    <row r="16" spans="1:7" ht="17.25" customHeight="1" x14ac:dyDescent="0.25">
      <c r="A16" s="28"/>
      <c r="B16" s="28"/>
      <c r="C16" s="28"/>
      <c r="D16" s="28"/>
      <c r="E16" s="31"/>
      <c r="F16" s="29"/>
      <c r="G16" s="29"/>
    </row>
    <row r="17" spans="1:7" ht="12.75" customHeight="1" x14ac:dyDescent="0.25">
      <c r="A17" s="32"/>
      <c r="B17" s="166"/>
      <c r="C17" s="54"/>
      <c r="D17" s="33"/>
      <c r="E17" s="30"/>
      <c r="F17" s="29"/>
      <c r="G17" s="29"/>
    </row>
    <row r="18" spans="1:7" x14ac:dyDescent="0.25">
      <c r="A18" s="29"/>
      <c r="B18" s="29"/>
      <c r="C18" s="29"/>
      <c r="D18" s="29"/>
      <c r="E18" s="30"/>
      <c r="F18" s="29"/>
      <c r="G18" s="29"/>
    </row>
  </sheetData>
  <phoneticPr fontId="38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indexed="11"/>
  </sheetPr>
  <dimension ref="A1:AK43"/>
  <sheetViews>
    <sheetView zoomScaleNormal="100" workbookViewId="0">
      <selection activeCell="F18" sqref="F18:G18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281" t="str">
        <f>Altalanos!$A$6</f>
        <v>J-NK-Szolnok Vármegye Tenisz Diákolimpia</v>
      </c>
      <c r="B1" s="281"/>
      <c r="C1" s="281"/>
      <c r="D1" s="281"/>
      <c r="E1" s="281"/>
      <c r="F1" s="281"/>
      <c r="G1" s="71"/>
      <c r="H1" s="74" t="s">
        <v>29</v>
      </c>
      <c r="I1" s="72"/>
      <c r="J1" s="73"/>
      <c r="L1" s="75"/>
      <c r="M1" s="102"/>
      <c r="N1" s="104"/>
      <c r="O1" s="104" t="s">
        <v>9</v>
      </c>
      <c r="P1" s="104"/>
      <c r="Q1" s="105"/>
      <c r="R1" s="104"/>
      <c r="S1" s="106"/>
      <c r="AB1" s="176" t="e">
        <f>IF(Y5=1,CONCATENATE(VLOOKUP(Y3,AA16:AH27,2)),CONCATENATE(VLOOKUP(Y3,AA2:AK13,2)))</f>
        <v>#N/A</v>
      </c>
      <c r="AC1" s="176" t="e">
        <f>IF(Y5=1,CONCATENATE(VLOOKUP(Y3,AA16:AK27,3)),CONCATENATE(VLOOKUP(Y3,AA2:AK13,3)))</f>
        <v>#N/A</v>
      </c>
      <c r="AD1" s="176" t="e">
        <f>IF(Y5=1,CONCATENATE(VLOOKUP(Y3,AA16:AK27,4)),CONCATENATE(VLOOKUP(Y3,AA2:AK13,4)))</f>
        <v>#N/A</v>
      </c>
      <c r="AE1" s="176" t="e">
        <f>IF(Y5=1,CONCATENATE(VLOOKUP(Y3,AA16:AK27,5)),CONCATENATE(VLOOKUP(Y3,AA2:AK13,5)))</f>
        <v>#N/A</v>
      </c>
      <c r="AF1" s="176" t="e">
        <f>IF(Y5=1,CONCATENATE(VLOOKUP(Y3,AA16:AK27,6)),CONCATENATE(VLOOKUP(Y3,AA2:AK13,6)))</f>
        <v>#N/A</v>
      </c>
      <c r="AG1" s="176" t="e">
        <f>IF(Y5=1,CONCATENATE(VLOOKUP(Y3,AA16:AK27,7)),CONCATENATE(VLOOKUP(Y3,AA2:AK13,7)))</f>
        <v>#N/A</v>
      </c>
      <c r="AH1" s="176" t="e">
        <f>IF(Y5=1,CONCATENATE(VLOOKUP(Y3,AA16:AK27,8)),CONCATENATE(VLOOKUP(Y3,AA2:AK13,8)))</f>
        <v>#N/A</v>
      </c>
      <c r="AI1" s="176" t="e">
        <f>IF(Y5=1,CONCATENATE(VLOOKUP(Y3,AA16:AK27,9)),CONCATENATE(VLOOKUP(Y3,AA2:AK13,9)))</f>
        <v>#N/A</v>
      </c>
      <c r="AJ1" s="176" t="e">
        <f>IF(Y5=1,CONCATENATE(VLOOKUP(Y3,AA16:AK27,10)),CONCATENATE(VLOOKUP(Y3,AA2:AK13,10)))</f>
        <v>#N/A</v>
      </c>
      <c r="AK1" s="176" t="e">
        <f>IF(Y5=1,CONCATENATE(VLOOKUP(Y3,AA16:AK27,11)),CONCATENATE(VLOOKUP(Y3,AA2:AK13,11)))</f>
        <v>#N/A</v>
      </c>
    </row>
    <row r="2" spans="1:37" x14ac:dyDescent="0.25">
      <c r="A2" s="76" t="s">
        <v>28</v>
      </c>
      <c r="B2" s="77"/>
      <c r="C2" s="77"/>
      <c r="D2" s="77"/>
      <c r="E2" s="77" t="s">
        <v>133</v>
      </c>
      <c r="F2" s="77"/>
      <c r="G2" s="78"/>
      <c r="H2" s="79"/>
      <c r="I2" s="79"/>
      <c r="J2" s="80"/>
      <c r="K2" s="75"/>
      <c r="L2" s="75"/>
      <c r="M2" s="103"/>
      <c r="N2" s="107"/>
      <c r="O2" s="108"/>
      <c r="P2" s="107"/>
      <c r="Q2" s="108"/>
      <c r="R2" s="107"/>
      <c r="S2" s="106"/>
      <c r="Y2" s="170"/>
      <c r="Z2" s="169"/>
      <c r="AA2" s="169" t="s">
        <v>38</v>
      </c>
      <c r="AB2" s="174">
        <v>150</v>
      </c>
      <c r="AC2" s="174">
        <v>120</v>
      </c>
      <c r="AD2" s="174">
        <v>100</v>
      </c>
      <c r="AE2" s="174">
        <v>80</v>
      </c>
      <c r="AF2" s="174">
        <v>70</v>
      </c>
      <c r="AG2" s="174">
        <v>60</v>
      </c>
      <c r="AH2" s="174">
        <v>55</v>
      </c>
      <c r="AI2" s="174">
        <v>50</v>
      </c>
      <c r="AJ2" s="174">
        <v>45</v>
      </c>
      <c r="AK2" s="174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37"/>
      <c r="K3" s="34"/>
      <c r="L3" s="35"/>
      <c r="M3" s="35" t="s">
        <v>19</v>
      </c>
      <c r="N3" s="110"/>
      <c r="O3" s="109"/>
      <c r="P3" s="110"/>
      <c r="Q3" s="157" t="s">
        <v>52</v>
      </c>
      <c r="R3" s="158" t="s">
        <v>58</v>
      </c>
      <c r="S3" s="158" t="s">
        <v>53</v>
      </c>
      <c r="Y3" s="169">
        <f>IF(H4="OB","A",IF(H4="IX","W",H4))</f>
        <v>0</v>
      </c>
      <c r="Z3" s="169"/>
      <c r="AA3" s="169" t="s">
        <v>62</v>
      </c>
      <c r="AB3" s="174">
        <v>120</v>
      </c>
      <c r="AC3" s="174">
        <v>90</v>
      </c>
      <c r="AD3" s="174">
        <v>65</v>
      </c>
      <c r="AE3" s="174">
        <v>55</v>
      </c>
      <c r="AF3" s="174">
        <v>50</v>
      </c>
      <c r="AG3" s="174">
        <v>45</v>
      </c>
      <c r="AH3" s="174">
        <v>40</v>
      </c>
      <c r="AI3" s="174">
        <v>35</v>
      </c>
      <c r="AJ3" s="174">
        <v>25</v>
      </c>
      <c r="AK3" s="174">
        <v>20</v>
      </c>
    </row>
    <row r="4" spans="1:37" ht="13.8" thickBot="1" x14ac:dyDescent="0.3">
      <c r="A4" s="284">
        <f>Altalanos!$A$10</f>
        <v>45044</v>
      </c>
      <c r="B4" s="284"/>
      <c r="C4" s="284"/>
      <c r="D4" s="81"/>
      <c r="E4" s="82" t="str">
        <f>Altalanos!$C$10</f>
        <v>Jászberény</v>
      </c>
      <c r="F4" s="82"/>
      <c r="G4" s="82"/>
      <c r="H4" s="84"/>
      <c r="I4" s="82"/>
      <c r="J4" s="83"/>
      <c r="K4" s="84"/>
      <c r="L4" s="172"/>
      <c r="M4" s="85" t="str">
        <f>Altalanos!$E$10</f>
        <v>Sági István</v>
      </c>
      <c r="N4" s="111"/>
      <c r="O4" s="112"/>
      <c r="P4" s="111"/>
      <c r="Q4" s="159" t="s">
        <v>59</v>
      </c>
      <c r="R4" s="160" t="s">
        <v>54</v>
      </c>
      <c r="S4" s="160" t="s">
        <v>55</v>
      </c>
      <c r="Y4" s="169"/>
      <c r="Z4" s="169"/>
      <c r="AA4" s="169" t="s">
        <v>63</v>
      </c>
      <c r="AB4" s="174">
        <v>90</v>
      </c>
      <c r="AC4" s="174">
        <v>60</v>
      </c>
      <c r="AD4" s="174">
        <v>45</v>
      </c>
      <c r="AE4" s="174">
        <v>34</v>
      </c>
      <c r="AF4" s="174">
        <v>27</v>
      </c>
      <c r="AG4" s="174">
        <v>22</v>
      </c>
      <c r="AH4" s="174">
        <v>18</v>
      </c>
      <c r="AI4" s="174">
        <v>15</v>
      </c>
      <c r="AJ4" s="174">
        <v>12</v>
      </c>
      <c r="AK4" s="174">
        <v>9</v>
      </c>
    </row>
    <row r="5" spans="1:37" x14ac:dyDescent="0.25">
      <c r="A5" s="29"/>
      <c r="B5" s="29" t="s">
        <v>27</v>
      </c>
      <c r="C5" s="98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3" t="s">
        <v>42</v>
      </c>
      <c r="L5" s="143" t="s">
        <v>43</v>
      </c>
      <c r="M5" s="143" t="s">
        <v>44</v>
      </c>
      <c r="N5" s="106"/>
      <c r="O5" s="106"/>
      <c r="P5" s="106"/>
      <c r="Q5" s="161" t="s">
        <v>60</v>
      </c>
      <c r="R5" s="162" t="s">
        <v>56</v>
      </c>
      <c r="S5" s="162" t="s">
        <v>57</v>
      </c>
      <c r="Y5" s="169">
        <f>IF(OR(Altalanos!$A$8="F1",Altalanos!$A$8="F2",Altalanos!$A$8="N1",Altalanos!$A$8="N2"),1,2)</f>
        <v>2</v>
      </c>
      <c r="Z5" s="169"/>
      <c r="AA5" s="169" t="s">
        <v>64</v>
      </c>
      <c r="AB5" s="174">
        <v>60</v>
      </c>
      <c r="AC5" s="174">
        <v>40</v>
      </c>
      <c r="AD5" s="174">
        <v>30</v>
      </c>
      <c r="AE5" s="174">
        <v>20</v>
      </c>
      <c r="AF5" s="174">
        <v>18</v>
      </c>
      <c r="AG5" s="174">
        <v>15</v>
      </c>
      <c r="AH5" s="174">
        <v>12</v>
      </c>
      <c r="AI5" s="174">
        <v>10</v>
      </c>
      <c r="AJ5" s="174">
        <v>8</v>
      </c>
      <c r="AK5" s="174">
        <v>6</v>
      </c>
    </row>
    <row r="6" spans="1:37" x14ac:dyDescent="0.25">
      <c r="A6" s="88"/>
      <c r="B6" s="88"/>
      <c r="C6" s="142"/>
      <c r="D6" s="88"/>
      <c r="E6" s="88"/>
      <c r="F6" s="88"/>
      <c r="G6" s="88"/>
      <c r="H6" s="88"/>
      <c r="I6" s="88"/>
      <c r="J6" s="88"/>
      <c r="K6" s="88"/>
      <c r="L6" s="88"/>
      <c r="M6" s="88"/>
      <c r="N6" s="106"/>
      <c r="O6" s="106"/>
      <c r="P6" s="106"/>
      <c r="Q6" s="106"/>
      <c r="R6" s="106"/>
      <c r="S6" s="106"/>
      <c r="Y6" s="169"/>
      <c r="Z6" s="169"/>
      <c r="AA6" s="169" t="s">
        <v>65</v>
      </c>
      <c r="AB6" s="174">
        <v>40</v>
      </c>
      <c r="AC6" s="174">
        <v>25</v>
      </c>
      <c r="AD6" s="174">
        <v>18</v>
      </c>
      <c r="AE6" s="174">
        <v>13</v>
      </c>
      <c r="AF6" s="174">
        <v>10</v>
      </c>
      <c r="AG6" s="174">
        <v>8</v>
      </c>
      <c r="AH6" s="174">
        <v>6</v>
      </c>
      <c r="AI6" s="174">
        <v>5</v>
      </c>
      <c r="AJ6" s="174">
        <v>4</v>
      </c>
      <c r="AK6" s="174">
        <v>3</v>
      </c>
    </row>
    <row r="7" spans="1:37" x14ac:dyDescent="0.25">
      <c r="A7" s="113" t="s">
        <v>38</v>
      </c>
      <c r="B7" s="144"/>
      <c r="C7" s="146" t="str">
        <f>IF($B7="","",VLOOKUP($B7,#REF!,5))</f>
        <v/>
      </c>
      <c r="D7" s="146" t="str">
        <f>IF($B7="","",VLOOKUP($B7,#REF!,15))</f>
        <v/>
      </c>
      <c r="E7" s="288" t="s">
        <v>134</v>
      </c>
      <c r="F7" s="289"/>
      <c r="G7" s="289" t="str">
        <f>IF($B7="","",VLOOKUP($B7,#REF!,3))</f>
        <v/>
      </c>
      <c r="H7" s="289"/>
      <c r="I7" s="193" t="s">
        <v>115</v>
      </c>
      <c r="J7" s="88"/>
      <c r="K7" s="177" t="s">
        <v>209</v>
      </c>
      <c r="L7" s="171">
        <v>0</v>
      </c>
      <c r="M7" s="178"/>
      <c r="N7" s="106"/>
      <c r="O7" s="106"/>
      <c r="P7" s="106"/>
      <c r="Q7" s="106"/>
      <c r="R7" s="106"/>
      <c r="S7" s="106"/>
      <c r="Y7" s="169"/>
      <c r="Z7" s="169"/>
      <c r="AA7" s="169" t="s">
        <v>66</v>
      </c>
      <c r="AB7" s="174">
        <v>25</v>
      </c>
      <c r="AC7" s="174">
        <v>15</v>
      </c>
      <c r="AD7" s="174">
        <v>13</v>
      </c>
      <c r="AE7" s="174">
        <v>8</v>
      </c>
      <c r="AF7" s="174">
        <v>6</v>
      </c>
      <c r="AG7" s="174">
        <v>4</v>
      </c>
      <c r="AH7" s="174">
        <v>3</v>
      </c>
      <c r="AI7" s="174">
        <v>2</v>
      </c>
      <c r="AJ7" s="174">
        <v>1</v>
      </c>
      <c r="AK7" s="174">
        <v>0</v>
      </c>
    </row>
    <row r="8" spans="1:37" x14ac:dyDescent="0.25">
      <c r="A8" s="113"/>
      <c r="B8" s="145"/>
      <c r="C8" s="147"/>
      <c r="D8" s="147"/>
      <c r="E8" s="147"/>
      <c r="F8" s="147"/>
      <c r="G8" s="147"/>
      <c r="H8" s="147"/>
      <c r="I8" s="147"/>
      <c r="J8" s="88"/>
      <c r="K8" s="113"/>
      <c r="L8" s="113"/>
      <c r="M8" s="179"/>
      <c r="N8" s="106"/>
      <c r="O8" s="106"/>
      <c r="P8" s="106"/>
      <c r="Q8" s="106"/>
      <c r="R8" s="106"/>
      <c r="S8" s="106"/>
      <c r="Y8" s="169"/>
      <c r="Z8" s="169"/>
      <c r="AA8" s="169" t="s">
        <v>67</v>
      </c>
      <c r="AB8" s="174">
        <v>15</v>
      </c>
      <c r="AC8" s="174">
        <v>10</v>
      </c>
      <c r="AD8" s="174">
        <v>7</v>
      </c>
      <c r="AE8" s="174">
        <v>5</v>
      </c>
      <c r="AF8" s="174">
        <v>4</v>
      </c>
      <c r="AG8" s="174">
        <v>3</v>
      </c>
      <c r="AH8" s="174">
        <v>2</v>
      </c>
      <c r="AI8" s="174">
        <v>1</v>
      </c>
      <c r="AJ8" s="174">
        <v>0</v>
      </c>
      <c r="AK8" s="174">
        <v>0</v>
      </c>
    </row>
    <row r="9" spans="1:37" x14ac:dyDescent="0.25">
      <c r="A9" s="113" t="s">
        <v>39</v>
      </c>
      <c r="B9" s="144"/>
      <c r="C9" s="146" t="str">
        <f>IF($B9="","",VLOOKUP($B9,#REF!,5))</f>
        <v/>
      </c>
      <c r="D9" s="146" t="str">
        <f>IF($B9="","",VLOOKUP($B9,#REF!,15))</f>
        <v/>
      </c>
      <c r="E9" s="288" t="s">
        <v>136</v>
      </c>
      <c r="F9" s="288"/>
      <c r="G9" s="289" t="str">
        <f>IF($B9="","",VLOOKUP($B9,#REF!,3))</f>
        <v/>
      </c>
      <c r="H9" s="289"/>
      <c r="I9" s="193" t="s">
        <v>115</v>
      </c>
      <c r="J9" s="88"/>
      <c r="K9" s="177" t="s">
        <v>226</v>
      </c>
      <c r="L9" s="171">
        <v>2</v>
      </c>
      <c r="M9" s="178"/>
      <c r="N9" s="106"/>
      <c r="O9" s="106"/>
      <c r="P9" s="106"/>
      <c r="Q9" s="106"/>
      <c r="R9" s="106"/>
      <c r="S9" s="106"/>
      <c r="Y9" s="169"/>
      <c r="Z9" s="169"/>
      <c r="AA9" s="169" t="s">
        <v>68</v>
      </c>
      <c r="AB9" s="174">
        <v>10</v>
      </c>
      <c r="AC9" s="174">
        <v>6</v>
      </c>
      <c r="AD9" s="174">
        <v>4</v>
      </c>
      <c r="AE9" s="174">
        <v>2</v>
      </c>
      <c r="AF9" s="174">
        <v>1</v>
      </c>
      <c r="AG9" s="174">
        <v>0</v>
      </c>
      <c r="AH9" s="174">
        <v>0</v>
      </c>
      <c r="AI9" s="174">
        <v>0</v>
      </c>
      <c r="AJ9" s="174">
        <v>0</v>
      </c>
      <c r="AK9" s="174">
        <v>0</v>
      </c>
    </row>
    <row r="10" spans="1:37" x14ac:dyDescent="0.25">
      <c r="A10" s="113"/>
      <c r="B10" s="145"/>
      <c r="C10" s="147"/>
      <c r="D10" s="147"/>
      <c r="E10" s="147"/>
      <c r="F10" s="147"/>
      <c r="G10" s="147"/>
      <c r="H10" s="147"/>
      <c r="I10" s="147"/>
      <c r="J10" s="88"/>
      <c r="K10" s="113"/>
      <c r="L10" s="113"/>
      <c r="M10" s="179"/>
      <c r="N10" s="106"/>
      <c r="O10" s="106"/>
      <c r="P10" s="106"/>
      <c r="Q10" s="106"/>
      <c r="R10" s="106"/>
      <c r="S10" s="106"/>
      <c r="Y10" s="169"/>
      <c r="Z10" s="169"/>
      <c r="AA10" s="169" t="s">
        <v>69</v>
      </c>
      <c r="AB10" s="174">
        <v>6</v>
      </c>
      <c r="AC10" s="174">
        <v>3</v>
      </c>
      <c r="AD10" s="174">
        <v>2</v>
      </c>
      <c r="AE10" s="174">
        <v>1</v>
      </c>
      <c r="AF10" s="174">
        <v>0</v>
      </c>
      <c r="AG10" s="174">
        <v>0</v>
      </c>
      <c r="AH10" s="174">
        <v>0</v>
      </c>
      <c r="AI10" s="174">
        <v>0</v>
      </c>
      <c r="AJ10" s="174">
        <v>0</v>
      </c>
      <c r="AK10" s="174">
        <v>0</v>
      </c>
    </row>
    <row r="11" spans="1:37" x14ac:dyDescent="0.25">
      <c r="A11" s="113" t="s">
        <v>40</v>
      </c>
      <c r="B11" s="144"/>
      <c r="C11" s="146" t="str">
        <f>IF($B11="","",VLOOKUP($B11,#REF!,5))</f>
        <v/>
      </c>
      <c r="D11" s="146" t="str">
        <f>IF($B11="","",VLOOKUP($B11,#REF!,15))</f>
        <v/>
      </c>
      <c r="E11" s="288" t="s">
        <v>137</v>
      </c>
      <c r="F11" s="289"/>
      <c r="G11" s="289" t="str">
        <f>IF($B11="","",VLOOKUP($B11,#REF!,3))</f>
        <v/>
      </c>
      <c r="H11" s="289"/>
      <c r="I11" s="193" t="s">
        <v>138</v>
      </c>
      <c r="J11" s="88"/>
      <c r="K11" s="177" t="s">
        <v>225</v>
      </c>
      <c r="L11" s="171">
        <v>4</v>
      </c>
      <c r="M11" s="178"/>
      <c r="N11" s="106"/>
      <c r="O11" s="106"/>
      <c r="P11" s="106"/>
      <c r="Q11" s="106"/>
      <c r="R11" s="106"/>
      <c r="S11" s="106"/>
      <c r="Y11" s="169"/>
      <c r="Z11" s="169"/>
      <c r="AA11" s="169" t="s">
        <v>74</v>
      </c>
      <c r="AB11" s="174">
        <v>3</v>
      </c>
      <c r="AC11" s="174">
        <v>2</v>
      </c>
      <c r="AD11" s="174">
        <v>1</v>
      </c>
      <c r="AE11" s="174">
        <v>0</v>
      </c>
      <c r="AF11" s="174">
        <v>0</v>
      </c>
      <c r="AG11" s="174">
        <v>0</v>
      </c>
      <c r="AH11" s="174">
        <v>0</v>
      </c>
      <c r="AI11" s="174">
        <v>0</v>
      </c>
      <c r="AJ11" s="174">
        <v>0</v>
      </c>
      <c r="AK11" s="174">
        <v>0</v>
      </c>
    </row>
    <row r="12" spans="1:37" x14ac:dyDescent="0.25">
      <c r="A12" s="113"/>
      <c r="B12" s="145"/>
      <c r="C12" s="147"/>
      <c r="D12" s="147"/>
      <c r="E12" s="147"/>
      <c r="F12" s="147"/>
      <c r="G12" s="147"/>
      <c r="H12" s="147"/>
      <c r="I12" s="147"/>
      <c r="J12" s="88"/>
      <c r="K12" s="142"/>
      <c r="L12" s="142"/>
      <c r="M12" s="180"/>
      <c r="Y12" s="169"/>
      <c r="Z12" s="169"/>
      <c r="AA12" s="169" t="s">
        <v>70</v>
      </c>
      <c r="AB12" s="175">
        <v>0</v>
      </c>
      <c r="AC12" s="175">
        <v>0</v>
      </c>
      <c r="AD12" s="175">
        <v>0</v>
      </c>
      <c r="AE12" s="175">
        <v>0</v>
      </c>
      <c r="AF12" s="175">
        <v>0</v>
      </c>
      <c r="AG12" s="175">
        <v>0</v>
      </c>
      <c r="AH12" s="175">
        <v>0</v>
      </c>
      <c r="AI12" s="175">
        <v>0</v>
      </c>
      <c r="AJ12" s="175">
        <v>0</v>
      </c>
      <c r="AK12" s="175">
        <v>0</v>
      </c>
    </row>
    <row r="13" spans="1:37" x14ac:dyDescent="0.25">
      <c r="A13" s="113" t="s">
        <v>45</v>
      </c>
      <c r="B13" s="144"/>
      <c r="C13" s="146" t="str">
        <f>IF($B13="","",VLOOKUP($B13,#REF!,5))</f>
        <v/>
      </c>
      <c r="D13" s="146" t="str">
        <f>IF($B13="","",VLOOKUP($B13,#REF!,15))</f>
        <v/>
      </c>
      <c r="E13" s="288"/>
      <c r="F13" s="289"/>
      <c r="G13" s="289" t="str">
        <f>IF($B13="","",VLOOKUP($B13,#REF!,3))</f>
        <v/>
      </c>
      <c r="H13" s="289"/>
      <c r="I13" s="193"/>
      <c r="J13" s="88"/>
      <c r="K13" s="177"/>
      <c r="L13" s="171" t="str">
        <f>IF(K13="","",CONCATENATE(VLOOKUP($Y$3,$AB$1:$AK$1,K13)," pont"))</f>
        <v/>
      </c>
      <c r="M13" s="178"/>
      <c r="Y13" s="169"/>
      <c r="Z13" s="169"/>
      <c r="AA13" s="169" t="s">
        <v>71</v>
      </c>
      <c r="AB13" s="175">
        <v>0</v>
      </c>
      <c r="AC13" s="175">
        <v>0</v>
      </c>
      <c r="AD13" s="175">
        <v>0</v>
      </c>
      <c r="AE13" s="175">
        <v>0</v>
      </c>
      <c r="AF13" s="175">
        <v>0</v>
      </c>
      <c r="AG13" s="175">
        <v>0</v>
      </c>
      <c r="AH13" s="175">
        <v>0</v>
      </c>
      <c r="AI13" s="175">
        <v>0</v>
      </c>
      <c r="AJ13" s="175">
        <v>0</v>
      </c>
      <c r="AK13" s="175">
        <v>0</v>
      </c>
    </row>
    <row r="14" spans="1:37" x14ac:dyDescent="0.2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</row>
    <row r="15" spans="1:37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</row>
    <row r="16" spans="1:37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Y16" s="169"/>
      <c r="Z16" s="169"/>
      <c r="AA16" s="169" t="s">
        <v>38</v>
      </c>
      <c r="AB16" s="169">
        <v>300</v>
      </c>
      <c r="AC16" s="169">
        <v>250</v>
      </c>
      <c r="AD16" s="169">
        <v>220</v>
      </c>
      <c r="AE16" s="169">
        <v>180</v>
      </c>
      <c r="AF16" s="169">
        <v>160</v>
      </c>
      <c r="AG16" s="169">
        <v>150</v>
      </c>
      <c r="AH16" s="169">
        <v>140</v>
      </c>
      <c r="AI16" s="169">
        <v>130</v>
      </c>
      <c r="AJ16" s="169">
        <v>120</v>
      </c>
      <c r="AK16" s="169">
        <v>110</v>
      </c>
    </row>
    <row r="17" spans="1:37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Y17" s="169"/>
      <c r="Z17" s="169"/>
      <c r="AA17" s="169" t="s">
        <v>62</v>
      </c>
      <c r="AB17" s="169">
        <v>250</v>
      </c>
      <c r="AC17" s="169">
        <v>200</v>
      </c>
      <c r="AD17" s="169">
        <v>160</v>
      </c>
      <c r="AE17" s="169">
        <v>140</v>
      </c>
      <c r="AF17" s="169">
        <v>120</v>
      </c>
      <c r="AG17" s="169">
        <v>110</v>
      </c>
      <c r="AH17" s="169">
        <v>100</v>
      </c>
      <c r="AI17" s="169">
        <v>90</v>
      </c>
      <c r="AJ17" s="169">
        <v>80</v>
      </c>
      <c r="AK17" s="169">
        <v>70</v>
      </c>
    </row>
    <row r="18" spans="1:37" ht="18.75" customHeight="1" x14ac:dyDescent="0.25">
      <c r="A18" s="88"/>
      <c r="B18" s="286"/>
      <c r="C18" s="286"/>
      <c r="D18" s="285" t="str">
        <f>E7</f>
        <v>Garics Gréta</v>
      </c>
      <c r="E18" s="285"/>
      <c r="F18" s="285" t="str">
        <f>E9</f>
        <v>Rabóczi Eszter</v>
      </c>
      <c r="G18" s="285"/>
      <c r="H18" s="285" t="str">
        <f>E11</f>
        <v>Mészáros Nóra</v>
      </c>
      <c r="I18" s="285"/>
      <c r="J18" s="285"/>
      <c r="K18" s="285"/>
      <c r="L18" s="88"/>
      <c r="M18" s="88"/>
      <c r="Y18" s="169"/>
      <c r="Z18" s="169"/>
      <c r="AA18" s="169" t="s">
        <v>63</v>
      </c>
      <c r="AB18" s="169">
        <v>200</v>
      </c>
      <c r="AC18" s="169">
        <v>150</v>
      </c>
      <c r="AD18" s="169">
        <v>130</v>
      </c>
      <c r="AE18" s="169">
        <v>110</v>
      </c>
      <c r="AF18" s="169">
        <v>95</v>
      </c>
      <c r="AG18" s="169">
        <v>80</v>
      </c>
      <c r="AH18" s="169">
        <v>70</v>
      </c>
      <c r="AI18" s="169">
        <v>60</v>
      </c>
      <c r="AJ18" s="169">
        <v>55</v>
      </c>
      <c r="AK18" s="169">
        <v>50</v>
      </c>
    </row>
    <row r="19" spans="1:37" ht="18.75" customHeight="1" x14ac:dyDescent="0.25">
      <c r="A19" s="148" t="s">
        <v>38</v>
      </c>
      <c r="B19" s="283" t="str">
        <f>E7</f>
        <v>Garics Gréta</v>
      </c>
      <c r="C19" s="283"/>
      <c r="D19" s="280"/>
      <c r="E19" s="280"/>
      <c r="F19" s="279" t="s">
        <v>293</v>
      </c>
      <c r="G19" s="279"/>
      <c r="H19" s="279" t="s">
        <v>293</v>
      </c>
      <c r="I19" s="279"/>
      <c r="J19" s="285"/>
      <c r="K19" s="285"/>
      <c r="L19" s="88"/>
      <c r="M19" s="88"/>
      <c r="Y19" s="169"/>
      <c r="Z19" s="169"/>
      <c r="AA19" s="169" t="s">
        <v>64</v>
      </c>
      <c r="AB19" s="169">
        <v>150</v>
      </c>
      <c r="AC19" s="169">
        <v>120</v>
      </c>
      <c r="AD19" s="169">
        <v>100</v>
      </c>
      <c r="AE19" s="169">
        <v>80</v>
      </c>
      <c r="AF19" s="169">
        <v>70</v>
      </c>
      <c r="AG19" s="169">
        <v>60</v>
      </c>
      <c r="AH19" s="169">
        <v>55</v>
      </c>
      <c r="AI19" s="169">
        <v>50</v>
      </c>
      <c r="AJ19" s="169">
        <v>45</v>
      </c>
      <c r="AK19" s="169">
        <v>40</v>
      </c>
    </row>
    <row r="20" spans="1:37" ht="18.75" customHeight="1" x14ac:dyDescent="0.25">
      <c r="A20" s="148" t="s">
        <v>39</v>
      </c>
      <c r="B20" s="283" t="str">
        <f>E9</f>
        <v>Rabóczi Eszter</v>
      </c>
      <c r="C20" s="283"/>
      <c r="D20" s="279" t="s">
        <v>291</v>
      </c>
      <c r="E20" s="279"/>
      <c r="F20" s="280"/>
      <c r="G20" s="280"/>
      <c r="H20" s="279" t="s">
        <v>282</v>
      </c>
      <c r="I20" s="279"/>
      <c r="J20" s="279"/>
      <c r="K20" s="279"/>
      <c r="L20" s="88"/>
      <c r="M20" s="88"/>
      <c r="Y20" s="169"/>
      <c r="Z20" s="169"/>
      <c r="AA20" s="169" t="s">
        <v>65</v>
      </c>
      <c r="AB20" s="169">
        <v>120</v>
      </c>
      <c r="AC20" s="169">
        <v>90</v>
      </c>
      <c r="AD20" s="169">
        <v>65</v>
      </c>
      <c r="AE20" s="169">
        <v>55</v>
      </c>
      <c r="AF20" s="169">
        <v>50</v>
      </c>
      <c r="AG20" s="169">
        <v>45</v>
      </c>
      <c r="AH20" s="169">
        <v>40</v>
      </c>
      <c r="AI20" s="169">
        <v>35</v>
      </c>
      <c r="AJ20" s="169">
        <v>25</v>
      </c>
      <c r="AK20" s="169">
        <v>20</v>
      </c>
    </row>
    <row r="21" spans="1:37" ht="18.75" customHeight="1" x14ac:dyDescent="0.25">
      <c r="A21" s="148" t="s">
        <v>40</v>
      </c>
      <c r="B21" s="283" t="str">
        <f>E11</f>
        <v>Mészáros Nóra</v>
      </c>
      <c r="C21" s="283"/>
      <c r="D21" s="279" t="s">
        <v>291</v>
      </c>
      <c r="E21" s="279"/>
      <c r="F21" s="279" t="s">
        <v>284</v>
      </c>
      <c r="G21" s="279"/>
      <c r="H21" s="280"/>
      <c r="I21" s="280"/>
      <c r="J21" s="279"/>
      <c r="K21" s="279"/>
      <c r="L21" s="88"/>
      <c r="M21" s="88"/>
      <c r="Y21" s="169"/>
      <c r="Z21" s="169"/>
      <c r="AA21" s="169" t="s">
        <v>66</v>
      </c>
      <c r="AB21" s="169">
        <v>90</v>
      </c>
      <c r="AC21" s="169">
        <v>60</v>
      </c>
      <c r="AD21" s="169">
        <v>45</v>
      </c>
      <c r="AE21" s="169">
        <v>34</v>
      </c>
      <c r="AF21" s="169">
        <v>27</v>
      </c>
      <c r="AG21" s="169">
        <v>22</v>
      </c>
      <c r="AH21" s="169">
        <v>18</v>
      </c>
      <c r="AI21" s="169">
        <v>15</v>
      </c>
      <c r="AJ21" s="169">
        <v>12</v>
      </c>
      <c r="AK21" s="169">
        <v>9</v>
      </c>
    </row>
    <row r="22" spans="1:37" ht="18.75" customHeight="1" x14ac:dyDescent="0.25">
      <c r="A22" s="148" t="s">
        <v>45</v>
      </c>
      <c r="B22" s="283"/>
      <c r="C22" s="283"/>
      <c r="D22" s="279"/>
      <c r="E22" s="279"/>
      <c r="F22" s="279"/>
      <c r="G22" s="279"/>
      <c r="H22" s="285"/>
      <c r="I22" s="285"/>
      <c r="J22" s="280"/>
      <c r="K22" s="280"/>
      <c r="L22" s="88"/>
      <c r="M22" s="88"/>
      <c r="Y22" s="169"/>
      <c r="Z22" s="169"/>
      <c r="AA22" s="169" t="s">
        <v>67</v>
      </c>
      <c r="AB22" s="169">
        <v>60</v>
      </c>
      <c r="AC22" s="169">
        <v>40</v>
      </c>
      <c r="AD22" s="169">
        <v>30</v>
      </c>
      <c r="AE22" s="169">
        <v>20</v>
      </c>
      <c r="AF22" s="169">
        <v>18</v>
      </c>
      <c r="AG22" s="169">
        <v>15</v>
      </c>
      <c r="AH22" s="169">
        <v>12</v>
      </c>
      <c r="AI22" s="169">
        <v>10</v>
      </c>
      <c r="AJ22" s="169">
        <v>8</v>
      </c>
      <c r="AK22" s="169">
        <v>6</v>
      </c>
    </row>
    <row r="23" spans="1:37" x14ac:dyDescent="0.25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Y23" s="169"/>
      <c r="Z23" s="169"/>
      <c r="AA23" s="169" t="s">
        <v>68</v>
      </c>
      <c r="AB23" s="169">
        <v>40</v>
      </c>
      <c r="AC23" s="169">
        <v>25</v>
      </c>
      <c r="AD23" s="169">
        <v>18</v>
      </c>
      <c r="AE23" s="169">
        <v>13</v>
      </c>
      <c r="AF23" s="169">
        <v>8</v>
      </c>
      <c r="AG23" s="169">
        <v>7</v>
      </c>
      <c r="AH23" s="169">
        <v>6</v>
      </c>
      <c r="AI23" s="169">
        <v>5</v>
      </c>
      <c r="AJ23" s="169">
        <v>4</v>
      </c>
      <c r="AK23" s="169">
        <v>3</v>
      </c>
    </row>
    <row r="24" spans="1:37" x14ac:dyDescent="0.25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Y24" s="169"/>
      <c r="Z24" s="169"/>
      <c r="AA24" s="169" t="s">
        <v>69</v>
      </c>
      <c r="AB24" s="169">
        <v>25</v>
      </c>
      <c r="AC24" s="169">
        <v>15</v>
      </c>
      <c r="AD24" s="169">
        <v>13</v>
      </c>
      <c r="AE24" s="169">
        <v>7</v>
      </c>
      <c r="AF24" s="169">
        <v>6</v>
      </c>
      <c r="AG24" s="169">
        <v>5</v>
      </c>
      <c r="AH24" s="169">
        <v>4</v>
      </c>
      <c r="AI24" s="169">
        <v>3</v>
      </c>
      <c r="AJ24" s="169">
        <v>2</v>
      </c>
      <c r="AK24" s="169">
        <v>1</v>
      </c>
    </row>
    <row r="25" spans="1:37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Y25" s="169"/>
      <c r="Z25" s="169"/>
      <c r="AA25" s="169" t="s">
        <v>74</v>
      </c>
      <c r="AB25" s="169">
        <v>15</v>
      </c>
      <c r="AC25" s="169">
        <v>10</v>
      </c>
      <c r="AD25" s="169">
        <v>8</v>
      </c>
      <c r="AE25" s="169">
        <v>4</v>
      </c>
      <c r="AF25" s="169">
        <v>3</v>
      </c>
      <c r="AG25" s="169">
        <v>2</v>
      </c>
      <c r="AH25" s="169">
        <v>1</v>
      </c>
      <c r="AI25" s="169">
        <v>0</v>
      </c>
      <c r="AJ25" s="169">
        <v>0</v>
      </c>
      <c r="AK25" s="169">
        <v>0</v>
      </c>
    </row>
    <row r="26" spans="1:37" x14ac:dyDescent="0.25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Y26" s="169"/>
      <c r="Z26" s="169"/>
      <c r="AA26" s="169" t="s">
        <v>70</v>
      </c>
      <c r="AB26" s="169">
        <v>10</v>
      </c>
      <c r="AC26" s="169">
        <v>6</v>
      </c>
      <c r="AD26" s="169">
        <v>4</v>
      </c>
      <c r="AE26" s="169">
        <v>2</v>
      </c>
      <c r="AF26" s="169">
        <v>1</v>
      </c>
      <c r="AG26" s="169">
        <v>0</v>
      </c>
      <c r="AH26" s="169">
        <v>0</v>
      </c>
      <c r="AI26" s="169">
        <v>0</v>
      </c>
      <c r="AJ26" s="169">
        <v>0</v>
      </c>
      <c r="AK26" s="169">
        <v>0</v>
      </c>
    </row>
    <row r="27" spans="1:37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Y27" s="169"/>
      <c r="Z27" s="169"/>
      <c r="AA27" s="169" t="s">
        <v>71</v>
      </c>
      <c r="AB27" s="169">
        <v>3</v>
      </c>
      <c r="AC27" s="169">
        <v>2</v>
      </c>
      <c r="AD27" s="169">
        <v>1</v>
      </c>
      <c r="AE27" s="169">
        <v>0</v>
      </c>
      <c r="AF27" s="169">
        <v>0</v>
      </c>
      <c r="AG27" s="169">
        <v>0</v>
      </c>
      <c r="AH27" s="169">
        <v>0</v>
      </c>
      <c r="AI27" s="169">
        <v>0</v>
      </c>
      <c r="AJ27" s="169">
        <v>0</v>
      </c>
      <c r="AK27" s="169">
        <v>0</v>
      </c>
    </row>
    <row r="28" spans="1:37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</row>
    <row r="29" spans="1:37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</row>
    <row r="30" spans="1:37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</row>
    <row r="31" spans="1:37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</row>
    <row r="32" spans="1:37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7"/>
      <c r="M32" s="88"/>
      <c r="O32" s="106"/>
      <c r="P32" s="106"/>
      <c r="Q32" s="106"/>
      <c r="R32" s="106"/>
      <c r="S32" s="106"/>
    </row>
    <row r="33" spans="1:19" x14ac:dyDescent="0.25">
      <c r="A33" s="38" t="s">
        <v>22</v>
      </c>
      <c r="B33" s="39"/>
      <c r="C33" s="67"/>
      <c r="D33" s="121" t="s">
        <v>0</v>
      </c>
      <c r="E33" s="122" t="s">
        <v>24</v>
      </c>
      <c r="F33" s="140"/>
      <c r="G33" s="121" t="s">
        <v>0</v>
      </c>
      <c r="H33" s="122" t="s">
        <v>31</v>
      </c>
      <c r="I33" s="46"/>
      <c r="J33" s="122" t="s">
        <v>32</v>
      </c>
      <c r="K33" s="45" t="s">
        <v>33</v>
      </c>
      <c r="L33" s="29"/>
      <c r="M33" s="140"/>
      <c r="O33" s="106"/>
      <c r="P33" s="115"/>
      <c r="Q33" s="115"/>
      <c r="R33" s="116"/>
      <c r="S33" s="106"/>
    </row>
    <row r="34" spans="1:19" x14ac:dyDescent="0.25">
      <c r="A34" s="91" t="s">
        <v>23</v>
      </c>
      <c r="B34" s="92"/>
      <c r="C34" s="93"/>
      <c r="D34" s="123"/>
      <c r="E34" s="282"/>
      <c r="F34" s="282"/>
      <c r="G34" s="134" t="s">
        <v>1</v>
      </c>
      <c r="H34" s="92"/>
      <c r="I34" s="124"/>
      <c r="J34" s="135"/>
      <c r="K34" s="89" t="s">
        <v>25</v>
      </c>
      <c r="L34" s="141"/>
      <c r="M34" s="125"/>
      <c r="O34" s="106"/>
      <c r="P34" s="117"/>
      <c r="Q34" s="117"/>
      <c r="R34" s="118"/>
      <c r="S34" s="106"/>
    </row>
    <row r="35" spans="1:19" x14ac:dyDescent="0.25">
      <c r="A35" s="94" t="s">
        <v>30</v>
      </c>
      <c r="B35" s="44"/>
      <c r="C35" s="95"/>
      <c r="D35" s="126"/>
      <c r="E35" s="278"/>
      <c r="F35" s="278"/>
      <c r="G35" s="136" t="s">
        <v>2</v>
      </c>
      <c r="H35" s="127"/>
      <c r="I35" s="128"/>
      <c r="J35" s="36"/>
      <c r="K35" s="138"/>
      <c r="L35" s="87"/>
      <c r="M35" s="133"/>
      <c r="O35" s="106"/>
      <c r="P35" s="118"/>
      <c r="Q35" s="119"/>
      <c r="R35" s="118"/>
      <c r="S35" s="106"/>
    </row>
    <row r="36" spans="1:19" x14ac:dyDescent="0.25">
      <c r="A36" s="57"/>
      <c r="B36" s="58"/>
      <c r="C36" s="59"/>
      <c r="D36" s="126"/>
      <c r="E36" s="130"/>
      <c r="F36" s="131"/>
      <c r="G36" s="136" t="s">
        <v>3</v>
      </c>
      <c r="H36" s="127"/>
      <c r="I36" s="128"/>
      <c r="J36" s="36"/>
      <c r="K36" s="89" t="s">
        <v>26</v>
      </c>
      <c r="L36" s="141"/>
      <c r="M36" s="125"/>
      <c r="O36" s="106"/>
      <c r="P36" s="117"/>
      <c r="Q36" s="117"/>
      <c r="R36" s="118"/>
      <c r="S36" s="106"/>
    </row>
    <row r="37" spans="1:19" x14ac:dyDescent="0.25">
      <c r="A37" s="40"/>
      <c r="B37" s="65"/>
      <c r="C37" s="41"/>
      <c r="D37" s="126"/>
      <c r="E37" s="130"/>
      <c r="F37" s="131"/>
      <c r="G37" s="136" t="s">
        <v>4</v>
      </c>
      <c r="H37" s="127"/>
      <c r="I37" s="128"/>
      <c r="J37" s="36"/>
      <c r="K37" s="139"/>
      <c r="L37" s="131"/>
      <c r="M37" s="129"/>
      <c r="O37" s="106"/>
      <c r="P37" s="118"/>
      <c r="Q37" s="119"/>
      <c r="R37" s="118"/>
      <c r="S37" s="106"/>
    </row>
    <row r="38" spans="1:19" x14ac:dyDescent="0.25">
      <c r="A38" s="48"/>
      <c r="B38" s="60"/>
      <c r="C38" s="66"/>
      <c r="D38" s="126"/>
      <c r="E38" s="130"/>
      <c r="F38" s="131"/>
      <c r="G38" s="136" t="s">
        <v>5</v>
      </c>
      <c r="H38" s="127"/>
      <c r="I38" s="128"/>
      <c r="J38" s="36"/>
      <c r="K38" s="94"/>
      <c r="L38" s="87"/>
      <c r="M38" s="133"/>
      <c r="O38" s="106"/>
      <c r="P38" s="118"/>
      <c r="Q38" s="119"/>
      <c r="R38" s="118"/>
      <c r="S38" s="106"/>
    </row>
    <row r="39" spans="1:19" x14ac:dyDescent="0.25">
      <c r="A39" s="49"/>
      <c r="B39" s="61"/>
      <c r="C39" s="41"/>
      <c r="D39" s="126"/>
      <c r="E39" s="130"/>
      <c r="F39" s="131"/>
      <c r="G39" s="136" t="s">
        <v>6</v>
      </c>
      <c r="H39" s="127"/>
      <c r="I39" s="128"/>
      <c r="J39" s="36"/>
      <c r="K39" s="89" t="s">
        <v>21</v>
      </c>
      <c r="L39" s="141"/>
      <c r="M39" s="125"/>
      <c r="O39" s="106"/>
      <c r="P39" s="117"/>
      <c r="Q39" s="117"/>
      <c r="R39" s="118"/>
      <c r="S39" s="106"/>
    </row>
    <row r="40" spans="1:19" x14ac:dyDescent="0.25">
      <c r="A40" s="49"/>
      <c r="B40" s="61"/>
      <c r="C40" s="55"/>
      <c r="D40" s="126"/>
      <c r="E40" s="130"/>
      <c r="F40" s="131"/>
      <c r="G40" s="136" t="s">
        <v>7</v>
      </c>
      <c r="H40" s="127"/>
      <c r="I40" s="128"/>
      <c r="J40" s="36"/>
      <c r="K40" s="139"/>
      <c r="L40" s="131"/>
      <c r="M40" s="129"/>
      <c r="O40" s="106"/>
      <c r="P40" s="118"/>
      <c r="Q40" s="119"/>
      <c r="R40" s="118"/>
      <c r="S40" s="106"/>
    </row>
    <row r="41" spans="1:19" x14ac:dyDescent="0.25">
      <c r="A41" s="50"/>
      <c r="B41" s="47"/>
      <c r="C41" s="56"/>
      <c r="D41" s="132"/>
      <c r="E41" s="42"/>
      <c r="F41" s="87"/>
      <c r="G41" s="137" t="s">
        <v>8</v>
      </c>
      <c r="H41" s="44"/>
      <c r="I41" s="90"/>
      <c r="J41" s="43"/>
      <c r="K41" s="94" t="str">
        <f>M4</f>
        <v>Sági István</v>
      </c>
      <c r="L41" s="87"/>
      <c r="M41" s="133"/>
      <c r="O41" s="106"/>
      <c r="P41" s="118"/>
      <c r="Q41" s="119"/>
      <c r="R41" s="120"/>
      <c r="S41" s="106"/>
    </row>
    <row r="42" spans="1:19" x14ac:dyDescent="0.25">
      <c r="O42" s="106"/>
      <c r="P42" s="106"/>
      <c r="Q42" s="106"/>
      <c r="R42" s="106"/>
      <c r="S42" s="106"/>
    </row>
    <row r="43" spans="1:19" x14ac:dyDescent="0.25">
      <c r="O43" s="106"/>
      <c r="P43" s="106"/>
      <c r="Q43" s="106"/>
      <c r="R43" s="106"/>
      <c r="S43" s="106"/>
    </row>
  </sheetData>
  <mergeCells count="37">
    <mergeCell ref="A1:F1"/>
    <mergeCell ref="A4:C4"/>
    <mergeCell ref="B18:C18"/>
    <mergeCell ref="D18:E18"/>
    <mergeCell ref="F18:G18"/>
    <mergeCell ref="G7:H7"/>
    <mergeCell ref="G9:H9"/>
    <mergeCell ref="G11:H11"/>
    <mergeCell ref="G13:H13"/>
    <mergeCell ref="H18:I18"/>
    <mergeCell ref="H21:I21"/>
    <mergeCell ref="B20:C20"/>
    <mergeCell ref="D20:E20"/>
    <mergeCell ref="F20:G20"/>
    <mergeCell ref="H20:I20"/>
    <mergeCell ref="B19:C19"/>
    <mergeCell ref="D19:E19"/>
    <mergeCell ref="F19:G19"/>
    <mergeCell ref="H19:I19"/>
    <mergeCell ref="E34:F34"/>
    <mergeCell ref="E35:F35"/>
    <mergeCell ref="E7:F7"/>
    <mergeCell ref="E9:F9"/>
    <mergeCell ref="E11:F11"/>
    <mergeCell ref="E13:F13"/>
    <mergeCell ref="D21:E21"/>
    <mergeCell ref="F21:G21"/>
    <mergeCell ref="B22:C22"/>
    <mergeCell ref="J18:K18"/>
    <mergeCell ref="D22:E22"/>
    <mergeCell ref="F22:G22"/>
    <mergeCell ref="H22:I22"/>
    <mergeCell ref="J19:K19"/>
    <mergeCell ref="J20:K20"/>
    <mergeCell ref="J21:K21"/>
    <mergeCell ref="J22:K22"/>
    <mergeCell ref="B21:C21"/>
  </mergeCells>
  <phoneticPr fontId="38" type="noConversion"/>
  <conditionalFormatting sqref="E7 E9 E11 E13">
    <cfRule type="cellIs" dxfId="3" priority="1" stopIfTrue="1" operator="equal">
      <formula>"Bye"</formula>
    </cfRule>
  </conditionalFormatting>
  <conditionalFormatting sqref="R41">
    <cfRule type="expression" dxfId="2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>
    <tabColor indexed="11"/>
  </sheetPr>
  <dimension ref="A1:AK39"/>
  <sheetViews>
    <sheetView topLeftCell="B1" zoomScaleNormal="100" workbookViewId="0">
      <selection activeCell="J28" sqref="J28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281" t="str">
        <f>Altalanos!$A$6</f>
        <v>J-NK-Szolnok Vármegye Tenisz Diákolimpia</v>
      </c>
      <c r="B1" s="281"/>
      <c r="C1" s="281"/>
      <c r="D1" s="281"/>
      <c r="E1" s="281"/>
      <c r="F1" s="281"/>
      <c r="G1" s="71"/>
      <c r="H1" s="74" t="s">
        <v>29</v>
      </c>
      <c r="I1" s="72"/>
      <c r="J1" s="73"/>
      <c r="L1" s="75"/>
      <c r="M1" s="102"/>
      <c r="N1" s="104"/>
      <c r="O1" s="104" t="s">
        <v>9</v>
      </c>
      <c r="P1" s="104"/>
      <c r="Q1" s="105"/>
      <c r="R1" s="104"/>
      <c r="S1" s="106"/>
      <c r="AB1" s="176" t="e">
        <f>IF(Y5=1,CONCATENATE(VLOOKUP(Y3,AA16:AH26,2)),CONCATENATE(VLOOKUP(Y3,AA2:AK13,2)))</f>
        <v>#N/A</v>
      </c>
      <c r="AC1" s="176" t="e">
        <f>IF(Y5=1,CONCATENATE(VLOOKUP(Y3,AA16:AK26,3)),CONCATENATE(VLOOKUP(Y3,AA2:AK13,3)))</f>
        <v>#N/A</v>
      </c>
      <c r="AD1" s="176" t="e">
        <f>IF(Y5=1,CONCATENATE(VLOOKUP(Y3,AA16:AK26,4)),CONCATENATE(VLOOKUP(Y3,AA2:AK13,4)))</f>
        <v>#N/A</v>
      </c>
      <c r="AE1" s="176" t="e">
        <f>IF(Y5=1,CONCATENATE(VLOOKUP(Y3,AA16:AK26,5)),CONCATENATE(VLOOKUP(Y3,AA2:AK13,5)))</f>
        <v>#N/A</v>
      </c>
      <c r="AF1" s="176" t="e">
        <f>IF(Y5=1,CONCATENATE(VLOOKUP(Y3,AA16:AK26,6)),CONCATENATE(VLOOKUP(Y3,AA2:AK13,6)))</f>
        <v>#N/A</v>
      </c>
      <c r="AG1" s="176" t="e">
        <f>IF(Y5=1,CONCATENATE(VLOOKUP(Y3,AA16:AK26,7)),CONCATENATE(VLOOKUP(Y3,AA2:AK13,7)))</f>
        <v>#N/A</v>
      </c>
      <c r="AH1" s="176" t="e">
        <f>IF(Y5=1,CONCATENATE(VLOOKUP(Y3,AA16:AK26,8)),CONCATENATE(VLOOKUP(Y3,AA2:AK13,8)))</f>
        <v>#N/A</v>
      </c>
      <c r="AI1" s="176" t="e">
        <f>IF(Y5=1,CONCATENATE(VLOOKUP(Y3,AA16:AK26,9)),CONCATENATE(VLOOKUP(Y3,AA2:AK13,9)))</f>
        <v>#N/A</v>
      </c>
      <c r="AJ1" s="176" t="e">
        <f>IF(Y5=1,CONCATENATE(VLOOKUP(Y3,AA16:AK26,10)),CONCATENATE(VLOOKUP(Y3,AA2:AK13,10)))</f>
        <v>#N/A</v>
      </c>
      <c r="AK1" s="176" t="e">
        <f>IF(Y5=1,CONCATENATE(VLOOKUP(Y3,AA16:AK26,11)),CONCATENATE(VLOOKUP(Y3,AA2:AK13,11)))</f>
        <v>#N/A</v>
      </c>
    </row>
    <row r="2" spans="1:37" x14ac:dyDescent="0.25">
      <c r="A2" s="76" t="s">
        <v>28</v>
      </c>
      <c r="B2" s="77"/>
      <c r="C2" s="77"/>
      <c r="D2" s="77"/>
      <c r="E2" s="77" t="s">
        <v>127</v>
      </c>
      <c r="F2" s="77"/>
      <c r="G2" s="78"/>
      <c r="H2" s="79"/>
      <c r="I2" s="79"/>
      <c r="J2" s="80"/>
      <c r="K2" s="75"/>
      <c r="L2" s="75"/>
      <c r="M2" s="103"/>
      <c r="N2" s="107"/>
      <c r="O2" s="108"/>
      <c r="P2" s="107"/>
      <c r="Q2" s="108"/>
      <c r="R2" s="107"/>
      <c r="S2" s="106"/>
      <c r="Y2" s="170"/>
      <c r="Z2" s="169"/>
      <c r="AA2" s="169" t="s">
        <v>38</v>
      </c>
      <c r="AB2" s="174">
        <v>150</v>
      </c>
      <c r="AC2" s="174">
        <v>120</v>
      </c>
      <c r="AD2" s="174">
        <v>100</v>
      </c>
      <c r="AE2" s="174">
        <v>80</v>
      </c>
      <c r="AF2" s="174">
        <v>70</v>
      </c>
      <c r="AG2" s="174">
        <v>60</v>
      </c>
      <c r="AH2" s="174">
        <v>55</v>
      </c>
      <c r="AI2" s="174">
        <v>50</v>
      </c>
      <c r="AJ2" s="174">
        <v>45</v>
      </c>
      <c r="AK2" s="174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37"/>
      <c r="K3" s="34"/>
      <c r="L3" s="35" t="s">
        <v>19</v>
      </c>
      <c r="M3" s="34"/>
      <c r="N3" s="110"/>
      <c r="O3" s="109"/>
      <c r="P3" s="110"/>
      <c r="Y3" s="169">
        <f>IF(H4="OB","A",IF(H4="IX","W",H4))</f>
        <v>0</v>
      </c>
      <c r="Z3" s="169"/>
      <c r="AA3" s="169" t="s">
        <v>62</v>
      </c>
      <c r="AB3" s="174">
        <v>120</v>
      </c>
      <c r="AC3" s="174">
        <v>90</v>
      </c>
      <c r="AD3" s="174">
        <v>65</v>
      </c>
      <c r="AE3" s="174">
        <v>55</v>
      </c>
      <c r="AF3" s="174">
        <v>50</v>
      </c>
      <c r="AG3" s="174">
        <v>45</v>
      </c>
      <c r="AH3" s="174">
        <v>40</v>
      </c>
      <c r="AI3" s="174">
        <v>35</v>
      </c>
      <c r="AJ3" s="174">
        <v>25</v>
      </c>
      <c r="AK3" s="174">
        <v>20</v>
      </c>
    </row>
    <row r="4" spans="1:37" ht="13.8" thickBot="1" x14ac:dyDescent="0.3">
      <c r="A4" s="284">
        <f>Altalanos!$A$10</f>
        <v>45044</v>
      </c>
      <c r="B4" s="284"/>
      <c r="C4" s="284"/>
      <c r="D4" s="81"/>
      <c r="E4" s="82" t="str">
        <f>Altalanos!$C$10</f>
        <v>Jászberény</v>
      </c>
      <c r="F4" s="82"/>
      <c r="G4" s="82"/>
      <c r="H4" s="84"/>
      <c r="I4" s="82"/>
      <c r="J4" s="83"/>
      <c r="K4" s="84"/>
      <c r="L4" s="85" t="str">
        <f>Altalanos!$E$10</f>
        <v>Sági István</v>
      </c>
      <c r="M4" s="84"/>
      <c r="N4" s="111"/>
      <c r="O4" s="112"/>
      <c r="P4" s="111"/>
      <c r="Y4" s="169"/>
      <c r="Z4" s="169"/>
      <c r="AA4" s="169" t="s">
        <v>63</v>
      </c>
      <c r="AB4" s="174">
        <v>90</v>
      </c>
      <c r="AC4" s="174">
        <v>60</v>
      </c>
      <c r="AD4" s="174">
        <v>45</v>
      </c>
      <c r="AE4" s="174">
        <v>34</v>
      </c>
      <c r="AF4" s="174">
        <v>27</v>
      </c>
      <c r="AG4" s="174">
        <v>22</v>
      </c>
      <c r="AH4" s="174">
        <v>18</v>
      </c>
      <c r="AI4" s="174">
        <v>15</v>
      </c>
      <c r="AJ4" s="174">
        <v>12</v>
      </c>
      <c r="AK4" s="174">
        <v>9</v>
      </c>
    </row>
    <row r="5" spans="1:37" x14ac:dyDescent="0.25">
      <c r="A5" s="29"/>
      <c r="B5" s="29" t="s">
        <v>27</v>
      </c>
      <c r="C5" s="98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3" t="s">
        <v>42</v>
      </c>
      <c r="L5" s="143" t="s">
        <v>43</v>
      </c>
      <c r="M5" s="143" t="s">
        <v>44</v>
      </c>
      <c r="N5" s="106"/>
      <c r="O5" s="157" t="s">
        <v>52</v>
      </c>
      <c r="P5" s="158" t="s">
        <v>58</v>
      </c>
      <c r="Q5" s="106"/>
      <c r="R5" s="194" t="s">
        <v>52</v>
      </c>
      <c r="S5" s="195" t="s">
        <v>81</v>
      </c>
      <c r="Y5" s="169">
        <f>IF(OR(Altalanos!$A$8="F1",Altalanos!$A$8="F2",Altalanos!$A$8="N1",Altalanos!$A$8="N2"),1,2)</f>
        <v>2</v>
      </c>
      <c r="Z5" s="169"/>
      <c r="AA5" s="169" t="s">
        <v>64</v>
      </c>
      <c r="AB5" s="174">
        <v>60</v>
      </c>
      <c r="AC5" s="174">
        <v>40</v>
      </c>
      <c r="AD5" s="174">
        <v>30</v>
      </c>
      <c r="AE5" s="174">
        <v>20</v>
      </c>
      <c r="AF5" s="174">
        <v>18</v>
      </c>
      <c r="AG5" s="174">
        <v>15</v>
      </c>
      <c r="AH5" s="174">
        <v>12</v>
      </c>
      <c r="AI5" s="174">
        <v>10</v>
      </c>
      <c r="AJ5" s="174">
        <v>8</v>
      </c>
      <c r="AK5" s="174">
        <v>6</v>
      </c>
    </row>
    <row r="6" spans="1:37" x14ac:dyDescent="0.25">
      <c r="A6" s="88"/>
      <c r="B6" s="88"/>
      <c r="C6" s="142"/>
      <c r="D6" s="88"/>
      <c r="E6" s="88"/>
      <c r="F6" s="88"/>
      <c r="G6" s="88"/>
      <c r="H6" s="88"/>
      <c r="I6" s="88"/>
      <c r="J6" s="88"/>
      <c r="K6" s="88"/>
      <c r="L6" s="88"/>
      <c r="M6" s="88"/>
      <c r="N6" s="106"/>
      <c r="O6" s="159" t="s">
        <v>59</v>
      </c>
      <c r="P6" s="160" t="s">
        <v>54</v>
      </c>
      <c r="Q6" s="106"/>
      <c r="R6" s="196" t="s">
        <v>59</v>
      </c>
      <c r="S6" s="197" t="s">
        <v>82</v>
      </c>
      <c r="Y6" s="169"/>
      <c r="Z6" s="169"/>
      <c r="AA6" s="169" t="s">
        <v>65</v>
      </c>
      <c r="AB6" s="174">
        <v>40</v>
      </c>
      <c r="AC6" s="174">
        <v>25</v>
      </c>
      <c r="AD6" s="174">
        <v>18</v>
      </c>
      <c r="AE6" s="174">
        <v>13</v>
      </c>
      <c r="AF6" s="174">
        <v>10</v>
      </c>
      <c r="AG6" s="174">
        <v>8</v>
      </c>
      <c r="AH6" s="174">
        <v>6</v>
      </c>
      <c r="AI6" s="174">
        <v>5</v>
      </c>
      <c r="AJ6" s="174">
        <v>4</v>
      </c>
      <c r="AK6" s="174">
        <v>3</v>
      </c>
    </row>
    <row r="7" spans="1:37" x14ac:dyDescent="0.25">
      <c r="A7" s="149" t="s">
        <v>38</v>
      </c>
      <c r="B7" s="163"/>
      <c r="C7" s="100" t="str">
        <f>IF($B7="","",VLOOKUP($B7,#REF!,5))</f>
        <v/>
      </c>
      <c r="D7" s="100" t="str">
        <f>IF($B7="","",VLOOKUP($B7,#REF!,15))</f>
        <v/>
      </c>
      <c r="E7" s="189" t="s">
        <v>128</v>
      </c>
      <c r="F7" s="190"/>
      <c r="G7" s="189"/>
      <c r="H7" s="99"/>
      <c r="I7" s="189" t="s">
        <v>115</v>
      </c>
      <c r="J7" s="88"/>
      <c r="K7" s="177" t="s">
        <v>209</v>
      </c>
      <c r="L7" s="171">
        <v>0</v>
      </c>
      <c r="M7" s="178"/>
      <c r="N7" s="106"/>
      <c r="O7" s="161" t="s">
        <v>60</v>
      </c>
      <c r="P7" s="162" t="s">
        <v>56</v>
      </c>
      <c r="Q7" s="106"/>
      <c r="R7" s="161" t="s">
        <v>60</v>
      </c>
      <c r="S7" s="187" t="s">
        <v>61</v>
      </c>
      <c r="Y7" s="169"/>
      <c r="Z7" s="169"/>
      <c r="AA7" s="169" t="s">
        <v>66</v>
      </c>
      <c r="AB7" s="174">
        <v>25</v>
      </c>
      <c r="AC7" s="174">
        <v>15</v>
      </c>
      <c r="AD7" s="174">
        <v>13</v>
      </c>
      <c r="AE7" s="174">
        <v>8</v>
      </c>
      <c r="AF7" s="174">
        <v>6</v>
      </c>
      <c r="AG7" s="174">
        <v>4</v>
      </c>
      <c r="AH7" s="174">
        <v>3</v>
      </c>
      <c r="AI7" s="174">
        <v>2</v>
      </c>
      <c r="AJ7" s="174">
        <v>1</v>
      </c>
      <c r="AK7" s="174">
        <v>0</v>
      </c>
    </row>
    <row r="8" spans="1:37" x14ac:dyDescent="0.25">
      <c r="A8" s="113"/>
      <c r="B8" s="164"/>
      <c r="C8" s="114"/>
      <c r="D8" s="114"/>
      <c r="E8" s="114"/>
      <c r="F8" s="114"/>
      <c r="G8" s="114"/>
      <c r="H8" s="114"/>
      <c r="I8" s="114"/>
      <c r="J8" s="88"/>
      <c r="K8" s="113"/>
      <c r="L8" s="113"/>
      <c r="M8" s="179"/>
      <c r="N8" s="106"/>
      <c r="O8" s="106"/>
      <c r="P8" s="106"/>
      <c r="Q8" s="106"/>
      <c r="R8" s="106"/>
      <c r="S8" s="106"/>
      <c r="Y8" s="169"/>
      <c r="Z8" s="169"/>
      <c r="AA8" s="169" t="s">
        <v>67</v>
      </c>
      <c r="AB8" s="174">
        <v>15</v>
      </c>
      <c r="AC8" s="174">
        <v>10</v>
      </c>
      <c r="AD8" s="174">
        <v>7</v>
      </c>
      <c r="AE8" s="174">
        <v>5</v>
      </c>
      <c r="AF8" s="174">
        <v>4</v>
      </c>
      <c r="AG8" s="174">
        <v>3</v>
      </c>
      <c r="AH8" s="174">
        <v>2</v>
      </c>
      <c r="AI8" s="174">
        <v>1</v>
      </c>
      <c r="AJ8" s="174">
        <v>0</v>
      </c>
      <c r="AK8" s="174">
        <v>0</v>
      </c>
    </row>
    <row r="9" spans="1:37" x14ac:dyDescent="0.25">
      <c r="A9" s="113" t="s">
        <v>39</v>
      </c>
      <c r="B9" s="165"/>
      <c r="C9" s="100" t="str">
        <f>IF($B9="","",VLOOKUP($B9,#REF!,5))</f>
        <v/>
      </c>
      <c r="D9" s="100" t="str">
        <f>IF($B9="","",VLOOKUP($B9,#REF!,15))</f>
        <v/>
      </c>
      <c r="E9" s="191" t="s">
        <v>129</v>
      </c>
      <c r="F9" s="101"/>
      <c r="G9" s="96" t="str">
        <f>IF($B9="","",VLOOKUP($B9,#REF!,3))</f>
        <v/>
      </c>
      <c r="H9" s="101"/>
      <c r="I9" s="191" t="s">
        <v>115</v>
      </c>
      <c r="J9" s="88"/>
      <c r="K9" s="177" t="s">
        <v>225</v>
      </c>
      <c r="L9" s="171">
        <v>4</v>
      </c>
      <c r="M9" s="178"/>
      <c r="N9" s="106"/>
      <c r="O9" s="106"/>
      <c r="P9" s="106"/>
      <c r="Q9" s="106"/>
      <c r="R9" s="106"/>
      <c r="S9" s="106"/>
      <c r="Y9" s="169"/>
      <c r="Z9" s="169"/>
      <c r="AA9" s="169" t="s">
        <v>68</v>
      </c>
      <c r="AB9" s="174">
        <v>10</v>
      </c>
      <c r="AC9" s="174">
        <v>6</v>
      </c>
      <c r="AD9" s="174">
        <v>4</v>
      </c>
      <c r="AE9" s="174">
        <v>2</v>
      </c>
      <c r="AF9" s="174">
        <v>1</v>
      </c>
      <c r="AG9" s="174">
        <v>0</v>
      </c>
      <c r="AH9" s="174">
        <v>0</v>
      </c>
      <c r="AI9" s="174">
        <v>0</v>
      </c>
      <c r="AJ9" s="174">
        <v>0</v>
      </c>
      <c r="AK9" s="174">
        <v>0</v>
      </c>
    </row>
    <row r="10" spans="1:37" x14ac:dyDescent="0.25">
      <c r="A10" s="113"/>
      <c r="B10" s="164"/>
      <c r="C10" s="114"/>
      <c r="D10" s="114"/>
      <c r="E10" s="114"/>
      <c r="F10" s="114"/>
      <c r="G10" s="114"/>
      <c r="H10" s="114"/>
      <c r="I10" s="114"/>
      <c r="J10" s="88"/>
      <c r="K10" s="113"/>
      <c r="L10" s="113"/>
      <c r="M10" s="179"/>
      <c r="N10" s="106"/>
      <c r="O10" s="106"/>
      <c r="P10" s="106"/>
      <c r="Q10" s="106"/>
      <c r="R10" s="106"/>
      <c r="S10" s="106"/>
      <c r="Y10" s="169"/>
      <c r="Z10" s="169"/>
      <c r="AA10" s="169" t="s">
        <v>69</v>
      </c>
      <c r="AB10" s="174">
        <v>6</v>
      </c>
      <c r="AC10" s="174">
        <v>3</v>
      </c>
      <c r="AD10" s="174">
        <v>2</v>
      </c>
      <c r="AE10" s="174">
        <v>1</v>
      </c>
      <c r="AF10" s="174">
        <v>0</v>
      </c>
      <c r="AG10" s="174">
        <v>0</v>
      </c>
      <c r="AH10" s="174">
        <v>0</v>
      </c>
      <c r="AI10" s="174">
        <v>0</v>
      </c>
      <c r="AJ10" s="174">
        <v>0</v>
      </c>
      <c r="AK10" s="174">
        <v>0</v>
      </c>
    </row>
    <row r="11" spans="1:37" x14ac:dyDescent="0.25">
      <c r="A11" s="113" t="s">
        <v>40</v>
      </c>
      <c r="B11" s="165"/>
      <c r="C11" s="100" t="str">
        <f>IF($B11="","",VLOOKUP($B11,#REF!,5))</f>
        <v/>
      </c>
      <c r="D11" s="100" t="str">
        <f>IF($B11="","",VLOOKUP($B11,#REF!,15))</f>
        <v/>
      </c>
      <c r="E11" s="191" t="s">
        <v>131</v>
      </c>
      <c r="F11" s="101"/>
      <c r="G11" s="96" t="str">
        <f>IF($B11="","",VLOOKUP($B11,#REF!,3))</f>
        <v/>
      </c>
      <c r="H11" s="101"/>
      <c r="I11" s="191" t="s">
        <v>115</v>
      </c>
      <c r="J11" s="88"/>
      <c r="K11" s="177" t="s">
        <v>226</v>
      </c>
      <c r="L11" s="171">
        <v>2</v>
      </c>
      <c r="M11" s="178"/>
      <c r="N11" s="106"/>
      <c r="O11" s="106"/>
      <c r="P11" s="106"/>
      <c r="Q11" s="106"/>
      <c r="R11" s="106"/>
      <c r="S11" s="106"/>
      <c r="Y11" s="169"/>
      <c r="Z11" s="169"/>
      <c r="AA11" s="169" t="s">
        <v>74</v>
      </c>
      <c r="AB11" s="174">
        <v>3</v>
      </c>
      <c r="AC11" s="174">
        <v>2</v>
      </c>
      <c r="AD11" s="174">
        <v>1</v>
      </c>
      <c r="AE11" s="174">
        <v>0</v>
      </c>
      <c r="AF11" s="174">
        <v>0</v>
      </c>
      <c r="AG11" s="174">
        <v>0</v>
      </c>
      <c r="AH11" s="174">
        <v>0</v>
      </c>
      <c r="AI11" s="174">
        <v>0</v>
      </c>
      <c r="AJ11" s="174">
        <v>0</v>
      </c>
      <c r="AK11" s="174">
        <v>0</v>
      </c>
    </row>
    <row r="12" spans="1:37" x14ac:dyDescent="0.25">
      <c r="A12" s="88"/>
      <c r="B12" s="149"/>
      <c r="C12" s="142"/>
      <c r="D12" s="88"/>
      <c r="E12" s="88"/>
      <c r="F12" s="88"/>
      <c r="G12" s="88"/>
      <c r="H12" s="88"/>
      <c r="I12" s="88"/>
      <c r="J12" s="88"/>
      <c r="K12" s="142"/>
      <c r="L12" s="142"/>
      <c r="M12" s="180"/>
      <c r="Y12" s="169"/>
      <c r="Z12" s="169"/>
      <c r="AA12" s="169" t="s">
        <v>70</v>
      </c>
      <c r="AB12" s="175">
        <v>0</v>
      </c>
      <c r="AC12" s="175">
        <v>0</v>
      </c>
      <c r="AD12" s="175">
        <v>0</v>
      </c>
      <c r="AE12" s="175">
        <v>0</v>
      </c>
      <c r="AF12" s="175">
        <v>0</v>
      </c>
      <c r="AG12" s="175">
        <v>0</v>
      </c>
      <c r="AH12" s="175">
        <v>0</v>
      </c>
      <c r="AI12" s="175">
        <v>0</v>
      </c>
      <c r="AJ12" s="175">
        <v>0</v>
      </c>
      <c r="AK12" s="175">
        <v>0</v>
      </c>
    </row>
    <row r="13" spans="1:37" x14ac:dyDescent="0.25">
      <c r="A13" s="149" t="s">
        <v>45</v>
      </c>
      <c r="B13" s="163"/>
      <c r="C13" s="100" t="str">
        <f>IF($B13="","",VLOOKUP($B13,#REF!,5))</f>
        <v/>
      </c>
      <c r="D13" s="100" t="str">
        <f>IF($B13="","",VLOOKUP($B13,#REF!,15))</f>
        <v/>
      </c>
      <c r="E13" s="189"/>
      <c r="F13" s="99"/>
      <c r="G13" s="97" t="str">
        <f>IF($B13="","",VLOOKUP($B13,#REF!,3))</f>
        <v/>
      </c>
      <c r="H13" s="99"/>
      <c r="I13" s="189"/>
      <c r="J13" s="88"/>
      <c r="K13" s="177"/>
      <c r="L13" s="171" t="str">
        <f>IF(K13="","",CONCATENATE(VLOOKUP($Y$3,$AB$1:$AK$1,K13)," pont"))</f>
        <v/>
      </c>
      <c r="M13" s="178"/>
      <c r="Y13" s="169"/>
      <c r="Z13" s="169"/>
      <c r="AA13" s="169" t="s">
        <v>71</v>
      </c>
      <c r="AB13" s="175">
        <v>0</v>
      </c>
      <c r="AC13" s="175">
        <v>0</v>
      </c>
      <c r="AD13" s="175">
        <v>0</v>
      </c>
      <c r="AE13" s="175">
        <v>0</v>
      </c>
      <c r="AF13" s="175">
        <v>0</v>
      </c>
      <c r="AG13" s="175">
        <v>0</v>
      </c>
      <c r="AH13" s="175">
        <v>0</v>
      </c>
      <c r="AI13" s="175">
        <v>0</v>
      </c>
      <c r="AJ13" s="175">
        <v>0</v>
      </c>
      <c r="AK13" s="175">
        <v>0</v>
      </c>
    </row>
    <row r="14" spans="1:37" x14ac:dyDescent="0.25">
      <c r="A14" s="113"/>
      <c r="B14" s="164"/>
      <c r="C14" s="114"/>
      <c r="D14" s="114"/>
      <c r="E14" s="114"/>
      <c r="F14" s="114"/>
      <c r="G14" s="114"/>
      <c r="H14" s="114"/>
      <c r="I14" s="114"/>
      <c r="J14" s="88"/>
      <c r="K14" s="113"/>
      <c r="L14" s="113"/>
      <c r="M14" s="17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</row>
    <row r="15" spans="1:37" x14ac:dyDescent="0.25">
      <c r="A15" s="113" t="s">
        <v>46</v>
      </c>
      <c r="B15" s="165"/>
      <c r="C15" s="100" t="str">
        <f>IF($B15="","",VLOOKUP($B15,#REF!,5))</f>
        <v/>
      </c>
      <c r="D15" s="100" t="str">
        <f>IF($B15="","",VLOOKUP($B15,#REF!,15))</f>
        <v/>
      </c>
      <c r="E15" s="191"/>
      <c r="F15" s="101"/>
      <c r="G15" s="96" t="str">
        <f>IF($B15="","",VLOOKUP($B15,#REF!,3))</f>
        <v/>
      </c>
      <c r="H15" s="101"/>
      <c r="I15" s="191"/>
      <c r="J15" s="88"/>
      <c r="K15" s="177"/>
      <c r="L15" s="171" t="str">
        <f>IF(K15="","",CONCATENATE(VLOOKUP($Y$3,$AB$1:$AK$1,K15)," pont"))</f>
        <v/>
      </c>
      <c r="M15" s="178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</row>
    <row r="16" spans="1:37" x14ac:dyDescent="0.25">
      <c r="A16" s="113"/>
      <c r="B16" s="164"/>
      <c r="C16" s="114"/>
      <c r="D16" s="114"/>
      <c r="E16" s="114"/>
      <c r="F16" s="114"/>
      <c r="G16" s="114"/>
      <c r="H16" s="114"/>
      <c r="I16" s="114"/>
      <c r="J16" s="88"/>
      <c r="K16" s="113"/>
      <c r="L16" s="113"/>
      <c r="M16" s="179"/>
      <c r="Y16" s="169"/>
      <c r="Z16" s="169"/>
      <c r="AA16" s="169" t="s">
        <v>38</v>
      </c>
      <c r="AB16" s="169">
        <v>300</v>
      </c>
      <c r="AC16" s="169">
        <v>250</v>
      </c>
      <c r="AD16" s="169">
        <v>220</v>
      </c>
      <c r="AE16" s="169">
        <v>180</v>
      </c>
      <c r="AF16" s="169">
        <v>160</v>
      </c>
      <c r="AG16" s="169">
        <v>150</v>
      </c>
      <c r="AH16" s="169">
        <v>140</v>
      </c>
      <c r="AI16" s="169">
        <v>130</v>
      </c>
      <c r="AJ16" s="169">
        <v>120</v>
      </c>
      <c r="AK16" s="169">
        <v>110</v>
      </c>
    </row>
    <row r="17" spans="1:37" x14ac:dyDescent="0.25">
      <c r="A17" s="113" t="s">
        <v>47</v>
      </c>
      <c r="B17" s="165"/>
      <c r="C17" s="100" t="str">
        <f>IF($B17="","",VLOOKUP($B17,#REF!,5))</f>
        <v/>
      </c>
      <c r="D17" s="100" t="str">
        <f>IF($B17="","",VLOOKUP($B17,#REF!,15))</f>
        <v/>
      </c>
      <c r="E17" s="191"/>
      <c r="F17" s="101"/>
      <c r="G17" s="96" t="str">
        <f>IF($B17="","",VLOOKUP($B17,#REF!,3))</f>
        <v/>
      </c>
      <c r="H17" s="101"/>
      <c r="I17" s="191"/>
      <c r="J17" s="88"/>
      <c r="K17" s="177"/>
      <c r="L17" s="171" t="str">
        <f>IF(K17="","",CONCATENATE(VLOOKUP($Y$3,$AB$1:$AK$1,K17)," pont"))</f>
        <v/>
      </c>
      <c r="M17" s="178"/>
      <c r="Y17" s="169"/>
      <c r="Z17" s="169"/>
      <c r="AA17" s="169" t="s">
        <v>62</v>
      </c>
      <c r="AB17" s="169">
        <v>250</v>
      </c>
      <c r="AC17" s="169">
        <v>200</v>
      </c>
      <c r="AD17" s="169">
        <v>160</v>
      </c>
      <c r="AE17" s="169">
        <v>140</v>
      </c>
      <c r="AF17" s="169">
        <v>120</v>
      </c>
      <c r="AG17" s="169">
        <v>110</v>
      </c>
      <c r="AH17" s="169">
        <v>100</v>
      </c>
      <c r="AI17" s="169">
        <v>90</v>
      </c>
      <c r="AJ17" s="169">
        <v>80</v>
      </c>
      <c r="AK17" s="169">
        <v>70</v>
      </c>
    </row>
    <row r="18" spans="1:37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Y18" s="169"/>
      <c r="Z18" s="169"/>
      <c r="AA18" s="169" t="s">
        <v>63</v>
      </c>
      <c r="AB18" s="169">
        <v>200</v>
      </c>
      <c r="AC18" s="169">
        <v>150</v>
      </c>
      <c r="AD18" s="169">
        <v>130</v>
      </c>
      <c r="AE18" s="169">
        <v>110</v>
      </c>
      <c r="AF18" s="169">
        <v>95</v>
      </c>
      <c r="AG18" s="169">
        <v>80</v>
      </c>
      <c r="AH18" s="169">
        <v>70</v>
      </c>
      <c r="AI18" s="169">
        <v>60</v>
      </c>
      <c r="AJ18" s="169">
        <v>55</v>
      </c>
      <c r="AK18" s="169">
        <v>50</v>
      </c>
    </row>
    <row r="19" spans="1:37" x14ac:dyDescent="0.2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Y19" s="169"/>
      <c r="Z19" s="169"/>
      <c r="AA19" s="169" t="s">
        <v>64</v>
      </c>
      <c r="AB19" s="169">
        <v>150</v>
      </c>
      <c r="AC19" s="169">
        <v>120</v>
      </c>
      <c r="AD19" s="169">
        <v>100</v>
      </c>
      <c r="AE19" s="169">
        <v>80</v>
      </c>
      <c r="AF19" s="169">
        <v>70</v>
      </c>
      <c r="AG19" s="169">
        <v>60</v>
      </c>
      <c r="AH19" s="169">
        <v>55</v>
      </c>
      <c r="AI19" s="169">
        <v>50</v>
      </c>
      <c r="AJ19" s="169">
        <v>45</v>
      </c>
      <c r="AK19" s="169">
        <v>40</v>
      </c>
    </row>
    <row r="20" spans="1:37" x14ac:dyDescent="0.2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Y20" s="169"/>
      <c r="Z20" s="169"/>
      <c r="AA20" s="169" t="s">
        <v>65</v>
      </c>
      <c r="AB20" s="169">
        <v>120</v>
      </c>
      <c r="AC20" s="169">
        <v>90</v>
      </c>
      <c r="AD20" s="169">
        <v>65</v>
      </c>
      <c r="AE20" s="169">
        <v>55</v>
      </c>
      <c r="AF20" s="169">
        <v>50</v>
      </c>
      <c r="AG20" s="169">
        <v>45</v>
      </c>
      <c r="AH20" s="169">
        <v>40</v>
      </c>
      <c r="AI20" s="169">
        <v>35</v>
      </c>
      <c r="AJ20" s="169">
        <v>25</v>
      </c>
      <c r="AK20" s="169">
        <v>20</v>
      </c>
    </row>
    <row r="21" spans="1:37" x14ac:dyDescent="0.2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Y21" s="169"/>
      <c r="Z21" s="169"/>
      <c r="AA21" s="169" t="s">
        <v>66</v>
      </c>
      <c r="AB21" s="169">
        <v>90</v>
      </c>
      <c r="AC21" s="169">
        <v>60</v>
      </c>
      <c r="AD21" s="169">
        <v>45</v>
      </c>
      <c r="AE21" s="169">
        <v>34</v>
      </c>
      <c r="AF21" s="169">
        <v>27</v>
      </c>
      <c r="AG21" s="169">
        <v>22</v>
      </c>
      <c r="AH21" s="169">
        <v>18</v>
      </c>
      <c r="AI21" s="169">
        <v>15</v>
      </c>
      <c r="AJ21" s="169">
        <v>12</v>
      </c>
      <c r="AK21" s="169">
        <v>9</v>
      </c>
    </row>
    <row r="22" spans="1:37" ht="18.75" customHeight="1" x14ac:dyDescent="0.25">
      <c r="A22" s="88"/>
      <c r="B22" s="286"/>
      <c r="C22" s="286"/>
      <c r="D22" s="285" t="str">
        <f>E7</f>
        <v>Fejes Balázs</v>
      </c>
      <c r="E22" s="285"/>
      <c r="F22" s="285" t="str">
        <f>E9</f>
        <v>Kovács Barnabás Vajk</v>
      </c>
      <c r="G22" s="285"/>
      <c r="H22" s="285" t="str">
        <f>E11</f>
        <v>Tábori Patrik</v>
      </c>
      <c r="I22" s="285"/>
      <c r="J22" s="88"/>
      <c r="K22" s="88"/>
      <c r="L22" s="88"/>
      <c r="M22" s="150" t="s">
        <v>42</v>
      </c>
      <c r="Y22" s="169"/>
      <c r="Z22" s="169"/>
      <c r="AA22" s="169" t="s">
        <v>67</v>
      </c>
      <c r="AB22" s="169">
        <v>60</v>
      </c>
      <c r="AC22" s="169">
        <v>40</v>
      </c>
      <c r="AD22" s="169">
        <v>30</v>
      </c>
      <c r="AE22" s="169">
        <v>20</v>
      </c>
      <c r="AF22" s="169">
        <v>18</v>
      </c>
      <c r="AG22" s="169">
        <v>15</v>
      </c>
      <c r="AH22" s="169">
        <v>12</v>
      </c>
      <c r="AI22" s="169">
        <v>10</v>
      </c>
      <c r="AJ22" s="169">
        <v>8</v>
      </c>
      <c r="AK22" s="169">
        <v>6</v>
      </c>
    </row>
    <row r="23" spans="1:37" ht="18.75" customHeight="1" x14ac:dyDescent="0.25">
      <c r="A23" s="148" t="s">
        <v>38</v>
      </c>
      <c r="B23" s="283" t="str">
        <f>E7</f>
        <v>Fejes Balázs</v>
      </c>
      <c r="C23" s="283"/>
      <c r="D23" s="280"/>
      <c r="E23" s="280"/>
      <c r="F23" s="279" t="s">
        <v>281</v>
      </c>
      <c r="G23" s="279"/>
      <c r="H23" s="279" t="s">
        <v>281</v>
      </c>
      <c r="I23" s="279"/>
      <c r="J23" s="88"/>
      <c r="K23" s="88"/>
      <c r="L23" s="88"/>
      <c r="M23" s="252" t="s">
        <v>209</v>
      </c>
      <c r="Y23" s="169"/>
      <c r="Z23" s="169"/>
      <c r="AA23" s="169" t="s">
        <v>68</v>
      </c>
      <c r="AB23" s="169">
        <v>40</v>
      </c>
      <c r="AC23" s="169">
        <v>25</v>
      </c>
      <c r="AD23" s="169">
        <v>18</v>
      </c>
      <c r="AE23" s="169">
        <v>13</v>
      </c>
      <c r="AF23" s="169">
        <v>8</v>
      </c>
      <c r="AG23" s="169">
        <v>7</v>
      </c>
      <c r="AH23" s="169">
        <v>6</v>
      </c>
      <c r="AI23" s="169">
        <v>5</v>
      </c>
      <c r="AJ23" s="169">
        <v>4</v>
      </c>
      <c r="AK23" s="169">
        <v>3</v>
      </c>
    </row>
    <row r="24" spans="1:37" ht="18.75" customHeight="1" x14ac:dyDescent="0.25">
      <c r="A24" s="148" t="s">
        <v>39</v>
      </c>
      <c r="B24" s="283" t="str">
        <f>E9</f>
        <v>Kovács Barnabás Vajk</v>
      </c>
      <c r="C24" s="283"/>
      <c r="D24" s="279" t="s">
        <v>294</v>
      </c>
      <c r="E24" s="279"/>
      <c r="F24" s="280"/>
      <c r="G24" s="280"/>
      <c r="H24" s="279" t="s">
        <v>313</v>
      </c>
      <c r="I24" s="279"/>
      <c r="J24" s="88"/>
      <c r="K24" s="88"/>
      <c r="L24" s="88"/>
      <c r="M24" s="252" t="s">
        <v>225</v>
      </c>
      <c r="Y24" s="169"/>
      <c r="Z24" s="169"/>
      <c r="AA24" s="169" t="s">
        <v>69</v>
      </c>
      <c r="AB24" s="169">
        <v>25</v>
      </c>
      <c r="AC24" s="169">
        <v>15</v>
      </c>
      <c r="AD24" s="169">
        <v>13</v>
      </c>
      <c r="AE24" s="169">
        <v>7</v>
      </c>
      <c r="AF24" s="169">
        <v>6</v>
      </c>
      <c r="AG24" s="169">
        <v>5</v>
      </c>
      <c r="AH24" s="169">
        <v>4</v>
      </c>
      <c r="AI24" s="169">
        <v>3</v>
      </c>
      <c r="AJ24" s="169">
        <v>2</v>
      </c>
      <c r="AK24" s="169">
        <v>1</v>
      </c>
    </row>
    <row r="25" spans="1:37" ht="18.75" customHeight="1" x14ac:dyDescent="0.25">
      <c r="A25" s="148" t="s">
        <v>40</v>
      </c>
      <c r="B25" s="283" t="str">
        <f>E11</f>
        <v>Tábori Patrik</v>
      </c>
      <c r="C25" s="283"/>
      <c r="D25" s="279" t="s">
        <v>294</v>
      </c>
      <c r="E25" s="279"/>
      <c r="F25" s="279" t="s">
        <v>295</v>
      </c>
      <c r="G25" s="279"/>
      <c r="H25" s="280"/>
      <c r="I25" s="280"/>
      <c r="J25" s="88"/>
      <c r="K25" s="88"/>
      <c r="L25" s="88"/>
      <c r="M25" s="252" t="s">
        <v>226</v>
      </c>
      <c r="Y25" s="169"/>
      <c r="Z25" s="169"/>
      <c r="AA25" s="169" t="s">
        <v>74</v>
      </c>
      <c r="AB25" s="169">
        <v>15</v>
      </c>
      <c r="AC25" s="169">
        <v>10</v>
      </c>
      <c r="AD25" s="169">
        <v>8</v>
      </c>
      <c r="AE25" s="169">
        <v>4</v>
      </c>
      <c r="AF25" s="169">
        <v>3</v>
      </c>
      <c r="AG25" s="169">
        <v>2</v>
      </c>
      <c r="AH25" s="169">
        <v>1</v>
      </c>
      <c r="AI25" s="169">
        <v>0</v>
      </c>
      <c r="AJ25" s="169">
        <v>0</v>
      </c>
      <c r="AK25" s="169">
        <v>0</v>
      </c>
    </row>
    <row r="26" spans="1:37" x14ac:dyDescent="0.25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153"/>
      <c r="Y26" s="169"/>
      <c r="Z26" s="169"/>
      <c r="AA26" s="169" t="s">
        <v>70</v>
      </c>
      <c r="AB26" s="169">
        <v>10</v>
      </c>
      <c r="AC26" s="169">
        <v>6</v>
      </c>
      <c r="AD26" s="169">
        <v>4</v>
      </c>
      <c r="AE26" s="169">
        <v>2</v>
      </c>
      <c r="AF26" s="169">
        <v>1</v>
      </c>
      <c r="AG26" s="169">
        <v>0</v>
      </c>
      <c r="AH26" s="169">
        <v>0</v>
      </c>
      <c r="AI26" s="169">
        <v>0</v>
      </c>
      <c r="AJ26" s="169">
        <v>0</v>
      </c>
      <c r="AK26" s="169">
        <v>0</v>
      </c>
    </row>
    <row r="27" spans="1:37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</row>
    <row r="28" spans="1:37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7"/>
      <c r="M28" s="88"/>
      <c r="O28" s="106"/>
      <c r="P28" s="106"/>
      <c r="Q28" s="106"/>
      <c r="R28" s="106"/>
      <c r="S28" s="106"/>
    </row>
    <row r="29" spans="1:37" x14ac:dyDescent="0.25">
      <c r="A29" s="38" t="s">
        <v>22</v>
      </c>
      <c r="B29" s="39"/>
      <c r="C29" s="67"/>
      <c r="D29" s="121" t="s">
        <v>0</v>
      </c>
      <c r="E29" s="122" t="s">
        <v>24</v>
      </c>
      <c r="F29" s="140"/>
      <c r="G29" s="121" t="s">
        <v>0</v>
      </c>
      <c r="H29" s="122" t="s">
        <v>31</v>
      </c>
      <c r="I29" s="46"/>
      <c r="J29" s="122" t="s">
        <v>32</v>
      </c>
      <c r="K29" s="45" t="s">
        <v>33</v>
      </c>
      <c r="L29" s="29"/>
      <c r="M29" s="140"/>
      <c r="O29" s="106"/>
      <c r="P29" s="115"/>
      <c r="Q29" s="115"/>
      <c r="R29" s="116"/>
      <c r="S29" s="106"/>
    </row>
    <row r="30" spans="1:37" x14ac:dyDescent="0.25">
      <c r="A30" s="91" t="s">
        <v>23</v>
      </c>
      <c r="B30" s="92"/>
      <c r="C30" s="93"/>
      <c r="D30" s="123">
        <v>1</v>
      </c>
      <c r="E30" s="282" t="e">
        <f>IF(D30&gt;$R$37,,UPPER(VLOOKUP(D30,#REF!,2)))</f>
        <v>#REF!</v>
      </c>
      <c r="F30" s="282"/>
      <c r="G30" s="134" t="s">
        <v>1</v>
      </c>
      <c r="H30" s="92"/>
      <c r="I30" s="124"/>
      <c r="J30" s="135"/>
      <c r="K30" s="89" t="s">
        <v>25</v>
      </c>
      <c r="L30" s="141"/>
      <c r="M30" s="125"/>
      <c r="O30" s="106"/>
      <c r="P30" s="117"/>
      <c r="Q30" s="117"/>
      <c r="R30" s="118"/>
      <c r="S30" s="106"/>
    </row>
    <row r="31" spans="1:37" x14ac:dyDescent="0.25">
      <c r="A31" s="94" t="s">
        <v>30</v>
      </c>
      <c r="B31" s="44"/>
      <c r="C31" s="95"/>
      <c r="D31" s="126">
        <v>2</v>
      </c>
      <c r="E31" s="278" t="e">
        <f>IF(D31&gt;$R$37,,UPPER(VLOOKUP(D31,#REF!,2)))</f>
        <v>#REF!</v>
      </c>
      <c r="F31" s="278"/>
      <c r="G31" s="136" t="s">
        <v>2</v>
      </c>
      <c r="H31" s="127"/>
      <c r="I31" s="128"/>
      <c r="J31" s="36"/>
      <c r="K31" s="138"/>
      <c r="L31" s="87"/>
      <c r="M31" s="133"/>
      <c r="O31" s="106"/>
      <c r="P31" s="118"/>
      <c r="Q31" s="119"/>
      <c r="R31" s="118"/>
      <c r="S31" s="106"/>
    </row>
    <row r="32" spans="1:37" x14ac:dyDescent="0.25">
      <c r="A32" s="57"/>
      <c r="B32" s="58"/>
      <c r="C32" s="59"/>
      <c r="D32" s="126"/>
      <c r="E32" s="130"/>
      <c r="F32" s="131"/>
      <c r="G32" s="136" t="s">
        <v>3</v>
      </c>
      <c r="H32" s="127"/>
      <c r="I32" s="128"/>
      <c r="J32" s="36"/>
      <c r="K32" s="89" t="s">
        <v>26</v>
      </c>
      <c r="L32" s="141"/>
      <c r="M32" s="125"/>
      <c r="O32" s="106"/>
      <c r="P32" s="117"/>
      <c r="Q32" s="117"/>
      <c r="R32" s="118"/>
      <c r="S32" s="106"/>
    </row>
    <row r="33" spans="1:19" x14ac:dyDescent="0.25">
      <c r="A33" s="40"/>
      <c r="B33" s="65"/>
      <c r="C33" s="41"/>
      <c r="D33" s="126"/>
      <c r="E33" s="130"/>
      <c r="F33" s="131"/>
      <c r="G33" s="136" t="s">
        <v>4</v>
      </c>
      <c r="H33" s="127"/>
      <c r="I33" s="128"/>
      <c r="J33" s="36"/>
      <c r="K33" s="139"/>
      <c r="L33" s="131"/>
      <c r="M33" s="129"/>
      <c r="O33" s="106"/>
      <c r="P33" s="118"/>
      <c r="Q33" s="119"/>
      <c r="R33" s="118"/>
      <c r="S33" s="106"/>
    </row>
    <row r="34" spans="1:19" x14ac:dyDescent="0.25">
      <c r="A34" s="48"/>
      <c r="B34" s="60"/>
      <c r="C34" s="66"/>
      <c r="D34" s="126"/>
      <c r="E34" s="130"/>
      <c r="F34" s="131"/>
      <c r="G34" s="136" t="s">
        <v>5</v>
      </c>
      <c r="H34" s="127"/>
      <c r="I34" s="128"/>
      <c r="J34" s="36"/>
      <c r="K34" s="94"/>
      <c r="L34" s="87"/>
      <c r="M34" s="133"/>
      <c r="O34" s="106"/>
      <c r="P34" s="118"/>
      <c r="Q34" s="119"/>
      <c r="R34" s="118"/>
      <c r="S34" s="106"/>
    </row>
    <row r="35" spans="1:19" x14ac:dyDescent="0.25">
      <c r="A35" s="49"/>
      <c r="B35" s="61"/>
      <c r="C35" s="41"/>
      <c r="D35" s="126"/>
      <c r="E35" s="130"/>
      <c r="F35" s="131"/>
      <c r="G35" s="136" t="s">
        <v>6</v>
      </c>
      <c r="H35" s="127"/>
      <c r="I35" s="128"/>
      <c r="J35" s="36"/>
      <c r="K35" s="89" t="s">
        <v>21</v>
      </c>
      <c r="L35" s="141"/>
      <c r="M35" s="125"/>
      <c r="O35" s="106"/>
      <c r="P35" s="117"/>
      <c r="Q35" s="117"/>
      <c r="R35" s="118"/>
      <c r="S35" s="106"/>
    </row>
    <row r="36" spans="1:19" x14ac:dyDescent="0.25">
      <c r="A36" s="49"/>
      <c r="B36" s="61"/>
      <c r="C36" s="55"/>
      <c r="D36" s="126"/>
      <c r="E36" s="130"/>
      <c r="F36" s="131"/>
      <c r="G36" s="136" t="s">
        <v>7</v>
      </c>
      <c r="H36" s="127"/>
      <c r="I36" s="128"/>
      <c r="J36" s="36"/>
      <c r="K36" s="139"/>
      <c r="L36" s="131"/>
      <c r="M36" s="129"/>
      <c r="O36" s="106"/>
      <c r="P36" s="118"/>
      <c r="Q36" s="119"/>
      <c r="R36" s="118"/>
      <c r="S36" s="106"/>
    </row>
    <row r="37" spans="1:19" x14ac:dyDescent="0.25">
      <c r="A37" s="50"/>
      <c r="B37" s="47"/>
      <c r="C37" s="56"/>
      <c r="D37" s="132"/>
      <c r="E37" s="42"/>
      <c r="F37" s="87"/>
      <c r="G37" s="137" t="s">
        <v>8</v>
      </c>
      <c r="H37" s="44"/>
      <c r="I37" s="90"/>
      <c r="J37" s="43"/>
      <c r="K37" s="94" t="str">
        <f>L4</f>
        <v>Sági István</v>
      </c>
      <c r="L37" s="87"/>
      <c r="M37" s="133"/>
      <c r="O37" s="106"/>
      <c r="P37" s="118"/>
      <c r="Q37" s="119"/>
      <c r="R37" s="120" t="e">
        <f>MIN(4,#REF!)</f>
        <v>#REF!</v>
      </c>
      <c r="S37" s="106"/>
    </row>
    <row r="38" spans="1:19" x14ac:dyDescent="0.25">
      <c r="O38" s="106"/>
      <c r="P38" s="106"/>
      <c r="Q38" s="106"/>
      <c r="R38" s="106"/>
      <c r="S38" s="106"/>
    </row>
    <row r="39" spans="1:19" x14ac:dyDescent="0.25">
      <c r="O39" s="106"/>
      <c r="P39" s="106"/>
      <c r="Q39" s="106"/>
      <c r="R39" s="106"/>
      <c r="S39" s="106"/>
    </row>
  </sheetData>
  <mergeCells count="20">
    <mergeCell ref="B25:C25"/>
    <mergeCell ref="D25:E25"/>
    <mergeCell ref="F25:G25"/>
    <mergeCell ref="H25:I25"/>
    <mergeCell ref="E30:F30"/>
    <mergeCell ref="E31:F31"/>
    <mergeCell ref="B23:C23"/>
    <mergeCell ref="D23:E23"/>
    <mergeCell ref="F23:G23"/>
    <mergeCell ref="H23:I23"/>
    <mergeCell ref="B24:C24"/>
    <mergeCell ref="D24:E24"/>
    <mergeCell ref="F24:G24"/>
    <mergeCell ref="H24:I24"/>
    <mergeCell ref="A1:F1"/>
    <mergeCell ref="A4:C4"/>
    <mergeCell ref="B22:C22"/>
    <mergeCell ref="D22:E22"/>
    <mergeCell ref="F22:G22"/>
    <mergeCell ref="H22:I22"/>
  </mergeCells>
  <conditionalFormatting sqref="R37">
    <cfRule type="expression" dxfId="1" priority="1" stopIfTrue="1">
      <formula>$O$1="CU"</formula>
    </cfRule>
  </conditionalFormatting>
  <conditionalFormatting sqref="E7 E9 E11 E13 E15 E17">
    <cfRule type="cellIs" dxfId="0" priority="2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B1" workbookViewId="0">
      <selection activeCell="N54" sqref="J54:N54"/>
    </sheetView>
  </sheetViews>
  <sheetFormatPr defaultRowHeight="13.2" x14ac:dyDescent="0.25"/>
  <cols>
    <col min="1" max="1" width="7.5546875" style="211" bestFit="1" customWidth="1"/>
    <col min="2" max="2" width="11.77734375" style="211" bestFit="1" customWidth="1"/>
    <col min="3" max="3" width="5" style="211" bestFit="1" customWidth="1"/>
    <col min="4" max="4" width="9" style="211" bestFit="1" customWidth="1"/>
    <col min="5" max="5" width="46.44140625" style="223" customWidth="1"/>
    <col min="6" max="6" width="9.88671875" style="211" bestFit="1" customWidth="1"/>
    <col min="7" max="7" width="21.5546875" style="211" bestFit="1" customWidth="1"/>
    <col min="8" max="8" width="20.109375" style="211" bestFit="1" customWidth="1"/>
    <col min="9" max="9" width="13.5546875" style="211" bestFit="1" customWidth="1"/>
    <col min="10" max="14" width="8.88671875" style="240"/>
  </cols>
  <sheetData>
    <row r="1" spans="1:14" s="211" customFormat="1" ht="14.4" x14ac:dyDescent="0.25">
      <c r="A1" s="210" t="s">
        <v>145</v>
      </c>
      <c r="B1" s="210" t="s">
        <v>146</v>
      </c>
      <c r="C1" s="210" t="s">
        <v>147</v>
      </c>
      <c r="D1" s="210" t="s">
        <v>18</v>
      </c>
      <c r="E1" s="210" t="s">
        <v>148</v>
      </c>
      <c r="F1" s="210" t="s">
        <v>149</v>
      </c>
      <c r="G1" s="210" t="s">
        <v>150</v>
      </c>
      <c r="H1" s="210" t="s">
        <v>151</v>
      </c>
      <c r="I1" s="241" t="s">
        <v>152</v>
      </c>
      <c r="J1" s="248" t="s">
        <v>221</v>
      </c>
      <c r="K1" s="248" t="s">
        <v>222</v>
      </c>
      <c r="L1" s="248" t="s">
        <v>223</v>
      </c>
      <c r="M1" s="248" t="s">
        <v>223</v>
      </c>
      <c r="N1" s="248" t="s">
        <v>224</v>
      </c>
    </row>
    <row r="2" spans="1:14" ht="26.4" x14ac:dyDescent="0.25">
      <c r="A2" s="212" t="s">
        <v>153</v>
      </c>
      <c r="B2" s="212" t="s">
        <v>154</v>
      </c>
      <c r="C2" s="212" t="s">
        <v>47</v>
      </c>
      <c r="D2" s="212" t="s">
        <v>39</v>
      </c>
      <c r="E2" s="213" t="s">
        <v>155</v>
      </c>
      <c r="F2" s="212" t="s">
        <v>92</v>
      </c>
      <c r="G2" s="212" t="s">
        <v>156</v>
      </c>
      <c r="H2" s="212" t="s">
        <v>157</v>
      </c>
      <c r="I2" s="242" t="s">
        <v>94</v>
      </c>
      <c r="J2" s="249">
        <v>1</v>
      </c>
      <c r="K2" s="249"/>
      <c r="L2" s="249"/>
      <c r="M2" s="249"/>
      <c r="N2" s="249">
        <v>1</v>
      </c>
    </row>
    <row r="3" spans="1:14" x14ac:dyDescent="0.25">
      <c r="A3" s="224" t="s">
        <v>153</v>
      </c>
      <c r="B3" s="224" t="s">
        <v>154</v>
      </c>
      <c r="C3" s="224" t="s">
        <v>158</v>
      </c>
      <c r="D3" s="224" t="s">
        <v>39</v>
      </c>
      <c r="E3" s="225" t="s">
        <v>159</v>
      </c>
      <c r="F3" s="224" t="s">
        <v>92</v>
      </c>
      <c r="G3" s="224" t="s">
        <v>160</v>
      </c>
      <c r="H3" s="224" t="s">
        <v>161</v>
      </c>
      <c r="I3" s="243" t="s">
        <v>9</v>
      </c>
      <c r="J3" s="249">
        <v>1</v>
      </c>
      <c r="K3" s="249"/>
      <c r="L3" s="249"/>
      <c r="M3" s="249"/>
      <c r="N3" s="249">
        <v>1</v>
      </c>
    </row>
    <row r="4" spans="1:14" s="218" customFormat="1" ht="26.4" x14ac:dyDescent="0.25">
      <c r="A4" s="216" t="s">
        <v>153</v>
      </c>
      <c r="B4" s="216" t="s">
        <v>162</v>
      </c>
      <c r="C4" s="216" t="s">
        <v>47</v>
      </c>
      <c r="D4" s="216" t="s">
        <v>39</v>
      </c>
      <c r="E4" s="217" t="s">
        <v>155</v>
      </c>
      <c r="F4" s="216" t="s">
        <v>92</v>
      </c>
      <c r="G4" s="216" t="s">
        <v>86</v>
      </c>
      <c r="H4" s="216" t="s">
        <v>157</v>
      </c>
      <c r="I4" s="244" t="s">
        <v>94</v>
      </c>
      <c r="J4" s="250">
        <v>1</v>
      </c>
      <c r="K4" s="250">
        <v>1</v>
      </c>
      <c r="L4" s="250">
        <v>1</v>
      </c>
      <c r="M4" s="250">
        <v>1</v>
      </c>
      <c r="N4" s="249">
        <v>1</v>
      </c>
    </row>
    <row r="5" spans="1:14" s="218" customFormat="1" ht="26.4" x14ac:dyDescent="0.25">
      <c r="A5" s="216" t="s">
        <v>153</v>
      </c>
      <c r="B5" s="216" t="s">
        <v>162</v>
      </c>
      <c r="C5" s="216" t="s">
        <v>47</v>
      </c>
      <c r="D5" s="216" t="s">
        <v>39</v>
      </c>
      <c r="E5" s="217" t="s">
        <v>155</v>
      </c>
      <c r="F5" s="216" t="s">
        <v>92</v>
      </c>
      <c r="G5" s="216" t="s">
        <v>91</v>
      </c>
      <c r="H5" s="216" t="s">
        <v>157</v>
      </c>
      <c r="I5" s="244" t="s">
        <v>94</v>
      </c>
      <c r="J5" s="250"/>
      <c r="K5" s="250"/>
      <c r="L5" s="250"/>
      <c r="M5" s="250"/>
      <c r="N5" s="249">
        <v>1</v>
      </c>
    </row>
    <row r="6" spans="1:14" s="218" customFormat="1" ht="26.4" x14ac:dyDescent="0.25">
      <c r="A6" s="216" t="s">
        <v>153</v>
      </c>
      <c r="B6" s="216" t="s">
        <v>162</v>
      </c>
      <c r="C6" s="216" t="s">
        <v>47</v>
      </c>
      <c r="D6" s="216" t="s">
        <v>39</v>
      </c>
      <c r="E6" s="217" t="s">
        <v>155</v>
      </c>
      <c r="F6" s="216" t="s">
        <v>92</v>
      </c>
      <c r="G6" s="216" t="s">
        <v>88</v>
      </c>
      <c r="H6" s="216" t="s">
        <v>157</v>
      </c>
      <c r="I6" s="244" t="s">
        <v>94</v>
      </c>
      <c r="J6" s="250"/>
      <c r="K6" s="250"/>
      <c r="L6" s="250"/>
      <c r="M6" s="250"/>
      <c r="N6" s="249">
        <v>1</v>
      </c>
    </row>
    <row r="7" spans="1:14" s="218" customFormat="1" x14ac:dyDescent="0.25">
      <c r="A7" s="216" t="s">
        <v>153</v>
      </c>
      <c r="B7" s="216" t="s">
        <v>162</v>
      </c>
      <c r="C7" s="216" t="s">
        <v>47</v>
      </c>
      <c r="D7" s="216" t="s">
        <v>39</v>
      </c>
      <c r="E7" s="217" t="s">
        <v>163</v>
      </c>
      <c r="F7" s="216" t="s">
        <v>92</v>
      </c>
      <c r="G7" s="216" t="s">
        <v>89</v>
      </c>
      <c r="H7" s="216" t="s">
        <v>164</v>
      </c>
      <c r="I7" s="244" t="s">
        <v>94</v>
      </c>
      <c r="J7" s="250"/>
      <c r="K7" s="250"/>
      <c r="L7" s="250"/>
      <c r="M7" s="250"/>
      <c r="N7" s="249">
        <v>1</v>
      </c>
    </row>
    <row r="8" spans="1:14" s="218" customFormat="1" x14ac:dyDescent="0.25">
      <c r="A8" s="216" t="s">
        <v>153</v>
      </c>
      <c r="B8" s="216" t="s">
        <v>162</v>
      </c>
      <c r="C8" s="216" t="s">
        <v>47</v>
      </c>
      <c r="D8" s="216" t="s">
        <v>39</v>
      </c>
      <c r="E8" s="217" t="s">
        <v>163</v>
      </c>
      <c r="F8" s="216" t="s">
        <v>92</v>
      </c>
      <c r="G8" s="216" t="s">
        <v>165</v>
      </c>
      <c r="H8" s="216" t="s">
        <v>164</v>
      </c>
      <c r="I8" s="244" t="s">
        <v>94</v>
      </c>
      <c r="J8" s="250"/>
      <c r="K8" s="250"/>
      <c r="L8" s="250"/>
      <c r="M8" s="250"/>
      <c r="N8" s="249">
        <v>1</v>
      </c>
    </row>
    <row r="9" spans="1:14" s="218" customFormat="1" ht="26.4" x14ac:dyDescent="0.25">
      <c r="A9" s="219" t="s">
        <v>153</v>
      </c>
      <c r="B9" s="219" t="s">
        <v>162</v>
      </c>
      <c r="C9" s="219" t="s">
        <v>158</v>
      </c>
      <c r="D9" s="219" t="s">
        <v>38</v>
      </c>
      <c r="E9" s="220" t="s">
        <v>166</v>
      </c>
      <c r="F9" s="219" t="s">
        <v>167</v>
      </c>
      <c r="G9" s="219" t="s">
        <v>100</v>
      </c>
      <c r="H9" s="219" t="s">
        <v>99</v>
      </c>
      <c r="I9" s="245" t="s">
        <v>168</v>
      </c>
      <c r="J9" s="250">
        <v>1</v>
      </c>
      <c r="K9" s="250">
        <v>1</v>
      </c>
      <c r="L9" s="250">
        <v>1</v>
      </c>
      <c r="M9" s="250"/>
      <c r="N9" s="249">
        <v>1</v>
      </c>
    </row>
    <row r="10" spans="1:14" s="218" customFormat="1" ht="26.4" x14ac:dyDescent="0.25">
      <c r="A10" s="219" t="s">
        <v>153</v>
      </c>
      <c r="B10" s="219" t="s">
        <v>162</v>
      </c>
      <c r="C10" s="219" t="s">
        <v>158</v>
      </c>
      <c r="D10" s="219" t="s">
        <v>38</v>
      </c>
      <c r="E10" s="220" t="s">
        <v>166</v>
      </c>
      <c r="F10" s="219" t="s">
        <v>167</v>
      </c>
      <c r="G10" s="219" t="s">
        <v>101</v>
      </c>
      <c r="H10" s="219" t="s">
        <v>99</v>
      </c>
      <c r="I10" s="245" t="s">
        <v>168</v>
      </c>
      <c r="J10" s="250"/>
      <c r="K10" s="250"/>
      <c r="L10" s="250"/>
      <c r="M10" s="250"/>
      <c r="N10" s="249">
        <v>1</v>
      </c>
    </row>
    <row r="11" spans="1:14" s="218" customFormat="1" x14ac:dyDescent="0.25">
      <c r="A11" s="219" t="s">
        <v>153</v>
      </c>
      <c r="B11" s="219" t="s">
        <v>162</v>
      </c>
      <c r="C11" s="219" t="s">
        <v>158</v>
      </c>
      <c r="D11" s="219" t="s">
        <v>38</v>
      </c>
      <c r="E11" s="220" t="s">
        <v>169</v>
      </c>
      <c r="F11" s="219" t="s">
        <v>167</v>
      </c>
      <c r="G11" s="219" t="s">
        <v>170</v>
      </c>
      <c r="H11" s="219" t="s">
        <v>171</v>
      </c>
      <c r="I11" s="245" t="s">
        <v>9</v>
      </c>
      <c r="J11" s="250"/>
      <c r="K11" s="250"/>
      <c r="L11" s="250"/>
      <c r="M11" s="250"/>
      <c r="N11" s="249">
        <v>1</v>
      </c>
    </row>
    <row r="12" spans="1:14" s="218" customFormat="1" ht="26.4" x14ac:dyDescent="0.25">
      <c r="A12" s="212" t="s">
        <v>153</v>
      </c>
      <c r="B12" s="212" t="s">
        <v>162</v>
      </c>
      <c r="C12" s="212" t="s">
        <v>158</v>
      </c>
      <c r="D12" s="212" t="s">
        <v>39</v>
      </c>
      <c r="E12" s="213" t="s">
        <v>155</v>
      </c>
      <c r="F12" s="212" t="s">
        <v>92</v>
      </c>
      <c r="G12" s="212" t="s">
        <v>172</v>
      </c>
      <c r="H12" s="212" t="s">
        <v>157</v>
      </c>
      <c r="I12" s="242" t="s">
        <v>94</v>
      </c>
      <c r="J12" s="250">
        <v>1</v>
      </c>
      <c r="K12" s="250"/>
      <c r="L12" s="250"/>
      <c r="M12" s="250"/>
      <c r="N12" s="249">
        <v>1</v>
      </c>
    </row>
    <row r="13" spans="1:14" s="218" customFormat="1" x14ac:dyDescent="0.25">
      <c r="A13" s="214" t="s">
        <v>153</v>
      </c>
      <c r="B13" s="214" t="s">
        <v>173</v>
      </c>
      <c r="C13" s="214" t="s">
        <v>47</v>
      </c>
      <c r="D13" s="214" t="s">
        <v>39</v>
      </c>
      <c r="E13" s="215" t="s">
        <v>159</v>
      </c>
      <c r="F13" s="214" t="s">
        <v>92</v>
      </c>
      <c r="G13" s="214" t="s">
        <v>110</v>
      </c>
      <c r="H13" s="214" t="s">
        <v>161</v>
      </c>
      <c r="I13" s="246" t="s">
        <v>9</v>
      </c>
      <c r="J13" s="250">
        <v>1</v>
      </c>
      <c r="K13" s="250">
        <v>1</v>
      </c>
      <c r="L13" s="250">
        <v>1</v>
      </c>
      <c r="M13" s="250">
        <v>1</v>
      </c>
      <c r="N13" s="249">
        <v>1</v>
      </c>
    </row>
    <row r="14" spans="1:14" s="218" customFormat="1" x14ac:dyDescent="0.25">
      <c r="A14" s="214" t="s">
        <v>153</v>
      </c>
      <c r="B14" s="214" t="s">
        <v>173</v>
      </c>
      <c r="C14" s="214" t="s">
        <v>47</v>
      </c>
      <c r="D14" s="214" t="s">
        <v>39</v>
      </c>
      <c r="E14" s="215" t="s">
        <v>159</v>
      </c>
      <c r="F14" s="214" t="s">
        <v>92</v>
      </c>
      <c r="G14" s="214" t="s">
        <v>107</v>
      </c>
      <c r="H14" s="214" t="s">
        <v>161</v>
      </c>
      <c r="I14" s="246" t="s">
        <v>9</v>
      </c>
      <c r="J14" s="250"/>
      <c r="K14" s="250"/>
      <c r="L14" s="250"/>
      <c r="M14" s="250"/>
      <c r="N14" s="249">
        <v>1</v>
      </c>
    </row>
    <row r="15" spans="1:14" s="218" customFormat="1" x14ac:dyDescent="0.25">
      <c r="A15" s="214" t="s">
        <v>153</v>
      </c>
      <c r="B15" s="214" t="s">
        <v>173</v>
      </c>
      <c r="C15" s="214" t="s">
        <v>47</v>
      </c>
      <c r="D15" s="214" t="s">
        <v>39</v>
      </c>
      <c r="E15" s="215" t="s">
        <v>159</v>
      </c>
      <c r="F15" s="214" t="s">
        <v>92</v>
      </c>
      <c r="G15" s="214" t="s">
        <v>111</v>
      </c>
      <c r="H15" s="214" t="s">
        <v>161</v>
      </c>
      <c r="I15" s="246" t="s">
        <v>9</v>
      </c>
      <c r="J15" s="250"/>
      <c r="K15" s="250"/>
      <c r="L15" s="250"/>
      <c r="M15" s="250"/>
      <c r="N15" s="249">
        <v>1</v>
      </c>
    </row>
    <row r="16" spans="1:14" s="218" customFormat="1" ht="26.4" x14ac:dyDescent="0.25">
      <c r="A16" s="214" t="s">
        <v>153</v>
      </c>
      <c r="B16" s="214" t="s">
        <v>173</v>
      </c>
      <c r="C16" s="214" t="s">
        <v>47</v>
      </c>
      <c r="D16" s="214" t="s">
        <v>39</v>
      </c>
      <c r="E16" s="215" t="s">
        <v>155</v>
      </c>
      <c r="F16" s="214" t="s">
        <v>92</v>
      </c>
      <c r="G16" s="214" t="s">
        <v>108</v>
      </c>
      <c r="H16" s="214" t="s">
        <v>157</v>
      </c>
      <c r="I16" s="246" t="s">
        <v>94</v>
      </c>
      <c r="J16" s="250"/>
      <c r="K16" s="250"/>
      <c r="L16" s="250"/>
      <c r="M16" s="250"/>
      <c r="N16" s="249">
        <v>1</v>
      </c>
    </row>
    <row r="17" spans="1:14" s="218" customFormat="1" ht="26.4" x14ac:dyDescent="0.25">
      <c r="A17" s="214" t="s">
        <v>153</v>
      </c>
      <c r="B17" s="214" t="s">
        <v>173</v>
      </c>
      <c r="C17" s="214" t="s">
        <v>47</v>
      </c>
      <c r="D17" s="214" t="s">
        <v>39</v>
      </c>
      <c r="E17" s="215" t="s">
        <v>155</v>
      </c>
      <c r="F17" s="214" t="s">
        <v>92</v>
      </c>
      <c r="G17" s="214" t="s">
        <v>109</v>
      </c>
      <c r="H17" s="214" t="s">
        <v>157</v>
      </c>
      <c r="I17" s="246" t="s">
        <v>94</v>
      </c>
      <c r="J17" s="250"/>
      <c r="K17" s="250"/>
      <c r="L17" s="250"/>
      <c r="M17" s="250"/>
      <c r="N17" s="249">
        <v>1</v>
      </c>
    </row>
    <row r="18" spans="1:14" s="218" customFormat="1" x14ac:dyDescent="0.25">
      <c r="A18" s="214" t="s">
        <v>153</v>
      </c>
      <c r="B18" s="214" t="s">
        <v>173</v>
      </c>
      <c r="C18" s="214" t="s">
        <v>47</v>
      </c>
      <c r="D18" s="214" t="s">
        <v>39</v>
      </c>
      <c r="E18" s="215" t="s">
        <v>174</v>
      </c>
      <c r="F18" s="214" t="s">
        <v>92</v>
      </c>
      <c r="G18" s="214" t="s">
        <v>112</v>
      </c>
      <c r="H18" s="214" t="s">
        <v>175</v>
      </c>
      <c r="I18" s="246" t="s">
        <v>9</v>
      </c>
      <c r="J18" s="250"/>
      <c r="K18" s="250"/>
      <c r="L18" s="250"/>
      <c r="M18" s="250"/>
      <c r="N18" s="249">
        <v>1</v>
      </c>
    </row>
    <row r="19" spans="1:14" s="218" customFormat="1" x14ac:dyDescent="0.25">
      <c r="A19" s="214" t="s">
        <v>153</v>
      </c>
      <c r="B19" s="214" t="s">
        <v>173</v>
      </c>
      <c r="C19" s="214" t="s">
        <v>47</v>
      </c>
      <c r="D19" s="214" t="s">
        <v>39</v>
      </c>
      <c r="E19" s="215" t="s">
        <v>163</v>
      </c>
      <c r="F19" s="214" t="s">
        <v>92</v>
      </c>
      <c r="G19" s="214" t="s">
        <v>113</v>
      </c>
      <c r="H19" s="214" t="s">
        <v>164</v>
      </c>
      <c r="I19" s="246" t="s">
        <v>9</v>
      </c>
      <c r="J19" s="250"/>
      <c r="K19" s="250"/>
      <c r="L19" s="250"/>
      <c r="M19" s="250"/>
      <c r="N19" s="249">
        <v>1</v>
      </c>
    </row>
    <row r="20" spans="1:14" s="218" customFormat="1" x14ac:dyDescent="0.25">
      <c r="A20" s="224" t="s">
        <v>153</v>
      </c>
      <c r="B20" s="224" t="s">
        <v>173</v>
      </c>
      <c r="C20" s="224" t="s">
        <v>158</v>
      </c>
      <c r="D20" s="224" t="s">
        <v>39</v>
      </c>
      <c r="E20" s="225" t="s">
        <v>163</v>
      </c>
      <c r="F20" s="224" t="s">
        <v>92</v>
      </c>
      <c r="G20" s="224" t="s">
        <v>176</v>
      </c>
      <c r="H20" s="224" t="s">
        <v>164</v>
      </c>
      <c r="I20" s="243" t="s">
        <v>94</v>
      </c>
      <c r="J20" s="250">
        <v>1</v>
      </c>
      <c r="K20" s="250">
        <v>1</v>
      </c>
      <c r="L20" s="250">
        <v>1</v>
      </c>
      <c r="M20" s="250">
        <v>1</v>
      </c>
      <c r="N20" s="249">
        <v>1</v>
      </c>
    </row>
    <row r="21" spans="1:14" s="218" customFormat="1" x14ac:dyDescent="0.25">
      <c r="A21" s="224" t="s">
        <v>153</v>
      </c>
      <c r="B21" s="224" t="s">
        <v>173</v>
      </c>
      <c r="C21" s="224" t="s">
        <v>158</v>
      </c>
      <c r="D21" s="224" t="s">
        <v>39</v>
      </c>
      <c r="E21" s="225" t="s">
        <v>163</v>
      </c>
      <c r="F21" s="224" t="s">
        <v>92</v>
      </c>
      <c r="G21" s="224" t="s">
        <v>117</v>
      </c>
      <c r="H21" s="224" t="s">
        <v>164</v>
      </c>
      <c r="I21" s="243" t="s">
        <v>94</v>
      </c>
      <c r="J21" s="250"/>
      <c r="K21" s="250"/>
      <c r="L21" s="250"/>
      <c r="M21" s="250"/>
      <c r="N21" s="249">
        <v>1</v>
      </c>
    </row>
    <row r="22" spans="1:14" s="218" customFormat="1" x14ac:dyDescent="0.25">
      <c r="A22" s="224" t="s">
        <v>153</v>
      </c>
      <c r="B22" s="224" t="s">
        <v>173</v>
      </c>
      <c r="C22" s="224" t="s">
        <v>158</v>
      </c>
      <c r="D22" s="224" t="s">
        <v>39</v>
      </c>
      <c r="E22" s="225" t="s">
        <v>163</v>
      </c>
      <c r="F22" s="224" t="s">
        <v>92</v>
      </c>
      <c r="G22" s="224" t="s">
        <v>118</v>
      </c>
      <c r="H22" s="224" t="s">
        <v>164</v>
      </c>
      <c r="I22" s="243" t="s">
        <v>94</v>
      </c>
      <c r="J22" s="250"/>
      <c r="K22" s="250"/>
      <c r="L22" s="250"/>
      <c r="M22" s="250"/>
      <c r="N22" s="249">
        <v>1</v>
      </c>
    </row>
    <row r="23" spans="1:14" s="218" customFormat="1" x14ac:dyDescent="0.25">
      <c r="A23" s="224" t="s">
        <v>153</v>
      </c>
      <c r="B23" s="224" t="s">
        <v>173</v>
      </c>
      <c r="C23" s="224" t="s">
        <v>158</v>
      </c>
      <c r="D23" s="224" t="s">
        <v>39</v>
      </c>
      <c r="E23" s="225" t="s">
        <v>163</v>
      </c>
      <c r="F23" s="224" t="s">
        <v>92</v>
      </c>
      <c r="G23" s="224" t="s">
        <v>119</v>
      </c>
      <c r="H23" s="224" t="s">
        <v>164</v>
      </c>
      <c r="I23" s="243" t="s">
        <v>94</v>
      </c>
      <c r="J23" s="250"/>
      <c r="K23" s="250"/>
      <c r="L23" s="250"/>
      <c r="M23" s="250"/>
      <c r="N23" s="249">
        <v>1</v>
      </c>
    </row>
    <row r="24" spans="1:14" s="218" customFormat="1" x14ac:dyDescent="0.25">
      <c r="A24" s="224" t="s">
        <v>153</v>
      </c>
      <c r="B24" s="224" t="s">
        <v>173</v>
      </c>
      <c r="C24" s="224" t="s">
        <v>158</v>
      </c>
      <c r="D24" s="224" t="s">
        <v>39</v>
      </c>
      <c r="E24" s="225" t="s">
        <v>163</v>
      </c>
      <c r="F24" s="224" t="s">
        <v>92</v>
      </c>
      <c r="G24" s="224" t="s">
        <v>120</v>
      </c>
      <c r="H24" s="224" t="s">
        <v>164</v>
      </c>
      <c r="I24" s="243" t="s">
        <v>94</v>
      </c>
      <c r="J24" s="250"/>
      <c r="K24" s="250"/>
      <c r="L24" s="250"/>
      <c r="M24" s="250"/>
      <c r="N24" s="249">
        <v>1</v>
      </c>
    </row>
    <row r="25" spans="1:14" s="218" customFormat="1" ht="26.4" x14ac:dyDescent="0.25">
      <c r="A25" s="221" t="s">
        <v>153</v>
      </c>
      <c r="B25" s="221" t="s">
        <v>177</v>
      </c>
      <c r="C25" s="221" t="s">
        <v>47</v>
      </c>
      <c r="D25" s="221" t="s">
        <v>38</v>
      </c>
      <c r="E25" s="222" t="s">
        <v>155</v>
      </c>
      <c r="F25" s="221" t="s">
        <v>92</v>
      </c>
      <c r="G25" s="231" t="s">
        <v>178</v>
      </c>
      <c r="H25" s="221" t="s">
        <v>157</v>
      </c>
      <c r="I25" s="247" t="s">
        <v>94</v>
      </c>
      <c r="J25" s="250">
        <v>1</v>
      </c>
      <c r="K25" s="250">
        <v>1</v>
      </c>
      <c r="L25" s="250"/>
      <c r="M25" s="250"/>
      <c r="N25" s="249">
        <v>1</v>
      </c>
    </row>
    <row r="26" spans="1:14" s="218" customFormat="1" x14ac:dyDescent="0.25">
      <c r="A26" s="221" t="s">
        <v>153</v>
      </c>
      <c r="B26" s="221" t="s">
        <v>177</v>
      </c>
      <c r="C26" s="221" t="s">
        <v>47</v>
      </c>
      <c r="D26" s="221" t="s">
        <v>38</v>
      </c>
      <c r="E26" s="222" t="s">
        <v>163</v>
      </c>
      <c r="F26" s="221" t="s">
        <v>92</v>
      </c>
      <c r="G26" s="231" t="s">
        <v>179</v>
      </c>
      <c r="H26" s="221" t="s">
        <v>164</v>
      </c>
      <c r="I26" s="247" t="s">
        <v>94</v>
      </c>
      <c r="J26" s="250"/>
      <c r="K26" s="250"/>
      <c r="L26" s="250"/>
      <c r="M26" s="250"/>
      <c r="N26" s="249">
        <v>1</v>
      </c>
    </row>
    <row r="27" spans="1:14" s="218" customFormat="1" x14ac:dyDescent="0.25">
      <c r="A27" s="212" t="s">
        <v>153</v>
      </c>
      <c r="B27" s="212" t="s">
        <v>177</v>
      </c>
      <c r="C27" s="212" t="s">
        <v>47</v>
      </c>
      <c r="D27" s="212" t="s">
        <v>39</v>
      </c>
      <c r="E27" s="213" t="s">
        <v>159</v>
      </c>
      <c r="F27" s="212" t="s">
        <v>92</v>
      </c>
      <c r="G27" s="232" t="s">
        <v>180</v>
      </c>
      <c r="H27" s="212" t="s">
        <v>161</v>
      </c>
      <c r="I27" s="242" t="s">
        <v>9</v>
      </c>
      <c r="J27" s="250">
        <v>1</v>
      </c>
      <c r="K27" s="250">
        <v>1</v>
      </c>
      <c r="L27" s="250"/>
      <c r="M27" s="250"/>
      <c r="N27" s="249">
        <v>1</v>
      </c>
    </row>
    <row r="28" spans="1:14" s="218" customFormat="1" x14ac:dyDescent="0.25">
      <c r="A28" s="212" t="s">
        <v>153</v>
      </c>
      <c r="B28" s="212" t="s">
        <v>177</v>
      </c>
      <c r="C28" s="212" t="s">
        <v>47</v>
      </c>
      <c r="D28" s="212" t="s">
        <v>39</v>
      </c>
      <c r="E28" s="213" t="s">
        <v>163</v>
      </c>
      <c r="F28" s="212" t="s">
        <v>92</v>
      </c>
      <c r="G28" s="232" t="s">
        <v>181</v>
      </c>
      <c r="H28" s="212" t="s">
        <v>164</v>
      </c>
      <c r="I28" s="242" t="s">
        <v>94</v>
      </c>
      <c r="J28" s="250"/>
      <c r="K28" s="250"/>
      <c r="L28" s="250"/>
      <c r="M28" s="250"/>
      <c r="N28" s="249">
        <v>1</v>
      </c>
    </row>
    <row r="29" spans="1:14" s="218" customFormat="1" x14ac:dyDescent="0.25">
      <c r="A29" s="214" t="s">
        <v>153</v>
      </c>
      <c r="B29" s="214" t="s">
        <v>177</v>
      </c>
      <c r="C29" s="214" t="s">
        <v>158</v>
      </c>
      <c r="D29" s="214" t="s">
        <v>38</v>
      </c>
      <c r="E29" s="215" t="s">
        <v>159</v>
      </c>
      <c r="F29" s="214" t="s">
        <v>92</v>
      </c>
      <c r="G29" s="233" t="s">
        <v>182</v>
      </c>
      <c r="H29" s="214" t="s">
        <v>161</v>
      </c>
      <c r="I29" s="246" t="s">
        <v>9</v>
      </c>
      <c r="J29" s="250">
        <v>1</v>
      </c>
      <c r="K29" s="250">
        <v>1</v>
      </c>
      <c r="L29" s="250"/>
      <c r="M29" s="250"/>
      <c r="N29" s="249">
        <v>1</v>
      </c>
    </row>
    <row r="30" spans="1:14" s="218" customFormat="1" ht="26.4" x14ac:dyDescent="0.25">
      <c r="A30" s="214" t="s">
        <v>153</v>
      </c>
      <c r="B30" s="214" t="s">
        <v>177</v>
      </c>
      <c r="C30" s="214" t="s">
        <v>158</v>
      </c>
      <c r="D30" s="214" t="s">
        <v>38</v>
      </c>
      <c r="E30" s="215" t="s">
        <v>155</v>
      </c>
      <c r="F30" s="214" t="s">
        <v>92</v>
      </c>
      <c r="G30" s="233" t="s">
        <v>183</v>
      </c>
      <c r="H30" s="214" t="s">
        <v>157</v>
      </c>
      <c r="I30" s="246" t="s">
        <v>94</v>
      </c>
      <c r="J30" s="250"/>
      <c r="K30" s="250"/>
      <c r="L30" s="250"/>
      <c r="M30" s="250"/>
      <c r="N30" s="249">
        <v>1</v>
      </c>
    </row>
    <row r="31" spans="1:14" s="218" customFormat="1" x14ac:dyDescent="0.25">
      <c r="A31" s="224" t="s">
        <v>153</v>
      </c>
      <c r="B31" s="224" t="s">
        <v>177</v>
      </c>
      <c r="C31" s="224" t="s">
        <v>158</v>
      </c>
      <c r="D31" s="224" t="s">
        <v>39</v>
      </c>
      <c r="E31" s="225" t="s">
        <v>159</v>
      </c>
      <c r="F31" s="224" t="s">
        <v>92</v>
      </c>
      <c r="G31" s="224" t="s">
        <v>184</v>
      </c>
      <c r="H31" s="224" t="s">
        <v>161</v>
      </c>
      <c r="I31" s="243" t="s">
        <v>9</v>
      </c>
      <c r="J31" s="250">
        <v>1</v>
      </c>
      <c r="K31" s="250"/>
      <c r="L31" s="250"/>
      <c r="M31" s="250"/>
      <c r="N31" s="249">
        <v>1</v>
      </c>
    </row>
    <row r="32" spans="1:14" s="218" customFormat="1" ht="26.4" x14ac:dyDescent="0.25">
      <c r="A32" s="221" t="s">
        <v>153</v>
      </c>
      <c r="B32" s="221" t="s">
        <v>185</v>
      </c>
      <c r="C32" s="221" t="s">
        <v>47</v>
      </c>
      <c r="D32" s="221" t="s">
        <v>38</v>
      </c>
      <c r="E32" s="222" t="s">
        <v>186</v>
      </c>
      <c r="F32" s="221" t="s">
        <v>92</v>
      </c>
      <c r="G32" s="231" t="s">
        <v>187</v>
      </c>
      <c r="H32" s="221" t="s">
        <v>188</v>
      </c>
      <c r="I32" s="247" t="s">
        <v>9</v>
      </c>
      <c r="J32" s="250">
        <v>1</v>
      </c>
      <c r="K32" s="250">
        <v>1</v>
      </c>
      <c r="L32" s="250"/>
      <c r="M32" s="250"/>
      <c r="N32" s="249">
        <v>1</v>
      </c>
    </row>
    <row r="33" spans="1:14" s="218" customFormat="1" x14ac:dyDescent="0.25">
      <c r="A33" s="221" t="s">
        <v>153</v>
      </c>
      <c r="B33" s="221" t="s">
        <v>185</v>
      </c>
      <c r="C33" s="221" t="s">
        <v>47</v>
      </c>
      <c r="D33" s="221" t="s">
        <v>38</v>
      </c>
      <c r="E33" s="222" t="s">
        <v>163</v>
      </c>
      <c r="F33" s="221" t="s">
        <v>92</v>
      </c>
      <c r="G33" s="231" t="s">
        <v>189</v>
      </c>
      <c r="H33" s="221" t="s">
        <v>164</v>
      </c>
      <c r="I33" s="247" t="s">
        <v>94</v>
      </c>
      <c r="J33" s="250"/>
      <c r="K33" s="250"/>
      <c r="L33" s="250"/>
      <c r="M33" s="250"/>
      <c r="N33" s="249">
        <v>1</v>
      </c>
    </row>
    <row r="34" spans="1:14" s="218" customFormat="1" ht="26.4" x14ac:dyDescent="0.25">
      <c r="A34" s="212" t="s">
        <v>153</v>
      </c>
      <c r="B34" s="212" t="s">
        <v>185</v>
      </c>
      <c r="C34" s="212" t="s">
        <v>47</v>
      </c>
      <c r="D34" s="212" t="s">
        <v>39</v>
      </c>
      <c r="E34" s="213" t="s">
        <v>155</v>
      </c>
      <c r="F34" s="212" t="s">
        <v>92</v>
      </c>
      <c r="G34" s="212" t="s">
        <v>121</v>
      </c>
      <c r="H34" s="212" t="s">
        <v>157</v>
      </c>
      <c r="I34" s="242" t="s">
        <v>94</v>
      </c>
      <c r="J34" s="250">
        <v>1</v>
      </c>
      <c r="K34" s="250">
        <v>1</v>
      </c>
      <c r="L34" s="250">
        <v>1</v>
      </c>
      <c r="M34" s="250">
        <v>1</v>
      </c>
      <c r="N34" s="249">
        <v>1</v>
      </c>
    </row>
    <row r="35" spans="1:14" s="218" customFormat="1" x14ac:dyDescent="0.25">
      <c r="A35" s="212" t="s">
        <v>153</v>
      </c>
      <c r="B35" s="212" t="s">
        <v>185</v>
      </c>
      <c r="C35" s="212" t="s">
        <v>47</v>
      </c>
      <c r="D35" s="212" t="s">
        <v>39</v>
      </c>
      <c r="E35" s="213" t="s">
        <v>174</v>
      </c>
      <c r="F35" s="212" t="s">
        <v>92</v>
      </c>
      <c r="G35" s="212" t="s">
        <v>124</v>
      </c>
      <c r="H35" s="212" t="s">
        <v>175</v>
      </c>
      <c r="I35" s="242" t="s">
        <v>9</v>
      </c>
      <c r="J35" s="250"/>
      <c r="K35" s="250"/>
      <c r="L35" s="250"/>
      <c r="M35" s="250"/>
      <c r="N35" s="249">
        <v>1</v>
      </c>
    </row>
    <row r="36" spans="1:14" s="218" customFormat="1" x14ac:dyDescent="0.25">
      <c r="A36" s="212" t="s">
        <v>153</v>
      </c>
      <c r="B36" s="212" t="s">
        <v>185</v>
      </c>
      <c r="C36" s="212" t="s">
        <v>47</v>
      </c>
      <c r="D36" s="212" t="s">
        <v>39</v>
      </c>
      <c r="E36" s="213" t="s">
        <v>174</v>
      </c>
      <c r="F36" s="212" t="s">
        <v>92</v>
      </c>
      <c r="G36" s="212" t="s">
        <v>122</v>
      </c>
      <c r="H36" s="212" t="s">
        <v>175</v>
      </c>
      <c r="I36" s="242" t="s">
        <v>9</v>
      </c>
      <c r="J36" s="250"/>
      <c r="K36" s="250"/>
      <c r="L36" s="250"/>
      <c r="M36" s="250"/>
      <c r="N36" s="249">
        <v>1</v>
      </c>
    </row>
    <row r="37" spans="1:14" s="218" customFormat="1" x14ac:dyDescent="0.25">
      <c r="A37" s="212" t="s">
        <v>153</v>
      </c>
      <c r="B37" s="212" t="s">
        <v>185</v>
      </c>
      <c r="C37" s="212" t="s">
        <v>47</v>
      </c>
      <c r="D37" s="212" t="s">
        <v>39</v>
      </c>
      <c r="E37" s="213" t="s">
        <v>174</v>
      </c>
      <c r="F37" s="212" t="s">
        <v>92</v>
      </c>
      <c r="G37" s="212" t="s">
        <v>123</v>
      </c>
      <c r="H37" s="212" t="s">
        <v>175</v>
      </c>
      <c r="I37" s="242" t="s">
        <v>9</v>
      </c>
      <c r="J37" s="250"/>
      <c r="K37" s="250"/>
      <c r="L37" s="250"/>
      <c r="M37" s="250"/>
      <c r="N37" s="249">
        <v>1</v>
      </c>
    </row>
    <row r="38" spans="1:14" s="218" customFormat="1" x14ac:dyDescent="0.25">
      <c r="A38" s="212" t="s">
        <v>153</v>
      </c>
      <c r="B38" s="212" t="s">
        <v>185</v>
      </c>
      <c r="C38" s="212" t="s">
        <v>47</v>
      </c>
      <c r="D38" s="212" t="s">
        <v>39</v>
      </c>
      <c r="E38" s="213" t="s">
        <v>174</v>
      </c>
      <c r="F38" s="212" t="s">
        <v>92</v>
      </c>
      <c r="G38" s="212" t="s">
        <v>125</v>
      </c>
      <c r="H38" s="212" t="s">
        <v>175</v>
      </c>
      <c r="I38" s="242" t="s">
        <v>9</v>
      </c>
      <c r="J38" s="250"/>
      <c r="K38" s="250"/>
      <c r="L38" s="250"/>
      <c r="M38" s="250"/>
      <c r="N38" s="249">
        <v>1</v>
      </c>
    </row>
    <row r="39" spans="1:14" s="218" customFormat="1" x14ac:dyDescent="0.25">
      <c r="A39" s="212" t="s">
        <v>153</v>
      </c>
      <c r="B39" s="212" t="s">
        <v>185</v>
      </c>
      <c r="C39" s="212" t="s">
        <v>47</v>
      </c>
      <c r="D39" s="212" t="s">
        <v>39</v>
      </c>
      <c r="E39" s="213" t="s">
        <v>174</v>
      </c>
      <c r="F39" s="212" t="s">
        <v>92</v>
      </c>
      <c r="G39" s="212" t="s">
        <v>126</v>
      </c>
      <c r="H39" s="212" t="s">
        <v>175</v>
      </c>
      <c r="I39" s="242" t="s">
        <v>9</v>
      </c>
      <c r="J39" s="250"/>
      <c r="K39" s="250"/>
      <c r="L39" s="250"/>
      <c r="M39" s="250"/>
      <c r="N39" s="249">
        <v>1</v>
      </c>
    </row>
    <row r="40" spans="1:14" s="218" customFormat="1" x14ac:dyDescent="0.25">
      <c r="A40" s="214" t="s">
        <v>153</v>
      </c>
      <c r="B40" s="214" t="s">
        <v>185</v>
      </c>
      <c r="C40" s="214" t="s">
        <v>158</v>
      </c>
      <c r="D40" s="214" t="s">
        <v>39</v>
      </c>
      <c r="E40" s="215" t="s">
        <v>174</v>
      </c>
      <c r="F40" s="214" t="s">
        <v>92</v>
      </c>
      <c r="G40" s="233" t="s">
        <v>190</v>
      </c>
      <c r="H40" s="214" t="s">
        <v>175</v>
      </c>
      <c r="I40" s="246" t="s">
        <v>9</v>
      </c>
      <c r="J40" s="250">
        <v>1</v>
      </c>
      <c r="K40" s="250">
        <v>1</v>
      </c>
      <c r="L40" s="250"/>
      <c r="M40" s="250"/>
      <c r="N40" s="249">
        <v>1</v>
      </c>
    </row>
    <row r="41" spans="1:14" s="218" customFormat="1" x14ac:dyDescent="0.25">
      <c r="A41" s="214" t="s">
        <v>153</v>
      </c>
      <c r="B41" s="214" t="s">
        <v>185</v>
      </c>
      <c r="C41" s="214" t="s">
        <v>158</v>
      </c>
      <c r="D41" s="214" t="s">
        <v>39</v>
      </c>
      <c r="E41" s="215" t="s">
        <v>174</v>
      </c>
      <c r="F41" s="214" t="s">
        <v>92</v>
      </c>
      <c r="G41" s="233" t="s">
        <v>191</v>
      </c>
      <c r="H41" s="214" t="s">
        <v>175</v>
      </c>
      <c r="I41" s="246" t="s">
        <v>9</v>
      </c>
      <c r="J41" s="250"/>
      <c r="K41" s="250"/>
      <c r="L41" s="250"/>
      <c r="M41" s="250"/>
      <c r="N41" s="249">
        <v>1</v>
      </c>
    </row>
    <row r="42" spans="1:14" s="218" customFormat="1" x14ac:dyDescent="0.25">
      <c r="A42" s="224" t="s">
        <v>153</v>
      </c>
      <c r="B42" s="224" t="s">
        <v>192</v>
      </c>
      <c r="C42" s="224" t="s">
        <v>47</v>
      </c>
      <c r="D42" s="224" t="s">
        <v>38</v>
      </c>
      <c r="E42" s="225" t="s">
        <v>163</v>
      </c>
      <c r="F42" s="224" t="s">
        <v>92</v>
      </c>
      <c r="G42" s="234" t="s">
        <v>193</v>
      </c>
      <c r="H42" s="224" t="s">
        <v>164</v>
      </c>
      <c r="I42" s="243" t="s">
        <v>94</v>
      </c>
      <c r="J42" s="250">
        <v>1</v>
      </c>
      <c r="K42" s="250">
        <v>1</v>
      </c>
      <c r="L42" s="250"/>
      <c r="M42" s="250"/>
      <c r="N42" s="249">
        <v>1</v>
      </c>
    </row>
    <row r="43" spans="1:14" s="218" customFormat="1" x14ac:dyDescent="0.25">
      <c r="A43" s="224" t="s">
        <v>153</v>
      </c>
      <c r="B43" s="224" t="s">
        <v>192</v>
      </c>
      <c r="C43" s="224" t="s">
        <v>47</v>
      </c>
      <c r="D43" s="224" t="s">
        <v>38</v>
      </c>
      <c r="E43" s="225" t="s">
        <v>163</v>
      </c>
      <c r="F43" s="224" t="s">
        <v>92</v>
      </c>
      <c r="G43" s="234" t="s">
        <v>194</v>
      </c>
      <c r="H43" s="224" t="s">
        <v>164</v>
      </c>
      <c r="I43" s="243" t="s">
        <v>94</v>
      </c>
      <c r="J43" s="250"/>
      <c r="K43" s="250"/>
      <c r="L43" s="250"/>
      <c r="M43" s="250"/>
      <c r="N43" s="249">
        <v>1</v>
      </c>
    </row>
    <row r="44" spans="1:14" s="218" customFormat="1" x14ac:dyDescent="0.25">
      <c r="A44" s="221" t="s">
        <v>153</v>
      </c>
      <c r="B44" s="221" t="s">
        <v>192</v>
      </c>
      <c r="C44" s="221" t="s">
        <v>47</v>
      </c>
      <c r="D44" s="221" t="s">
        <v>39</v>
      </c>
      <c r="E44" s="222" t="s">
        <v>174</v>
      </c>
      <c r="F44" s="221" t="s">
        <v>92</v>
      </c>
      <c r="G44" s="221" t="s">
        <v>128</v>
      </c>
      <c r="H44" s="221" t="s">
        <v>175</v>
      </c>
      <c r="I44" s="247" t="s">
        <v>9</v>
      </c>
      <c r="J44" s="250">
        <v>1</v>
      </c>
      <c r="K44" s="250">
        <v>1</v>
      </c>
      <c r="L44" s="250">
        <v>1</v>
      </c>
      <c r="M44" s="250">
        <v>1</v>
      </c>
      <c r="N44" s="249">
        <v>1</v>
      </c>
    </row>
    <row r="45" spans="1:14" s="218" customFormat="1" x14ac:dyDescent="0.25">
      <c r="A45" s="221" t="s">
        <v>153</v>
      </c>
      <c r="B45" s="221" t="s">
        <v>192</v>
      </c>
      <c r="C45" s="221" t="s">
        <v>47</v>
      </c>
      <c r="D45" s="221" t="s">
        <v>39</v>
      </c>
      <c r="E45" s="222" t="s">
        <v>174</v>
      </c>
      <c r="F45" s="221" t="s">
        <v>92</v>
      </c>
      <c r="G45" s="221" t="s">
        <v>129</v>
      </c>
      <c r="H45" s="221" t="s">
        <v>175</v>
      </c>
      <c r="I45" s="247" t="s">
        <v>9</v>
      </c>
      <c r="J45" s="250"/>
      <c r="K45" s="250"/>
      <c r="L45" s="250"/>
      <c r="M45" s="250"/>
      <c r="N45" s="249">
        <v>1</v>
      </c>
    </row>
    <row r="46" spans="1:14" s="218" customFormat="1" x14ac:dyDescent="0.25">
      <c r="A46" s="221" t="s">
        <v>153</v>
      </c>
      <c r="B46" s="221" t="s">
        <v>192</v>
      </c>
      <c r="C46" s="221" t="s">
        <v>47</v>
      </c>
      <c r="D46" s="221" t="s">
        <v>39</v>
      </c>
      <c r="E46" s="222" t="s">
        <v>174</v>
      </c>
      <c r="F46" s="221" t="s">
        <v>92</v>
      </c>
      <c r="G46" s="221" t="s">
        <v>131</v>
      </c>
      <c r="H46" s="221" t="s">
        <v>175</v>
      </c>
      <c r="I46" s="247" t="s">
        <v>9</v>
      </c>
      <c r="J46" s="250"/>
      <c r="K46" s="250"/>
      <c r="L46" s="250"/>
      <c r="M46" s="250"/>
      <c r="N46" s="249">
        <v>1</v>
      </c>
    </row>
    <row r="47" spans="1:14" s="218" customFormat="1" x14ac:dyDescent="0.25">
      <c r="A47" s="221" t="s">
        <v>153</v>
      </c>
      <c r="B47" s="221" t="s">
        <v>192</v>
      </c>
      <c r="C47" s="221" t="s">
        <v>47</v>
      </c>
      <c r="D47" s="221" t="s">
        <v>39</v>
      </c>
      <c r="E47" s="222" t="s">
        <v>163</v>
      </c>
      <c r="F47" s="221" t="s">
        <v>92</v>
      </c>
      <c r="G47" s="221" t="s">
        <v>132</v>
      </c>
      <c r="H47" s="221" t="s">
        <v>164</v>
      </c>
      <c r="I47" s="247" t="s">
        <v>94</v>
      </c>
      <c r="J47" s="250"/>
      <c r="K47" s="250"/>
      <c r="L47" s="250"/>
      <c r="M47" s="250"/>
      <c r="N47" s="249">
        <v>1</v>
      </c>
    </row>
    <row r="48" spans="1:14" s="218" customFormat="1" x14ac:dyDescent="0.25">
      <c r="A48" s="221" t="s">
        <v>153</v>
      </c>
      <c r="B48" s="221" t="s">
        <v>192</v>
      </c>
      <c r="C48" s="221" t="s">
        <v>47</v>
      </c>
      <c r="D48" s="221" t="s">
        <v>39</v>
      </c>
      <c r="E48" s="222" t="s">
        <v>163</v>
      </c>
      <c r="F48" s="221" t="s">
        <v>92</v>
      </c>
      <c r="G48" s="221" t="s">
        <v>130</v>
      </c>
      <c r="H48" s="221" t="s">
        <v>164</v>
      </c>
      <c r="I48" s="247" t="s">
        <v>94</v>
      </c>
      <c r="J48" s="250"/>
      <c r="K48" s="250"/>
      <c r="L48" s="250"/>
      <c r="M48" s="250"/>
      <c r="N48" s="249">
        <v>1</v>
      </c>
    </row>
    <row r="49" spans="1:14" s="218" customFormat="1" x14ac:dyDescent="0.25">
      <c r="A49" s="212" t="s">
        <v>153</v>
      </c>
      <c r="B49" s="212" t="s">
        <v>192</v>
      </c>
      <c r="C49" s="212" t="s">
        <v>158</v>
      </c>
      <c r="D49" s="212" t="s">
        <v>39</v>
      </c>
      <c r="E49" s="213" t="s">
        <v>174</v>
      </c>
      <c r="F49" s="212" t="s">
        <v>92</v>
      </c>
      <c r="G49" s="212" t="s">
        <v>134</v>
      </c>
      <c r="H49" s="212" t="s">
        <v>175</v>
      </c>
      <c r="I49" s="242" t="s">
        <v>9</v>
      </c>
      <c r="J49" s="250">
        <v>1</v>
      </c>
      <c r="K49" s="250">
        <v>1</v>
      </c>
      <c r="L49" s="250">
        <v>1</v>
      </c>
      <c r="M49" s="250">
        <v>1</v>
      </c>
      <c r="N49" s="249">
        <v>1</v>
      </c>
    </row>
    <row r="50" spans="1:14" s="218" customFormat="1" x14ac:dyDescent="0.25">
      <c r="A50" s="212" t="s">
        <v>153</v>
      </c>
      <c r="B50" s="212" t="s">
        <v>192</v>
      </c>
      <c r="C50" s="212" t="s">
        <v>158</v>
      </c>
      <c r="D50" s="212" t="s">
        <v>39</v>
      </c>
      <c r="E50" s="213" t="s">
        <v>174</v>
      </c>
      <c r="F50" s="212" t="s">
        <v>92</v>
      </c>
      <c r="G50" s="212" t="s">
        <v>135</v>
      </c>
      <c r="H50" s="212" t="s">
        <v>175</v>
      </c>
      <c r="I50" s="242" t="s">
        <v>9</v>
      </c>
      <c r="J50" s="250"/>
      <c r="K50" s="250"/>
      <c r="L50" s="250"/>
      <c r="M50" s="250"/>
      <c r="N50" s="249">
        <v>1</v>
      </c>
    </row>
    <row r="51" spans="1:14" s="218" customFormat="1" x14ac:dyDescent="0.25">
      <c r="A51" s="212" t="s">
        <v>153</v>
      </c>
      <c r="B51" s="212" t="s">
        <v>192</v>
      </c>
      <c r="C51" s="212" t="s">
        <v>158</v>
      </c>
      <c r="D51" s="212" t="s">
        <v>39</v>
      </c>
      <c r="E51" s="213" t="s">
        <v>174</v>
      </c>
      <c r="F51" s="212" t="s">
        <v>92</v>
      </c>
      <c r="G51" s="212" t="s">
        <v>136</v>
      </c>
      <c r="H51" s="212" t="s">
        <v>175</v>
      </c>
      <c r="I51" s="242" t="s">
        <v>9</v>
      </c>
      <c r="J51" s="250"/>
      <c r="K51" s="250"/>
      <c r="L51" s="250"/>
      <c r="M51" s="250"/>
      <c r="N51" s="249">
        <v>1</v>
      </c>
    </row>
    <row r="52" spans="1:14" s="218" customFormat="1" ht="26.4" x14ac:dyDescent="0.25">
      <c r="A52" s="212" t="s">
        <v>153</v>
      </c>
      <c r="B52" s="212" t="s">
        <v>192</v>
      </c>
      <c r="C52" s="212" t="s">
        <v>158</v>
      </c>
      <c r="D52" s="212" t="s">
        <v>39</v>
      </c>
      <c r="E52" s="213" t="s">
        <v>195</v>
      </c>
      <c r="F52" s="212" t="s">
        <v>196</v>
      </c>
      <c r="G52" s="212" t="s">
        <v>137</v>
      </c>
      <c r="H52" s="212" t="s">
        <v>197</v>
      </c>
      <c r="I52" s="242" t="s">
        <v>9</v>
      </c>
      <c r="J52" s="250"/>
      <c r="K52" s="250"/>
      <c r="L52" s="250"/>
      <c r="M52" s="250"/>
      <c r="N52" s="249">
        <v>1</v>
      </c>
    </row>
    <row r="53" spans="1:14" s="218" customFormat="1" x14ac:dyDescent="0.25">
      <c r="A53" s="214" t="s">
        <v>153</v>
      </c>
      <c r="B53" s="214" t="s">
        <v>198</v>
      </c>
      <c r="C53" s="214" t="s">
        <v>158</v>
      </c>
      <c r="D53" s="214" t="s">
        <v>39</v>
      </c>
      <c r="E53" s="215" t="s">
        <v>174</v>
      </c>
      <c r="F53" s="214" t="s">
        <v>92</v>
      </c>
      <c r="G53" s="214" t="s">
        <v>199</v>
      </c>
      <c r="H53" s="214" t="s">
        <v>175</v>
      </c>
      <c r="I53" s="246" t="s">
        <v>9</v>
      </c>
      <c r="J53" s="250">
        <v>1</v>
      </c>
      <c r="K53" s="250"/>
      <c r="L53" s="250"/>
      <c r="M53" s="250"/>
      <c r="N53" s="249">
        <v>1</v>
      </c>
    </row>
    <row r="54" spans="1:14" x14ac:dyDescent="0.25">
      <c r="J54" s="251">
        <f>SUM(J2:J53)</f>
        <v>18</v>
      </c>
      <c r="K54" s="251">
        <f>SUM(K2:K53)</f>
        <v>13</v>
      </c>
      <c r="L54" s="251">
        <f>SUM(L2:L53)</f>
        <v>7</v>
      </c>
      <c r="M54" s="251">
        <f>SUM(M2:M53)</f>
        <v>6</v>
      </c>
      <c r="N54" s="251">
        <f>SUM(N2:N53)</f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H75" sqref="H75"/>
    </sheetView>
  </sheetViews>
  <sheetFormatPr defaultRowHeight="13.2" x14ac:dyDescent="0.25"/>
  <cols>
    <col min="1" max="1" width="8.21875" style="240" bestFit="1" customWidth="1"/>
    <col min="2" max="2" width="11.77734375" style="211" bestFit="1" customWidth="1"/>
    <col min="3" max="3" width="5" style="211" bestFit="1" customWidth="1"/>
    <col min="4" max="4" width="9" style="211" bestFit="1" customWidth="1"/>
    <col min="5" max="5" width="46.44140625" style="223" customWidth="1"/>
    <col min="6" max="6" width="10.44140625" style="211" bestFit="1" customWidth="1"/>
    <col min="7" max="7" width="21.88671875" style="211" bestFit="1" customWidth="1"/>
    <col min="8" max="8" width="32.5546875" bestFit="1" customWidth="1"/>
  </cols>
  <sheetData>
    <row r="1" spans="1:8" s="240" customFormat="1" ht="14.4" x14ac:dyDescent="0.25">
      <c r="A1" s="253" t="s">
        <v>42</v>
      </c>
      <c r="B1" s="253" t="s">
        <v>146</v>
      </c>
      <c r="C1" s="253" t="s">
        <v>147</v>
      </c>
      <c r="D1" s="253" t="s">
        <v>18</v>
      </c>
      <c r="E1" s="253" t="s">
        <v>148</v>
      </c>
      <c r="F1" s="253" t="s">
        <v>149</v>
      </c>
      <c r="G1" s="253" t="s">
        <v>150</v>
      </c>
    </row>
    <row r="2" spans="1:8" ht="26.4" x14ac:dyDescent="0.25">
      <c r="A2" s="254" t="s">
        <v>225</v>
      </c>
      <c r="B2" s="212" t="s">
        <v>154</v>
      </c>
      <c r="C2" s="212" t="s">
        <v>47</v>
      </c>
      <c r="D2" s="212" t="s">
        <v>39</v>
      </c>
      <c r="E2" s="213" t="s">
        <v>155</v>
      </c>
      <c r="F2" s="212" t="s">
        <v>92</v>
      </c>
      <c r="G2" s="212" t="s">
        <v>156</v>
      </c>
      <c r="H2" s="212" t="s">
        <v>314</v>
      </c>
    </row>
    <row r="3" spans="1:8" s="218" customFormat="1" x14ac:dyDescent="0.25">
      <c r="A3" s="250"/>
      <c r="B3" s="257"/>
      <c r="C3" s="257"/>
      <c r="D3" s="257"/>
      <c r="E3" s="258"/>
      <c r="F3" s="257"/>
      <c r="G3" s="257"/>
    </row>
    <row r="4" spans="1:8" x14ac:dyDescent="0.25">
      <c r="A4" s="255" t="s">
        <v>225</v>
      </c>
      <c r="B4" s="224" t="s">
        <v>154</v>
      </c>
      <c r="C4" s="224" t="s">
        <v>158</v>
      </c>
      <c r="D4" s="224" t="s">
        <v>39</v>
      </c>
      <c r="E4" s="225" t="s">
        <v>159</v>
      </c>
      <c r="F4" s="224" t="s">
        <v>92</v>
      </c>
      <c r="G4" s="224" t="s">
        <v>160</v>
      </c>
    </row>
    <row r="5" spans="1:8" s="218" customFormat="1" x14ac:dyDescent="0.25">
      <c r="A5" s="250"/>
      <c r="B5" s="257"/>
      <c r="C5" s="257"/>
      <c r="D5" s="257"/>
      <c r="E5" s="258"/>
      <c r="F5" s="257"/>
      <c r="G5" s="257"/>
    </row>
    <row r="6" spans="1:8" s="218" customFormat="1" ht="26.4" x14ac:dyDescent="0.25">
      <c r="A6" s="270" t="s">
        <v>225</v>
      </c>
      <c r="B6" s="216" t="s">
        <v>162</v>
      </c>
      <c r="C6" s="216" t="s">
        <v>47</v>
      </c>
      <c r="D6" s="216" t="s">
        <v>39</v>
      </c>
      <c r="E6" s="217" t="s">
        <v>155</v>
      </c>
      <c r="F6" s="216" t="s">
        <v>92</v>
      </c>
      <c r="G6" s="216" t="s">
        <v>91</v>
      </c>
    </row>
    <row r="7" spans="1:8" s="218" customFormat="1" ht="26.4" x14ac:dyDescent="0.25">
      <c r="A7" s="270" t="s">
        <v>226</v>
      </c>
      <c r="B7" s="216" t="s">
        <v>162</v>
      </c>
      <c r="C7" s="216" t="s">
        <v>47</v>
      </c>
      <c r="D7" s="216" t="s">
        <v>39</v>
      </c>
      <c r="E7" s="217" t="s">
        <v>155</v>
      </c>
      <c r="F7" s="216" t="s">
        <v>92</v>
      </c>
      <c r="G7" s="216" t="s">
        <v>86</v>
      </c>
    </row>
    <row r="8" spans="1:8" s="218" customFormat="1" x14ac:dyDescent="0.25">
      <c r="A8" s="270" t="s">
        <v>209</v>
      </c>
      <c r="B8" s="216" t="s">
        <v>162</v>
      </c>
      <c r="C8" s="216" t="s">
        <v>47</v>
      </c>
      <c r="D8" s="216" t="s">
        <v>39</v>
      </c>
      <c r="E8" s="217" t="s">
        <v>163</v>
      </c>
      <c r="F8" s="216" t="s">
        <v>92</v>
      </c>
      <c r="G8" s="216" t="s">
        <v>165</v>
      </c>
    </row>
    <row r="9" spans="1:8" s="218" customFormat="1" ht="26.4" x14ac:dyDescent="0.25">
      <c r="A9" s="270" t="s">
        <v>227</v>
      </c>
      <c r="B9" s="216" t="s">
        <v>162</v>
      </c>
      <c r="C9" s="216" t="s">
        <v>47</v>
      </c>
      <c r="D9" s="216" t="s">
        <v>39</v>
      </c>
      <c r="E9" s="217" t="s">
        <v>155</v>
      </c>
      <c r="F9" s="216" t="s">
        <v>92</v>
      </c>
      <c r="G9" s="216" t="s">
        <v>88</v>
      </c>
    </row>
    <row r="10" spans="1:8" s="218" customFormat="1" x14ac:dyDescent="0.25">
      <c r="A10" s="270" t="s">
        <v>210</v>
      </c>
      <c r="B10" s="216" t="s">
        <v>162</v>
      </c>
      <c r="C10" s="216" t="s">
        <v>47</v>
      </c>
      <c r="D10" s="216" t="s">
        <v>39</v>
      </c>
      <c r="E10" s="217" t="s">
        <v>163</v>
      </c>
      <c r="F10" s="216" t="s">
        <v>92</v>
      </c>
      <c r="G10" s="216" t="s">
        <v>89</v>
      </c>
    </row>
    <row r="11" spans="1:8" s="218" customFormat="1" x14ac:dyDescent="0.25">
      <c r="A11" s="250"/>
      <c r="B11" s="257"/>
      <c r="C11" s="257"/>
      <c r="D11" s="257"/>
      <c r="E11" s="258"/>
      <c r="F11" s="257"/>
      <c r="G11" s="257"/>
    </row>
    <row r="12" spans="1:8" s="218" customFormat="1" ht="26.4" x14ac:dyDescent="0.25">
      <c r="A12" s="267" t="s">
        <v>225</v>
      </c>
      <c r="B12" s="219" t="s">
        <v>162</v>
      </c>
      <c r="C12" s="219" t="s">
        <v>158</v>
      </c>
      <c r="D12" s="219" t="s">
        <v>38</v>
      </c>
      <c r="E12" s="220" t="s">
        <v>166</v>
      </c>
      <c r="F12" s="219" t="s">
        <v>167</v>
      </c>
      <c r="G12" s="219" t="s">
        <v>100</v>
      </c>
    </row>
    <row r="13" spans="1:8" s="218" customFormat="1" x14ac:dyDescent="0.25">
      <c r="A13" s="267" t="s">
        <v>226</v>
      </c>
      <c r="B13" s="219" t="s">
        <v>162</v>
      </c>
      <c r="C13" s="219" t="s">
        <v>158</v>
      </c>
      <c r="D13" s="219" t="s">
        <v>38</v>
      </c>
      <c r="E13" s="220" t="s">
        <v>169</v>
      </c>
      <c r="F13" s="219" t="s">
        <v>167</v>
      </c>
      <c r="G13" s="219" t="s">
        <v>170</v>
      </c>
    </row>
    <row r="14" spans="1:8" s="218" customFormat="1" ht="26.4" x14ac:dyDescent="0.25">
      <c r="A14" s="267" t="s">
        <v>209</v>
      </c>
      <c r="B14" s="219" t="s">
        <v>162</v>
      </c>
      <c r="C14" s="219" t="s">
        <v>158</v>
      </c>
      <c r="D14" s="219" t="s">
        <v>38</v>
      </c>
      <c r="E14" s="220" t="s">
        <v>166</v>
      </c>
      <c r="F14" s="219" t="s">
        <v>167</v>
      </c>
      <c r="G14" s="219" t="s">
        <v>101</v>
      </c>
    </row>
    <row r="15" spans="1:8" s="218" customFormat="1" x14ac:dyDescent="0.25">
      <c r="A15" s="250"/>
      <c r="B15" s="257"/>
      <c r="C15" s="257"/>
      <c r="D15" s="257"/>
      <c r="E15" s="258"/>
      <c r="F15" s="257"/>
      <c r="G15" s="257"/>
    </row>
    <row r="16" spans="1:8" s="218" customFormat="1" ht="26.4" x14ac:dyDescent="0.25">
      <c r="A16" s="266" t="s">
        <v>225</v>
      </c>
      <c r="B16" s="212" t="s">
        <v>162</v>
      </c>
      <c r="C16" s="212" t="s">
        <v>158</v>
      </c>
      <c r="D16" s="212" t="s">
        <v>39</v>
      </c>
      <c r="E16" s="213" t="s">
        <v>155</v>
      </c>
      <c r="F16" s="212" t="s">
        <v>92</v>
      </c>
      <c r="G16" s="212" t="s">
        <v>172</v>
      </c>
    </row>
    <row r="17" spans="1:7" s="218" customFormat="1" x14ac:dyDescent="0.25">
      <c r="A17" s="250"/>
      <c r="B17" s="257"/>
      <c r="C17" s="257"/>
      <c r="D17" s="257"/>
      <c r="E17" s="258"/>
      <c r="F17" s="257"/>
      <c r="G17" s="257"/>
    </row>
    <row r="18" spans="1:7" s="218" customFormat="1" x14ac:dyDescent="0.25">
      <c r="A18" s="264" t="s">
        <v>225</v>
      </c>
      <c r="B18" s="214" t="s">
        <v>173</v>
      </c>
      <c r="C18" s="214" t="s">
        <v>47</v>
      </c>
      <c r="D18" s="214" t="s">
        <v>39</v>
      </c>
      <c r="E18" s="215" t="s">
        <v>174</v>
      </c>
      <c r="F18" s="214" t="s">
        <v>92</v>
      </c>
      <c r="G18" s="214" t="s">
        <v>112</v>
      </c>
    </row>
    <row r="19" spans="1:7" s="218" customFormat="1" x14ac:dyDescent="0.25">
      <c r="A19" s="264" t="s">
        <v>226</v>
      </c>
      <c r="B19" s="214" t="s">
        <v>173</v>
      </c>
      <c r="C19" s="214" t="s">
        <v>47</v>
      </c>
      <c r="D19" s="214" t="s">
        <v>39</v>
      </c>
      <c r="E19" s="215" t="s">
        <v>159</v>
      </c>
      <c r="F19" s="214" t="s">
        <v>92</v>
      </c>
      <c r="G19" s="214" t="s">
        <v>107</v>
      </c>
    </row>
    <row r="20" spans="1:7" s="218" customFormat="1" x14ac:dyDescent="0.25">
      <c r="A20" s="264" t="s">
        <v>209</v>
      </c>
      <c r="B20" s="214" t="s">
        <v>173</v>
      </c>
      <c r="C20" s="214" t="s">
        <v>47</v>
      </c>
      <c r="D20" s="214" t="s">
        <v>39</v>
      </c>
      <c r="E20" s="215" t="s">
        <v>159</v>
      </c>
      <c r="F20" s="214" t="s">
        <v>92</v>
      </c>
      <c r="G20" s="214" t="s">
        <v>111</v>
      </c>
    </row>
    <row r="21" spans="1:7" s="218" customFormat="1" ht="26.4" x14ac:dyDescent="0.25">
      <c r="A21" s="264" t="s">
        <v>227</v>
      </c>
      <c r="B21" s="214" t="s">
        <v>173</v>
      </c>
      <c r="C21" s="214" t="s">
        <v>47</v>
      </c>
      <c r="D21" s="214" t="s">
        <v>39</v>
      </c>
      <c r="E21" s="215" t="s">
        <v>155</v>
      </c>
      <c r="F21" s="214" t="s">
        <v>92</v>
      </c>
      <c r="G21" s="214" t="s">
        <v>109</v>
      </c>
    </row>
    <row r="22" spans="1:7" s="218" customFormat="1" x14ac:dyDescent="0.25">
      <c r="A22" s="264" t="s">
        <v>210</v>
      </c>
      <c r="B22" s="214" t="s">
        <v>173</v>
      </c>
      <c r="C22" s="214" t="s">
        <v>47</v>
      </c>
      <c r="D22" s="214" t="s">
        <v>39</v>
      </c>
      <c r="E22" s="215" t="s">
        <v>163</v>
      </c>
      <c r="F22" s="214" t="s">
        <v>92</v>
      </c>
      <c r="G22" s="214" t="s">
        <v>113</v>
      </c>
    </row>
    <row r="23" spans="1:7" s="218" customFormat="1" ht="26.4" x14ac:dyDescent="0.25">
      <c r="A23" s="264" t="s">
        <v>228</v>
      </c>
      <c r="B23" s="214" t="s">
        <v>173</v>
      </c>
      <c r="C23" s="214" t="s">
        <v>47</v>
      </c>
      <c r="D23" s="214" t="s">
        <v>39</v>
      </c>
      <c r="E23" s="215" t="s">
        <v>155</v>
      </c>
      <c r="F23" s="214" t="s">
        <v>92</v>
      </c>
      <c r="G23" s="214" t="s">
        <v>108</v>
      </c>
    </row>
    <row r="24" spans="1:7" s="218" customFormat="1" x14ac:dyDescent="0.25">
      <c r="A24" s="264" t="s">
        <v>229</v>
      </c>
      <c r="B24" s="214" t="s">
        <v>173</v>
      </c>
      <c r="C24" s="214" t="s">
        <v>47</v>
      </c>
      <c r="D24" s="214" t="s">
        <v>39</v>
      </c>
      <c r="E24" s="215" t="s">
        <v>159</v>
      </c>
      <c r="F24" s="214" t="s">
        <v>92</v>
      </c>
      <c r="G24" s="214" t="s">
        <v>110</v>
      </c>
    </row>
    <row r="25" spans="1:7" s="218" customFormat="1" x14ac:dyDescent="0.25">
      <c r="A25" s="250"/>
      <c r="B25" s="257"/>
      <c r="C25" s="257"/>
      <c r="D25" s="257"/>
      <c r="E25" s="258"/>
      <c r="F25" s="257"/>
      <c r="G25" s="257"/>
    </row>
    <row r="26" spans="1:7" s="218" customFormat="1" x14ac:dyDescent="0.25">
      <c r="A26" s="265" t="s">
        <v>225</v>
      </c>
      <c r="B26" s="224" t="s">
        <v>173</v>
      </c>
      <c r="C26" s="224" t="s">
        <v>158</v>
      </c>
      <c r="D26" s="224" t="s">
        <v>39</v>
      </c>
      <c r="E26" s="225" t="s">
        <v>163</v>
      </c>
      <c r="F26" s="224" t="s">
        <v>92</v>
      </c>
      <c r="G26" s="224" t="s">
        <v>120</v>
      </c>
    </row>
    <row r="27" spans="1:7" s="218" customFormat="1" x14ac:dyDescent="0.25">
      <c r="A27" s="265" t="s">
        <v>226</v>
      </c>
      <c r="B27" s="224" t="s">
        <v>173</v>
      </c>
      <c r="C27" s="224" t="s">
        <v>158</v>
      </c>
      <c r="D27" s="224" t="s">
        <v>39</v>
      </c>
      <c r="E27" s="225" t="s">
        <v>163</v>
      </c>
      <c r="F27" s="224" t="s">
        <v>92</v>
      </c>
      <c r="G27" s="224" t="s">
        <v>117</v>
      </c>
    </row>
    <row r="28" spans="1:7" s="218" customFormat="1" x14ac:dyDescent="0.25">
      <c r="A28" s="265" t="s">
        <v>209</v>
      </c>
      <c r="B28" s="224" t="s">
        <v>173</v>
      </c>
      <c r="C28" s="224" t="s">
        <v>158</v>
      </c>
      <c r="D28" s="224" t="s">
        <v>39</v>
      </c>
      <c r="E28" s="225" t="s">
        <v>163</v>
      </c>
      <c r="F28" s="224" t="s">
        <v>92</v>
      </c>
      <c r="G28" s="224" t="s">
        <v>118</v>
      </c>
    </row>
    <row r="29" spans="1:7" s="218" customFormat="1" x14ac:dyDescent="0.25">
      <c r="A29" s="265" t="s">
        <v>227</v>
      </c>
      <c r="B29" s="224" t="s">
        <v>173</v>
      </c>
      <c r="C29" s="224" t="s">
        <v>158</v>
      </c>
      <c r="D29" s="224" t="s">
        <v>39</v>
      </c>
      <c r="E29" s="225" t="s">
        <v>163</v>
      </c>
      <c r="F29" s="224" t="s">
        <v>92</v>
      </c>
      <c r="G29" s="224" t="s">
        <v>119</v>
      </c>
    </row>
    <row r="30" spans="1:7" s="218" customFormat="1" x14ac:dyDescent="0.25">
      <c r="A30" s="265" t="s">
        <v>210</v>
      </c>
      <c r="B30" s="224" t="s">
        <v>173</v>
      </c>
      <c r="C30" s="224" t="s">
        <v>158</v>
      </c>
      <c r="D30" s="224" t="s">
        <v>39</v>
      </c>
      <c r="E30" s="225" t="s">
        <v>163</v>
      </c>
      <c r="F30" s="224" t="s">
        <v>92</v>
      </c>
      <c r="G30" s="224" t="s">
        <v>176</v>
      </c>
    </row>
    <row r="31" spans="1:7" s="259" customFormat="1" x14ac:dyDescent="0.25">
      <c r="A31" s="260"/>
      <c r="B31" s="261"/>
      <c r="C31" s="261"/>
      <c r="D31" s="261"/>
      <c r="E31" s="262"/>
      <c r="F31" s="261"/>
      <c r="G31" s="261"/>
    </row>
    <row r="32" spans="1:7" s="218" customFormat="1" x14ac:dyDescent="0.25">
      <c r="A32" s="271" t="s">
        <v>225</v>
      </c>
      <c r="B32" s="221" t="s">
        <v>177</v>
      </c>
      <c r="C32" s="221" t="s">
        <v>47</v>
      </c>
      <c r="D32" s="221" t="s">
        <v>38</v>
      </c>
      <c r="E32" s="222" t="s">
        <v>163</v>
      </c>
      <c r="F32" s="221" t="s">
        <v>92</v>
      </c>
      <c r="G32" s="231" t="s">
        <v>179</v>
      </c>
    </row>
    <row r="33" spans="1:8" s="218" customFormat="1" ht="26.4" x14ac:dyDescent="0.25">
      <c r="A33" s="271" t="s">
        <v>226</v>
      </c>
      <c r="B33" s="221" t="s">
        <v>177</v>
      </c>
      <c r="C33" s="221" t="s">
        <v>47</v>
      </c>
      <c r="D33" s="221" t="s">
        <v>38</v>
      </c>
      <c r="E33" s="222" t="s">
        <v>155</v>
      </c>
      <c r="F33" s="221" t="s">
        <v>92</v>
      </c>
      <c r="G33" s="231" t="s">
        <v>178</v>
      </c>
    </row>
    <row r="34" spans="1:8" s="218" customFormat="1" x14ac:dyDescent="0.25">
      <c r="A34" s="250"/>
      <c r="B34" s="257"/>
      <c r="C34" s="257"/>
      <c r="D34" s="257"/>
      <c r="E34" s="258"/>
      <c r="F34" s="257"/>
      <c r="G34" s="263"/>
    </row>
    <row r="35" spans="1:8" s="218" customFormat="1" x14ac:dyDescent="0.25">
      <c r="A35" s="266" t="s">
        <v>225</v>
      </c>
      <c r="B35" s="212" t="s">
        <v>177</v>
      </c>
      <c r="C35" s="212" t="s">
        <v>47</v>
      </c>
      <c r="D35" s="212" t="s">
        <v>39</v>
      </c>
      <c r="E35" s="213" t="s">
        <v>163</v>
      </c>
      <c r="F35" s="212" t="s">
        <v>92</v>
      </c>
      <c r="G35" s="232" t="s">
        <v>181</v>
      </c>
    </row>
    <row r="36" spans="1:8" s="218" customFormat="1" x14ac:dyDescent="0.25">
      <c r="A36" s="266" t="s">
        <v>226</v>
      </c>
      <c r="B36" s="212" t="s">
        <v>177</v>
      </c>
      <c r="C36" s="212" t="s">
        <v>47</v>
      </c>
      <c r="D36" s="212" t="s">
        <v>39</v>
      </c>
      <c r="E36" s="213" t="s">
        <v>159</v>
      </c>
      <c r="F36" s="212" t="s">
        <v>92</v>
      </c>
      <c r="G36" s="232" t="s">
        <v>180</v>
      </c>
      <c r="H36" s="212" t="s">
        <v>314</v>
      </c>
    </row>
    <row r="37" spans="1:8" s="218" customFormat="1" x14ac:dyDescent="0.25">
      <c r="A37" s="250"/>
      <c r="B37" s="257"/>
      <c r="C37" s="257"/>
      <c r="D37" s="257"/>
      <c r="E37" s="258"/>
      <c r="F37" s="257"/>
      <c r="G37" s="263"/>
    </row>
    <row r="38" spans="1:8" s="218" customFormat="1" ht="26.4" x14ac:dyDescent="0.25">
      <c r="A38" s="264" t="s">
        <v>225</v>
      </c>
      <c r="B38" s="214" t="s">
        <v>177</v>
      </c>
      <c r="C38" s="214" t="s">
        <v>158</v>
      </c>
      <c r="D38" s="214" t="s">
        <v>38</v>
      </c>
      <c r="E38" s="215" t="s">
        <v>155</v>
      </c>
      <c r="F38" s="214" t="s">
        <v>92</v>
      </c>
      <c r="G38" s="233" t="s">
        <v>183</v>
      </c>
    </row>
    <row r="39" spans="1:8" s="218" customFormat="1" x14ac:dyDescent="0.25">
      <c r="A39" s="264" t="s">
        <v>226</v>
      </c>
      <c r="B39" s="214" t="s">
        <v>177</v>
      </c>
      <c r="C39" s="214" t="s">
        <v>158</v>
      </c>
      <c r="D39" s="214" t="s">
        <v>38</v>
      </c>
      <c r="E39" s="215" t="s">
        <v>159</v>
      </c>
      <c r="F39" s="214" t="s">
        <v>92</v>
      </c>
      <c r="G39" s="233" t="s">
        <v>182</v>
      </c>
    </row>
    <row r="40" spans="1:8" s="218" customFormat="1" x14ac:dyDescent="0.25">
      <c r="A40" s="250"/>
      <c r="B40" s="257"/>
      <c r="C40" s="257"/>
      <c r="D40" s="257"/>
      <c r="E40" s="258"/>
      <c r="F40" s="257"/>
      <c r="G40" s="263"/>
    </row>
    <row r="41" spans="1:8" s="218" customFormat="1" x14ac:dyDescent="0.25">
      <c r="A41" s="265" t="s">
        <v>225</v>
      </c>
      <c r="B41" s="224" t="s">
        <v>177</v>
      </c>
      <c r="C41" s="224" t="s">
        <v>158</v>
      </c>
      <c r="D41" s="224" t="s">
        <v>39</v>
      </c>
      <c r="E41" s="225" t="s">
        <v>159</v>
      </c>
      <c r="F41" s="224" t="s">
        <v>92</v>
      </c>
      <c r="G41" s="224" t="s">
        <v>184</v>
      </c>
    </row>
    <row r="42" spans="1:8" s="218" customFormat="1" x14ac:dyDescent="0.25">
      <c r="A42" s="250"/>
      <c r="B42" s="257"/>
      <c r="C42" s="257"/>
      <c r="D42" s="257"/>
      <c r="E42" s="258"/>
      <c r="F42" s="257"/>
      <c r="G42" s="257"/>
    </row>
    <row r="43" spans="1:8" s="218" customFormat="1" x14ac:dyDescent="0.25">
      <c r="A43" s="271" t="s">
        <v>225</v>
      </c>
      <c r="B43" s="221" t="s">
        <v>185</v>
      </c>
      <c r="C43" s="221" t="s">
        <v>47</v>
      </c>
      <c r="D43" s="221" t="s">
        <v>38</v>
      </c>
      <c r="E43" s="222" t="s">
        <v>163</v>
      </c>
      <c r="F43" s="221" t="s">
        <v>92</v>
      </c>
      <c r="G43" s="231" t="s">
        <v>189</v>
      </c>
    </row>
    <row r="44" spans="1:8" s="218" customFormat="1" ht="26.4" x14ac:dyDescent="0.25">
      <c r="A44" s="271" t="s">
        <v>226</v>
      </c>
      <c r="B44" s="221" t="s">
        <v>185</v>
      </c>
      <c r="C44" s="221" t="s">
        <v>47</v>
      </c>
      <c r="D44" s="221" t="s">
        <v>38</v>
      </c>
      <c r="E44" s="222" t="s">
        <v>186</v>
      </c>
      <c r="F44" s="221" t="s">
        <v>92</v>
      </c>
      <c r="G44" s="231" t="s">
        <v>187</v>
      </c>
    </row>
    <row r="45" spans="1:8" s="218" customFormat="1" x14ac:dyDescent="0.25">
      <c r="A45" s="250"/>
      <c r="B45" s="257"/>
      <c r="C45" s="257"/>
      <c r="D45" s="257"/>
      <c r="E45" s="258"/>
      <c r="F45" s="257"/>
      <c r="G45" s="263"/>
    </row>
    <row r="46" spans="1:8" s="218" customFormat="1" x14ac:dyDescent="0.25">
      <c r="A46" s="266" t="s">
        <v>225</v>
      </c>
      <c r="B46" s="212" t="s">
        <v>185</v>
      </c>
      <c r="C46" s="212" t="s">
        <v>47</v>
      </c>
      <c r="D46" s="212" t="s">
        <v>39</v>
      </c>
      <c r="E46" s="213" t="s">
        <v>174</v>
      </c>
      <c r="F46" s="212" t="s">
        <v>92</v>
      </c>
      <c r="G46" s="212" t="s">
        <v>125</v>
      </c>
    </row>
    <row r="47" spans="1:8" s="218" customFormat="1" x14ac:dyDescent="0.25">
      <c r="A47" s="266" t="s">
        <v>226</v>
      </c>
      <c r="B47" s="212" t="s">
        <v>185</v>
      </c>
      <c r="C47" s="212" t="s">
        <v>47</v>
      </c>
      <c r="D47" s="212" t="s">
        <v>39</v>
      </c>
      <c r="E47" s="213" t="s">
        <v>174</v>
      </c>
      <c r="F47" s="212" t="s">
        <v>92</v>
      </c>
      <c r="G47" s="212" t="s">
        <v>126</v>
      </c>
    </row>
    <row r="48" spans="1:8" s="218" customFormat="1" x14ac:dyDescent="0.25">
      <c r="A48" s="266" t="s">
        <v>209</v>
      </c>
      <c r="B48" s="212" t="s">
        <v>185</v>
      </c>
      <c r="C48" s="212" t="s">
        <v>47</v>
      </c>
      <c r="D48" s="212" t="s">
        <v>39</v>
      </c>
      <c r="E48" s="213" t="s">
        <v>174</v>
      </c>
      <c r="F48" s="212" t="s">
        <v>92</v>
      </c>
      <c r="G48" s="212" t="s">
        <v>123</v>
      </c>
    </row>
    <row r="49" spans="1:7" s="218" customFormat="1" x14ac:dyDescent="0.25">
      <c r="A49" s="266" t="s">
        <v>227</v>
      </c>
      <c r="B49" s="212" t="s">
        <v>185</v>
      </c>
      <c r="C49" s="212" t="s">
        <v>47</v>
      </c>
      <c r="D49" s="212" t="s">
        <v>39</v>
      </c>
      <c r="E49" s="213" t="s">
        <v>174</v>
      </c>
      <c r="F49" s="212" t="s">
        <v>92</v>
      </c>
      <c r="G49" s="212" t="s">
        <v>124</v>
      </c>
    </row>
    <row r="50" spans="1:7" s="218" customFormat="1" ht="26.4" x14ac:dyDescent="0.25">
      <c r="A50" s="254"/>
      <c r="B50" s="212" t="s">
        <v>185</v>
      </c>
      <c r="C50" s="212" t="s">
        <v>47</v>
      </c>
      <c r="D50" s="212" t="s">
        <v>39</v>
      </c>
      <c r="E50" s="268" t="s">
        <v>155</v>
      </c>
      <c r="F50" s="269" t="s">
        <v>92</v>
      </c>
      <c r="G50" s="269" t="s">
        <v>121</v>
      </c>
    </row>
    <row r="51" spans="1:7" s="218" customFormat="1" x14ac:dyDescent="0.25">
      <c r="A51" s="254"/>
      <c r="B51" s="212" t="s">
        <v>185</v>
      </c>
      <c r="C51" s="212" t="s">
        <v>47</v>
      </c>
      <c r="D51" s="212" t="s">
        <v>39</v>
      </c>
      <c r="E51" s="268" t="s">
        <v>174</v>
      </c>
      <c r="F51" s="269" t="s">
        <v>92</v>
      </c>
      <c r="G51" s="269" t="s">
        <v>122</v>
      </c>
    </row>
    <row r="52" spans="1:7" s="218" customFormat="1" x14ac:dyDescent="0.25">
      <c r="A52" s="250"/>
      <c r="B52" s="257"/>
      <c r="C52" s="257"/>
      <c r="D52" s="257"/>
      <c r="E52" s="258"/>
      <c r="F52" s="257"/>
      <c r="G52" s="257"/>
    </row>
    <row r="53" spans="1:7" s="218" customFormat="1" x14ac:dyDescent="0.25">
      <c r="A53" s="264" t="s">
        <v>225</v>
      </c>
      <c r="B53" s="214" t="s">
        <v>185</v>
      </c>
      <c r="C53" s="214" t="s">
        <v>158</v>
      </c>
      <c r="D53" s="214" t="s">
        <v>39</v>
      </c>
      <c r="E53" s="215" t="s">
        <v>174</v>
      </c>
      <c r="F53" s="214" t="s">
        <v>92</v>
      </c>
      <c r="G53" s="233" t="s">
        <v>191</v>
      </c>
    </row>
    <row r="54" spans="1:7" s="218" customFormat="1" x14ac:dyDescent="0.25">
      <c r="A54" s="264" t="s">
        <v>226</v>
      </c>
      <c r="B54" s="214" t="s">
        <v>185</v>
      </c>
      <c r="C54" s="214" t="s">
        <v>158</v>
      </c>
      <c r="D54" s="214" t="s">
        <v>39</v>
      </c>
      <c r="E54" s="215" t="s">
        <v>174</v>
      </c>
      <c r="F54" s="214" t="s">
        <v>92</v>
      </c>
      <c r="G54" s="233" t="s">
        <v>190</v>
      </c>
    </row>
    <row r="55" spans="1:7" s="218" customFormat="1" x14ac:dyDescent="0.25">
      <c r="A55" s="250"/>
      <c r="B55" s="257"/>
      <c r="C55" s="257"/>
      <c r="D55" s="257"/>
      <c r="E55" s="258"/>
      <c r="F55" s="257"/>
      <c r="G55" s="263"/>
    </row>
    <row r="56" spans="1:7" s="218" customFormat="1" x14ac:dyDescent="0.25">
      <c r="A56" s="265" t="s">
        <v>225</v>
      </c>
      <c r="B56" s="224" t="s">
        <v>192</v>
      </c>
      <c r="C56" s="224" t="s">
        <v>47</v>
      </c>
      <c r="D56" s="224" t="s">
        <v>38</v>
      </c>
      <c r="E56" s="225" t="s">
        <v>163</v>
      </c>
      <c r="F56" s="224" t="s">
        <v>92</v>
      </c>
      <c r="G56" s="234" t="s">
        <v>194</v>
      </c>
    </row>
    <row r="57" spans="1:7" s="218" customFormat="1" x14ac:dyDescent="0.25">
      <c r="A57" s="265" t="s">
        <v>226</v>
      </c>
      <c r="B57" s="224" t="s">
        <v>192</v>
      </c>
      <c r="C57" s="224" t="s">
        <v>47</v>
      </c>
      <c r="D57" s="224" t="s">
        <v>38</v>
      </c>
      <c r="E57" s="225" t="s">
        <v>163</v>
      </c>
      <c r="F57" s="224" t="s">
        <v>92</v>
      </c>
      <c r="G57" s="234" t="s">
        <v>193</v>
      </c>
    </row>
    <row r="58" spans="1:7" s="218" customFormat="1" x14ac:dyDescent="0.25">
      <c r="A58" s="250"/>
      <c r="B58" s="257"/>
      <c r="C58" s="257"/>
      <c r="D58" s="257"/>
      <c r="E58" s="258"/>
      <c r="F58" s="257"/>
      <c r="G58" s="263"/>
    </row>
    <row r="59" spans="1:7" s="218" customFormat="1" x14ac:dyDescent="0.25">
      <c r="A59" s="271" t="s">
        <v>225</v>
      </c>
      <c r="B59" s="221" t="s">
        <v>192</v>
      </c>
      <c r="C59" s="221" t="s">
        <v>47</v>
      </c>
      <c r="D59" s="221" t="s">
        <v>39</v>
      </c>
      <c r="E59" s="222" t="s">
        <v>174</v>
      </c>
      <c r="F59" s="221" t="s">
        <v>92</v>
      </c>
      <c r="G59" s="221" t="s">
        <v>129</v>
      </c>
    </row>
    <row r="60" spans="1:7" s="218" customFormat="1" x14ac:dyDescent="0.25">
      <c r="A60" s="271" t="s">
        <v>226</v>
      </c>
      <c r="B60" s="221" t="s">
        <v>192</v>
      </c>
      <c r="C60" s="221" t="s">
        <v>47</v>
      </c>
      <c r="D60" s="221" t="s">
        <v>39</v>
      </c>
      <c r="E60" s="222" t="s">
        <v>174</v>
      </c>
      <c r="F60" s="221" t="s">
        <v>92</v>
      </c>
      <c r="G60" s="221" t="s">
        <v>131</v>
      </c>
    </row>
    <row r="61" spans="1:7" s="218" customFormat="1" x14ac:dyDescent="0.25">
      <c r="A61" s="271" t="s">
        <v>209</v>
      </c>
      <c r="B61" s="221" t="s">
        <v>192</v>
      </c>
      <c r="C61" s="221" t="s">
        <v>47</v>
      </c>
      <c r="D61" s="221" t="s">
        <v>39</v>
      </c>
      <c r="E61" s="222" t="s">
        <v>174</v>
      </c>
      <c r="F61" s="221" t="s">
        <v>92</v>
      </c>
      <c r="G61" s="221" t="s">
        <v>128</v>
      </c>
    </row>
    <row r="62" spans="1:7" s="218" customFormat="1" x14ac:dyDescent="0.25">
      <c r="A62" s="256"/>
      <c r="B62" s="221" t="s">
        <v>192</v>
      </c>
      <c r="C62" s="221" t="s">
        <v>47</v>
      </c>
      <c r="D62" s="221" t="s">
        <v>39</v>
      </c>
      <c r="E62" s="272" t="s">
        <v>163</v>
      </c>
      <c r="F62" s="273" t="s">
        <v>92</v>
      </c>
      <c r="G62" s="273" t="s">
        <v>132</v>
      </c>
    </row>
    <row r="63" spans="1:7" s="218" customFormat="1" x14ac:dyDescent="0.25">
      <c r="A63" s="256"/>
      <c r="B63" s="221" t="s">
        <v>192</v>
      </c>
      <c r="C63" s="221" t="s">
        <v>47</v>
      </c>
      <c r="D63" s="221" t="s">
        <v>39</v>
      </c>
      <c r="E63" s="272" t="s">
        <v>163</v>
      </c>
      <c r="F63" s="273" t="s">
        <v>92</v>
      </c>
      <c r="G63" s="273" t="s">
        <v>130</v>
      </c>
    </row>
    <row r="64" spans="1:7" s="218" customFormat="1" x14ac:dyDescent="0.25">
      <c r="A64" s="250"/>
      <c r="B64" s="257"/>
      <c r="C64" s="257"/>
      <c r="D64" s="257"/>
      <c r="E64" s="258"/>
      <c r="F64" s="257"/>
      <c r="G64" s="257"/>
    </row>
    <row r="65" spans="1:7" s="218" customFormat="1" ht="26.4" x14ac:dyDescent="0.25">
      <c r="A65" s="266" t="s">
        <v>225</v>
      </c>
      <c r="B65" s="212" t="s">
        <v>192</v>
      </c>
      <c r="C65" s="212" t="s">
        <v>158</v>
      </c>
      <c r="D65" s="212" t="s">
        <v>39</v>
      </c>
      <c r="E65" s="213" t="s">
        <v>195</v>
      </c>
      <c r="F65" s="212" t="s">
        <v>196</v>
      </c>
      <c r="G65" s="212" t="s">
        <v>137</v>
      </c>
    </row>
    <row r="66" spans="1:7" s="218" customFormat="1" x14ac:dyDescent="0.25">
      <c r="A66" s="266" t="s">
        <v>226</v>
      </c>
      <c r="B66" s="212" t="s">
        <v>192</v>
      </c>
      <c r="C66" s="212" t="s">
        <v>158</v>
      </c>
      <c r="D66" s="212" t="s">
        <v>39</v>
      </c>
      <c r="E66" s="213" t="s">
        <v>174</v>
      </c>
      <c r="F66" s="212" t="s">
        <v>92</v>
      </c>
      <c r="G66" s="212" t="s">
        <v>136</v>
      </c>
    </row>
    <row r="67" spans="1:7" s="218" customFormat="1" x14ac:dyDescent="0.25">
      <c r="A67" s="266" t="s">
        <v>209</v>
      </c>
      <c r="B67" s="212" t="s">
        <v>192</v>
      </c>
      <c r="C67" s="212" t="s">
        <v>158</v>
      </c>
      <c r="D67" s="212" t="s">
        <v>39</v>
      </c>
      <c r="E67" s="213" t="s">
        <v>174</v>
      </c>
      <c r="F67" s="212" t="s">
        <v>92</v>
      </c>
      <c r="G67" s="212" t="s">
        <v>134</v>
      </c>
    </row>
    <row r="68" spans="1:7" s="218" customFormat="1" x14ac:dyDescent="0.25">
      <c r="A68" s="254"/>
      <c r="B68" s="212" t="s">
        <v>192</v>
      </c>
      <c r="C68" s="212" t="s">
        <v>158</v>
      </c>
      <c r="D68" s="212" t="s">
        <v>39</v>
      </c>
      <c r="E68" s="268" t="s">
        <v>174</v>
      </c>
      <c r="F68" s="269" t="s">
        <v>92</v>
      </c>
      <c r="G68" s="269" t="s">
        <v>135</v>
      </c>
    </row>
    <row r="69" spans="1:7" s="218" customFormat="1" x14ac:dyDescent="0.25">
      <c r="A69" s="250"/>
      <c r="B69" s="257"/>
      <c r="C69" s="257"/>
      <c r="D69" s="257"/>
      <c r="E69" s="258"/>
      <c r="F69" s="257"/>
      <c r="G69" s="257"/>
    </row>
    <row r="70" spans="1:7" s="218" customFormat="1" x14ac:dyDescent="0.25">
      <c r="A70" s="264" t="s">
        <v>225</v>
      </c>
      <c r="B70" s="214" t="s">
        <v>198</v>
      </c>
      <c r="C70" s="214" t="s">
        <v>158</v>
      </c>
      <c r="D70" s="214" t="s">
        <v>39</v>
      </c>
      <c r="E70" s="215" t="s">
        <v>174</v>
      </c>
      <c r="F70" s="214" t="s">
        <v>92</v>
      </c>
      <c r="G70" s="214" t="s">
        <v>199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D1" workbookViewId="0">
      <selection activeCell="G51" sqref="G51"/>
    </sheetView>
  </sheetViews>
  <sheetFormatPr defaultRowHeight="14.4" x14ac:dyDescent="0.3"/>
  <cols>
    <col min="1" max="2" width="5.6640625" style="206" customWidth="1"/>
    <col min="3" max="3" width="10" style="206" bestFit="1" customWidth="1"/>
    <col min="4" max="4" width="4.33203125" style="202" customWidth="1"/>
    <col min="5" max="6" width="24.6640625" style="201" customWidth="1"/>
    <col min="7" max="7" width="38.109375" style="201" customWidth="1"/>
    <col min="8" max="8" width="8.88671875" style="208"/>
    <col min="9" max="16384" width="8.88671875" style="198"/>
  </cols>
  <sheetData>
    <row r="1" spans="1:8" ht="25.8" x14ac:dyDescent="0.3">
      <c r="A1" s="274" t="s">
        <v>201</v>
      </c>
      <c r="B1" s="274"/>
      <c r="C1" s="274"/>
      <c r="D1" s="274"/>
      <c r="E1" s="274"/>
      <c r="F1" s="274"/>
      <c r="G1" s="274"/>
    </row>
    <row r="2" spans="1:8" ht="46.5" customHeight="1" x14ac:dyDescent="0.3">
      <c r="A2" s="275" t="s">
        <v>202</v>
      </c>
      <c r="B2" s="275"/>
      <c r="C2" s="275"/>
      <c r="D2" s="275"/>
      <c r="E2" s="275"/>
      <c r="F2" s="275"/>
      <c r="G2" s="275"/>
    </row>
    <row r="3" spans="1:8" ht="32.4" customHeight="1" x14ac:dyDescent="0.3">
      <c r="A3" s="276" t="s">
        <v>139</v>
      </c>
      <c r="B3" s="276"/>
      <c r="C3" s="276"/>
      <c r="D3" s="276"/>
      <c r="E3" s="276"/>
      <c r="F3" s="276"/>
      <c r="G3" s="276"/>
    </row>
    <row r="4" spans="1:8" ht="385.2" customHeight="1" x14ac:dyDescent="0.3">
      <c r="A4" s="277" t="s">
        <v>200</v>
      </c>
      <c r="B4" s="277"/>
      <c r="C4" s="277"/>
      <c r="D4" s="277"/>
      <c r="E4" s="277"/>
      <c r="F4" s="277"/>
      <c r="G4" s="277"/>
    </row>
    <row r="5" spans="1:8" ht="66.599999999999994" x14ac:dyDescent="0.3">
      <c r="A5" s="199" t="s">
        <v>140</v>
      </c>
      <c r="B5" s="199" t="s">
        <v>141</v>
      </c>
      <c r="C5" s="199" t="s">
        <v>142</v>
      </c>
      <c r="D5" s="200" t="s">
        <v>143</v>
      </c>
      <c r="G5" s="202" t="s">
        <v>144</v>
      </c>
    </row>
    <row r="6" spans="1:8" ht="22.5" customHeight="1" x14ac:dyDescent="0.3">
      <c r="A6" s="235" t="s">
        <v>203</v>
      </c>
      <c r="B6" s="236"/>
      <c r="C6" s="237" t="s">
        <v>204</v>
      </c>
      <c r="D6" s="204" t="s">
        <v>2</v>
      </c>
      <c r="E6" s="203" t="s">
        <v>88</v>
      </c>
      <c r="F6" s="203" t="s">
        <v>89</v>
      </c>
      <c r="G6" s="204" t="s">
        <v>270</v>
      </c>
      <c r="H6" s="208" t="s">
        <v>225</v>
      </c>
    </row>
    <row r="7" spans="1:8" ht="22.5" customHeight="1" x14ac:dyDescent="0.3">
      <c r="A7" s="235"/>
      <c r="B7" s="236"/>
      <c r="C7" s="235"/>
      <c r="D7" s="204" t="s">
        <v>2</v>
      </c>
      <c r="E7" s="205" t="s">
        <v>89</v>
      </c>
      <c r="F7" s="205" t="s">
        <v>86</v>
      </c>
      <c r="G7" s="204" t="s">
        <v>271</v>
      </c>
      <c r="H7" s="208" t="s">
        <v>226</v>
      </c>
    </row>
    <row r="8" spans="1:8" ht="22.5" customHeight="1" x14ac:dyDescent="0.3">
      <c r="A8" s="235"/>
      <c r="B8" s="236"/>
      <c r="C8" s="235"/>
      <c r="D8" s="204" t="s">
        <v>2</v>
      </c>
      <c r="E8" s="205" t="s">
        <v>91</v>
      </c>
      <c r="F8" s="205" t="s">
        <v>165</v>
      </c>
      <c r="G8" s="204" t="s">
        <v>272</v>
      </c>
      <c r="H8" s="208" t="s">
        <v>209</v>
      </c>
    </row>
    <row r="9" spans="1:8" ht="22.5" customHeight="1" x14ac:dyDescent="0.3">
      <c r="A9" s="235"/>
      <c r="B9" s="236"/>
      <c r="C9" s="235"/>
      <c r="D9" s="204" t="s">
        <v>2</v>
      </c>
      <c r="E9" s="205" t="s">
        <v>86</v>
      </c>
      <c r="F9" s="205" t="s">
        <v>88</v>
      </c>
      <c r="G9" s="204" t="s">
        <v>273</v>
      </c>
      <c r="H9" s="208" t="s">
        <v>227</v>
      </c>
    </row>
    <row r="10" spans="1:8" ht="22.5" customHeight="1" x14ac:dyDescent="0.3">
      <c r="A10" s="235"/>
      <c r="B10" s="236"/>
      <c r="C10" s="235" t="s">
        <v>34</v>
      </c>
      <c r="D10" s="204" t="s">
        <v>2</v>
      </c>
      <c r="E10" s="205" t="s">
        <v>86</v>
      </c>
      <c r="F10" s="205" t="s">
        <v>91</v>
      </c>
      <c r="G10" s="204" t="s">
        <v>274</v>
      </c>
      <c r="H10" s="208" t="s">
        <v>210</v>
      </c>
    </row>
    <row r="11" spans="1:8" ht="22.5" customHeight="1" x14ac:dyDescent="0.3">
      <c r="A11" s="235"/>
      <c r="B11" s="236"/>
      <c r="C11" s="235" t="s">
        <v>205</v>
      </c>
      <c r="D11" s="204" t="s">
        <v>2</v>
      </c>
      <c r="E11" s="203" t="s">
        <v>88</v>
      </c>
      <c r="F11" s="205" t="s">
        <v>165</v>
      </c>
      <c r="G11" s="204" t="s">
        <v>275</v>
      </c>
      <c r="H11" s="208" t="s">
        <v>228</v>
      </c>
    </row>
    <row r="12" spans="1:8" ht="22.5" customHeight="1" x14ac:dyDescent="0.3">
      <c r="A12" s="235" t="s">
        <v>206</v>
      </c>
      <c r="B12" s="236"/>
      <c r="C12" s="237" t="s">
        <v>207</v>
      </c>
      <c r="D12" s="204" t="s">
        <v>2</v>
      </c>
      <c r="E12" s="203" t="s">
        <v>101</v>
      </c>
      <c r="F12" s="203" t="s">
        <v>102</v>
      </c>
      <c r="G12" s="204" t="s">
        <v>276</v>
      </c>
      <c r="H12" s="208" t="s">
        <v>229</v>
      </c>
    </row>
    <row r="13" spans="1:8" ht="22.5" customHeight="1" x14ac:dyDescent="0.3">
      <c r="A13" s="235"/>
      <c r="B13" s="236"/>
      <c r="C13" s="235"/>
      <c r="D13" s="204"/>
      <c r="E13" s="203" t="s">
        <v>102</v>
      </c>
      <c r="F13" s="203" t="s">
        <v>100</v>
      </c>
      <c r="G13" s="204" t="s">
        <v>277</v>
      </c>
      <c r="H13" s="208" t="s">
        <v>230</v>
      </c>
    </row>
    <row r="14" spans="1:8" ht="22.5" customHeight="1" x14ac:dyDescent="0.3">
      <c r="A14" s="235"/>
      <c r="B14" s="236"/>
      <c r="C14" s="235"/>
      <c r="D14" s="204"/>
      <c r="E14" s="203" t="s">
        <v>100</v>
      </c>
      <c r="F14" s="203" t="s">
        <v>101</v>
      </c>
      <c r="G14" s="204" t="s">
        <v>278</v>
      </c>
      <c r="H14" s="208" t="s">
        <v>231</v>
      </c>
    </row>
    <row r="15" spans="1:8" ht="22.5" customHeight="1" x14ac:dyDescent="0.3">
      <c r="A15" s="235" t="s">
        <v>203</v>
      </c>
      <c r="B15" s="236"/>
      <c r="C15" s="237" t="s">
        <v>208</v>
      </c>
      <c r="D15" s="204"/>
      <c r="E15" s="203" t="s">
        <v>108</v>
      </c>
      <c r="F15" s="203" t="s">
        <v>109</v>
      </c>
      <c r="G15" s="204" t="s">
        <v>279</v>
      </c>
      <c r="H15" s="208" t="s">
        <v>232</v>
      </c>
    </row>
    <row r="16" spans="1:8" ht="22.5" customHeight="1" x14ac:dyDescent="0.3">
      <c r="A16" s="235"/>
      <c r="B16" s="236"/>
      <c r="C16" s="235"/>
      <c r="D16" s="204"/>
      <c r="E16" s="86" t="s">
        <v>111</v>
      </c>
      <c r="F16" s="203" t="s">
        <v>112</v>
      </c>
      <c r="G16" s="204" t="s">
        <v>280</v>
      </c>
      <c r="H16" s="208" t="s">
        <v>233</v>
      </c>
    </row>
    <row r="17" spans="1:16" ht="22.5" customHeight="1" x14ac:dyDescent="0.3">
      <c r="A17" s="235"/>
      <c r="B17" s="236"/>
      <c r="C17" s="235"/>
      <c r="D17" s="204"/>
      <c r="E17" s="203" t="s">
        <v>110</v>
      </c>
      <c r="F17" s="203" t="s">
        <v>113</v>
      </c>
      <c r="G17" s="204" t="s">
        <v>281</v>
      </c>
      <c r="H17" s="208" t="s">
        <v>234</v>
      </c>
    </row>
    <row r="18" spans="1:16" ht="22.5" customHeight="1" x14ac:dyDescent="0.3">
      <c r="A18" s="235"/>
      <c r="B18" s="236"/>
      <c r="C18" s="235"/>
      <c r="D18" s="204"/>
      <c r="E18" s="203" t="s">
        <v>109</v>
      </c>
      <c r="F18" s="203" t="s">
        <v>107</v>
      </c>
      <c r="G18" s="204" t="s">
        <v>282</v>
      </c>
      <c r="H18" s="208" t="s">
        <v>235</v>
      </c>
    </row>
    <row r="19" spans="1:16" ht="22.5" customHeight="1" x14ac:dyDescent="0.3">
      <c r="A19" s="235"/>
      <c r="B19" s="236"/>
      <c r="C19" s="235"/>
      <c r="D19" s="204"/>
      <c r="E19" s="203" t="s">
        <v>112</v>
      </c>
      <c r="F19" s="203" t="s">
        <v>110</v>
      </c>
      <c r="G19" s="204" t="s">
        <v>283</v>
      </c>
      <c r="H19" s="208" t="s">
        <v>236</v>
      </c>
      <c r="K19" s="206"/>
      <c r="L19" s="207"/>
      <c r="M19" s="206"/>
      <c r="N19" s="202"/>
      <c r="O19" s="208"/>
      <c r="P19" s="208"/>
    </row>
    <row r="20" spans="1:16" ht="22.5" customHeight="1" x14ac:dyDescent="0.3">
      <c r="A20" s="235"/>
      <c r="B20" s="236"/>
      <c r="C20" s="235"/>
      <c r="D20" s="204"/>
      <c r="E20" s="203" t="s">
        <v>113</v>
      </c>
      <c r="F20" s="86" t="s">
        <v>111</v>
      </c>
      <c r="G20" s="204" t="s">
        <v>282</v>
      </c>
      <c r="H20" s="208" t="s">
        <v>237</v>
      </c>
    </row>
    <row r="21" spans="1:16" ht="22.5" customHeight="1" x14ac:dyDescent="0.3">
      <c r="A21" s="235"/>
      <c r="B21" s="236"/>
      <c r="C21" s="235"/>
      <c r="D21" s="204"/>
      <c r="E21" s="203" t="s">
        <v>107</v>
      </c>
      <c r="F21" s="203" t="s">
        <v>108</v>
      </c>
      <c r="G21" s="204" t="s">
        <v>284</v>
      </c>
      <c r="H21" s="208" t="s">
        <v>238</v>
      </c>
    </row>
    <row r="22" spans="1:16" ht="22.5" customHeight="1" x14ac:dyDescent="0.3">
      <c r="A22" s="235"/>
      <c r="B22" s="236"/>
      <c r="C22" s="235"/>
      <c r="D22" s="204"/>
      <c r="E22" s="203" t="s">
        <v>110</v>
      </c>
      <c r="F22" s="86" t="s">
        <v>111</v>
      </c>
      <c r="G22" s="204" t="s">
        <v>282</v>
      </c>
      <c r="H22" s="208" t="s">
        <v>239</v>
      </c>
      <c r="I22" s="209"/>
      <c r="J22" s="208"/>
      <c r="K22" s="206"/>
      <c r="L22" s="207"/>
      <c r="M22" s="206"/>
      <c r="N22" s="202"/>
      <c r="O22" s="208"/>
      <c r="P22" s="208"/>
    </row>
    <row r="23" spans="1:16" ht="22.5" customHeight="1" x14ac:dyDescent="0.3">
      <c r="A23" s="235"/>
      <c r="B23" s="236"/>
      <c r="C23" s="235"/>
      <c r="D23" s="204"/>
      <c r="E23" s="203" t="s">
        <v>112</v>
      </c>
      <c r="F23" s="203" t="s">
        <v>113</v>
      </c>
      <c r="G23" s="204" t="s">
        <v>284</v>
      </c>
      <c r="H23" s="208" t="s">
        <v>240</v>
      </c>
      <c r="K23" s="206"/>
      <c r="L23" s="207"/>
      <c r="M23" s="206"/>
      <c r="N23" s="202"/>
      <c r="O23" s="209"/>
      <c r="P23" s="209"/>
    </row>
    <row r="24" spans="1:16" ht="22.5" customHeight="1" x14ac:dyDescent="0.3">
      <c r="A24" s="235"/>
      <c r="B24" s="236"/>
      <c r="C24" s="235" t="s">
        <v>34</v>
      </c>
      <c r="D24" s="204"/>
      <c r="E24" s="203" t="s">
        <v>107</v>
      </c>
      <c r="F24" s="203" t="s">
        <v>112</v>
      </c>
      <c r="G24" s="204" t="s">
        <v>280</v>
      </c>
      <c r="H24" s="208" t="s">
        <v>241</v>
      </c>
      <c r="K24" s="206"/>
      <c r="L24" s="207"/>
      <c r="M24" s="206"/>
      <c r="N24" s="202"/>
      <c r="O24" s="209"/>
      <c r="P24" s="209"/>
    </row>
    <row r="25" spans="1:16" ht="22.5" customHeight="1" x14ac:dyDescent="0.3">
      <c r="A25" s="235"/>
      <c r="B25" s="236"/>
      <c r="C25" s="235" t="s">
        <v>209</v>
      </c>
      <c r="D25" s="204"/>
      <c r="E25" s="203" t="s">
        <v>109</v>
      </c>
      <c r="F25" s="86" t="s">
        <v>111</v>
      </c>
      <c r="G25" s="204" t="s">
        <v>282</v>
      </c>
      <c r="H25" s="208" t="s">
        <v>242</v>
      </c>
    </row>
    <row r="26" spans="1:16" ht="22.5" customHeight="1" x14ac:dyDescent="0.3">
      <c r="A26" s="235"/>
      <c r="B26" s="236"/>
      <c r="C26" s="235" t="s">
        <v>210</v>
      </c>
      <c r="D26" s="204"/>
      <c r="E26" s="203" t="s">
        <v>108</v>
      </c>
      <c r="F26" s="203" t="s">
        <v>113</v>
      </c>
      <c r="G26" s="204" t="s">
        <v>285</v>
      </c>
      <c r="H26" s="208" t="s">
        <v>243</v>
      </c>
      <c r="K26" s="206"/>
      <c r="L26" s="207"/>
      <c r="M26" s="206"/>
      <c r="N26" s="202"/>
      <c r="O26" s="208"/>
      <c r="P26" s="208"/>
    </row>
    <row r="27" spans="1:16" ht="22.5" customHeight="1" x14ac:dyDescent="0.3">
      <c r="A27" s="235"/>
      <c r="B27" s="236"/>
      <c r="C27" s="237" t="s">
        <v>211</v>
      </c>
      <c r="D27" s="204"/>
      <c r="E27" s="203" t="s">
        <v>117</v>
      </c>
      <c r="F27" s="203" t="s">
        <v>118</v>
      </c>
      <c r="G27" s="204" t="s">
        <v>283</v>
      </c>
      <c r="H27" s="208" t="s">
        <v>244</v>
      </c>
      <c r="M27" s="202"/>
      <c r="N27" s="201"/>
      <c r="O27" s="201"/>
    </row>
    <row r="28" spans="1:16" ht="22.5" customHeight="1" x14ac:dyDescent="0.3">
      <c r="A28" s="235"/>
      <c r="B28" s="236"/>
      <c r="C28" s="235"/>
      <c r="D28" s="204"/>
      <c r="E28" s="203" t="s">
        <v>118</v>
      </c>
      <c r="F28" s="204" t="s">
        <v>176</v>
      </c>
      <c r="G28" s="204" t="s">
        <v>284</v>
      </c>
      <c r="H28" s="208" t="s">
        <v>245</v>
      </c>
    </row>
    <row r="29" spans="1:16" ht="22.5" customHeight="1" x14ac:dyDescent="0.3">
      <c r="A29" s="235"/>
      <c r="B29" s="236"/>
      <c r="C29" s="235"/>
      <c r="D29" s="204"/>
      <c r="E29" s="203" t="s">
        <v>119</v>
      </c>
      <c r="F29" s="203" t="s">
        <v>120</v>
      </c>
      <c r="G29" s="204" t="s">
        <v>281</v>
      </c>
      <c r="H29" s="208" t="s">
        <v>246</v>
      </c>
    </row>
    <row r="30" spans="1:16" ht="22.5" customHeight="1" x14ac:dyDescent="0.3">
      <c r="A30" s="235"/>
      <c r="B30" s="236"/>
      <c r="C30" s="235"/>
      <c r="D30" s="204"/>
      <c r="E30" s="204" t="s">
        <v>176</v>
      </c>
      <c r="F30" s="203" t="s">
        <v>117</v>
      </c>
      <c r="G30" s="204" t="s">
        <v>281</v>
      </c>
      <c r="H30" s="208" t="s">
        <v>247</v>
      </c>
    </row>
    <row r="31" spans="1:16" ht="22.5" customHeight="1" x14ac:dyDescent="0.3">
      <c r="A31" s="235"/>
      <c r="B31" s="236"/>
      <c r="C31" s="235" t="s">
        <v>34</v>
      </c>
      <c r="D31" s="204"/>
      <c r="E31" s="203" t="s">
        <v>117</v>
      </c>
      <c r="F31" s="203" t="s">
        <v>120</v>
      </c>
      <c r="G31" s="204" t="s">
        <v>286</v>
      </c>
      <c r="H31" s="208" t="s">
        <v>248</v>
      </c>
    </row>
    <row r="32" spans="1:16" ht="22.5" customHeight="1" x14ac:dyDescent="0.3">
      <c r="A32" s="235"/>
      <c r="B32" s="236"/>
      <c r="C32" s="235" t="s">
        <v>209</v>
      </c>
      <c r="D32" s="204"/>
      <c r="E32" s="203" t="s">
        <v>118</v>
      </c>
      <c r="F32" s="203" t="s">
        <v>119</v>
      </c>
      <c r="G32" s="204" t="s">
        <v>287</v>
      </c>
      <c r="H32" s="208" t="s">
        <v>249</v>
      </c>
    </row>
    <row r="33" spans="1:8" ht="22.5" customHeight="1" x14ac:dyDescent="0.3">
      <c r="A33" s="235"/>
      <c r="B33" s="236"/>
      <c r="C33" s="237" t="s">
        <v>212</v>
      </c>
      <c r="D33" s="204"/>
      <c r="E33" s="204" t="s">
        <v>125</v>
      </c>
      <c r="F33" s="204" t="s">
        <v>123</v>
      </c>
      <c r="G33" s="204" t="s">
        <v>288</v>
      </c>
      <c r="H33" s="208" t="s">
        <v>250</v>
      </c>
    </row>
    <row r="34" spans="1:8" ht="22.5" customHeight="1" x14ac:dyDescent="0.3">
      <c r="A34" s="235"/>
      <c r="B34" s="236"/>
      <c r="C34" s="235"/>
      <c r="D34" s="204"/>
      <c r="E34" s="204" t="s">
        <v>125</v>
      </c>
      <c r="F34" s="204" t="s">
        <v>126</v>
      </c>
      <c r="G34" s="204" t="s">
        <v>289</v>
      </c>
      <c r="H34" s="208" t="s">
        <v>251</v>
      </c>
    </row>
    <row r="35" spans="1:8" ht="22.5" customHeight="1" x14ac:dyDescent="0.3">
      <c r="A35" s="235"/>
      <c r="B35" s="236"/>
      <c r="C35" s="235"/>
      <c r="D35" s="204"/>
      <c r="E35" s="204" t="s">
        <v>123</v>
      </c>
      <c r="F35" s="204" t="s">
        <v>124</v>
      </c>
      <c r="G35" s="204" t="s">
        <v>289</v>
      </c>
      <c r="H35" s="208" t="s">
        <v>252</v>
      </c>
    </row>
    <row r="36" spans="1:8" ht="22.5" customHeight="1" x14ac:dyDescent="0.3">
      <c r="A36" s="235"/>
      <c r="B36" s="236"/>
      <c r="C36" s="235"/>
      <c r="D36" s="204"/>
      <c r="E36" s="204" t="s">
        <v>126</v>
      </c>
      <c r="F36" s="204" t="s">
        <v>124</v>
      </c>
      <c r="G36" s="204" t="s">
        <v>290</v>
      </c>
      <c r="H36" s="208" t="s">
        <v>253</v>
      </c>
    </row>
    <row r="37" spans="1:8" ht="22.5" customHeight="1" x14ac:dyDescent="0.3">
      <c r="A37" s="235"/>
      <c r="B37" s="236"/>
      <c r="C37" s="235"/>
      <c r="D37" s="204"/>
      <c r="E37" s="204" t="s">
        <v>126</v>
      </c>
      <c r="F37" s="204" t="s">
        <v>123</v>
      </c>
      <c r="G37" s="204" t="s">
        <v>292</v>
      </c>
      <c r="H37" s="208" t="s">
        <v>254</v>
      </c>
    </row>
    <row r="38" spans="1:8" ht="22.5" customHeight="1" x14ac:dyDescent="0.3">
      <c r="A38" s="235"/>
      <c r="B38" s="236"/>
      <c r="C38" s="235"/>
      <c r="D38" s="204"/>
      <c r="E38" s="204" t="s">
        <v>124</v>
      </c>
      <c r="F38" s="204" t="s">
        <v>125</v>
      </c>
      <c r="G38" s="204" t="s">
        <v>291</v>
      </c>
      <c r="H38" s="208" t="s">
        <v>255</v>
      </c>
    </row>
    <row r="39" spans="1:8" ht="22.5" customHeight="1" x14ac:dyDescent="0.3">
      <c r="A39" s="235"/>
      <c r="B39" s="236"/>
      <c r="C39" s="237" t="s">
        <v>213</v>
      </c>
      <c r="D39" s="204"/>
      <c r="E39" s="238" t="s">
        <v>134</v>
      </c>
      <c r="F39" s="239" t="s">
        <v>137</v>
      </c>
      <c r="G39" s="204" t="s">
        <v>293</v>
      </c>
      <c r="H39" s="208" t="s">
        <v>256</v>
      </c>
    </row>
    <row r="40" spans="1:8" ht="22.5" customHeight="1" x14ac:dyDescent="0.3">
      <c r="A40" s="235"/>
      <c r="B40" s="236"/>
      <c r="C40" s="235"/>
      <c r="D40" s="204"/>
      <c r="E40" s="204" t="s">
        <v>136</v>
      </c>
      <c r="F40" s="238" t="s">
        <v>134</v>
      </c>
      <c r="G40" s="204" t="s">
        <v>291</v>
      </c>
      <c r="H40" s="208" t="s">
        <v>257</v>
      </c>
    </row>
    <row r="41" spans="1:8" ht="22.5" customHeight="1" x14ac:dyDescent="0.3">
      <c r="A41" s="235"/>
      <c r="B41" s="236"/>
      <c r="C41" s="235"/>
      <c r="D41" s="204"/>
      <c r="E41" s="204" t="s">
        <v>136</v>
      </c>
      <c r="F41" s="239" t="s">
        <v>137</v>
      </c>
      <c r="G41" s="204" t="s">
        <v>282</v>
      </c>
      <c r="H41" s="208" t="s">
        <v>258</v>
      </c>
    </row>
    <row r="42" spans="1:8" ht="22.5" customHeight="1" x14ac:dyDescent="0.3">
      <c r="A42" s="235"/>
      <c r="B42" s="236"/>
      <c r="C42" s="237" t="s">
        <v>214</v>
      </c>
      <c r="D42" s="204"/>
      <c r="E42" s="204" t="s">
        <v>131</v>
      </c>
      <c r="F42" s="204" t="s">
        <v>128</v>
      </c>
      <c r="G42" s="204" t="s">
        <v>294</v>
      </c>
      <c r="H42" s="208" t="s">
        <v>259</v>
      </c>
    </row>
    <row r="43" spans="1:8" ht="22.5" customHeight="1" x14ac:dyDescent="0.3">
      <c r="A43" s="235"/>
      <c r="B43" s="236"/>
      <c r="C43" s="235"/>
      <c r="D43" s="204"/>
      <c r="E43" s="204" t="s">
        <v>131</v>
      </c>
      <c r="F43" s="204" t="s">
        <v>129</v>
      </c>
      <c r="G43" s="204" t="s">
        <v>295</v>
      </c>
      <c r="H43" s="208" t="s">
        <v>260</v>
      </c>
    </row>
    <row r="44" spans="1:8" ht="22.5" customHeight="1" x14ac:dyDescent="0.3">
      <c r="A44" s="235"/>
      <c r="B44" s="236"/>
      <c r="C44" s="235"/>
      <c r="D44" s="204"/>
      <c r="E44" s="204" t="s">
        <v>128</v>
      </c>
      <c r="F44" s="204" t="s">
        <v>129</v>
      </c>
      <c r="G44" s="204" t="s">
        <v>281</v>
      </c>
      <c r="H44" s="208" t="s">
        <v>261</v>
      </c>
    </row>
    <row r="45" spans="1:8" ht="22.5" customHeight="1" x14ac:dyDescent="0.3">
      <c r="A45" s="235"/>
      <c r="B45" s="236"/>
      <c r="C45" s="237" t="s">
        <v>215</v>
      </c>
      <c r="D45" s="204"/>
      <c r="E45" s="204" t="s">
        <v>178</v>
      </c>
      <c r="F45" s="204" t="s">
        <v>179</v>
      </c>
      <c r="G45" s="204" t="s">
        <v>296</v>
      </c>
      <c r="H45" s="208" t="s">
        <v>262</v>
      </c>
    </row>
    <row r="46" spans="1:8" ht="22.5" customHeight="1" x14ac:dyDescent="0.3">
      <c r="A46" s="235"/>
      <c r="B46" s="236"/>
      <c r="C46" s="237" t="s">
        <v>216</v>
      </c>
      <c r="D46" s="204"/>
      <c r="E46" s="204" t="s">
        <v>180</v>
      </c>
      <c r="F46" s="204" t="s">
        <v>181</v>
      </c>
      <c r="G46" s="204" t="s">
        <v>281</v>
      </c>
      <c r="H46" s="208" t="s">
        <v>263</v>
      </c>
    </row>
    <row r="47" spans="1:8" ht="22.5" customHeight="1" x14ac:dyDescent="0.3">
      <c r="A47" s="235"/>
      <c r="B47" s="236"/>
      <c r="C47" s="237" t="s">
        <v>217</v>
      </c>
      <c r="D47" s="204"/>
      <c r="E47" s="204" t="s">
        <v>182</v>
      </c>
      <c r="F47" s="204" t="s">
        <v>183</v>
      </c>
      <c r="G47" s="204" t="s">
        <v>285</v>
      </c>
      <c r="H47" s="208" t="s">
        <v>264</v>
      </c>
    </row>
    <row r="48" spans="1:8" ht="22.5" customHeight="1" x14ac:dyDescent="0.3">
      <c r="A48" s="235"/>
      <c r="B48" s="236"/>
      <c r="C48" s="237" t="s">
        <v>218</v>
      </c>
      <c r="D48" s="204"/>
      <c r="E48" s="204" t="s">
        <v>187</v>
      </c>
      <c r="F48" s="204" t="s">
        <v>189</v>
      </c>
      <c r="G48" s="204" t="s">
        <v>296</v>
      </c>
      <c r="H48" s="208" t="s">
        <v>265</v>
      </c>
    </row>
    <row r="49" spans="1:10" ht="22.5" customHeight="1" x14ac:dyDescent="0.3">
      <c r="A49" s="235"/>
      <c r="B49" s="236"/>
      <c r="C49" s="237" t="s">
        <v>219</v>
      </c>
      <c r="D49" s="204"/>
      <c r="E49" s="204" t="s">
        <v>190</v>
      </c>
      <c r="F49" s="204" t="s">
        <v>191</v>
      </c>
      <c r="G49" s="204" t="s">
        <v>281</v>
      </c>
      <c r="H49" s="208" t="s">
        <v>266</v>
      </c>
    </row>
    <row r="50" spans="1:10" ht="22.5" customHeight="1" x14ac:dyDescent="0.3">
      <c r="A50" s="235"/>
      <c r="B50" s="235"/>
      <c r="C50" s="237" t="s">
        <v>220</v>
      </c>
      <c r="D50" s="204"/>
      <c r="E50" s="204" t="s">
        <v>193</v>
      </c>
      <c r="F50" s="204" t="s">
        <v>194</v>
      </c>
      <c r="G50" s="204" t="s">
        <v>297</v>
      </c>
      <c r="H50" s="208" t="s">
        <v>267</v>
      </c>
      <c r="I50" s="198" t="s">
        <v>268</v>
      </c>
      <c r="J50" s="198" t="s">
        <v>269</v>
      </c>
    </row>
  </sheetData>
  <mergeCells count="4">
    <mergeCell ref="A1:G1"/>
    <mergeCell ref="A2:G2"/>
    <mergeCell ref="A3:G3"/>
    <mergeCell ref="A4:G4"/>
  </mergeCells>
  <phoneticPr fontId="38" type="noConversion"/>
  <conditionalFormatting sqref="E16">
    <cfRule type="cellIs" dxfId="19" priority="7" stopIfTrue="1" operator="equal">
      <formula>"Bye"</formula>
    </cfRule>
  </conditionalFormatting>
  <conditionalFormatting sqref="F20">
    <cfRule type="cellIs" dxfId="18" priority="6" stopIfTrue="1" operator="equal">
      <formula>"Bye"</formula>
    </cfRule>
  </conditionalFormatting>
  <conditionalFormatting sqref="F22">
    <cfRule type="cellIs" dxfId="17" priority="5" stopIfTrue="1" operator="equal">
      <formula>"Bye"</formula>
    </cfRule>
  </conditionalFormatting>
  <conditionalFormatting sqref="E39:E40">
    <cfRule type="cellIs" dxfId="16" priority="4" stopIfTrue="1" operator="equal">
      <formula>"Bye"</formula>
    </cfRule>
  </conditionalFormatting>
  <conditionalFormatting sqref="F40">
    <cfRule type="cellIs" dxfId="15" priority="3" stopIfTrue="1" operator="equal">
      <formula>"Bye"</formula>
    </cfRule>
  </conditionalFormatting>
  <conditionalFormatting sqref="F25">
    <cfRule type="cellIs" dxfId="14" priority="1" stopIfTrue="1" operator="equal">
      <formula>"Bye"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indexed="11"/>
  </sheetPr>
  <dimension ref="A1:AK43"/>
  <sheetViews>
    <sheetView zoomScaleNormal="100" workbookViewId="0">
      <selection activeCell="L12" sqref="L1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style="168" hidden="1" customWidth="1"/>
    <col min="26" max="37" width="0" style="168" hidden="1" customWidth="1"/>
  </cols>
  <sheetData>
    <row r="1" spans="1:37" ht="24.6" x14ac:dyDescent="0.25">
      <c r="A1" s="281" t="str">
        <f>Altalanos!$A$6</f>
        <v>J-NK-Szolnok Vármegye Tenisz Diákolimpia</v>
      </c>
      <c r="B1" s="281"/>
      <c r="C1" s="281"/>
      <c r="D1" s="281"/>
      <c r="E1" s="281"/>
      <c r="F1" s="281"/>
      <c r="G1" s="71"/>
      <c r="H1" s="74" t="s">
        <v>29</v>
      </c>
      <c r="I1" s="72"/>
      <c r="J1" s="73"/>
      <c r="L1" s="75"/>
      <c r="M1" s="102"/>
      <c r="N1" s="104"/>
      <c r="O1" s="104" t="s">
        <v>9</v>
      </c>
      <c r="P1" s="104"/>
      <c r="Q1" s="105"/>
      <c r="R1" s="104"/>
      <c r="S1" s="106"/>
      <c r="Y1"/>
      <c r="Z1"/>
      <c r="AA1"/>
      <c r="AB1" s="176" t="e">
        <f>IF(Y5=1,CONCATENATE(VLOOKUP(Y3,AA16:AH27,2)),CONCATENATE(VLOOKUP(Y3,AA2:AK13,2)))</f>
        <v>#N/A</v>
      </c>
      <c r="AC1" s="176" t="e">
        <f>IF(Y5=1,CONCATENATE(VLOOKUP(Y3,AA16:AK27,3)),CONCATENATE(VLOOKUP(Y3,AA2:AK13,3)))</f>
        <v>#N/A</v>
      </c>
      <c r="AD1" s="176" t="e">
        <f>IF(Y5=1,CONCATENATE(VLOOKUP(Y3,AA16:AK27,4)),CONCATENATE(VLOOKUP(Y3,AA2:AK13,4)))</f>
        <v>#N/A</v>
      </c>
      <c r="AE1" s="176" t="e">
        <f>IF(Y5=1,CONCATENATE(VLOOKUP(Y3,AA16:AK27,5)),CONCATENATE(VLOOKUP(Y3,AA2:AK13,5)))</f>
        <v>#N/A</v>
      </c>
      <c r="AF1" s="176" t="e">
        <f>IF(Y5=1,CONCATENATE(VLOOKUP(Y3,AA16:AK27,6)),CONCATENATE(VLOOKUP(Y3,AA2:AK13,6)))</f>
        <v>#N/A</v>
      </c>
      <c r="AG1" s="176" t="e">
        <f>IF(Y5=1,CONCATENATE(VLOOKUP(Y3,AA16:AK27,7)),CONCATENATE(VLOOKUP(Y3,AA2:AK13,7)))</f>
        <v>#N/A</v>
      </c>
      <c r="AH1" s="176" t="e">
        <f>IF(Y5=1,CONCATENATE(VLOOKUP(Y3,AA16:AK27,8)),CONCATENATE(VLOOKUP(Y3,AA2:AK13,8)))</f>
        <v>#N/A</v>
      </c>
      <c r="AI1" s="176" t="e">
        <f>IF(Y5=1,CONCATENATE(VLOOKUP(Y3,AA16:AK27,9)),CONCATENATE(VLOOKUP(Y3,AA2:AK13,9)))</f>
        <v>#N/A</v>
      </c>
      <c r="AJ1" s="176" t="e">
        <f>IF(Y5=1,CONCATENATE(VLOOKUP(Y3,AA16:AK27,10)),CONCATENATE(VLOOKUP(Y3,AA2:AK13,10)))</f>
        <v>#N/A</v>
      </c>
      <c r="AK1" s="176" t="e">
        <f>IF(Y5=1,CONCATENATE(VLOOKUP(Y3,AA16:AK27,11)),CONCATENATE(VLOOKUP(Y3,AA2:AK13,11)))</f>
        <v>#N/A</v>
      </c>
    </row>
    <row r="2" spans="1:37" x14ac:dyDescent="0.25">
      <c r="A2" s="76" t="s">
        <v>28</v>
      </c>
      <c r="B2" s="77"/>
      <c r="C2" s="77"/>
      <c r="D2" s="77"/>
      <c r="E2" s="77" t="s">
        <v>106</v>
      </c>
      <c r="F2" s="77"/>
      <c r="G2" s="78"/>
      <c r="H2" s="79"/>
      <c r="I2" s="79"/>
      <c r="J2" s="80"/>
      <c r="K2" s="75"/>
      <c r="L2" s="75"/>
      <c r="M2" s="103"/>
      <c r="N2" s="107"/>
      <c r="O2" s="108"/>
      <c r="P2" s="107"/>
      <c r="Q2" s="108"/>
      <c r="R2" s="107"/>
      <c r="S2" s="106"/>
      <c r="Y2" s="170"/>
      <c r="Z2" s="169"/>
      <c r="AA2" s="169" t="s">
        <v>38</v>
      </c>
      <c r="AB2" s="174">
        <v>150</v>
      </c>
      <c r="AC2" s="174">
        <v>120</v>
      </c>
      <c r="AD2" s="174">
        <v>100</v>
      </c>
      <c r="AE2" s="174">
        <v>80</v>
      </c>
      <c r="AF2" s="174">
        <v>70</v>
      </c>
      <c r="AG2" s="174">
        <v>60</v>
      </c>
      <c r="AH2" s="174">
        <v>55</v>
      </c>
      <c r="AI2" s="174">
        <v>50</v>
      </c>
      <c r="AJ2" s="174">
        <v>45</v>
      </c>
      <c r="AK2" s="174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37"/>
      <c r="K3" s="34"/>
      <c r="L3" s="35" t="s">
        <v>19</v>
      </c>
      <c r="M3" s="34"/>
      <c r="N3" s="110"/>
      <c r="O3" s="109"/>
      <c r="P3" s="110"/>
      <c r="Q3" s="157" t="s">
        <v>52</v>
      </c>
      <c r="R3" s="158" t="s">
        <v>58</v>
      </c>
      <c r="S3" s="106"/>
      <c r="Y3" s="169">
        <f>IF(H4="OB","A",IF(H4="IX","W",H4))</f>
        <v>0</v>
      </c>
      <c r="Z3" s="169"/>
      <c r="AA3" s="169" t="s">
        <v>62</v>
      </c>
      <c r="AB3" s="174">
        <v>120</v>
      </c>
      <c r="AC3" s="174">
        <v>90</v>
      </c>
      <c r="AD3" s="174">
        <v>65</v>
      </c>
      <c r="AE3" s="174">
        <v>55</v>
      </c>
      <c r="AF3" s="174">
        <v>50</v>
      </c>
      <c r="AG3" s="174">
        <v>45</v>
      </c>
      <c r="AH3" s="174">
        <v>40</v>
      </c>
      <c r="AI3" s="174">
        <v>35</v>
      </c>
      <c r="AJ3" s="174">
        <v>25</v>
      </c>
      <c r="AK3" s="174">
        <v>20</v>
      </c>
    </row>
    <row r="4" spans="1:37" ht="13.8" thickBot="1" x14ac:dyDescent="0.3">
      <c r="A4" s="284">
        <f>Altalanos!$A$10</f>
        <v>45044</v>
      </c>
      <c r="B4" s="284"/>
      <c r="C4" s="284"/>
      <c r="D4" s="81"/>
      <c r="E4" s="82" t="str">
        <f>Altalanos!$C$10</f>
        <v>Jászberény</v>
      </c>
      <c r="F4" s="82"/>
      <c r="G4" s="82"/>
      <c r="H4" s="84"/>
      <c r="I4" s="82"/>
      <c r="J4" s="83"/>
      <c r="K4" s="84"/>
      <c r="L4" s="85" t="str">
        <f>Altalanos!$E$10</f>
        <v>Sági István</v>
      </c>
      <c r="M4" s="84"/>
      <c r="N4" s="111"/>
      <c r="O4" s="112"/>
      <c r="P4" s="111"/>
      <c r="Q4" s="159" t="s">
        <v>59</v>
      </c>
      <c r="R4" s="160" t="s">
        <v>54</v>
      </c>
      <c r="S4" s="106"/>
      <c r="Y4" s="169"/>
      <c r="Z4" s="169"/>
      <c r="AA4" s="169" t="s">
        <v>63</v>
      </c>
      <c r="AB4" s="174">
        <v>90</v>
      </c>
      <c r="AC4" s="174">
        <v>60</v>
      </c>
      <c r="AD4" s="174">
        <v>45</v>
      </c>
      <c r="AE4" s="174">
        <v>34</v>
      </c>
      <c r="AF4" s="174">
        <v>27</v>
      </c>
      <c r="AG4" s="174">
        <v>22</v>
      </c>
      <c r="AH4" s="174">
        <v>18</v>
      </c>
      <c r="AI4" s="174">
        <v>15</v>
      </c>
      <c r="AJ4" s="174">
        <v>12</v>
      </c>
      <c r="AK4" s="174">
        <v>9</v>
      </c>
    </row>
    <row r="5" spans="1:37" x14ac:dyDescent="0.25">
      <c r="A5" s="29"/>
      <c r="B5" s="29" t="s">
        <v>27</v>
      </c>
      <c r="C5" s="98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3" t="s">
        <v>42</v>
      </c>
      <c r="L5" s="143" t="s">
        <v>43</v>
      </c>
      <c r="M5" s="143" t="s">
        <v>44</v>
      </c>
      <c r="N5" s="106"/>
      <c r="O5" s="106"/>
      <c r="P5" s="106"/>
      <c r="Q5" s="161" t="s">
        <v>60</v>
      </c>
      <c r="R5" s="162" t="s">
        <v>56</v>
      </c>
      <c r="S5" s="106"/>
      <c r="Y5" s="169">
        <f>IF(OR(Altalanos!$A$8="F1",Altalanos!$A$8="F2",Altalanos!$A$8="N1",Altalanos!$A$8="N2"),1,2)</f>
        <v>2</v>
      </c>
      <c r="Z5" s="169"/>
      <c r="AA5" s="169" t="s">
        <v>64</v>
      </c>
      <c r="AB5" s="174">
        <v>60</v>
      </c>
      <c r="AC5" s="174">
        <v>40</v>
      </c>
      <c r="AD5" s="174">
        <v>30</v>
      </c>
      <c r="AE5" s="174">
        <v>20</v>
      </c>
      <c r="AF5" s="174">
        <v>18</v>
      </c>
      <c r="AG5" s="174">
        <v>15</v>
      </c>
      <c r="AH5" s="174">
        <v>12</v>
      </c>
      <c r="AI5" s="174">
        <v>10</v>
      </c>
      <c r="AJ5" s="174">
        <v>8</v>
      </c>
      <c r="AK5" s="174">
        <v>6</v>
      </c>
    </row>
    <row r="6" spans="1:37" x14ac:dyDescent="0.25">
      <c r="A6" s="88"/>
      <c r="B6" s="88"/>
      <c r="C6" s="142"/>
      <c r="D6" s="88"/>
      <c r="E6" s="88"/>
      <c r="F6" s="88"/>
      <c r="G6" s="88"/>
      <c r="H6" s="88"/>
      <c r="I6" s="88"/>
      <c r="J6" s="88"/>
      <c r="K6" s="88"/>
      <c r="L6" s="88"/>
      <c r="M6" s="88"/>
      <c r="N6" s="106"/>
      <c r="O6" s="106"/>
      <c r="P6" s="106"/>
      <c r="Q6" s="106"/>
      <c r="R6" s="106"/>
      <c r="S6" s="106"/>
      <c r="Y6" s="169"/>
      <c r="Z6" s="169"/>
      <c r="AA6" s="169" t="s">
        <v>65</v>
      </c>
      <c r="AB6" s="174">
        <v>40</v>
      </c>
      <c r="AC6" s="174">
        <v>25</v>
      </c>
      <c r="AD6" s="174">
        <v>18</v>
      </c>
      <c r="AE6" s="174">
        <v>13</v>
      </c>
      <c r="AF6" s="174">
        <v>10</v>
      </c>
      <c r="AG6" s="174">
        <v>8</v>
      </c>
      <c r="AH6" s="174">
        <v>6</v>
      </c>
      <c r="AI6" s="174">
        <v>5</v>
      </c>
      <c r="AJ6" s="174">
        <v>4</v>
      </c>
      <c r="AK6" s="174">
        <v>3</v>
      </c>
    </row>
    <row r="7" spans="1:37" x14ac:dyDescent="0.25">
      <c r="A7" s="113" t="s">
        <v>38</v>
      </c>
      <c r="B7" s="144"/>
      <c r="C7" s="100" t="str">
        <f>IF($B7="","",VLOOKUP($B7,#REF!,5))</f>
        <v/>
      </c>
      <c r="D7" s="100" t="str">
        <f>IF($B7="","",VLOOKUP($B7,#REF!,15))</f>
        <v/>
      </c>
      <c r="E7" s="191" t="s">
        <v>100</v>
      </c>
      <c r="F7" s="101"/>
      <c r="G7" s="96" t="str">
        <f>IF($B7="","",VLOOKUP($B7,#REF!,3))</f>
        <v/>
      </c>
      <c r="H7" s="101"/>
      <c r="I7" s="191" t="s">
        <v>103</v>
      </c>
      <c r="J7" s="88"/>
      <c r="K7" s="177" t="s">
        <v>225</v>
      </c>
      <c r="L7" s="171">
        <v>4</v>
      </c>
      <c r="M7" s="178"/>
      <c r="N7" s="106"/>
      <c r="O7" s="106"/>
      <c r="P7" s="106"/>
      <c r="Q7" s="106"/>
      <c r="R7" s="106"/>
      <c r="S7" s="106"/>
      <c r="Y7" s="169"/>
      <c r="Z7" s="169"/>
      <c r="AA7" s="169" t="s">
        <v>66</v>
      </c>
      <c r="AB7" s="174">
        <v>25</v>
      </c>
      <c r="AC7" s="174">
        <v>15</v>
      </c>
      <c r="AD7" s="174">
        <v>13</v>
      </c>
      <c r="AE7" s="174">
        <v>8</v>
      </c>
      <c r="AF7" s="174">
        <v>6</v>
      </c>
      <c r="AG7" s="174">
        <v>4</v>
      </c>
      <c r="AH7" s="174">
        <v>3</v>
      </c>
      <c r="AI7" s="174">
        <v>2</v>
      </c>
      <c r="AJ7" s="174">
        <v>1</v>
      </c>
      <c r="AK7" s="174">
        <v>0</v>
      </c>
    </row>
    <row r="8" spans="1:37" x14ac:dyDescent="0.25">
      <c r="A8" s="113"/>
      <c r="B8" s="145"/>
      <c r="C8" s="114"/>
      <c r="D8" s="114"/>
      <c r="E8" s="114"/>
      <c r="F8" s="114"/>
      <c r="G8" s="114"/>
      <c r="H8" s="114"/>
      <c r="I8" s="114"/>
      <c r="J8" s="88"/>
      <c r="K8" s="113"/>
      <c r="L8" s="113"/>
      <c r="M8" s="179"/>
      <c r="N8" s="106"/>
      <c r="O8" s="106"/>
      <c r="P8" s="106"/>
      <c r="Q8" s="106"/>
      <c r="R8" s="106"/>
      <c r="S8" s="106"/>
      <c r="Y8" s="169"/>
      <c r="Z8" s="169"/>
      <c r="AA8" s="169" t="s">
        <v>67</v>
      </c>
      <c r="AB8" s="174">
        <v>15</v>
      </c>
      <c r="AC8" s="174">
        <v>10</v>
      </c>
      <c r="AD8" s="174">
        <v>7</v>
      </c>
      <c r="AE8" s="174">
        <v>5</v>
      </c>
      <c r="AF8" s="174">
        <v>4</v>
      </c>
      <c r="AG8" s="174">
        <v>3</v>
      </c>
      <c r="AH8" s="174">
        <v>2</v>
      </c>
      <c r="AI8" s="174">
        <v>1</v>
      </c>
      <c r="AJ8" s="174">
        <v>0</v>
      </c>
      <c r="AK8" s="174">
        <v>0</v>
      </c>
    </row>
    <row r="9" spans="1:37" x14ac:dyDescent="0.25">
      <c r="A9" s="113" t="s">
        <v>39</v>
      </c>
      <c r="B9" s="144"/>
      <c r="C9" s="100" t="str">
        <f>IF($B9="","",VLOOKUP($B9,#REF!,5))</f>
        <v/>
      </c>
      <c r="D9" s="100" t="str">
        <f>IF($B9="","",VLOOKUP($B9,#REF!,15))</f>
        <v/>
      </c>
      <c r="E9" s="191" t="s">
        <v>101</v>
      </c>
      <c r="F9" s="101"/>
      <c r="G9" s="96" t="str">
        <f>IF($B9="","",VLOOKUP($B9,#REF!,3))</f>
        <v/>
      </c>
      <c r="H9" s="101"/>
      <c r="I9" s="191" t="s">
        <v>103</v>
      </c>
      <c r="J9" s="88"/>
      <c r="K9" s="177" t="s">
        <v>209</v>
      </c>
      <c r="L9" s="171">
        <v>0</v>
      </c>
      <c r="M9" s="178"/>
      <c r="N9" s="106"/>
      <c r="O9" s="106"/>
      <c r="P9" s="106"/>
      <c r="Q9" s="106"/>
      <c r="R9" s="106"/>
      <c r="S9" s="106"/>
      <c r="Y9" s="169"/>
      <c r="Z9" s="169"/>
      <c r="AA9" s="169" t="s">
        <v>68</v>
      </c>
      <c r="AB9" s="174">
        <v>10</v>
      </c>
      <c r="AC9" s="174">
        <v>6</v>
      </c>
      <c r="AD9" s="174">
        <v>4</v>
      </c>
      <c r="AE9" s="174">
        <v>2</v>
      </c>
      <c r="AF9" s="174">
        <v>1</v>
      </c>
      <c r="AG9" s="174">
        <v>0</v>
      </c>
      <c r="AH9" s="174">
        <v>0</v>
      </c>
      <c r="AI9" s="174">
        <v>0</v>
      </c>
      <c r="AJ9" s="174">
        <v>0</v>
      </c>
      <c r="AK9" s="174">
        <v>0</v>
      </c>
    </row>
    <row r="10" spans="1:37" x14ac:dyDescent="0.25">
      <c r="A10" s="113"/>
      <c r="B10" s="145"/>
      <c r="C10" s="114"/>
      <c r="D10" s="114"/>
      <c r="E10" s="114"/>
      <c r="F10" s="114"/>
      <c r="G10" s="114"/>
      <c r="H10" s="114"/>
      <c r="I10" s="114"/>
      <c r="J10" s="88"/>
      <c r="K10" s="113"/>
      <c r="L10" s="113"/>
      <c r="M10" s="179"/>
      <c r="N10" s="106"/>
      <c r="O10" s="106"/>
      <c r="P10" s="106"/>
      <c r="Q10" s="106"/>
      <c r="R10" s="106"/>
      <c r="S10" s="106"/>
      <c r="Y10" s="169"/>
      <c r="Z10" s="169"/>
      <c r="AA10" s="169" t="s">
        <v>69</v>
      </c>
      <c r="AB10" s="174">
        <v>6</v>
      </c>
      <c r="AC10" s="174">
        <v>3</v>
      </c>
      <c r="AD10" s="174">
        <v>2</v>
      </c>
      <c r="AE10" s="174">
        <v>1</v>
      </c>
      <c r="AF10" s="174">
        <v>0</v>
      </c>
      <c r="AG10" s="174">
        <v>0</v>
      </c>
      <c r="AH10" s="174">
        <v>0</v>
      </c>
      <c r="AI10" s="174">
        <v>0</v>
      </c>
      <c r="AJ10" s="174">
        <v>0</v>
      </c>
      <c r="AK10" s="174">
        <v>0</v>
      </c>
    </row>
    <row r="11" spans="1:37" x14ac:dyDescent="0.25">
      <c r="A11" s="113" t="s">
        <v>40</v>
      </c>
      <c r="B11" s="144"/>
      <c r="C11" s="100" t="str">
        <f>IF($B11="","",VLOOKUP($B11,#REF!,5))</f>
        <v/>
      </c>
      <c r="D11" s="100" t="str">
        <f>IF($B11="","",VLOOKUP($B11,#REF!,15))</f>
        <v/>
      </c>
      <c r="E11" s="191" t="s">
        <v>102</v>
      </c>
      <c r="F11" s="101"/>
      <c r="G11" s="96" t="str">
        <f>IF($B11="","",VLOOKUP($B11,#REF!,3))</f>
        <v/>
      </c>
      <c r="H11" s="101"/>
      <c r="I11" s="191" t="s">
        <v>104</v>
      </c>
      <c r="J11" s="88"/>
      <c r="K11" s="177" t="s">
        <v>226</v>
      </c>
      <c r="L11" s="171">
        <v>2</v>
      </c>
      <c r="M11" s="178"/>
      <c r="N11" s="106"/>
      <c r="O11" s="106"/>
      <c r="P11" s="106"/>
      <c r="Q11" s="106"/>
      <c r="R11" s="106"/>
      <c r="S11" s="106"/>
      <c r="Y11" s="169"/>
      <c r="Z11" s="169"/>
      <c r="AA11" s="169" t="s">
        <v>74</v>
      </c>
      <c r="AB11" s="174">
        <v>3</v>
      </c>
      <c r="AC11" s="174">
        <v>2</v>
      </c>
      <c r="AD11" s="174">
        <v>1</v>
      </c>
      <c r="AE11" s="174">
        <v>0</v>
      </c>
      <c r="AF11" s="174">
        <v>0</v>
      </c>
      <c r="AG11" s="174">
        <v>0</v>
      </c>
      <c r="AH11" s="174">
        <v>0</v>
      </c>
      <c r="AI11" s="174">
        <v>0</v>
      </c>
      <c r="AJ11" s="174">
        <v>0</v>
      </c>
      <c r="AK11" s="174">
        <v>0</v>
      </c>
    </row>
    <row r="12" spans="1:37" x14ac:dyDescent="0.2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Y12" s="169"/>
      <c r="Z12" s="169"/>
      <c r="AA12" s="169" t="s">
        <v>70</v>
      </c>
      <c r="AB12" s="175">
        <v>0</v>
      </c>
      <c r="AC12" s="175">
        <v>0</v>
      </c>
      <c r="AD12" s="175">
        <v>0</v>
      </c>
      <c r="AE12" s="175">
        <v>0</v>
      </c>
      <c r="AF12" s="175">
        <v>0</v>
      </c>
      <c r="AG12" s="175">
        <v>0</v>
      </c>
      <c r="AH12" s="175">
        <v>0</v>
      </c>
      <c r="AI12" s="175">
        <v>0</v>
      </c>
      <c r="AJ12" s="175">
        <v>0</v>
      </c>
      <c r="AK12" s="175">
        <v>0</v>
      </c>
    </row>
    <row r="13" spans="1:37" x14ac:dyDescent="0.25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Y13" s="169"/>
      <c r="Z13" s="169"/>
      <c r="AA13" s="169" t="s">
        <v>71</v>
      </c>
      <c r="AB13" s="175">
        <v>0</v>
      </c>
      <c r="AC13" s="175">
        <v>0</v>
      </c>
      <c r="AD13" s="175">
        <v>0</v>
      </c>
      <c r="AE13" s="175">
        <v>0</v>
      </c>
      <c r="AF13" s="175">
        <v>0</v>
      </c>
      <c r="AG13" s="175">
        <v>0</v>
      </c>
      <c r="AH13" s="175">
        <v>0</v>
      </c>
      <c r="AI13" s="175">
        <v>0</v>
      </c>
      <c r="AJ13" s="175">
        <v>0</v>
      </c>
      <c r="AK13" s="175">
        <v>0</v>
      </c>
    </row>
    <row r="14" spans="1:37" x14ac:dyDescent="0.2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</row>
    <row r="15" spans="1:37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</row>
    <row r="16" spans="1:37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Y16" s="169"/>
      <c r="Z16" s="169"/>
      <c r="AA16" s="169" t="s">
        <v>38</v>
      </c>
      <c r="AB16" s="169">
        <v>300</v>
      </c>
      <c r="AC16" s="169">
        <v>250</v>
      </c>
      <c r="AD16" s="169">
        <v>220</v>
      </c>
      <c r="AE16" s="169">
        <v>180</v>
      </c>
      <c r="AF16" s="169">
        <v>160</v>
      </c>
      <c r="AG16" s="169">
        <v>150</v>
      </c>
      <c r="AH16" s="169">
        <v>140</v>
      </c>
      <c r="AI16" s="169">
        <v>130</v>
      </c>
      <c r="AJ16" s="169">
        <v>120</v>
      </c>
      <c r="AK16" s="169">
        <v>110</v>
      </c>
    </row>
    <row r="17" spans="1:37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Y17" s="169"/>
      <c r="Z17" s="169"/>
      <c r="AA17" s="169" t="s">
        <v>62</v>
      </c>
      <c r="AB17" s="169">
        <v>250</v>
      </c>
      <c r="AC17" s="169">
        <v>200</v>
      </c>
      <c r="AD17" s="169">
        <v>160</v>
      </c>
      <c r="AE17" s="169">
        <v>140</v>
      </c>
      <c r="AF17" s="169">
        <v>120</v>
      </c>
      <c r="AG17" s="169">
        <v>110</v>
      </c>
      <c r="AH17" s="169">
        <v>100</v>
      </c>
      <c r="AI17" s="169">
        <v>90</v>
      </c>
      <c r="AJ17" s="169">
        <v>80</v>
      </c>
      <c r="AK17" s="169">
        <v>70</v>
      </c>
    </row>
    <row r="18" spans="1:37" ht="18.75" customHeight="1" x14ac:dyDescent="0.25">
      <c r="A18" s="88"/>
      <c r="B18" s="286"/>
      <c r="C18" s="286"/>
      <c r="D18" s="285" t="str">
        <f>E7</f>
        <v>Csató Eszter</v>
      </c>
      <c r="E18" s="285"/>
      <c r="F18" s="285" t="str">
        <f>E9</f>
        <v>Strausz Dorina Zora</v>
      </c>
      <c r="G18" s="285"/>
      <c r="H18" s="285" t="str">
        <f>E11</f>
        <v>Bíró Bíborka</v>
      </c>
      <c r="I18" s="285"/>
      <c r="J18" s="88"/>
      <c r="K18" s="88"/>
      <c r="L18" s="88"/>
      <c r="M18" s="88"/>
      <c r="Y18" s="169"/>
      <c r="Z18" s="169"/>
      <c r="AA18" s="169" t="s">
        <v>63</v>
      </c>
      <c r="AB18" s="169">
        <v>200</v>
      </c>
      <c r="AC18" s="169">
        <v>150</v>
      </c>
      <c r="AD18" s="169">
        <v>130</v>
      </c>
      <c r="AE18" s="169">
        <v>110</v>
      </c>
      <c r="AF18" s="169">
        <v>95</v>
      </c>
      <c r="AG18" s="169">
        <v>80</v>
      </c>
      <c r="AH18" s="169">
        <v>70</v>
      </c>
      <c r="AI18" s="169">
        <v>60</v>
      </c>
      <c r="AJ18" s="169">
        <v>55</v>
      </c>
      <c r="AK18" s="169">
        <v>50</v>
      </c>
    </row>
    <row r="19" spans="1:37" ht="18.75" customHeight="1" x14ac:dyDescent="0.25">
      <c r="A19" s="148" t="s">
        <v>38</v>
      </c>
      <c r="B19" s="283" t="str">
        <f>E7</f>
        <v>Csató Eszter</v>
      </c>
      <c r="C19" s="283"/>
      <c r="D19" s="280"/>
      <c r="E19" s="280"/>
      <c r="F19" s="279" t="s">
        <v>278</v>
      </c>
      <c r="G19" s="279"/>
      <c r="H19" s="279" t="s">
        <v>298</v>
      </c>
      <c r="I19" s="279"/>
      <c r="J19" s="88"/>
      <c r="K19" s="88"/>
      <c r="L19" s="88"/>
      <c r="M19" s="88"/>
      <c r="Y19" s="169"/>
      <c r="Z19" s="169"/>
      <c r="AA19" s="169" t="s">
        <v>64</v>
      </c>
      <c r="AB19" s="169">
        <v>150</v>
      </c>
      <c r="AC19" s="169">
        <v>120</v>
      </c>
      <c r="AD19" s="169">
        <v>100</v>
      </c>
      <c r="AE19" s="169">
        <v>80</v>
      </c>
      <c r="AF19" s="169">
        <v>70</v>
      </c>
      <c r="AG19" s="169">
        <v>60</v>
      </c>
      <c r="AH19" s="169">
        <v>55</v>
      </c>
      <c r="AI19" s="169">
        <v>50</v>
      </c>
      <c r="AJ19" s="169">
        <v>45</v>
      </c>
      <c r="AK19" s="169">
        <v>40</v>
      </c>
    </row>
    <row r="20" spans="1:37" ht="18.75" customHeight="1" x14ac:dyDescent="0.25">
      <c r="A20" s="148" t="s">
        <v>39</v>
      </c>
      <c r="B20" s="283" t="str">
        <f>E9</f>
        <v>Strausz Dorina Zora</v>
      </c>
      <c r="C20" s="283"/>
      <c r="D20" s="279" t="s">
        <v>299</v>
      </c>
      <c r="E20" s="279"/>
      <c r="F20" s="280"/>
      <c r="G20" s="280"/>
      <c r="H20" s="279" t="s">
        <v>276</v>
      </c>
      <c r="I20" s="279"/>
      <c r="J20" s="88"/>
      <c r="K20" s="88"/>
      <c r="L20" s="88"/>
      <c r="M20" s="88"/>
      <c r="Y20" s="169"/>
      <c r="Z20" s="169"/>
      <c r="AA20" s="169" t="s">
        <v>65</v>
      </c>
      <c r="AB20" s="169">
        <v>120</v>
      </c>
      <c r="AC20" s="169">
        <v>90</v>
      </c>
      <c r="AD20" s="169">
        <v>65</v>
      </c>
      <c r="AE20" s="169">
        <v>55</v>
      </c>
      <c r="AF20" s="169">
        <v>50</v>
      </c>
      <c r="AG20" s="169">
        <v>45</v>
      </c>
      <c r="AH20" s="169">
        <v>40</v>
      </c>
      <c r="AI20" s="169">
        <v>35</v>
      </c>
      <c r="AJ20" s="169">
        <v>25</v>
      </c>
      <c r="AK20" s="169">
        <v>20</v>
      </c>
    </row>
    <row r="21" spans="1:37" ht="18.75" customHeight="1" x14ac:dyDescent="0.25">
      <c r="A21" s="148" t="s">
        <v>40</v>
      </c>
      <c r="B21" s="283" t="str">
        <f>E11</f>
        <v>Bíró Bíborka</v>
      </c>
      <c r="C21" s="283"/>
      <c r="D21" s="279" t="s">
        <v>277</v>
      </c>
      <c r="E21" s="279"/>
      <c r="F21" s="279" t="s">
        <v>300</v>
      </c>
      <c r="G21" s="279"/>
      <c r="H21" s="280"/>
      <c r="I21" s="280"/>
      <c r="J21" s="88"/>
      <c r="K21" s="88"/>
      <c r="L21" s="88"/>
      <c r="M21" s="88"/>
      <c r="Y21" s="169"/>
      <c r="Z21" s="169"/>
      <c r="AA21" s="169" t="s">
        <v>66</v>
      </c>
      <c r="AB21" s="169">
        <v>90</v>
      </c>
      <c r="AC21" s="169">
        <v>60</v>
      </c>
      <c r="AD21" s="169">
        <v>45</v>
      </c>
      <c r="AE21" s="169">
        <v>34</v>
      </c>
      <c r="AF21" s="169">
        <v>27</v>
      </c>
      <c r="AG21" s="169">
        <v>22</v>
      </c>
      <c r="AH21" s="169">
        <v>18</v>
      </c>
      <c r="AI21" s="169">
        <v>15</v>
      </c>
      <c r="AJ21" s="169">
        <v>12</v>
      </c>
      <c r="AK21" s="169">
        <v>9</v>
      </c>
    </row>
    <row r="22" spans="1:37" x14ac:dyDescent="0.25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Y22" s="169"/>
      <c r="Z22" s="169"/>
      <c r="AA22" s="169" t="s">
        <v>67</v>
      </c>
      <c r="AB22" s="169">
        <v>60</v>
      </c>
      <c r="AC22" s="169">
        <v>40</v>
      </c>
      <c r="AD22" s="169">
        <v>30</v>
      </c>
      <c r="AE22" s="169">
        <v>20</v>
      </c>
      <c r="AF22" s="169">
        <v>18</v>
      </c>
      <c r="AG22" s="169">
        <v>15</v>
      </c>
      <c r="AH22" s="169">
        <v>12</v>
      </c>
      <c r="AI22" s="169">
        <v>10</v>
      </c>
      <c r="AJ22" s="169">
        <v>8</v>
      </c>
      <c r="AK22" s="169">
        <v>6</v>
      </c>
    </row>
    <row r="23" spans="1:37" x14ac:dyDescent="0.25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Y23" s="169"/>
      <c r="Z23" s="169"/>
      <c r="AA23" s="169" t="s">
        <v>68</v>
      </c>
      <c r="AB23" s="169">
        <v>40</v>
      </c>
      <c r="AC23" s="169">
        <v>25</v>
      </c>
      <c r="AD23" s="169">
        <v>18</v>
      </c>
      <c r="AE23" s="169">
        <v>13</v>
      </c>
      <c r="AF23" s="169">
        <v>8</v>
      </c>
      <c r="AG23" s="169">
        <v>7</v>
      </c>
      <c r="AH23" s="169">
        <v>6</v>
      </c>
      <c r="AI23" s="169">
        <v>5</v>
      </c>
      <c r="AJ23" s="169">
        <v>4</v>
      </c>
      <c r="AK23" s="169">
        <v>3</v>
      </c>
    </row>
    <row r="24" spans="1:37" x14ac:dyDescent="0.25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Y24" s="169"/>
      <c r="Z24" s="169"/>
      <c r="AA24" s="169" t="s">
        <v>69</v>
      </c>
      <c r="AB24" s="169">
        <v>25</v>
      </c>
      <c r="AC24" s="169">
        <v>15</v>
      </c>
      <c r="AD24" s="169">
        <v>13</v>
      </c>
      <c r="AE24" s="169">
        <v>7</v>
      </c>
      <c r="AF24" s="169">
        <v>6</v>
      </c>
      <c r="AG24" s="169">
        <v>5</v>
      </c>
      <c r="AH24" s="169">
        <v>4</v>
      </c>
      <c r="AI24" s="169">
        <v>3</v>
      </c>
      <c r="AJ24" s="169">
        <v>2</v>
      </c>
      <c r="AK24" s="169">
        <v>1</v>
      </c>
    </row>
    <row r="25" spans="1:37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Y25" s="169"/>
      <c r="Z25" s="169"/>
      <c r="AA25" s="169" t="s">
        <v>74</v>
      </c>
      <c r="AB25" s="169">
        <v>15</v>
      </c>
      <c r="AC25" s="169">
        <v>10</v>
      </c>
      <c r="AD25" s="169">
        <v>8</v>
      </c>
      <c r="AE25" s="169">
        <v>4</v>
      </c>
      <c r="AF25" s="169">
        <v>3</v>
      </c>
      <c r="AG25" s="169">
        <v>2</v>
      </c>
      <c r="AH25" s="169">
        <v>1</v>
      </c>
      <c r="AI25" s="169">
        <v>0</v>
      </c>
      <c r="AJ25" s="169">
        <v>0</v>
      </c>
      <c r="AK25" s="169">
        <v>0</v>
      </c>
    </row>
    <row r="26" spans="1:37" x14ac:dyDescent="0.25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Y26" s="169"/>
      <c r="Z26" s="169"/>
      <c r="AA26" s="169" t="s">
        <v>70</v>
      </c>
      <c r="AB26" s="169">
        <v>10</v>
      </c>
      <c r="AC26" s="169">
        <v>6</v>
      </c>
      <c r="AD26" s="169">
        <v>4</v>
      </c>
      <c r="AE26" s="169">
        <v>2</v>
      </c>
      <c r="AF26" s="169">
        <v>1</v>
      </c>
      <c r="AG26" s="169">
        <v>0</v>
      </c>
      <c r="AH26" s="169">
        <v>0</v>
      </c>
      <c r="AI26" s="169">
        <v>0</v>
      </c>
      <c r="AJ26" s="169">
        <v>0</v>
      </c>
      <c r="AK26" s="169">
        <v>0</v>
      </c>
    </row>
    <row r="27" spans="1:37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Y27" s="169"/>
      <c r="Z27" s="169"/>
      <c r="AA27" s="169" t="s">
        <v>71</v>
      </c>
      <c r="AB27" s="169">
        <v>3</v>
      </c>
      <c r="AC27" s="169">
        <v>2</v>
      </c>
      <c r="AD27" s="169">
        <v>1</v>
      </c>
      <c r="AE27" s="169">
        <v>0</v>
      </c>
      <c r="AF27" s="169">
        <v>0</v>
      </c>
      <c r="AG27" s="169">
        <v>0</v>
      </c>
      <c r="AH27" s="169">
        <v>0</v>
      </c>
      <c r="AI27" s="169">
        <v>0</v>
      </c>
      <c r="AJ27" s="169">
        <v>0</v>
      </c>
      <c r="AK27" s="169">
        <v>0</v>
      </c>
    </row>
    <row r="28" spans="1:37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</row>
    <row r="29" spans="1:37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</row>
    <row r="30" spans="1:37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</row>
    <row r="31" spans="1:37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</row>
    <row r="32" spans="1:37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7"/>
      <c r="M32" s="87"/>
      <c r="O32" s="106"/>
      <c r="P32" s="106"/>
      <c r="Q32" s="106"/>
      <c r="R32" s="106"/>
      <c r="S32" s="106"/>
    </row>
    <row r="33" spans="1:19" x14ac:dyDescent="0.25">
      <c r="A33" s="38" t="s">
        <v>22</v>
      </c>
      <c r="B33" s="39"/>
      <c r="C33" s="67"/>
      <c r="D33" s="121" t="s">
        <v>0</v>
      </c>
      <c r="E33" s="122" t="s">
        <v>24</v>
      </c>
      <c r="F33" s="140"/>
      <c r="G33" s="121" t="s">
        <v>0</v>
      </c>
      <c r="H33" s="122" t="s">
        <v>31</v>
      </c>
      <c r="I33" s="46"/>
      <c r="J33" s="122" t="s">
        <v>32</v>
      </c>
      <c r="K33" s="45" t="s">
        <v>33</v>
      </c>
      <c r="L33" s="29"/>
      <c r="M33" s="184"/>
      <c r="N33" s="183"/>
      <c r="O33" s="106"/>
      <c r="P33" s="115"/>
      <c r="Q33" s="115"/>
      <c r="R33" s="116"/>
      <c r="S33" s="106"/>
    </row>
    <row r="34" spans="1:19" x14ac:dyDescent="0.25">
      <c r="A34" s="91" t="s">
        <v>23</v>
      </c>
      <c r="B34" s="92"/>
      <c r="C34" s="93"/>
      <c r="D34" s="123"/>
      <c r="E34" s="282"/>
      <c r="F34" s="282"/>
      <c r="G34" s="134" t="s">
        <v>1</v>
      </c>
      <c r="H34" s="92"/>
      <c r="I34" s="124"/>
      <c r="J34" s="135"/>
      <c r="K34" s="89" t="s">
        <v>25</v>
      </c>
      <c r="L34" s="141"/>
      <c r="M34" s="129"/>
      <c r="O34" s="106"/>
      <c r="P34" s="117"/>
      <c r="Q34" s="117"/>
      <c r="R34" s="118"/>
      <c r="S34" s="106"/>
    </row>
    <row r="35" spans="1:19" x14ac:dyDescent="0.25">
      <c r="A35" s="94" t="s">
        <v>30</v>
      </c>
      <c r="B35" s="44"/>
      <c r="C35" s="95"/>
      <c r="D35" s="126"/>
      <c r="E35" s="278"/>
      <c r="F35" s="278"/>
      <c r="G35" s="136" t="s">
        <v>2</v>
      </c>
      <c r="H35" s="127"/>
      <c r="I35" s="128"/>
      <c r="J35" s="36"/>
      <c r="K35" s="138"/>
      <c r="L35" s="87"/>
      <c r="M35" s="133"/>
      <c r="O35" s="106"/>
      <c r="P35" s="118"/>
      <c r="Q35" s="119"/>
      <c r="R35" s="118"/>
      <c r="S35" s="106"/>
    </row>
    <row r="36" spans="1:19" x14ac:dyDescent="0.25">
      <c r="A36" s="57"/>
      <c r="B36" s="58"/>
      <c r="C36" s="59"/>
      <c r="D36" s="126"/>
      <c r="E36" s="130"/>
      <c r="F36" s="131"/>
      <c r="G36" s="136" t="s">
        <v>3</v>
      </c>
      <c r="H36" s="127"/>
      <c r="I36" s="128"/>
      <c r="J36" s="36"/>
      <c r="K36" s="89" t="s">
        <v>26</v>
      </c>
      <c r="L36" s="141"/>
      <c r="M36" s="125"/>
      <c r="O36" s="106"/>
      <c r="P36" s="117"/>
      <c r="Q36" s="117"/>
      <c r="R36" s="118"/>
      <c r="S36" s="106"/>
    </row>
    <row r="37" spans="1:19" x14ac:dyDescent="0.25">
      <c r="A37" s="40"/>
      <c r="B37" s="65"/>
      <c r="C37" s="41"/>
      <c r="D37" s="126"/>
      <c r="E37" s="130"/>
      <c r="F37" s="131"/>
      <c r="G37" s="136" t="s">
        <v>4</v>
      </c>
      <c r="H37" s="127"/>
      <c r="I37" s="128"/>
      <c r="J37" s="36"/>
      <c r="K37" s="139"/>
      <c r="L37" s="131"/>
      <c r="M37" s="129"/>
      <c r="O37" s="106"/>
      <c r="P37" s="118"/>
      <c r="Q37" s="119"/>
      <c r="R37" s="118"/>
      <c r="S37" s="106"/>
    </row>
    <row r="38" spans="1:19" x14ac:dyDescent="0.25">
      <c r="A38" s="48"/>
      <c r="B38" s="60"/>
      <c r="C38" s="66"/>
      <c r="D38" s="126"/>
      <c r="E38" s="130"/>
      <c r="F38" s="131"/>
      <c r="G38" s="136" t="s">
        <v>5</v>
      </c>
      <c r="H38" s="127"/>
      <c r="I38" s="128"/>
      <c r="J38" s="36"/>
      <c r="K38" s="94"/>
      <c r="L38" s="87"/>
      <c r="M38" s="133"/>
      <c r="O38" s="106"/>
      <c r="P38" s="118"/>
      <c r="Q38" s="119"/>
      <c r="R38" s="118"/>
      <c r="S38" s="106"/>
    </row>
    <row r="39" spans="1:19" x14ac:dyDescent="0.25">
      <c r="A39" s="49"/>
      <c r="B39" s="61"/>
      <c r="C39" s="41"/>
      <c r="D39" s="126"/>
      <c r="E39" s="130"/>
      <c r="F39" s="131"/>
      <c r="G39" s="136" t="s">
        <v>6</v>
      </c>
      <c r="H39" s="127"/>
      <c r="I39" s="128"/>
      <c r="J39" s="36"/>
      <c r="K39" s="89" t="s">
        <v>21</v>
      </c>
      <c r="L39" s="141"/>
      <c r="M39" s="125"/>
      <c r="O39" s="106"/>
      <c r="P39" s="117"/>
      <c r="Q39" s="117"/>
      <c r="R39" s="118"/>
      <c r="S39" s="106"/>
    </row>
    <row r="40" spans="1:19" x14ac:dyDescent="0.25">
      <c r="A40" s="49"/>
      <c r="B40" s="61"/>
      <c r="C40" s="55"/>
      <c r="D40" s="126"/>
      <c r="E40" s="130"/>
      <c r="F40" s="131"/>
      <c r="G40" s="136" t="s">
        <v>7</v>
      </c>
      <c r="H40" s="127"/>
      <c r="I40" s="128"/>
      <c r="J40" s="36"/>
      <c r="K40" s="139"/>
      <c r="L40" s="131"/>
      <c r="M40" s="129"/>
      <c r="O40" s="106"/>
      <c r="P40" s="118"/>
      <c r="Q40" s="119"/>
      <c r="R40" s="118"/>
      <c r="S40" s="106"/>
    </row>
    <row r="41" spans="1:19" x14ac:dyDescent="0.25">
      <c r="A41" s="50"/>
      <c r="B41" s="47"/>
      <c r="C41" s="56"/>
      <c r="D41" s="132"/>
      <c r="E41" s="42"/>
      <c r="F41" s="87"/>
      <c r="G41" s="137" t="s">
        <v>8</v>
      </c>
      <c r="H41" s="44"/>
      <c r="I41" s="90"/>
      <c r="J41" s="43"/>
      <c r="K41" s="94" t="str">
        <f>L4</f>
        <v>Sági István</v>
      </c>
      <c r="L41" s="87"/>
      <c r="M41" s="133"/>
      <c r="O41" s="106"/>
      <c r="P41" s="118"/>
      <c r="Q41" s="119"/>
      <c r="R41" s="120"/>
      <c r="S41" s="106"/>
    </row>
    <row r="42" spans="1:19" x14ac:dyDescent="0.25">
      <c r="O42" s="106"/>
      <c r="P42" s="106"/>
      <c r="Q42" s="106"/>
      <c r="R42" s="106"/>
      <c r="S42" s="106"/>
    </row>
    <row r="43" spans="1:19" x14ac:dyDescent="0.25">
      <c r="O43" s="106"/>
      <c r="P43" s="106"/>
      <c r="Q43" s="106"/>
      <c r="R43" s="106"/>
      <c r="S43" s="106"/>
    </row>
  </sheetData>
  <mergeCells count="20">
    <mergeCell ref="F19:G19"/>
    <mergeCell ref="H19:I19"/>
    <mergeCell ref="D20:E20"/>
    <mergeCell ref="F20:G20"/>
    <mergeCell ref="H20:I20"/>
    <mergeCell ref="A4:C4"/>
    <mergeCell ref="D18:E18"/>
    <mergeCell ref="F18:G18"/>
    <mergeCell ref="H18:I18"/>
    <mergeCell ref="B18:C18"/>
    <mergeCell ref="E35:F35"/>
    <mergeCell ref="F21:G21"/>
    <mergeCell ref="H21:I21"/>
    <mergeCell ref="A1:F1"/>
    <mergeCell ref="E34:F34"/>
    <mergeCell ref="B19:C19"/>
    <mergeCell ref="B20:C20"/>
    <mergeCell ref="B21:C21"/>
    <mergeCell ref="D21:E21"/>
    <mergeCell ref="D19:E19"/>
  </mergeCells>
  <phoneticPr fontId="38" type="noConversion"/>
  <conditionalFormatting sqref="E7 E9 E11">
    <cfRule type="cellIs" dxfId="13" priority="1" stopIfTrue="1" operator="equal">
      <formula>"Bye"</formula>
    </cfRule>
  </conditionalFormatting>
  <conditionalFormatting sqref="R41">
    <cfRule type="expression" dxfId="12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indexed="11"/>
  </sheetPr>
  <dimension ref="A1:AK49"/>
  <sheetViews>
    <sheetView zoomScaleNormal="100" workbookViewId="0">
      <selection activeCell="K30" sqref="K30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281" t="str">
        <f>Altalanos!$A$6</f>
        <v>J-NK-Szolnok Vármegye Tenisz Diákolimpia</v>
      </c>
      <c r="B1" s="281"/>
      <c r="C1" s="281"/>
      <c r="D1" s="281"/>
      <c r="E1" s="281"/>
      <c r="F1" s="281"/>
      <c r="G1" s="71"/>
      <c r="H1" s="74" t="s">
        <v>29</v>
      </c>
      <c r="I1" s="72"/>
      <c r="J1" s="73"/>
      <c r="L1" s="75"/>
      <c r="M1" s="102"/>
      <c r="N1" s="104"/>
      <c r="O1" s="104" t="s">
        <v>9</v>
      </c>
      <c r="P1" s="104"/>
      <c r="Q1" s="105"/>
      <c r="R1" s="104"/>
      <c r="S1" s="106"/>
      <c r="AB1" s="176" t="e">
        <f>IF(Y5=1,CONCATENATE(VLOOKUP(Y3,AA16:AH27,2)),CONCATENATE(VLOOKUP(Y3,AA2:AK13,2)))</f>
        <v>#N/A</v>
      </c>
      <c r="AC1" s="176" t="e">
        <f>IF(Y5=1,CONCATENATE(VLOOKUP(Y3,AA16:AK27,3)),CONCATENATE(VLOOKUP(Y3,AA2:AK13,3)))</f>
        <v>#N/A</v>
      </c>
      <c r="AD1" s="176" t="e">
        <f>IF(Y5=1,CONCATENATE(VLOOKUP(Y3,AA16:AK27,4)),CONCATENATE(VLOOKUP(Y3,AA2:AK13,4)))</f>
        <v>#N/A</v>
      </c>
      <c r="AE1" s="176" t="e">
        <f>IF(Y5=1,CONCATENATE(VLOOKUP(Y3,AA16:AK27,5)),CONCATENATE(VLOOKUP(Y3,AA2:AK13,5)))</f>
        <v>#N/A</v>
      </c>
      <c r="AF1" s="176" t="e">
        <f>IF(Y5=1,CONCATENATE(VLOOKUP(Y3,AA16:AK27,6)),CONCATENATE(VLOOKUP(Y3,AA2:AK13,6)))</f>
        <v>#N/A</v>
      </c>
      <c r="AG1" s="176" t="e">
        <f>IF(Y5=1,CONCATENATE(VLOOKUP(Y3,AA16:AK27,7)),CONCATENATE(VLOOKUP(Y3,AA2:AK13,7)))</f>
        <v>#N/A</v>
      </c>
      <c r="AH1" s="176" t="e">
        <f>IF(Y5=1,CONCATENATE(VLOOKUP(Y3,AA16:AK27,8)),CONCATENATE(VLOOKUP(Y3,AA2:AK13,8)))</f>
        <v>#N/A</v>
      </c>
      <c r="AI1" s="176" t="e">
        <f>IF(Y5=1,CONCATENATE(VLOOKUP(Y3,AA16:AK27,9)),CONCATENATE(VLOOKUP(Y3,AA2:AK13,9)))</f>
        <v>#N/A</v>
      </c>
      <c r="AJ1" s="176" t="e">
        <f>IF(Y5=1,CONCATENATE(VLOOKUP(Y3,AA16:AK27,10)),CONCATENATE(VLOOKUP(Y3,AA2:AK13,10)))</f>
        <v>#N/A</v>
      </c>
      <c r="AK1" s="176" t="e">
        <f>IF(Y5=1,CONCATENATE(VLOOKUP(Y3,AA16:AK27,11)),CONCATENATE(VLOOKUP(Y3,AA2:AK13,11)))</f>
        <v>#N/A</v>
      </c>
    </row>
    <row r="2" spans="1:37" x14ac:dyDescent="0.25">
      <c r="A2" s="76" t="s">
        <v>28</v>
      </c>
      <c r="B2" s="77"/>
      <c r="C2" s="77"/>
      <c r="D2" s="77"/>
      <c r="E2" s="77" t="s">
        <v>98</v>
      </c>
      <c r="F2" s="77"/>
      <c r="G2" s="78"/>
      <c r="H2" s="79"/>
      <c r="I2" s="79"/>
      <c r="J2" s="80"/>
      <c r="K2" s="75"/>
      <c r="L2" s="75"/>
      <c r="M2" s="103"/>
      <c r="N2" s="107"/>
      <c r="O2" s="108"/>
      <c r="P2" s="107"/>
      <c r="Q2" s="108"/>
      <c r="R2" s="107"/>
      <c r="S2" s="106"/>
      <c r="Y2" s="170"/>
      <c r="Z2" s="169"/>
      <c r="AA2" s="169" t="s">
        <v>38</v>
      </c>
      <c r="AB2" s="174">
        <v>150</v>
      </c>
      <c r="AC2" s="174">
        <v>120</v>
      </c>
      <c r="AD2" s="174">
        <v>100</v>
      </c>
      <c r="AE2" s="174">
        <v>80</v>
      </c>
      <c r="AF2" s="174">
        <v>70</v>
      </c>
      <c r="AG2" s="174">
        <v>60</v>
      </c>
      <c r="AH2" s="174">
        <v>55</v>
      </c>
      <c r="AI2" s="174">
        <v>50</v>
      </c>
      <c r="AJ2" s="174">
        <v>45</v>
      </c>
      <c r="AK2" s="174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37"/>
      <c r="K3" s="34"/>
      <c r="L3" s="35" t="s">
        <v>19</v>
      </c>
      <c r="M3" s="34"/>
      <c r="N3" s="110"/>
      <c r="O3" s="109"/>
      <c r="P3" s="110"/>
      <c r="Y3" s="169">
        <f>IF(H4="OB","A",IF(H4="IX","W",H4))</f>
        <v>0</v>
      </c>
      <c r="Z3" s="169"/>
      <c r="AA3" s="169" t="s">
        <v>62</v>
      </c>
      <c r="AB3" s="174">
        <v>120</v>
      </c>
      <c r="AC3" s="174">
        <v>90</v>
      </c>
      <c r="AD3" s="174">
        <v>65</v>
      </c>
      <c r="AE3" s="174">
        <v>55</v>
      </c>
      <c r="AF3" s="174">
        <v>50</v>
      </c>
      <c r="AG3" s="174">
        <v>45</v>
      </c>
      <c r="AH3" s="174">
        <v>40</v>
      </c>
      <c r="AI3" s="174">
        <v>35</v>
      </c>
      <c r="AJ3" s="174">
        <v>25</v>
      </c>
      <c r="AK3" s="174">
        <v>20</v>
      </c>
    </row>
    <row r="4" spans="1:37" ht="13.8" thickBot="1" x14ac:dyDescent="0.3">
      <c r="A4" s="284">
        <f>Altalanos!$A$10</f>
        <v>45044</v>
      </c>
      <c r="B4" s="284"/>
      <c r="C4" s="284"/>
      <c r="D4" s="81"/>
      <c r="E4" s="82" t="str">
        <f>Altalanos!$C$10</f>
        <v>Jászberény</v>
      </c>
      <c r="F4" s="82"/>
      <c r="G4" s="82"/>
      <c r="H4" s="84"/>
      <c r="I4" s="82"/>
      <c r="J4" s="83"/>
      <c r="K4" s="84"/>
      <c r="L4" s="85" t="str">
        <f>Altalanos!$E$10</f>
        <v>Sági István</v>
      </c>
      <c r="M4" s="84"/>
      <c r="N4" s="111"/>
      <c r="O4" s="112"/>
      <c r="P4" s="111"/>
      <c r="Y4" s="169"/>
      <c r="Z4" s="169"/>
      <c r="AA4" s="169" t="s">
        <v>63</v>
      </c>
      <c r="AB4" s="174">
        <v>90</v>
      </c>
      <c r="AC4" s="174">
        <v>60</v>
      </c>
      <c r="AD4" s="174">
        <v>45</v>
      </c>
      <c r="AE4" s="174">
        <v>34</v>
      </c>
      <c r="AF4" s="174">
        <v>27</v>
      </c>
      <c r="AG4" s="174">
        <v>22</v>
      </c>
      <c r="AH4" s="174">
        <v>18</v>
      </c>
      <c r="AI4" s="174">
        <v>15</v>
      </c>
      <c r="AJ4" s="174">
        <v>12</v>
      </c>
      <c r="AK4" s="174">
        <v>9</v>
      </c>
    </row>
    <row r="5" spans="1:37" x14ac:dyDescent="0.25">
      <c r="A5" s="29"/>
      <c r="B5" s="29" t="s">
        <v>27</v>
      </c>
      <c r="C5" s="98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3" t="s">
        <v>42</v>
      </c>
      <c r="L5" s="143" t="s">
        <v>43</v>
      </c>
      <c r="M5" s="143" t="s">
        <v>44</v>
      </c>
      <c r="N5" s="106"/>
      <c r="O5" s="157" t="s">
        <v>52</v>
      </c>
      <c r="P5" s="158" t="s">
        <v>58</v>
      </c>
      <c r="Q5" s="106"/>
      <c r="R5" s="194" t="s">
        <v>52</v>
      </c>
      <c r="S5" s="195" t="s">
        <v>81</v>
      </c>
      <c r="Y5" s="169">
        <f>IF(OR(Altalanos!$A$8="F1",Altalanos!$A$8="F2",Altalanos!$A$8="N1",Altalanos!$A$8="N2"),1,2)</f>
        <v>2</v>
      </c>
      <c r="Z5" s="169"/>
      <c r="AA5" s="169" t="s">
        <v>64</v>
      </c>
      <c r="AB5" s="174">
        <v>60</v>
      </c>
      <c r="AC5" s="174">
        <v>40</v>
      </c>
      <c r="AD5" s="174">
        <v>30</v>
      </c>
      <c r="AE5" s="174">
        <v>20</v>
      </c>
      <c r="AF5" s="174">
        <v>18</v>
      </c>
      <c r="AG5" s="174">
        <v>15</v>
      </c>
      <c r="AH5" s="174">
        <v>12</v>
      </c>
      <c r="AI5" s="174">
        <v>10</v>
      </c>
      <c r="AJ5" s="174">
        <v>8</v>
      </c>
      <c r="AK5" s="174">
        <v>6</v>
      </c>
    </row>
    <row r="6" spans="1:37" x14ac:dyDescent="0.25">
      <c r="A6" s="88"/>
      <c r="B6" s="88"/>
      <c r="C6" s="142"/>
      <c r="D6" s="88"/>
      <c r="E6" s="88"/>
      <c r="F6" s="88"/>
      <c r="G6" s="88"/>
      <c r="H6" s="88"/>
      <c r="I6" s="88"/>
      <c r="J6" s="88"/>
      <c r="K6" s="88"/>
      <c r="L6" s="88"/>
      <c r="M6" s="88"/>
      <c r="N6" s="106"/>
      <c r="O6" s="159" t="s">
        <v>59</v>
      </c>
      <c r="P6" s="160" t="s">
        <v>54</v>
      </c>
      <c r="Q6" s="106"/>
      <c r="R6" s="196" t="s">
        <v>59</v>
      </c>
      <c r="S6" s="197" t="s">
        <v>82</v>
      </c>
      <c r="Y6" s="169"/>
      <c r="Z6" s="169"/>
      <c r="AA6" s="169" t="s">
        <v>65</v>
      </c>
      <c r="AB6" s="174">
        <v>40</v>
      </c>
      <c r="AC6" s="174">
        <v>25</v>
      </c>
      <c r="AD6" s="174">
        <v>18</v>
      </c>
      <c r="AE6" s="174">
        <v>13</v>
      </c>
      <c r="AF6" s="174">
        <v>10</v>
      </c>
      <c r="AG6" s="174">
        <v>8</v>
      </c>
      <c r="AH6" s="174">
        <v>6</v>
      </c>
      <c r="AI6" s="174">
        <v>5</v>
      </c>
      <c r="AJ6" s="174">
        <v>4</v>
      </c>
      <c r="AK6" s="174">
        <v>3</v>
      </c>
    </row>
    <row r="7" spans="1:37" x14ac:dyDescent="0.25">
      <c r="A7" s="149" t="s">
        <v>38</v>
      </c>
      <c r="B7" s="163"/>
      <c r="C7" s="100" t="str">
        <f>IF($B7="","",VLOOKUP($B7,#REF!,5))</f>
        <v/>
      </c>
      <c r="D7" s="100" t="str">
        <f>IF($B7="","",VLOOKUP($B7,#REF!,15))</f>
        <v/>
      </c>
      <c r="E7" s="189" t="s">
        <v>86</v>
      </c>
      <c r="F7" s="190"/>
      <c r="G7" s="189"/>
      <c r="H7" s="99"/>
      <c r="I7" s="189" t="s">
        <v>87</v>
      </c>
      <c r="J7" s="88"/>
      <c r="K7" s="177" t="s">
        <v>226</v>
      </c>
      <c r="L7" s="171">
        <v>6</v>
      </c>
      <c r="M7" s="178"/>
      <c r="N7" s="106"/>
      <c r="O7" s="161" t="s">
        <v>60</v>
      </c>
      <c r="P7" s="162" t="s">
        <v>56</v>
      </c>
      <c r="Q7" s="106"/>
      <c r="R7" s="161" t="s">
        <v>60</v>
      </c>
      <c r="S7" s="187" t="s">
        <v>61</v>
      </c>
      <c r="Y7" s="169"/>
      <c r="Z7" s="169"/>
      <c r="AA7" s="169" t="s">
        <v>66</v>
      </c>
      <c r="AB7" s="174">
        <v>25</v>
      </c>
      <c r="AC7" s="174">
        <v>15</v>
      </c>
      <c r="AD7" s="174">
        <v>13</v>
      </c>
      <c r="AE7" s="174">
        <v>8</v>
      </c>
      <c r="AF7" s="174">
        <v>6</v>
      </c>
      <c r="AG7" s="174">
        <v>4</v>
      </c>
      <c r="AH7" s="174">
        <v>3</v>
      </c>
      <c r="AI7" s="174">
        <v>2</v>
      </c>
      <c r="AJ7" s="174">
        <v>1</v>
      </c>
      <c r="AK7" s="174">
        <v>0</v>
      </c>
    </row>
    <row r="8" spans="1:37" x14ac:dyDescent="0.25">
      <c r="A8" s="113"/>
      <c r="B8" s="164"/>
      <c r="C8" s="114"/>
      <c r="D8" s="114"/>
      <c r="E8" s="114"/>
      <c r="F8" s="114"/>
      <c r="G8" s="114"/>
      <c r="H8" s="114"/>
      <c r="I8" s="114"/>
      <c r="J8" s="88"/>
      <c r="K8" s="113"/>
      <c r="L8" s="113"/>
      <c r="M8" s="179"/>
      <c r="N8" s="106"/>
      <c r="O8" s="106"/>
      <c r="P8" s="106"/>
      <c r="Q8" s="106"/>
      <c r="R8" s="106"/>
      <c r="S8" s="106"/>
      <c r="Y8" s="169"/>
      <c r="Z8" s="169"/>
      <c r="AA8" s="169" t="s">
        <v>67</v>
      </c>
      <c r="AB8" s="174">
        <v>15</v>
      </c>
      <c r="AC8" s="174">
        <v>10</v>
      </c>
      <c r="AD8" s="174">
        <v>7</v>
      </c>
      <c r="AE8" s="174">
        <v>5</v>
      </c>
      <c r="AF8" s="174">
        <v>4</v>
      </c>
      <c r="AG8" s="174">
        <v>3</v>
      </c>
      <c r="AH8" s="174">
        <v>2</v>
      </c>
      <c r="AI8" s="174">
        <v>1</v>
      </c>
      <c r="AJ8" s="174">
        <v>0</v>
      </c>
      <c r="AK8" s="174">
        <v>0</v>
      </c>
    </row>
    <row r="9" spans="1:37" x14ac:dyDescent="0.25">
      <c r="A9" s="113" t="s">
        <v>39</v>
      </c>
      <c r="B9" s="165"/>
      <c r="C9" s="100" t="str">
        <f>IF($B9="","",VLOOKUP($B9,#REF!,5))</f>
        <v/>
      </c>
      <c r="D9" s="100" t="str">
        <f>IF($B9="","",VLOOKUP($B9,#REF!,15))</f>
        <v/>
      </c>
      <c r="E9" s="191" t="s">
        <v>88</v>
      </c>
      <c r="F9" s="101"/>
      <c r="G9" s="96" t="str">
        <f>IF($B9="","",VLOOKUP($B9,#REF!,3))</f>
        <v/>
      </c>
      <c r="H9" s="101"/>
      <c r="I9" s="191" t="s">
        <v>87</v>
      </c>
      <c r="J9" s="88"/>
      <c r="K9" s="177" t="s">
        <v>227</v>
      </c>
      <c r="L9" s="171">
        <v>2</v>
      </c>
      <c r="M9" s="178"/>
      <c r="N9" s="106"/>
      <c r="O9" s="106"/>
      <c r="P9" s="106"/>
      <c r="Q9" s="106"/>
      <c r="R9" s="106"/>
      <c r="S9" s="106"/>
      <c r="Y9" s="169"/>
      <c r="Z9" s="169"/>
      <c r="AA9" s="169" t="s">
        <v>68</v>
      </c>
      <c r="AB9" s="174">
        <v>10</v>
      </c>
      <c r="AC9" s="174">
        <v>6</v>
      </c>
      <c r="AD9" s="174">
        <v>4</v>
      </c>
      <c r="AE9" s="174">
        <v>2</v>
      </c>
      <c r="AF9" s="174">
        <v>1</v>
      </c>
      <c r="AG9" s="174">
        <v>0</v>
      </c>
      <c r="AH9" s="174">
        <v>0</v>
      </c>
      <c r="AI9" s="174">
        <v>0</v>
      </c>
      <c r="AJ9" s="174">
        <v>0</v>
      </c>
      <c r="AK9" s="174">
        <v>0</v>
      </c>
    </row>
    <row r="10" spans="1:37" x14ac:dyDescent="0.25">
      <c r="A10" s="113"/>
      <c r="B10" s="164"/>
      <c r="C10" s="114"/>
      <c r="D10" s="114"/>
      <c r="E10" s="114"/>
      <c r="F10" s="114"/>
      <c r="G10" s="114"/>
      <c r="H10" s="114"/>
      <c r="I10" s="114"/>
      <c r="J10" s="88"/>
      <c r="K10" s="113"/>
      <c r="L10" s="113"/>
      <c r="M10" s="179"/>
      <c r="N10" s="106"/>
      <c r="O10" s="106"/>
      <c r="P10" s="106"/>
      <c r="Q10" s="106"/>
      <c r="R10" s="106"/>
      <c r="S10" s="106"/>
      <c r="Y10" s="169"/>
      <c r="Z10" s="169"/>
      <c r="AA10" s="169" t="s">
        <v>69</v>
      </c>
      <c r="AB10" s="174">
        <v>6</v>
      </c>
      <c r="AC10" s="174">
        <v>3</v>
      </c>
      <c r="AD10" s="174">
        <v>2</v>
      </c>
      <c r="AE10" s="174">
        <v>1</v>
      </c>
      <c r="AF10" s="174">
        <v>0</v>
      </c>
      <c r="AG10" s="174">
        <v>0</v>
      </c>
      <c r="AH10" s="174">
        <v>0</v>
      </c>
      <c r="AI10" s="174">
        <v>0</v>
      </c>
      <c r="AJ10" s="174">
        <v>0</v>
      </c>
      <c r="AK10" s="174">
        <v>0</v>
      </c>
    </row>
    <row r="11" spans="1:37" x14ac:dyDescent="0.25">
      <c r="A11" s="113" t="s">
        <v>40</v>
      </c>
      <c r="B11" s="165"/>
      <c r="C11" s="100" t="str">
        <f>IF($B11="","",VLOOKUP($B11,#REF!,5))</f>
        <v/>
      </c>
      <c r="D11" s="100" t="str">
        <f>IF($B11="","",VLOOKUP($B11,#REF!,15))</f>
        <v/>
      </c>
      <c r="E11" s="191" t="s">
        <v>89</v>
      </c>
      <c r="F11" s="101"/>
      <c r="G11" s="96" t="str">
        <f>IF($B11="","",VLOOKUP($B11,#REF!,3))</f>
        <v/>
      </c>
      <c r="H11" s="101"/>
      <c r="I11" s="191" t="s">
        <v>90</v>
      </c>
      <c r="J11" s="88"/>
      <c r="K11" s="177" t="s">
        <v>210</v>
      </c>
      <c r="L11" s="171">
        <v>0</v>
      </c>
      <c r="M11" s="178"/>
      <c r="N11" s="106"/>
      <c r="O11" s="106"/>
      <c r="P11" s="106"/>
      <c r="Q11" s="106"/>
      <c r="R11" s="106"/>
      <c r="S11" s="106"/>
      <c r="Y11" s="169"/>
      <c r="Z11" s="169"/>
      <c r="AA11" s="169" t="s">
        <v>74</v>
      </c>
      <c r="AB11" s="174">
        <v>3</v>
      </c>
      <c r="AC11" s="174">
        <v>2</v>
      </c>
      <c r="AD11" s="174">
        <v>1</v>
      </c>
      <c r="AE11" s="174">
        <v>0</v>
      </c>
      <c r="AF11" s="174">
        <v>0</v>
      </c>
      <c r="AG11" s="174">
        <v>0</v>
      </c>
      <c r="AH11" s="174">
        <v>0</v>
      </c>
      <c r="AI11" s="174">
        <v>0</v>
      </c>
      <c r="AJ11" s="174">
        <v>0</v>
      </c>
      <c r="AK11" s="174">
        <v>0</v>
      </c>
    </row>
    <row r="12" spans="1:37" x14ac:dyDescent="0.25">
      <c r="A12" s="88"/>
      <c r="B12" s="149"/>
      <c r="C12" s="142"/>
      <c r="D12" s="88"/>
      <c r="E12" s="88"/>
      <c r="F12" s="88"/>
      <c r="G12" s="88"/>
      <c r="H12" s="88"/>
      <c r="I12" s="88"/>
      <c r="J12" s="88"/>
      <c r="K12" s="142"/>
      <c r="L12" s="142"/>
      <c r="M12" s="180"/>
      <c r="Y12" s="169"/>
      <c r="Z12" s="169"/>
      <c r="AA12" s="169" t="s">
        <v>70</v>
      </c>
      <c r="AB12" s="175">
        <v>0</v>
      </c>
      <c r="AC12" s="175">
        <v>0</v>
      </c>
      <c r="AD12" s="175">
        <v>0</v>
      </c>
      <c r="AE12" s="175">
        <v>0</v>
      </c>
      <c r="AF12" s="175">
        <v>0</v>
      </c>
      <c r="AG12" s="175">
        <v>0</v>
      </c>
      <c r="AH12" s="175">
        <v>0</v>
      </c>
      <c r="AI12" s="175">
        <v>0</v>
      </c>
      <c r="AJ12" s="175">
        <v>0</v>
      </c>
      <c r="AK12" s="175">
        <v>0</v>
      </c>
    </row>
    <row r="13" spans="1:37" x14ac:dyDescent="0.25">
      <c r="A13" s="149" t="s">
        <v>45</v>
      </c>
      <c r="B13" s="163"/>
      <c r="C13" s="100" t="str">
        <f>IF($B13="","",VLOOKUP($B13,#REF!,5))</f>
        <v/>
      </c>
      <c r="D13" s="100" t="str">
        <f>IF($B13="","",VLOOKUP($B13,#REF!,15))</f>
        <v/>
      </c>
      <c r="E13" s="189" t="s">
        <v>91</v>
      </c>
      <c r="F13" s="99"/>
      <c r="G13" s="97" t="str">
        <f>IF($B13="","",VLOOKUP($B13,#REF!,3))</f>
        <v/>
      </c>
      <c r="H13" s="99"/>
      <c r="I13" s="189" t="s">
        <v>87</v>
      </c>
      <c r="J13" s="88"/>
      <c r="K13" s="177" t="s">
        <v>225</v>
      </c>
      <c r="L13" s="171">
        <v>8</v>
      </c>
      <c r="M13" s="178"/>
      <c r="Y13" s="169"/>
      <c r="Z13" s="169"/>
      <c r="AA13" s="169" t="s">
        <v>71</v>
      </c>
      <c r="AB13" s="175">
        <v>0</v>
      </c>
      <c r="AC13" s="175">
        <v>0</v>
      </c>
      <c r="AD13" s="175">
        <v>0</v>
      </c>
      <c r="AE13" s="175">
        <v>0</v>
      </c>
      <c r="AF13" s="175">
        <v>0</v>
      </c>
      <c r="AG13" s="175">
        <v>0</v>
      </c>
      <c r="AH13" s="175">
        <v>0</v>
      </c>
      <c r="AI13" s="175">
        <v>0</v>
      </c>
      <c r="AJ13" s="175">
        <v>0</v>
      </c>
      <c r="AK13" s="175">
        <v>0</v>
      </c>
    </row>
    <row r="14" spans="1:37" x14ac:dyDescent="0.25">
      <c r="A14" s="113"/>
      <c r="B14" s="164"/>
      <c r="C14" s="114"/>
      <c r="D14" s="114"/>
      <c r="E14" s="114"/>
      <c r="F14" s="114"/>
      <c r="G14" s="114"/>
      <c r="H14" s="114"/>
      <c r="I14" s="114"/>
      <c r="J14" s="88"/>
      <c r="K14" s="113"/>
      <c r="L14" s="113"/>
      <c r="M14" s="17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</row>
    <row r="15" spans="1:37" x14ac:dyDescent="0.25">
      <c r="A15" s="113" t="s">
        <v>46</v>
      </c>
      <c r="B15" s="165"/>
      <c r="C15" s="100" t="str">
        <f>IF($B15="","",VLOOKUP($B15,#REF!,5))</f>
        <v/>
      </c>
      <c r="D15" s="100" t="str">
        <f>IF($B15="","",VLOOKUP($B15,#REF!,15))</f>
        <v/>
      </c>
      <c r="E15" s="191" t="s">
        <v>165</v>
      </c>
      <c r="F15" s="101"/>
      <c r="G15" s="96" t="str">
        <f>IF($B15="","",VLOOKUP($B15,#REF!,3))</f>
        <v/>
      </c>
      <c r="H15" s="101"/>
      <c r="I15" s="191" t="s">
        <v>90</v>
      </c>
      <c r="J15" s="88"/>
      <c r="K15" s="177" t="s">
        <v>209</v>
      </c>
      <c r="L15" s="171">
        <v>4</v>
      </c>
      <c r="M15" s="178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</row>
    <row r="16" spans="1:37" x14ac:dyDescent="0.25">
      <c r="A16" s="113"/>
      <c r="B16" s="164"/>
      <c r="C16" s="114"/>
      <c r="D16" s="114"/>
      <c r="E16" s="114"/>
      <c r="F16" s="114"/>
      <c r="G16" s="114"/>
      <c r="H16" s="114"/>
      <c r="I16" s="114"/>
      <c r="J16" s="88"/>
      <c r="K16" s="113"/>
      <c r="L16" s="113"/>
      <c r="M16" s="179"/>
      <c r="Y16" s="169"/>
      <c r="Z16" s="169"/>
      <c r="AA16" s="169" t="s">
        <v>38</v>
      </c>
      <c r="AB16" s="169">
        <v>300</v>
      </c>
      <c r="AC16" s="169">
        <v>250</v>
      </c>
      <c r="AD16" s="169">
        <v>220</v>
      </c>
      <c r="AE16" s="169">
        <v>180</v>
      </c>
      <c r="AF16" s="169">
        <v>160</v>
      </c>
      <c r="AG16" s="169">
        <v>150</v>
      </c>
      <c r="AH16" s="169">
        <v>140</v>
      </c>
      <c r="AI16" s="169">
        <v>130</v>
      </c>
      <c r="AJ16" s="169">
        <v>120</v>
      </c>
      <c r="AK16" s="169">
        <v>110</v>
      </c>
    </row>
    <row r="17" spans="1:37" x14ac:dyDescent="0.25">
      <c r="A17" s="113" t="s">
        <v>47</v>
      </c>
      <c r="B17" s="165"/>
      <c r="C17" s="100" t="str">
        <f>IF($B17="","",VLOOKUP($B17,#REF!,5))</f>
        <v/>
      </c>
      <c r="D17" s="100" t="str">
        <f>IF($B17="","",VLOOKUP($B17,#REF!,15))</f>
        <v/>
      </c>
      <c r="E17" s="96" t="str">
        <f>UPPER(IF($B17="","",VLOOKUP($B17,#REF!,2)))</f>
        <v/>
      </c>
      <c r="F17" s="101"/>
      <c r="G17" s="96" t="str">
        <f>IF($B17="","",VLOOKUP($B17,#REF!,3))</f>
        <v/>
      </c>
      <c r="H17" s="101"/>
      <c r="I17" s="96" t="str">
        <f>IF($B17="","",VLOOKUP($B17,#REF!,4))</f>
        <v/>
      </c>
      <c r="J17" s="88"/>
      <c r="K17" s="177"/>
      <c r="L17" s="171" t="str">
        <f>IF(K17="","",CONCATENATE(VLOOKUP($Y$3,$AB$1:$AK$1,K17)," pont"))</f>
        <v/>
      </c>
      <c r="M17" s="178"/>
      <c r="Y17" s="169"/>
      <c r="Z17" s="169"/>
      <c r="AA17" s="169" t="s">
        <v>62</v>
      </c>
      <c r="AB17" s="169">
        <v>250</v>
      </c>
      <c r="AC17" s="169">
        <v>200</v>
      </c>
      <c r="AD17" s="169">
        <v>160</v>
      </c>
      <c r="AE17" s="169">
        <v>140</v>
      </c>
      <c r="AF17" s="169">
        <v>120</v>
      </c>
      <c r="AG17" s="169">
        <v>110</v>
      </c>
      <c r="AH17" s="169">
        <v>100</v>
      </c>
      <c r="AI17" s="169">
        <v>90</v>
      </c>
      <c r="AJ17" s="169">
        <v>80</v>
      </c>
      <c r="AK17" s="169">
        <v>70</v>
      </c>
    </row>
    <row r="18" spans="1:37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Y18" s="169"/>
      <c r="Z18" s="169"/>
      <c r="AA18" s="169" t="s">
        <v>63</v>
      </c>
      <c r="AB18" s="169">
        <v>200</v>
      </c>
      <c r="AC18" s="169">
        <v>150</v>
      </c>
      <c r="AD18" s="169">
        <v>130</v>
      </c>
      <c r="AE18" s="169">
        <v>110</v>
      </c>
      <c r="AF18" s="169">
        <v>95</v>
      </c>
      <c r="AG18" s="169">
        <v>80</v>
      </c>
      <c r="AH18" s="169">
        <v>70</v>
      </c>
      <c r="AI18" s="169">
        <v>60</v>
      </c>
      <c r="AJ18" s="169">
        <v>55</v>
      </c>
      <c r="AK18" s="169">
        <v>50</v>
      </c>
    </row>
    <row r="19" spans="1:37" x14ac:dyDescent="0.2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Y19" s="169"/>
      <c r="Z19" s="169"/>
      <c r="AA19" s="169" t="s">
        <v>64</v>
      </c>
      <c r="AB19" s="169">
        <v>150</v>
      </c>
      <c r="AC19" s="169">
        <v>120</v>
      </c>
      <c r="AD19" s="169">
        <v>100</v>
      </c>
      <c r="AE19" s="169">
        <v>80</v>
      </c>
      <c r="AF19" s="169">
        <v>70</v>
      </c>
      <c r="AG19" s="169">
        <v>60</v>
      </c>
      <c r="AH19" s="169">
        <v>55</v>
      </c>
      <c r="AI19" s="169">
        <v>50</v>
      </c>
      <c r="AJ19" s="169">
        <v>45</v>
      </c>
      <c r="AK19" s="169">
        <v>40</v>
      </c>
    </row>
    <row r="20" spans="1:37" x14ac:dyDescent="0.2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Y20" s="169"/>
      <c r="Z20" s="169"/>
      <c r="AA20" s="169" t="s">
        <v>65</v>
      </c>
      <c r="AB20" s="169">
        <v>120</v>
      </c>
      <c r="AC20" s="169">
        <v>90</v>
      </c>
      <c r="AD20" s="169">
        <v>65</v>
      </c>
      <c r="AE20" s="169">
        <v>55</v>
      </c>
      <c r="AF20" s="169">
        <v>50</v>
      </c>
      <c r="AG20" s="169">
        <v>45</v>
      </c>
      <c r="AH20" s="169">
        <v>40</v>
      </c>
      <c r="AI20" s="169">
        <v>35</v>
      </c>
      <c r="AJ20" s="169">
        <v>25</v>
      </c>
      <c r="AK20" s="169">
        <v>20</v>
      </c>
    </row>
    <row r="21" spans="1:37" x14ac:dyDescent="0.2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Y21" s="169"/>
      <c r="Z21" s="169"/>
      <c r="AA21" s="169" t="s">
        <v>66</v>
      </c>
      <c r="AB21" s="169">
        <v>90</v>
      </c>
      <c r="AC21" s="169">
        <v>60</v>
      </c>
      <c r="AD21" s="169">
        <v>45</v>
      </c>
      <c r="AE21" s="169">
        <v>34</v>
      </c>
      <c r="AF21" s="169">
        <v>27</v>
      </c>
      <c r="AG21" s="169">
        <v>22</v>
      </c>
      <c r="AH21" s="169">
        <v>18</v>
      </c>
      <c r="AI21" s="169">
        <v>15</v>
      </c>
      <c r="AJ21" s="169">
        <v>12</v>
      </c>
      <c r="AK21" s="169">
        <v>9</v>
      </c>
    </row>
    <row r="22" spans="1:37" ht="18.75" customHeight="1" x14ac:dyDescent="0.25">
      <c r="A22" s="88"/>
      <c r="B22" s="286"/>
      <c r="C22" s="286"/>
      <c r="D22" s="285" t="str">
        <f>E7</f>
        <v>Borics Benett</v>
      </c>
      <c r="E22" s="285"/>
      <c r="F22" s="285" t="str">
        <f>E9</f>
        <v>Lukács Levente</v>
      </c>
      <c r="G22" s="285"/>
      <c r="H22" s="285" t="str">
        <f>E11</f>
        <v>Édes Dániel György</v>
      </c>
      <c r="I22" s="285"/>
      <c r="J22" s="88"/>
      <c r="K22" s="88"/>
      <c r="L22" s="88"/>
      <c r="M22" s="150" t="s">
        <v>42</v>
      </c>
      <c r="Y22" s="169"/>
      <c r="Z22" s="169"/>
      <c r="AA22" s="169" t="s">
        <v>67</v>
      </c>
      <c r="AB22" s="169">
        <v>60</v>
      </c>
      <c r="AC22" s="169">
        <v>40</v>
      </c>
      <c r="AD22" s="169">
        <v>30</v>
      </c>
      <c r="AE22" s="169">
        <v>20</v>
      </c>
      <c r="AF22" s="169">
        <v>18</v>
      </c>
      <c r="AG22" s="169">
        <v>15</v>
      </c>
      <c r="AH22" s="169">
        <v>12</v>
      </c>
      <c r="AI22" s="169">
        <v>10</v>
      </c>
      <c r="AJ22" s="169">
        <v>8</v>
      </c>
      <c r="AK22" s="169">
        <v>6</v>
      </c>
    </row>
    <row r="23" spans="1:37" ht="18.75" customHeight="1" x14ac:dyDescent="0.25">
      <c r="A23" s="148" t="s">
        <v>38</v>
      </c>
      <c r="B23" s="283" t="str">
        <f>E7</f>
        <v>Borics Benett</v>
      </c>
      <c r="C23" s="283"/>
      <c r="D23" s="280"/>
      <c r="E23" s="280"/>
      <c r="F23" s="279" t="s">
        <v>273</v>
      </c>
      <c r="G23" s="279"/>
      <c r="H23" s="279" t="s">
        <v>301</v>
      </c>
      <c r="I23" s="279"/>
      <c r="J23" s="88"/>
      <c r="K23" s="88"/>
      <c r="L23" s="88"/>
      <c r="M23" s="252" t="s">
        <v>225</v>
      </c>
      <c r="Y23" s="169"/>
      <c r="Z23" s="169"/>
      <c r="AA23" s="169" t="s">
        <v>68</v>
      </c>
      <c r="AB23" s="169">
        <v>40</v>
      </c>
      <c r="AC23" s="169">
        <v>25</v>
      </c>
      <c r="AD23" s="169">
        <v>18</v>
      </c>
      <c r="AE23" s="169">
        <v>13</v>
      </c>
      <c r="AF23" s="169">
        <v>8</v>
      </c>
      <c r="AG23" s="169">
        <v>7</v>
      </c>
      <c r="AH23" s="169">
        <v>6</v>
      </c>
      <c r="AI23" s="169">
        <v>5</v>
      </c>
      <c r="AJ23" s="169">
        <v>4</v>
      </c>
      <c r="AK23" s="169">
        <v>3</v>
      </c>
    </row>
    <row r="24" spans="1:37" ht="18.75" customHeight="1" x14ac:dyDescent="0.25">
      <c r="A24" s="148" t="s">
        <v>39</v>
      </c>
      <c r="B24" s="283" t="str">
        <f>E9</f>
        <v>Lukács Levente</v>
      </c>
      <c r="C24" s="283"/>
      <c r="D24" s="279" t="s">
        <v>302</v>
      </c>
      <c r="E24" s="279"/>
      <c r="F24" s="280"/>
      <c r="G24" s="280"/>
      <c r="H24" s="279" t="s">
        <v>270</v>
      </c>
      <c r="I24" s="279"/>
      <c r="J24" s="88"/>
      <c r="K24" s="88"/>
      <c r="L24" s="88"/>
      <c r="M24" s="252" t="s">
        <v>226</v>
      </c>
      <c r="Y24" s="169"/>
      <c r="Z24" s="169"/>
      <c r="AA24" s="169" t="s">
        <v>69</v>
      </c>
      <c r="AB24" s="169">
        <v>25</v>
      </c>
      <c r="AC24" s="169">
        <v>15</v>
      </c>
      <c r="AD24" s="169">
        <v>13</v>
      </c>
      <c r="AE24" s="169">
        <v>7</v>
      </c>
      <c r="AF24" s="169">
        <v>6</v>
      </c>
      <c r="AG24" s="169">
        <v>5</v>
      </c>
      <c r="AH24" s="169">
        <v>4</v>
      </c>
      <c r="AI24" s="169">
        <v>3</v>
      </c>
      <c r="AJ24" s="169">
        <v>2</v>
      </c>
      <c r="AK24" s="169">
        <v>1</v>
      </c>
    </row>
    <row r="25" spans="1:37" ht="18.75" customHeight="1" x14ac:dyDescent="0.25">
      <c r="A25" s="148" t="s">
        <v>40</v>
      </c>
      <c r="B25" s="283" t="str">
        <f>E11</f>
        <v>Édes Dániel György</v>
      </c>
      <c r="C25" s="283"/>
      <c r="D25" s="279" t="s">
        <v>271</v>
      </c>
      <c r="E25" s="279"/>
      <c r="F25" s="279" t="s">
        <v>303</v>
      </c>
      <c r="G25" s="279"/>
      <c r="H25" s="280"/>
      <c r="I25" s="280"/>
      <c r="J25" s="88"/>
      <c r="K25" s="88"/>
      <c r="L25" s="88"/>
      <c r="M25" s="252" t="s">
        <v>209</v>
      </c>
      <c r="Y25" s="169"/>
      <c r="Z25" s="169"/>
      <c r="AA25" s="169" t="s">
        <v>74</v>
      </c>
      <c r="AB25" s="169">
        <v>15</v>
      </c>
      <c r="AC25" s="169">
        <v>10</v>
      </c>
      <c r="AD25" s="169">
        <v>8</v>
      </c>
      <c r="AE25" s="169">
        <v>4</v>
      </c>
      <c r="AF25" s="169">
        <v>3</v>
      </c>
      <c r="AG25" s="169">
        <v>2</v>
      </c>
      <c r="AH25" s="169">
        <v>1</v>
      </c>
      <c r="AI25" s="169">
        <v>0</v>
      </c>
      <c r="AJ25" s="169">
        <v>0</v>
      </c>
      <c r="AK25" s="169">
        <v>0</v>
      </c>
    </row>
    <row r="26" spans="1:37" x14ac:dyDescent="0.25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153"/>
      <c r="Y26" s="169"/>
      <c r="Z26" s="169"/>
      <c r="AA26" s="169" t="s">
        <v>70</v>
      </c>
      <c r="AB26" s="169">
        <v>10</v>
      </c>
      <c r="AC26" s="169">
        <v>6</v>
      </c>
      <c r="AD26" s="169">
        <v>4</v>
      </c>
      <c r="AE26" s="169">
        <v>2</v>
      </c>
      <c r="AF26" s="169">
        <v>1</v>
      </c>
      <c r="AG26" s="169">
        <v>0</v>
      </c>
      <c r="AH26" s="169">
        <v>0</v>
      </c>
      <c r="AI26" s="169">
        <v>0</v>
      </c>
      <c r="AJ26" s="169">
        <v>0</v>
      </c>
      <c r="AK26" s="169">
        <v>0</v>
      </c>
    </row>
    <row r="27" spans="1:37" ht="18.75" customHeight="1" x14ac:dyDescent="0.25">
      <c r="A27" s="88"/>
      <c r="B27" s="286"/>
      <c r="C27" s="286"/>
      <c r="D27" s="285" t="str">
        <f>E13</f>
        <v>Kovács Szilárd</v>
      </c>
      <c r="E27" s="285"/>
      <c r="F27" s="285" t="str">
        <f>E15</f>
        <v>Magoss György Bálint</v>
      </c>
      <c r="G27" s="285"/>
      <c r="H27" s="285" t="str">
        <f>E17</f>
        <v/>
      </c>
      <c r="I27" s="285"/>
      <c r="J27" s="88"/>
      <c r="K27" s="88"/>
      <c r="L27" s="88"/>
      <c r="M27" s="153"/>
      <c r="Y27" s="169"/>
      <c r="Z27" s="169"/>
      <c r="AA27" s="169" t="s">
        <v>71</v>
      </c>
      <c r="AB27" s="169">
        <v>3</v>
      </c>
      <c r="AC27" s="169">
        <v>2</v>
      </c>
      <c r="AD27" s="169">
        <v>1</v>
      </c>
      <c r="AE27" s="169">
        <v>0</v>
      </c>
      <c r="AF27" s="169">
        <v>0</v>
      </c>
      <c r="AG27" s="169">
        <v>0</v>
      </c>
      <c r="AH27" s="169">
        <v>0</v>
      </c>
      <c r="AI27" s="169">
        <v>0</v>
      </c>
      <c r="AJ27" s="169">
        <v>0</v>
      </c>
      <c r="AK27" s="169">
        <v>0</v>
      </c>
    </row>
    <row r="28" spans="1:37" ht="18.75" customHeight="1" x14ac:dyDescent="0.25">
      <c r="A28" s="148" t="s">
        <v>45</v>
      </c>
      <c r="B28" s="283" t="str">
        <f>E13</f>
        <v>Kovács Szilárd</v>
      </c>
      <c r="C28" s="283"/>
      <c r="D28" s="280"/>
      <c r="E28" s="280"/>
      <c r="F28" s="279" t="s">
        <v>272</v>
      </c>
      <c r="G28" s="279"/>
      <c r="H28" s="279"/>
      <c r="I28" s="279"/>
      <c r="J28" s="88"/>
      <c r="K28" s="88"/>
      <c r="L28" s="88"/>
      <c r="M28" s="252" t="s">
        <v>225</v>
      </c>
    </row>
    <row r="29" spans="1:37" ht="18.75" customHeight="1" x14ac:dyDescent="0.25">
      <c r="A29" s="148" t="s">
        <v>46</v>
      </c>
      <c r="B29" s="283" t="str">
        <f>E15</f>
        <v>Magoss György Bálint</v>
      </c>
      <c r="C29" s="283"/>
      <c r="D29" s="279" t="s">
        <v>304</v>
      </c>
      <c r="E29" s="279"/>
      <c r="F29" s="280"/>
      <c r="G29" s="280"/>
      <c r="H29" s="279"/>
      <c r="I29" s="279"/>
      <c r="J29" s="88"/>
      <c r="K29" s="88"/>
      <c r="L29" s="88"/>
      <c r="M29" s="252" t="s">
        <v>226</v>
      </c>
    </row>
    <row r="30" spans="1:37" ht="18.75" customHeight="1" x14ac:dyDescent="0.25">
      <c r="A30" s="148" t="s">
        <v>47</v>
      </c>
      <c r="B30" s="283" t="str">
        <f>E17</f>
        <v/>
      </c>
      <c r="C30" s="283"/>
      <c r="D30" s="279"/>
      <c r="E30" s="279"/>
      <c r="F30" s="279"/>
      <c r="G30" s="279"/>
      <c r="H30" s="280"/>
      <c r="I30" s="280"/>
      <c r="J30" s="88"/>
      <c r="K30" s="88"/>
      <c r="L30" s="88"/>
      <c r="M30" s="152"/>
    </row>
    <row r="31" spans="1:37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</row>
    <row r="32" spans="1:37" x14ac:dyDescent="0.25">
      <c r="A32" s="88" t="s">
        <v>34</v>
      </c>
      <c r="B32" s="88"/>
      <c r="C32" s="283" t="s">
        <v>86</v>
      </c>
      <c r="D32" s="283"/>
      <c r="E32" s="113" t="s">
        <v>49</v>
      </c>
      <c r="F32" s="287" t="s">
        <v>91</v>
      </c>
      <c r="G32" s="287"/>
      <c r="H32" s="88"/>
      <c r="I32" s="87" t="s">
        <v>274</v>
      </c>
      <c r="J32" s="88"/>
      <c r="K32" s="88"/>
      <c r="L32" s="88"/>
      <c r="M32" s="88"/>
    </row>
    <row r="33" spans="1:19" x14ac:dyDescent="0.25">
      <c r="A33" s="88"/>
      <c r="B33" s="88"/>
      <c r="C33" s="88"/>
      <c r="D33" s="88"/>
      <c r="E33" s="88"/>
      <c r="F33" s="113"/>
      <c r="G33" s="113"/>
      <c r="H33" s="88"/>
      <c r="I33" s="88"/>
      <c r="J33" s="88"/>
      <c r="K33" s="88"/>
      <c r="L33" s="88"/>
      <c r="M33" s="88"/>
    </row>
    <row r="34" spans="1:19" x14ac:dyDescent="0.25">
      <c r="A34" s="88" t="s">
        <v>48</v>
      </c>
      <c r="B34" s="88"/>
      <c r="C34" s="287" t="s">
        <v>88</v>
      </c>
      <c r="D34" s="287"/>
      <c r="E34" s="113" t="s">
        <v>49</v>
      </c>
      <c r="F34" s="287" t="s">
        <v>165</v>
      </c>
      <c r="G34" s="287"/>
      <c r="H34" s="88"/>
      <c r="I34" s="87" t="s">
        <v>275</v>
      </c>
      <c r="J34" s="88"/>
      <c r="K34" s="88"/>
      <c r="L34" s="88"/>
      <c r="M34" s="88"/>
    </row>
    <row r="35" spans="1:19" x14ac:dyDescent="0.25">
      <c r="A35" s="88"/>
      <c r="B35" s="88"/>
      <c r="C35" s="151"/>
      <c r="D35" s="151"/>
      <c r="E35" s="113"/>
      <c r="F35" s="151"/>
      <c r="G35" s="151"/>
      <c r="H35" s="88"/>
      <c r="I35" s="88"/>
      <c r="J35" s="88"/>
      <c r="K35" s="88"/>
      <c r="L35" s="88"/>
      <c r="M35" s="88"/>
    </row>
    <row r="36" spans="1:19" x14ac:dyDescent="0.25">
      <c r="A36" s="88" t="s">
        <v>50</v>
      </c>
      <c r="B36" s="88"/>
      <c r="C36" s="287" t="s">
        <v>89</v>
      </c>
      <c r="D36" s="287"/>
      <c r="E36" s="113" t="s">
        <v>49</v>
      </c>
      <c r="F36" s="287" t="str">
        <f>IF(M28=3,B28,IF(M29=3,B29,IF(M30=3,B30,"")))</f>
        <v/>
      </c>
      <c r="G36" s="287"/>
      <c r="H36" s="88"/>
      <c r="I36" s="87" t="s">
        <v>305</v>
      </c>
      <c r="J36" s="88"/>
      <c r="K36" s="88"/>
      <c r="L36" s="88"/>
      <c r="M36" s="88"/>
    </row>
    <row r="37" spans="1:19" x14ac:dyDescent="0.2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</row>
    <row r="38" spans="1:19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7"/>
      <c r="M38" s="88"/>
      <c r="O38" s="106"/>
      <c r="P38" s="106"/>
      <c r="Q38" s="106"/>
      <c r="R38" s="106"/>
      <c r="S38" s="106"/>
    </row>
    <row r="39" spans="1:19" x14ac:dyDescent="0.25">
      <c r="A39" s="38" t="s">
        <v>22</v>
      </c>
      <c r="B39" s="39"/>
      <c r="C39" s="67"/>
      <c r="D39" s="121" t="s">
        <v>0</v>
      </c>
      <c r="E39" s="122" t="s">
        <v>24</v>
      </c>
      <c r="F39" s="140"/>
      <c r="G39" s="121" t="s">
        <v>0</v>
      </c>
      <c r="H39" s="122" t="s">
        <v>31</v>
      </c>
      <c r="I39" s="46"/>
      <c r="J39" s="122" t="s">
        <v>32</v>
      </c>
      <c r="K39" s="45" t="s">
        <v>33</v>
      </c>
      <c r="L39" s="29"/>
      <c r="M39" s="140"/>
      <c r="O39" s="106"/>
      <c r="P39" s="115"/>
      <c r="Q39" s="115"/>
      <c r="R39" s="116"/>
      <c r="S39" s="106"/>
    </row>
    <row r="40" spans="1:19" x14ac:dyDescent="0.25">
      <c r="A40" s="91" t="s">
        <v>23</v>
      </c>
      <c r="B40" s="92"/>
      <c r="C40" s="93"/>
      <c r="D40" s="123">
        <v>1</v>
      </c>
      <c r="E40" s="282" t="e">
        <f>IF(D40&gt;$R$47,,UPPER(VLOOKUP(D40,#REF!,2)))</f>
        <v>#REF!</v>
      </c>
      <c r="F40" s="282"/>
      <c r="G40" s="134" t="s">
        <v>1</v>
      </c>
      <c r="H40" s="92"/>
      <c r="I40" s="124"/>
      <c r="J40" s="135"/>
      <c r="K40" s="89" t="s">
        <v>25</v>
      </c>
      <c r="L40" s="141"/>
      <c r="M40" s="125"/>
      <c r="O40" s="106"/>
      <c r="P40" s="117"/>
      <c r="Q40" s="117"/>
      <c r="R40" s="118"/>
      <c r="S40" s="106"/>
    </row>
    <row r="41" spans="1:19" x14ac:dyDescent="0.25">
      <c r="A41" s="94" t="s">
        <v>30</v>
      </c>
      <c r="B41" s="44"/>
      <c r="C41" s="95"/>
      <c r="D41" s="126">
        <v>2</v>
      </c>
      <c r="E41" s="278" t="e">
        <f>IF(D41&gt;$R$47,,UPPER(VLOOKUP(D41,#REF!,2)))</f>
        <v>#REF!</v>
      </c>
      <c r="F41" s="278"/>
      <c r="G41" s="136" t="s">
        <v>2</v>
      </c>
      <c r="H41" s="127"/>
      <c r="I41" s="128"/>
      <c r="J41" s="36"/>
      <c r="K41" s="138"/>
      <c r="L41" s="87"/>
      <c r="M41" s="133"/>
      <c r="O41" s="106"/>
      <c r="P41" s="118"/>
      <c r="Q41" s="119"/>
      <c r="R41" s="118"/>
      <c r="S41" s="106"/>
    </row>
    <row r="42" spans="1:19" x14ac:dyDescent="0.25">
      <c r="A42" s="57"/>
      <c r="B42" s="58"/>
      <c r="C42" s="59"/>
      <c r="D42" s="126"/>
      <c r="E42" s="130"/>
      <c r="F42" s="131"/>
      <c r="G42" s="136" t="s">
        <v>3</v>
      </c>
      <c r="H42" s="127"/>
      <c r="I42" s="128"/>
      <c r="J42" s="36"/>
      <c r="K42" s="89" t="s">
        <v>26</v>
      </c>
      <c r="L42" s="141"/>
      <c r="M42" s="125"/>
      <c r="O42" s="106"/>
      <c r="P42" s="117"/>
      <c r="Q42" s="117"/>
      <c r="R42" s="118"/>
      <c r="S42" s="106"/>
    </row>
    <row r="43" spans="1:19" x14ac:dyDescent="0.25">
      <c r="A43" s="40"/>
      <c r="B43" s="65"/>
      <c r="C43" s="41"/>
      <c r="D43" s="126"/>
      <c r="E43" s="130"/>
      <c r="F43" s="131"/>
      <c r="G43" s="136" t="s">
        <v>4</v>
      </c>
      <c r="H43" s="127"/>
      <c r="I43" s="128"/>
      <c r="J43" s="36"/>
      <c r="K43" s="139"/>
      <c r="L43" s="131"/>
      <c r="M43" s="129"/>
      <c r="O43" s="106"/>
      <c r="P43" s="118"/>
      <c r="Q43" s="119"/>
      <c r="R43" s="118"/>
      <c r="S43" s="106"/>
    </row>
    <row r="44" spans="1:19" x14ac:dyDescent="0.25">
      <c r="A44" s="48"/>
      <c r="B44" s="60"/>
      <c r="C44" s="66"/>
      <c r="D44" s="126"/>
      <c r="E44" s="130"/>
      <c r="F44" s="131"/>
      <c r="G44" s="136" t="s">
        <v>5</v>
      </c>
      <c r="H44" s="127"/>
      <c r="I44" s="128"/>
      <c r="J44" s="36"/>
      <c r="K44" s="94"/>
      <c r="L44" s="87"/>
      <c r="M44" s="133"/>
      <c r="O44" s="106"/>
      <c r="P44" s="118"/>
      <c r="Q44" s="119"/>
      <c r="R44" s="118"/>
      <c r="S44" s="106"/>
    </row>
    <row r="45" spans="1:19" x14ac:dyDescent="0.25">
      <c r="A45" s="49"/>
      <c r="B45" s="61"/>
      <c r="C45" s="41"/>
      <c r="D45" s="126"/>
      <c r="E45" s="130"/>
      <c r="F45" s="131"/>
      <c r="G45" s="136" t="s">
        <v>6</v>
      </c>
      <c r="H45" s="127"/>
      <c r="I45" s="128"/>
      <c r="J45" s="36"/>
      <c r="K45" s="89" t="s">
        <v>21</v>
      </c>
      <c r="L45" s="141"/>
      <c r="M45" s="125"/>
      <c r="O45" s="106"/>
      <c r="P45" s="117"/>
      <c r="Q45" s="117"/>
      <c r="R45" s="118"/>
      <c r="S45" s="106"/>
    </row>
    <row r="46" spans="1:19" x14ac:dyDescent="0.25">
      <c r="A46" s="49"/>
      <c r="B46" s="61"/>
      <c r="C46" s="55"/>
      <c r="D46" s="126"/>
      <c r="E46" s="130"/>
      <c r="F46" s="131"/>
      <c r="G46" s="136" t="s">
        <v>7</v>
      </c>
      <c r="H46" s="127"/>
      <c r="I46" s="128"/>
      <c r="J46" s="36"/>
      <c r="K46" s="139"/>
      <c r="L46" s="131"/>
      <c r="M46" s="129"/>
      <c r="O46" s="106"/>
      <c r="P46" s="118"/>
      <c r="Q46" s="119"/>
      <c r="R46" s="118"/>
      <c r="S46" s="106"/>
    </row>
    <row r="47" spans="1:19" x14ac:dyDescent="0.25">
      <c r="A47" s="50"/>
      <c r="B47" s="47"/>
      <c r="C47" s="56"/>
      <c r="D47" s="132"/>
      <c r="E47" s="42"/>
      <c r="F47" s="87"/>
      <c r="G47" s="137" t="s">
        <v>8</v>
      </c>
      <c r="H47" s="44"/>
      <c r="I47" s="90"/>
      <c r="J47" s="43"/>
      <c r="K47" s="94" t="str">
        <f>L4</f>
        <v>Sági István</v>
      </c>
      <c r="L47" s="87"/>
      <c r="M47" s="133"/>
      <c r="O47" s="106"/>
      <c r="P47" s="118"/>
      <c r="Q47" s="119"/>
      <c r="R47" s="120" t="e">
        <f>MIN(4,#REF!)</f>
        <v>#REF!</v>
      </c>
      <c r="S47" s="106"/>
    </row>
    <row r="48" spans="1:19" x14ac:dyDescent="0.25">
      <c r="O48" s="106"/>
      <c r="P48" s="106"/>
      <c r="Q48" s="106"/>
      <c r="R48" s="106"/>
      <c r="S48" s="106"/>
    </row>
    <row r="49" spans="15:19" x14ac:dyDescent="0.25">
      <c r="O49" s="106"/>
      <c r="P49" s="106"/>
      <c r="Q49" s="106"/>
      <c r="R49" s="106"/>
      <c r="S49" s="106"/>
    </row>
  </sheetData>
  <mergeCells count="42">
    <mergeCell ref="A1:F1"/>
    <mergeCell ref="A4:C4"/>
    <mergeCell ref="B22:C22"/>
    <mergeCell ref="D22:E22"/>
    <mergeCell ref="F22:G22"/>
    <mergeCell ref="B24:C24"/>
    <mergeCell ref="D24:E24"/>
    <mergeCell ref="F24:G24"/>
    <mergeCell ref="H22:I22"/>
    <mergeCell ref="B23:C23"/>
    <mergeCell ref="D23:E23"/>
    <mergeCell ref="F23:G23"/>
    <mergeCell ref="H23:I23"/>
    <mergeCell ref="B25:C25"/>
    <mergeCell ref="D25:E25"/>
    <mergeCell ref="F25:G25"/>
    <mergeCell ref="B28:C28"/>
    <mergeCell ref="D28:E28"/>
    <mergeCell ref="B29:C29"/>
    <mergeCell ref="H24:I24"/>
    <mergeCell ref="F28:G28"/>
    <mergeCell ref="H28:I28"/>
    <mergeCell ref="C32:D32"/>
    <mergeCell ref="F32:G32"/>
    <mergeCell ref="H25:I25"/>
    <mergeCell ref="B27:C27"/>
    <mergeCell ref="D27:E27"/>
    <mergeCell ref="F27:G27"/>
    <mergeCell ref="H30:I30"/>
    <mergeCell ref="D29:E29"/>
    <mergeCell ref="F29:G29"/>
    <mergeCell ref="H27:I27"/>
    <mergeCell ref="E41:F41"/>
    <mergeCell ref="H29:I29"/>
    <mergeCell ref="B30:C30"/>
    <mergeCell ref="D30:E30"/>
    <mergeCell ref="F30:G30"/>
    <mergeCell ref="E40:F40"/>
    <mergeCell ref="F34:G34"/>
    <mergeCell ref="C34:D34"/>
    <mergeCell ref="C36:D36"/>
    <mergeCell ref="F36:G36"/>
  </mergeCells>
  <phoneticPr fontId="38" type="noConversion"/>
  <conditionalFormatting sqref="R47">
    <cfRule type="expression" dxfId="11" priority="1" stopIfTrue="1">
      <formula>$O$1="CU"</formula>
    </cfRule>
  </conditionalFormatting>
  <conditionalFormatting sqref="E7 E9 E11 E13 E15 E17">
    <cfRule type="cellIs" dxfId="10" priority="2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>
    <tabColor indexed="11"/>
  </sheetPr>
  <dimension ref="A1:AK49"/>
  <sheetViews>
    <sheetView zoomScaleNormal="100" workbookViewId="0">
      <selection activeCell="I35" sqref="I35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281" t="str">
        <f>Altalanos!$A$6</f>
        <v>J-NK-Szolnok Vármegye Tenisz Diákolimpia</v>
      </c>
      <c r="B1" s="281"/>
      <c r="C1" s="281"/>
      <c r="D1" s="281"/>
      <c r="E1" s="281"/>
      <c r="F1" s="281"/>
      <c r="G1" s="71"/>
      <c r="H1" s="74" t="s">
        <v>29</v>
      </c>
      <c r="I1" s="72"/>
      <c r="J1" s="73"/>
      <c r="L1" s="75"/>
      <c r="M1" s="102"/>
      <c r="N1" s="104"/>
      <c r="O1" s="104" t="s">
        <v>9</v>
      </c>
      <c r="P1" s="104"/>
      <c r="Q1" s="105"/>
      <c r="R1" s="104"/>
      <c r="S1" s="106"/>
      <c r="AB1" s="176" t="e">
        <f>IF(Y5=1,CONCATENATE(VLOOKUP(Y3,AA16:AH27,2)),CONCATENATE(VLOOKUP(Y3,AA2:AK13,2)))</f>
        <v>#N/A</v>
      </c>
      <c r="AC1" s="176" t="e">
        <f>IF(Y5=1,CONCATENATE(VLOOKUP(Y3,AA16:AK27,3)),CONCATENATE(VLOOKUP(Y3,AA2:AK13,3)))</f>
        <v>#N/A</v>
      </c>
      <c r="AD1" s="176" t="e">
        <f>IF(Y5=1,CONCATENATE(VLOOKUP(Y3,AA16:AK27,4)),CONCATENATE(VLOOKUP(Y3,AA2:AK13,4)))</f>
        <v>#N/A</v>
      </c>
      <c r="AE1" s="176" t="e">
        <f>IF(Y5=1,CONCATENATE(VLOOKUP(Y3,AA16:AK27,5)),CONCATENATE(VLOOKUP(Y3,AA2:AK13,5)))</f>
        <v>#N/A</v>
      </c>
      <c r="AF1" s="176" t="e">
        <f>IF(Y5=1,CONCATENATE(VLOOKUP(Y3,AA16:AK27,6)),CONCATENATE(VLOOKUP(Y3,AA2:AK13,6)))</f>
        <v>#N/A</v>
      </c>
      <c r="AG1" s="176" t="e">
        <f>IF(Y5=1,CONCATENATE(VLOOKUP(Y3,AA16:AK27,7)),CONCATENATE(VLOOKUP(Y3,AA2:AK13,7)))</f>
        <v>#N/A</v>
      </c>
      <c r="AH1" s="176" t="e">
        <f>IF(Y5=1,CONCATENATE(VLOOKUP(Y3,AA16:AK27,8)),CONCATENATE(VLOOKUP(Y3,AA2:AK13,8)))</f>
        <v>#N/A</v>
      </c>
      <c r="AI1" s="176" t="e">
        <f>IF(Y5=1,CONCATENATE(VLOOKUP(Y3,AA16:AK27,9)),CONCATENATE(VLOOKUP(Y3,AA2:AK13,9)))</f>
        <v>#N/A</v>
      </c>
      <c r="AJ1" s="176" t="e">
        <f>IF(Y5=1,CONCATENATE(VLOOKUP(Y3,AA16:AK27,10)),CONCATENATE(VLOOKUP(Y3,AA2:AK13,10)))</f>
        <v>#N/A</v>
      </c>
      <c r="AK1" s="176" t="e">
        <f>IF(Y5=1,CONCATENATE(VLOOKUP(Y3,AA16:AK27,11)),CONCATENATE(VLOOKUP(Y3,AA2:AK13,11)))</f>
        <v>#N/A</v>
      </c>
    </row>
    <row r="2" spans="1:37" x14ac:dyDescent="0.25">
      <c r="A2" s="76" t="s">
        <v>28</v>
      </c>
      <c r="B2" s="77"/>
      <c r="C2" s="77"/>
      <c r="D2" s="77"/>
      <c r="E2" s="77" t="s">
        <v>116</v>
      </c>
      <c r="F2" s="77"/>
      <c r="G2" s="78"/>
      <c r="H2" s="79"/>
      <c r="I2" s="79"/>
      <c r="J2" s="80"/>
      <c r="K2" s="75"/>
      <c r="L2" s="75"/>
      <c r="M2" s="103"/>
      <c r="N2" s="107"/>
      <c r="O2" s="108"/>
      <c r="P2" s="107"/>
      <c r="Q2" s="108"/>
      <c r="R2" s="107"/>
      <c r="S2" s="106"/>
      <c r="Y2" s="170"/>
      <c r="Z2" s="169"/>
      <c r="AA2" s="169" t="s">
        <v>38</v>
      </c>
      <c r="AB2" s="174">
        <v>150</v>
      </c>
      <c r="AC2" s="174">
        <v>120</v>
      </c>
      <c r="AD2" s="174">
        <v>100</v>
      </c>
      <c r="AE2" s="174">
        <v>80</v>
      </c>
      <c r="AF2" s="174">
        <v>70</v>
      </c>
      <c r="AG2" s="174">
        <v>60</v>
      </c>
      <c r="AH2" s="174">
        <v>55</v>
      </c>
      <c r="AI2" s="174">
        <v>50</v>
      </c>
      <c r="AJ2" s="174">
        <v>45</v>
      </c>
      <c r="AK2" s="174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37"/>
      <c r="K3" s="34"/>
      <c r="L3" s="35" t="s">
        <v>19</v>
      </c>
      <c r="M3" s="34"/>
      <c r="N3" s="110"/>
      <c r="O3" s="109"/>
      <c r="P3" s="110"/>
      <c r="Y3" s="169">
        <f>IF(H4="OB","A",IF(H4="IX","W",H4))</f>
        <v>0</v>
      </c>
      <c r="Z3" s="169"/>
      <c r="AA3" s="169" t="s">
        <v>62</v>
      </c>
      <c r="AB3" s="174">
        <v>120</v>
      </c>
      <c r="AC3" s="174">
        <v>90</v>
      </c>
      <c r="AD3" s="174">
        <v>65</v>
      </c>
      <c r="AE3" s="174">
        <v>55</v>
      </c>
      <c r="AF3" s="174">
        <v>50</v>
      </c>
      <c r="AG3" s="174">
        <v>45</v>
      </c>
      <c r="AH3" s="174">
        <v>40</v>
      </c>
      <c r="AI3" s="174">
        <v>35</v>
      </c>
      <c r="AJ3" s="174">
        <v>25</v>
      </c>
      <c r="AK3" s="174">
        <v>20</v>
      </c>
    </row>
    <row r="4" spans="1:37" ht="13.8" thickBot="1" x14ac:dyDescent="0.3">
      <c r="A4" s="284">
        <f>Altalanos!$A$10</f>
        <v>45044</v>
      </c>
      <c r="B4" s="284"/>
      <c r="C4" s="284"/>
      <c r="D4" s="81"/>
      <c r="E4" s="82" t="str">
        <f>Altalanos!$C$10</f>
        <v>Jászberény</v>
      </c>
      <c r="F4" s="82"/>
      <c r="G4" s="82"/>
      <c r="H4" s="84"/>
      <c r="I4" s="82"/>
      <c r="J4" s="83"/>
      <c r="K4" s="84"/>
      <c r="L4" s="85" t="str">
        <f>Altalanos!$E$10</f>
        <v>Sági István</v>
      </c>
      <c r="M4" s="84"/>
      <c r="N4" s="111"/>
      <c r="O4" s="112"/>
      <c r="P4" s="111"/>
      <c r="Y4" s="169"/>
      <c r="Z4" s="169"/>
      <c r="AA4" s="169" t="s">
        <v>63</v>
      </c>
      <c r="AB4" s="174">
        <v>90</v>
      </c>
      <c r="AC4" s="174">
        <v>60</v>
      </c>
      <c r="AD4" s="174">
        <v>45</v>
      </c>
      <c r="AE4" s="174">
        <v>34</v>
      </c>
      <c r="AF4" s="174">
        <v>27</v>
      </c>
      <c r="AG4" s="174">
        <v>22</v>
      </c>
      <c r="AH4" s="174">
        <v>18</v>
      </c>
      <c r="AI4" s="174">
        <v>15</v>
      </c>
      <c r="AJ4" s="174">
        <v>12</v>
      </c>
      <c r="AK4" s="174">
        <v>9</v>
      </c>
    </row>
    <row r="5" spans="1:37" x14ac:dyDescent="0.25">
      <c r="A5" s="29"/>
      <c r="B5" s="29" t="s">
        <v>27</v>
      </c>
      <c r="C5" s="98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3" t="s">
        <v>42</v>
      </c>
      <c r="L5" s="143" t="s">
        <v>43</v>
      </c>
      <c r="M5" s="143" t="s">
        <v>44</v>
      </c>
      <c r="N5" s="106"/>
      <c r="O5" s="157" t="s">
        <v>52</v>
      </c>
      <c r="P5" s="158" t="s">
        <v>58</v>
      </c>
      <c r="Q5" s="106"/>
      <c r="R5" s="194" t="s">
        <v>52</v>
      </c>
      <c r="S5" s="195" t="s">
        <v>81</v>
      </c>
      <c r="Y5" s="169">
        <f>IF(OR(Altalanos!$A$8="F1",Altalanos!$A$8="F2",Altalanos!$A$8="N1",Altalanos!$A$8="N2"),1,2)</f>
        <v>2</v>
      </c>
      <c r="Z5" s="169"/>
      <c r="AA5" s="169" t="s">
        <v>64</v>
      </c>
      <c r="AB5" s="174">
        <v>60</v>
      </c>
      <c r="AC5" s="174">
        <v>40</v>
      </c>
      <c r="AD5" s="174">
        <v>30</v>
      </c>
      <c r="AE5" s="174">
        <v>20</v>
      </c>
      <c r="AF5" s="174">
        <v>18</v>
      </c>
      <c r="AG5" s="174">
        <v>15</v>
      </c>
      <c r="AH5" s="174">
        <v>12</v>
      </c>
      <c r="AI5" s="174">
        <v>10</v>
      </c>
      <c r="AJ5" s="174">
        <v>8</v>
      </c>
      <c r="AK5" s="174">
        <v>6</v>
      </c>
    </row>
    <row r="6" spans="1:37" x14ac:dyDescent="0.25">
      <c r="A6" s="88"/>
      <c r="B6" s="88"/>
      <c r="C6" s="142"/>
      <c r="D6" s="88"/>
      <c r="E6" s="88"/>
      <c r="F6" s="88"/>
      <c r="G6" s="88"/>
      <c r="H6" s="88"/>
      <c r="I6" s="88"/>
      <c r="J6" s="88"/>
      <c r="K6" s="88"/>
      <c r="L6" s="88"/>
      <c r="M6" s="88"/>
      <c r="N6" s="106"/>
      <c r="O6" s="159" t="s">
        <v>59</v>
      </c>
      <c r="P6" s="160" t="s">
        <v>54</v>
      </c>
      <c r="Q6" s="106"/>
      <c r="R6" s="196" t="s">
        <v>59</v>
      </c>
      <c r="S6" s="197" t="s">
        <v>82</v>
      </c>
      <c r="Y6" s="169"/>
      <c r="Z6" s="169"/>
      <c r="AA6" s="169" t="s">
        <v>65</v>
      </c>
      <c r="AB6" s="174">
        <v>40</v>
      </c>
      <c r="AC6" s="174">
        <v>25</v>
      </c>
      <c r="AD6" s="174">
        <v>18</v>
      </c>
      <c r="AE6" s="174">
        <v>13</v>
      </c>
      <c r="AF6" s="174">
        <v>10</v>
      </c>
      <c r="AG6" s="174">
        <v>8</v>
      </c>
      <c r="AH6" s="174">
        <v>6</v>
      </c>
      <c r="AI6" s="174">
        <v>5</v>
      </c>
      <c r="AJ6" s="174">
        <v>4</v>
      </c>
      <c r="AK6" s="174">
        <v>3</v>
      </c>
    </row>
    <row r="7" spans="1:37" x14ac:dyDescent="0.25">
      <c r="A7" s="149" t="s">
        <v>38</v>
      </c>
      <c r="B7" s="163"/>
      <c r="C7" s="100" t="str">
        <f>IF($B7="","",VLOOKUP($B7,#REF!,5))</f>
        <v/>
      </c>
      <c r="D7" s="100" t="str">
        <f>IF($B7="","",VLOOKUP($B7,#REF!,15))</f>
        <v/>
      </c>
      <c r="E7" s="189" t="s">
        <v>176</v>
      </c>
      <c r="F7" s="190"/>
      <c r="G7" s="189"/>
      <c r="H7" s="99"/>
      <c r="I7" s="189" t="s">
        <v>90</v>
      </c>
      <c r="J7" s="88"/>
      <c r="K7" s="177" t="s">
        <v>210</v>
      </c>
      <c r="L7" s="171">
        <v>0</v>
      </c>
      <c r="M7" s="178"/>
      <c r="N7" s="106"/>
      <c r="O7" s="161" t="s">
        <v>60</v>
      </c>
      <c r="P7" s="162" t="s">
        <v>56</v>
      </c>
      <c r="Q7" s="106"/>
      <c r="R7" s="161" t="s">
        <v>60</v>
      </c>
      <c r="S7" s="187" t="s">
        <v>61</v>
      </c>
      <c r="Y7" s="169"/>
      <c r="Z7" s="169"/>
      <c r="AA7" s="169" t="s">
        <v>66</v>
      </c>
      <c r="AB7" s="174">
        <v>25</v>
      </c>
      <c r="AC7" s="174">
        <v>15</v>
      </c>
      <c r="AD7" s="174">
        <v>13</v>
      </c>
      <c r="AE7" s="174">
        <v>8</v>
      </c>
      <c r="AF7" s="174">
        <v>6</v>
      </c>
      <c r="AG7" s="174">
        <v>4</v>
      </c>
      <c r="AH7" s="174">
        <v>3</v>
      </c>
      <c r="AI7" s="174">
        <v>2</v>
      </c>
      <c r="AJ7" s="174">
        <v>1</v>
      </c>
      <c r="AK7" s="174">
        <v>0</v>
      </c>
    </row>
    <row r="8" spans="1:37" x14ac:dyDescent="0.25">
      <c r="A8" s="113"/>
      <c r="B8" s="164"/>
      <c r="C8" s="114"/>
      <c r="D8" s="114"/>
      <c r="E8" s="114"/>
      <c r="F8" s="114"/>
      <c r="G8" s="114"/>
      <c r="H8" s="114"/>
      <c r="I8" s="114"/>
      <c r="J8" s="88"/>
      <c r="K8" s="113"/>
      <c r="L8" s="113"/>
      <c r="M8" s="179"/>
      <c r="N8" s="106"/>
      <c r="O8" s="106"/>
      <c r="P8" s="106"/>
      <c r="Q8" s="106"/>
      <c r="R8" s="106"/>
      <c r="S8" s="106"/>
      <c r="Y8" s="169"/>
      <c r="Z8" s="169"/>
      <c r="AA8" s="169" t="s">
        <v>67</v>
      </c>
      <c r="AB8" s="174">
        <v>15</v>
      </c>
      <c r="AC8" s="174">
        <v>10</v>
      </c>
      <c r="AD8" s="174">
        <v>7</v>
      </c>
      <c r="AE8" s="174">
        <v>5</v>
      </c>
      <c r="AF8" s="174">
        <v>4</v>
      </c>
      <c r="AG8" s="174">
        <v>3</v>
      </c>
      <c r="AH8" s="174">
        <v>2</v>
      </c>
      <c r="AI8" s="174">
        <v>1</v>
      </c>
      <c r="AJ8" s="174">
        <v>0</v>
      </c>
      <c r="AK8" s="174">
        <v>0</v>
      </c>
    </row>
    <row r="9" spans="1:37" x14ac:dyDescent="0.25">
      <c r="A9" s="113" t="s">
        <v>39</v>
      </c>
      <c r="B9" s="165"/>
      <c r="C9" s="100" t="str">
        <f>IF($B9="","",VLOOKUP($B9,#REF!,5))</f>
        <v/>
      </c>
      <c r="D9" s="100" t="str">
        <f>IF($B9="","",VLOOKUP($B9,#REF!,15))</f>
        <v/>
      </c>
      <c r="E9" s="191" t="s">
        <v>117</v>
      </c>
      <c r="F9" s="101"/>
      <c r="G9" s="96" t="str">
        <f>IF($B9="","",VLOOKUP($B9,#REF!,3))</f>
        <v/>
      </c>
      <c r="H9" s="101"/>
      <c r="I9" s="191" t="s">
        <v>90</v>
      </c>
      <c r="J9" s="88"/>
      <c r="K9" s="177" t="s">
        <v>226</v>
      </c>
      <c r="L9" s="171">
        <v>6</v>
      </c>
      <c r="M9" s="178"/>
      <c r="N9" s="106"/>
      <c r="O9" s="106"/>
      <c r="P9" s="106"/>
      <c r="Q9" s="106"/>
      <c r="R9" s="106"/>
      <c r="S9" s="106"/>
      <c r="Y9" s="169"/>
      <c r="Z9" s="169"/>
      <c r="AA9" s="169" t="s">
        <v>68</v>
      </c>
      <c r="AB9" s="174">
        <v>10</v>
      </c>
      <c r="AC9" s="174">
        <v>6</v>
      </c>
      <c r="AD9" s="174">
        <v>4</v>
      </c>
      <c r="AE9" s="174">
        <v>2</v>
      </c>
      <c r="AF9" s="174">
        <v>1</v>
      </c>
      <c r="AG9" s="174">
        <v>0</v>
      </c>
      <c r="AH9" s="174">
        <v>0</v>
      </c>
      <c r="AI9" s="174">
        <v>0</v>
      </c>
      <c r="AJ9" s="174">
        <v>0</v>
      </c>
      <c r="AK9" s="174">
        <v>0</v>
      </c>
    </row>
    <row r="10" spans="1:37" x14ac:dyDescent="0.25">
      <c r="A10" s="113"/>
      <c r="B10" s="164"/>
      <c r="C10" s="114"/>
      <c r="D10" s="114"/>
      <c r="E10" s="114"/>
      <c r="F10" s="114"/>
      <c r="G10" s="114"/>
      <c r="H10" s="114"/>
      <c r="I10" s="114"/>
      <c r="J10" s="88"/>
      <c r="K10" s="113"/>
      <c r="L10" s="113"/>
      <c r="M10" s="179"/>
      <c r="N10" s="106"/>
      <c r="O10" s="106"/>
      <c r="P10" s="106"/>
      <c r="Q10" s="106"/>
      <c r="R10" s="106"/>
      <c r="S10" s="106"/>
      <c r="Y10" s="169"/>
      <c r="Z10" s="169"/>
      <c r="AA10" s="169" t="s">
        <v>69</v>
      </c>
      <c r="AB10" s="174">
        <v>6</v>
      </c>
      <c r="AC10" s="174">
        <v>3</v>
      </c>
      <c r="AD10" s="174">
        <v>2</v>
      </c>
      <c r="AE10" s="174">
        <v>1</v>
      </c>
      <c r="AF10" s="174">
        <v>0</v>
      </c>
      <c r="AG10" s="174">
        <v>0</v>
      </c>
      <c r="AH10" s="174">
        <v>0</v>
      </c>
      <c r="AI10" s="174">
        <v>0</v>
      </c>
      <c r="AJ10" s="174">
        <v>0</v>
      </c>
      <c r="AK10" s="174">
        <v>0</v>
      </c>
    </row>
    <row r="11" spans="1:37" x14ac:dyDescent="0.25">
      <c r="A11" s="113" t="s">
        <v>40</v>
      </c>
      <c r="B11" s="165"/>
      <c r="C11" s="100" t="str">
        <f>IF($B11="","",VLOOKUP($B11,#REF!,5))</f>
        <v/>
      </c>
      <c r="D11" s="100" t="str">
        <f>IF($B11="","",VLOOKUP($B11,#REF!,15))</f>
        <v/>
      </c>
      <c r="E11" s="191" t="s">
        <v>118</v>
      </c>
      <c r="F11" s="101"/>
      <c r="G11" s="96" t="str">
        <f>IF($B11="","",VLOOKUP($B11,#REF!,3))</f>
        <v/>
      </c>
      <c r="H11" s="101"/>
      <c r="I11" s="191" t="s">
        <v>90</v>
      </c>
      <c r="J11" s="88"/>
      <c r="K11" s="177" t="s">
        <v>209</v>
      </c>
      <c r="L11" s="171">
        <v>4</v>
      </c>
      <c r="M11" s="178"/>
      <c r="N11" s="106"/>
      <c r="O11" s="106"/>
      <c r="P11" s="106"/>
      <c r="Q11" s="106"/>
      <c r="R11" s="106"/>
      <c r="S11" s="106"/>
      <c r="Y11" s="169"/>
      <c r="Z11" s="169"/>
      <c r="AA11" s="169" t="s">
        <v>74</v>
      </c>
      <c r="AB11" s="174">
        <v>3</v>
      </c>
      <c r="AC11" s="174">
        <v>2</v>
      </c>
      <c r="AD11" s="174">
        <v>1</v>
      </c>
      <c r="AE11" s="174">
        <v>0</v>
      </c>
      <c r="AF11" s="174">
        <v>0</v>
      </c>
      <c r="AG11" s="174">
        <v>0</v>
      </c>
      <c r="AH11" s="174">
        <v>0</v>
      </c>
      <c r="AI11" s="174">
        <v>0</v>
      </c>
      <c r="AJ11" s="174">
        <v>0</v>
      </c>
      <c r="AK11" s="174">
        <v>0</v>
      </c>
    </row>
    <row r="12" spans="1:37" x14ac:dyDescent="0.25">
      <c r="A12" s="88"/>
      <c r="B12" s="149"/>
      <c r="C12" s="142"/>
      <c r="D12" s="88"/>
      <c r="E12" s="88"/>
      <c r="F12" s="88"/>
      <c r="G12" s="88"/>
      <c r="H12" s="88"/>
      <c r="I12" s="88"/>
      <c r="J12" s="88"/>
      <c r="K12" s="142"/>
      <c r="L12" s="142"/>
      <c r="M12" s="180"/>
      <c r="Y12" s="169"/>
      <c r="Z12" s="169"/>
      <c r="AA12" s="169" t="s">
        <v>70</v>
      </c>
      <c r="AB12" s="175">
        <v>0</v>
      </c>
      <c r="AC12" s="175">
        <v>0</v>
      </c>
      <c r="AD12" s="175">
        <v>0</v>
      </c>
      <c r="AE12" s="175">
        <v>0</v>
      </c>
      <c r="AF12" s="175">
        <v>0</v>
      </c>
      <c r="AG12" s="175">
        <v>0</v>
      </c>
      <c r="AH12" s="175">
        <v>0</v>
      </c>
      <c r="AI12" s="175">
        <v>0</v>
      </c>
      <c r="AJ12" s="175">
        <v>0</v>
      </c>
      <c r="AK12" s="175">
        <v>0</v>
      </c>
    </row>
    <row r="13" spans="1:37" x14ac:dyDescent="0.25">
      <c r="A13" s="149" t="s">
        <v>45</v>
      </c>
      <c r="B13" s="163"/>
      <c r="C13" s="100" t="str">
        <f>IF($B13="","",VLOOKUP($B13,#REF!,5))</f>
        <v/>
      </c>
      <c r="D13" s="100" t="str">
        <f>IF($B13="","",VLOOKUP($B13,#REF!,15))</f>
        <v/>
      </c>
      <c r="E13" s="189" t="s">
        <v>119</v>
      </c>
      <c r="F13" s="99"/>
      <c r="G13" s="97" t="str">
        <f>IF($B13="","",VLOOKUP($B13,#REF!,3))</f>
        <v/>
      </c>
      <c r="H13" s="99"/>
      <c r="I13" s="189" t="s">
        <v>90</v>
      </c>
      <c r="J13" s="88"/>
      <c r="K13" s="177" t="s">
        <v>227</v>
      </c>
      <c r="L13" s="171">
        <v>2</v>
      </c>
      <c r="M13" s="178"/>
      <c r="Y13" s="169"/>
      <c r="Z13" s="169"/>
      <c r="AA13" s="169" t="s">
        <v>71</v>
      </c>
      <c r="AB13" s="175">
        <v>0</v>
      </c>
      <c r="AC13" s="175">
        <v>0</v>
      </c>
      <c r="AD13" s="175">
        <v>0</v>
      </c>
      <c r="AE13" s="175">
        <v>0</v>
      </c>
      <c r="AF13" s="175">
        <v>0</v>
      </c>
      <c r="AG13" s="175">
        <v>0</v>
      </c>
      <c r="AH13" s="175">
        <v>0</v>
      </c>
      <c r="AI13" s="175">
        <v>0</v>
      </c>
      <c r="AJ13" s="175">
        <v>0</v>
      </c>
      <c r="AK13" s="175">
        <v>0</v>
      </c>
    </row>
    <row r="14" spans="1:37" x14ac:dyDescent="0.25">
      <c r="A14" s="113"/>
      <c r="B14" s="164"/>
      <c r="C14" s="114"/>
      <c r="D14" s="114"/>
      <c r="E14" s="114"/>
      <c r="F14" s="114"/>
      <c r="G14" s="114"/>
      <c r="H14" s="114"/>
      <c r="I14" s="114"/>
      <c r="J14" s="88"/>
      <c r="K14" s="113"/>
      <c r="L14" s="113"/>
      <c r="M14" s="17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</row>
    <row r="15" spans="1:37" x14ac:dyDescent="0.25">
      <c r="A15" s="113" t="s">
        <v>46</v>
      </c>
      <c r="B15" s="165"/>
      <c r="C15" s="100" t="str">
        <f>IF($B15="","",VLOOKUP($B15,#REF!,5))</f>
        <v/>
      </c>
      <c r="D15" s="100" t="str">
        <f>IF($B15="","",VLOOKUP($B15,#REF!,15))</f>
        <v/>
      </c>
      <c r="E15" s="191" t="s">
        <v>120</v>
      </c>
      <c r="F15" s="101"/>
      <c r="G15" s="96" t="str">
        <f>IF($B15="","",VLOOKUP($B15,#REF!,3))</f>
        <v/>
      </c>
      <c r="H15" s="101"/>
      <c r="I15" s="191" t="s">
        <v>90</v>
      </c>
      <c r="J15" s="88"/>
      <c r="K15" s="177" t="s">
        <v>225</v>
      </c>
      <c r="L15" s="171">
        <v>8</v>
      </c>
      <c r="M15" s="178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</row>
    <row r="16" spans="1:37" x14ac:dyDescent="0.25">
      <c r="A16" s="113"/>
      <c r="B16" s="164"/>
      <c r="C16" s="114"/>
      <c r="D16" s="114"/>
      <c r="E16" s="114"/>
      <c r="F16" s="114"/>
      <c r="G16" s="114"/>
      <c r="H16" s="114"/>
      <c r="I16" s="114"/>
      <c r="J16" s="88"/>
      <c r="K16" s="113"/>
      <c r="L16" s="113"/>
      <c r="M16" s="179"/>
      <c r="Y16" s="169"/>
      <c r="Z16" s="169"/>
      <c r="AA16" s="169" t="s">
        <v>38</v>
      </c>
      <c r="AB16" s="169">
        <v>300</v>
      </c>
      <c r="AC16" s="169">
        <v>250</v>
      </c>
      <c r="AD16" s="169">
        <v>220</v>
      </c>
      <c r="AE16" s="169">
        <v>180</v>
      </c>
      <c r="AF16" s="169">
        <v>160</v>
      </c>
      <c r="AG16" s="169">
        <v>150</v>
      </c>
      <c r="AH16" s="169">
        <v>140</v>
      </c>
      <c r="AI16" s="169">
        <v>130</v>
      </c>
      <c r="AJ16" s="169">
        <v>120</v>
      </c>
      <c r="AK16" s="169">
        <v>110</v>
      </c>
    </row>
    <row r="17" spans="1:37" x14ac:dyDescent="0.25">
      <c r="A17" s="113" t="s">
        <v>47</v>
      </c>
      <c r="B17" s="165"/>
      <c r="C17" s="100" t="str">
        <f>IF($B17="","",VLOOKUP($B17,#REF!,5))</f>
        <v/>
      </c>
      <c r="D17" s="100" t="str">
        <f>IF($B17="","",VLOOKUP($B17,#REF!,15))</f>
        <v/>
      </c>
      <c r="E17" s="96" t="str">
        <f>UPPER(IF($B17="","",VLOOKUP($B17,#REF!,2)))</f>
        <v/>
      </c>
      <c r="F17" s="101"/>
      <c r="G17" s="96" t="str">
        <f>IF($B17="","",VLOOKUP($B17,#REF!,3))</f>
        <v/>
      </c>
      <c r="H17" s="101"/>
      <c r="I17" s="96" t="str">
        <f>IF($B17="","",VLOOKUP($B17,#REF!,4))</f>
        <v/>
      </c>
      <c r="J17" s="88"/>
      <c r="K17" s="177"/>
      <c r="L17" s="171" t="str">
        <f>IF(K17="","",CONCATENATE(VLOOKUP($Y$3,$AB$1:$AK$1,K17)," pont"))</f>
        <v/>
      </c>
      <c r="M17" s="178"/>
      <c r="Y17" s="169"/>
      <c r="Z17" s="169"/>
      <c r="AA17" s="169" t="s">
        <v>62</v>
      </c>
      <c r="AB17" s="169">
        <v>250</v>
      </c>
      <c r="AC17" s="169">
        <v>200</v>
      </c>
      <c r="AD17" s="169">
        <v>160</v>
      </c>
      <c r="AE17" s="169">
        <v>140</v>
      </c>
      <c r="AF17" s="169">
        <v>120</v>
      </c>
      <c r="AG17" s="169">
        <v>110</v>
      </c>
      <c r="AH17" s="169">
        <v>100</v>
      </c>
      <c r="AI17" s="169">
        <v>90</v>
      </c>
      <c r="AJ17" s="169">
        <v>80</v>
      </c>
      <c r="AK17" s="169">
        <v>70</v>
      </c>
    </row>
    <row r="18" spans="1:37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Y18" s="169"/>
      <c r="Z18" s="169"/>
      <c r="AA18" s="169" t="s">
        <v>63</v>
      </c>
      <c r="AB18" s="169">
        <v>200</v>
      </c>
      <c r="AC18" s="169">
        <v>150</v>
      </c>
      <c r="AD18" s="169">
        <v>130</v>
      </c>
      <c r="AE18" s="169">
        <v>110</v>
      </c>
      <c r="AF18" s="169">
        <v>95</v>
      </c>
      <c r="AG18" s="169">
        <v>80</v>
      </c>
      <c r="AH18" s="169">
        <v>70</v>
      </c>
      <c r="AI18" s="169">
        <v>60</v>
      </c>
      <c r="AJ18" s="169">
        <v>55</v>
      </c>
      <c r="AK18" s="169">
        <v>50</v>
      </c>
    </row>
    <row r="19" spans="1:37" x14ac:dyDescent="0.2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Y19" s="169"/>
      <c r="Z19" s="169"/>
      <c r="AA19" s="169" t="s">
        <v>64</v>
      </c>
      <c r="AB19" s="169">
        <v>150</v>
      </c>
      <c r="AC19" s="169">
        <v>120</v>
      </c>
      <c r="AD19" s="169">
        <v>100</v>
      </c>
      <c r="AE19" s="169">
        <v>80</v>
      </c>
      <c r="AF19" s="169">
        <v>70</v>
      </c>
      <c r="AG19" s="169">
        <v>60</v>
      </c>
      <c r="AH19" s="169">
        <v>55</v>
      </c>
      <c r="AI19" s="169">
        <v>50</v>
      </c>
      <c r="AJ19" s="169">
        <v>45</v>
      </c>
      <c r="AK19" s="169">
        <v>40</v>
      </c>
    </row>
    <row r="20" spans="1:37" x14ac:dyDescent="0.2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Y20" s="169"/>
      <c r="Z20" s="169"/>
      <c r="AA20" s="169" t="s">
        <v>65</v>
      </c>
      <c r="AB20" s="169">
        <v>120</v>
      </c>
      <c r="AC20" s="169">
        <v>90</v>
      </c>
      <c r="AD20" s="169">
        <v>65</v>
      </c>
      <c r="AE20" s="169">
        <v>55</v>
      </c>
      <c r="AF20" s="169">
        <v>50</v>
      </c>
      <c r="AG20" s="169">
        <v>45</v>
      </c>
      <c r="AH20" s="169">
        <v>40</v>
      </c>
      <c r="AI20" s="169">
        <v>35</v>
      </c>
      <c r="AJ20" s="169">
        <v>25</v>
      </c>
      <c r="AK20" s="169">
        <v>20</v>
      </c>
    </row>
    <row r="21" spans="1:37" x14ac:dyDescent="0.2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Y21" s="169"/>
      <c r="Z21" s="169"/>
      <c r="AA21" s="169" t="s">
        <v>66</v>
      </c>
      <c r="AB21" s="169">
        <v>90</v>
      </c>
      <c r="AC21" s="169">
        <v>60</v>
      </c>
      <c r="AD21" s="169">
        <v>45</v>
      </c>
      <c r="AE21" s="169">
        <v>34</v>
      </c>
      <c r="AF21" s="169">
        <v>27</v>
      </c>
      <c r="AG21" s="169">
        <v>22</v>
      </c>
      <c r="AH21" s="169">
        <v>18</v>
      </c>
      <c r="AI21" s="169">
        <v>15</v>
      </c>
      <c r="AJ21" s="169">
        <v>12</v>
      </c>
      <c r="AK21" s="169">
        <v>9</v>
      </c>
    </row>
    <row r="22" spans="1:37" ht="18.75" customHeight="1" x14ac:dyDescent="0.25">
      <c r="A22" s="88"/>
      <c r="B22" s="286"/>
      <c r="C22" s="286"/>
      <c r="D22" s="285" t="str">
        <f>E7</f>
        <v>Andó-Darázs Ditta</v>
      </c>
      <c r="E22" s="285"/>
      <c r="F22" s="285" t="str">
        <f>E9</f>
        <v>Gál Réka</v>
      </c>
      <c r="G22" s="285"/>
      <c r="H22" s="285" t="str">
        <f>E11</f>
        <v>Kollár Zoé</v>
      </c>
      <c r="I22" s="285"/>
      <c r="J22" s="88"/>
      <c r="K22" s="88"/>
      <c r="L22" s="88"/>
      <c r="M22" s="150" t="s">
        <v>42</v>
      </c>
      <c r="Y22" s="169"/>
      <c r="Z22" s="169"/>
      <c r="AA22" s="169" t="s">
        <v>67</v>
      </c>
      <c r="AB22" s="169">
        <v>60</v>
      </c>
      <c r="AC22" s="169">
        <v>40</v>
      </c>
      <c r="AD22" s="169">
        <v>30</v>
      </c>
      <c r="AE22" s="169">
        <v>20</v>
      </c>
      <c r="AF22" s="169">
        <v>18</v>
      </c>
      <c r="AG22" s="169">
        <v>15</v>
      </c>
      <c r="AH22" s="169">
        <v>12</v>
      </c>
      <c r="AI22" s="169">
        <v>10</v>
      </c>
      <c r="AJ22" s="169">
        <v>8</v>
      </c>
      <c r="AK22" s="169">
        <v>6</v>
      </c>
    </row>
    <row r="23" spans="1:37" ht="18.75" customHeight="1" x14ac:dyDescent="0.25">
      <c r="A23" s="148" t="s">
        <v>38</v>
      </c>
      <c r="B23" s="283" t="str">
        <f>E7</f>
        <v>Andó-Darázs Ditta</v>
      </c>
      <c r="C23" s="283"/>
      <c r="D23" s="280"/>
      <c r="E23" s="280"/>
      <c r="F23" s="279" t="s">
        <v>281</v>
      </c>
      <c r="G23" s="279"/>
      <c r="H23" s="279" t="s">
        <v>282</v>
      </c>
      <c r="I23" s="279"/>
      <c r="J23" s="88"/>
      <c r="K23" s="88"/>
      <c r="L23" s="88"/>
      <c r="M23" s="252" t="s">
        <v>209</v>
      </c>
      <c r="Y23" s="169"/>
      <c r="Z23" s="169"/>
      <c r="AA23" s="169" t="s">
        <v>68</v>
      </c>
      <c r="AB23" s="169">
        <v>40</v>
      </c>
      <c r="AC23" s="169">
        <v>25</v>
      </c>
      <c r="AD23" s="169">
        <v>18</v>
      </c>
      <c r="AE23" s="169">
        <v>13</v>
      </c>
      <c r="AF23" s="169">
        <v>8</v>
      </c>
      <c r="AG23" s="169">
        <v>7</v>
      </c>
      <c r="AH23" s="169">
        <v>6</v>
      </c>
      <c r="AI23" s="169">
        <v>5</v>
      </c>
      <c r="AJ23" s="169">
        <v>4</v>
      </c>
      <c r="AK23" s="169">
        <v>3</v>
      </c>
    </row>
    <row r="24" spans="1:37" ht="18.75" customHeight="1" x14ac:dyDescent="0.25">
      <c r="A24" s="148" t="s">
        <v>39</v>
      </c>
      <c r="B24" s="283" t="str">
        <f>E9</f>
        <v>Gál Réka</v>
      </c>
      <c r="C24" s="283"/>
      <c r="D24" s="279" t="s">
        <v>294</v>
      </c>
      <c r="E24" s="279"/>
      <c r="F24" s="280"/>
      <c r="G24" s="280"/>
      <c r="H24" s="279" t="s">
        <v>283</v>
      </c>
      <c r="I24" s="279"/>
      <c r="J24" s="88"/>
      <c r="K24" s="88"/>
      <c r="L24" s="88"/>
      <c r="M24" s="252" t="s">
        <v>225</v>
      </c>
      <c r="Y24" s="169"/>
      <c r="Z24" s="169"/>
      <c r="AA24" s="169" t="s">
        <v>69</v>
      </c>
      <c r="AB24" s="169">
        <v>25</v>
      </c>
      <c r="AC24" s="169">
        <v>15</v>
      </c>
      <c r="AD24" s="169">
        <v>13</v>
      </c>
      <c r="AE24" s="169">
        <v>7</v>
      </c>
      <c r="AF24" s="169">
        <v>6</v>
      </c>
      <c r="AG24" s="169">
        <v>5</v>
      </c>
      <c r="AH24" s="169">
        <v>4</v>
      </c>
      <c r="AI24" s="169">
        <v>3</v>
      </c>
      <c r="AJ24" s="169">
        <v>2</v>
      </c>
      <c r="AK24" s="169">
        <v>1</v>
      </c>
    </row>
    <row r="25" spans="1:37" ht="18.75" customHeight="1" x14ac:dyDescent="0.25">
      <c r="A25" s="148" t="s">
        <v>40</v>
      </c>
      <c r="B25" s="283" t="str">
        <f>E11</f>
        <v>Kollár Zoé</v>
      </c>
      <c r="C25" s="283"/>
      <c r="D25" s="279" t="s">
        <v>284</v>
      </c>
      <c r="E25" s="279"/>
      <c r="F25" s="279" t="s">
        <v>279</v>
      </c>
      <c r="G25" s="279"/>
      <c r="H25" s="280"/>
      <c r="I25" s="280"/>
      <c r="J25" s="88"/>
      <c r="K25" s="88"/>
      <c r="L25" s="88"/>
      <c r="M25" s="252" t="s">
        <v>226</v>
      </c>
      <c r="Y25" s="169"/>
      <c r="Z25" s="169"/>
      <c r="AA25" s="169" t="s">
        <v>74</v>
      </c>
      <c r="AB25" s="169">
        <v>15</v>
      </c>
      <c r="AC25" s="169">
        <v>10</v>
      </c>
      <c r="AD25" s="169">
        <v>8</v>
      </c>
      <c r="AE25" s="169">
        <v>4</v>
      </c>
      <c r="AF25" s="169">
        <v>3</v>
      </c>
      <c r="AG25" s="169">
        <v>2</v>
      </c>
      <c r="AH25" s="169">
        <v>1</v>
      </c>
      <c r="AI25" s="169">
        <v>0</v>
      </c>
      <c r="AJ25" s="169">
        <v>0</v>
      </c>
      <c r="AK25" s="169">
        <v>0</v>
      </c>
    </row>
    <row r="26" spans="1:37" x14ac:dyDescent="0.25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153"/>
      <c r="Y26" s="169"/>
      <c r="Z26" s="169"/>
      <c r="AA26" s="169" t="s">
        <v>70</v>
      </c>
      <c r="AB26" s="169">
        <v>10</v>
      </c>
      <c r="AC26" s="169">
        <v>6</v>
      </c>
      <c r="AD26" s="169">
        <v>4</v>
      </c>
      <c r="AE26" s="169">
        <v>2</v>
      </c>
      <c r="AF26" s="169">
        <v>1</v>
      </c>
      <c r="AG26" s="169">
        <v>0</v>
      </c>
      <c r="AH26" s="169">
        <v>0</v>
      </c>
      <c r="AI26" s="169">
        <v>0</v>
      </c>
      <c r="AJ26" s="169">
        <v>0</v>
      </c>
      <c r="AK26" s="169">
        <v>0</v>
      </c>
    </row>
    <row r="27" spans="1:37" ht="18.75" customHeight="1" x14ac:dyDescent="0.25">
      <c r="A27" s="88"/>
      <c r="B27" s="286"/>
      <c r="C27" s="286"/>
      <c r="D27" s="285" t="str">
        <f>E13</f>
        <v>Mohei Jázmin</v>
      </c>
      <c r="E27" s="285"/>
      <c r="F27" s="285" t="str">
        <f>E15</f>
        <v>Tugyi Adél</v>
      </c>
      <c r="G27" s="285"/>
      <c r="H27" s="285" t="str">
        <f>E17</f>
        <v/>
      </c>
      <c r="I27" s="285"/>
      <c r="J27" s="88"/>
      <c r="K27" s="88"/>
      <c r="L27" s="88"/>
      <c r="M27" s="153"/>
      <c r="Y27" s="169"/>
      <c r="Z27" s="169"/>
      <c r="AA27" s="169" t="s">
        <v>71</v>
      </c>
      <c r="AB27" s="169">
        <v>3</v>
      </c>
      <c r="AC27" s="169">
        <v>2</v>
      </c>
      <c r="AD27" s="169">
        <v>1</v>
      </c>
      <c r="AE27" s="169">
        <v>0</v>
      </c>
      <c r="AF27" s="169">
        <v>0</v>
      </c>
      <c r="AG27" s="169">
        <v>0</v>
      </c>
      <c r="AH27" s="169">
        <v>0</v>
      </c>
      <c r="AI27" s="169">
        <v>0</v>
      </c>
      <c r="AJ27" s="169">
        <v>0</v>
      </c>
      <c r="AK27" s="169">
        <v>0</v>
      </c>
    </row>
    <row r="28" spans="1:37" ht="18.75" customHeight="1" x14ac:dyDescent="0.25">
      <c r="A28" s="148" t="s">
        <v>45</v>
      </c>
      <c r="B28" s="283" t="str">
        <f>E13</f>
        <v>Mohei Jázmin</v>
      </c>
      <c r="C28" s="283"/>
      <c r="D28" s="280"/>
      <c r="E28" s="280"/>
      <c r="F28" s="279" t="s">
        <v>306</v>
      </c>
      <c r="G28" s="279"/>
      <c r="H28" s="279"/>
      <c r="I28" s="279"/>
      <c r="J28" s="88"/>
      <c r="K28" s="88"/>
      <c r="L28" s="88"/>
      <c r="M28" s="252" t="s">
        <v>226</v>
      </c>
    </row>
    <row r="29" spans="1:37" ht="18.75" customHeight="1" x14ac:dyDescent="0.25">
      <c r="A29" s="148" t="s">
        <v>46</v>
      </c>
      <c r="B29" s="283" t="str">
        <f>E15</f>
        <v>Tugyi Adél</v>
      </c>
      <c r="C29" s="283"/>
      <c r="D29" s="279" t="s">
        <v>294</v>
      </c>
      <c r="E29" s="279"/>
      <c r="F29" s="280"/>
      <c r="G29" s="280"/>
      <c r="H29" s="279"/>
      <c r="I29" s="279"/>
      <c r="J29" s="88"/>
      <c r="K29" s="88"/>
      <c r="L29" s="88"/>
      <c r="M29" s="252" t="s">
        <v>225</v>
      </c>
    </row>
    <row r="30" spans="1:37" ht="18.75" customHeight="1" x14ac:dyDescent="0.25">
      <c r="A30" s="148" t="s">
        <v>47</v>
      </c>
      <c r="B30" s="283" t="str">
        <f>E17</f>
        <v/>
      </c>
      <c r="C30" s="283"/>
      <c r="D30" s="279"/>
      <c r="E30" s="279"/>
      <c r="F30" s="279"/>
      <c r="G30" s="279"/>
      <c r="H30" s="280"/>
      <c r="I30" s="280"/>
      <c r="J30" s="88"/>
      <c r="K30" s="88"/>
      <c r="L30" s="88"/>
      <c r="M30" s="152"/>
    </row>
    <row r="31" spans="1:37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</row>
    <row r="32" spans="1:37" x14ac:dyDescent="0.25">
      <c r="A32" s="88" t="s">
        <v>34</v>
      </c>
      <c r="B32" s="88"/>
      <c r="C32" s="287" t="s">
        <v>117</v>
      </c>
      <c r="D32" s="287"/>
      <c r="E32" s="113" t="s">
        <v>49</v>
      </c>
      <c r="F32" s="287" t="s">
        <v>307</v>
      </c>
      <c r="G32" s="287"/>
      <c r="H32" s="88"/>
      <c r="I32" s="87" t="s">
        <v>286</v>
      </c>
      <c r="J32" s="88"/>
      <c r="K32" s="88"/>
      <c r="L32" s="88"/>
      <c r="M32" s="88"/>
    </row>
    <row r="33" spans="1:19" x14ac:dyDescent="0.25">
      <c r="A33" s="88"/>
      <c r="B33" s="88"/>
      <c r="C33" s="88"/>
      <c r="D33" s="88"/>
      <c r="E33" s="88"/>
      <c r="F33" s="113"/>
      <c r="G33" s="113"/>
      <c r="H33" s="88"/>
      <c r="I33" s="88"/>
      <c r="J33" s="88"/>
      <c r="K33" s="88"/>
      <c r="L33" s="88"/>
      <c r="M33" s="88"/>
    </row>
    <row r="34" spans="1:19" x14ac:dyDescent="0.25">
      <c r="A34" s="88" t="s">
        <v>48</v>
      </c>
      <c r="B34" s="88"/>
      <c r="C34" s="287" t="s">
        <v>118</v>
      </c>
      <c r="D34" s="287"/>
      <c r="E34" s="113" t="s">
        <v>49</v>
      </c>
      <c r="F34" s="287" t="s">
        <v>119</v>
      </c>
      <c r="G34" s="287"/>
      <c r="H34" s="88"/>
      <c r="I34" s="87" t="s">
        <v>287</v>
      </c>
      <c r="J34" s="88"/>
      <c r="K34" s="88"/>
      <c r="L34" s="88"/>
      <c r="M34" s="88"/>
    </row>
    <row r="35" spans="1:19" x14ac:dyDescent="0.25">
      <c r="A35" s="88"/>
      <c r="B35" s="88"/>
      <c r="C35" s="151"/>
      <c r="D35" s="151"/>
      <c r="E35" s="113"/>
      <c r="F35" s="151"/>
      <c r="G35" s="151"/>
      <c r="H35" s="88"/>
      <c r="I35" s="88"/>
      <c r="J35" s="88"/>
      <c r="K35" s="88"/>
      <c r="L35" s="88"/>
      <c r="M35" s="88"/>
    </row>
    <row r="36" spans="1:19" x14ac:dyDescent="0.25">
      <c r="A36" s="88" t="s">
        <v>50</v>
      </c>
      <c r="B36" s="88"/>
      <c r="C36" s="287" t="s">
        <v>176</v>
      </c>
      <c r="D36" s="287"/>
      <c r="E36" s="113" t="s">
        <v>49</v>
      </c>
      <c r="F36" s="287" t="str">
        <f>IF(M28=3,B28,IF(M29=3,B29,IF(M30=3,B30,"")))</f>
        <v/>
      </c>
      <c r="G36" s="287"/>
      <c r="H36" s="88"/>
      <c r="I36" s="87" t="s">
        <v>305</v>
      </c>
      <c r="J36" s="88"/>
      <c r="K36" s="88"/>
      <c r="L36" s="88"/>
      <c r="M36" s="88"/>
    </row>
    <row r="37" spans="1:19" x14ac:dyDescent="0.2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</row>
    <row r="38" spans="1:19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7"/>
      <c r="M38" s="88"/>
      <c r="O38" s="106"/>
      <c r="P38" s="106"/>
      <c r="Q38" s="106"/>
      <c r="R38" s="106"/>
      <c r="S38" s="106"/>
    </row>
    <row r="39" spans="1:19" x14ac:dyDescent="0.25">
      <c r="A39" s="38" t="s">
        <v>22</v>
      </c>
      <c r="B39" s="39"/>
      <c r="C39" s="67"/>
      <c r="D39" s="121" t="s">
        <v>0</v>
      </c>
      <c r="E39" s="122" t="s">
        <v>24</v>
      </c>
      <c r="F39" s="140"/>
      <c r="G39" s="121" t="s">
        <v>0</v>
      </c>
      <c r="H39" s="122" t="s">
        <v>31</v>
      </c>
      <c r="I39" s="46"/>
      <c r="J39" s="122" t="s">
        <v>32</v>
      </c>
      <c r="K39" s="45" t="s">
        <v>33</v>
      </c>
      <c r="L39" s="29"/>
      <c r="M39" s="140"/>
      <c r="O39" s="106"/>
      <c r="P39" s="115"/>
      <c r="Q39" s="115"/>
      <c r="R39" s="116"/>
      <c r="S39" s="106"/>
    </row>
    <row r="40" spans="1:19" x14ac:dyDescent="0.25">
      <c r="A40" s="91" t="s">
        <v>23</v>
      </c>
      <c r="B40" s="92"/>
      <c r="C40" s="93"/>
      <c r="D40" s="123">
        <v>1</v>
      </c>
      <c r="E40" s="282" t="e">
        <f>IF(D40&gt;$R$47,,UPPER(VLOOKUP(D40,#REF!,2)))</f>
        <v>#REF!</v>
      </c>
      <c r="F40" s="282"/>
      <c r="G40" s="134" t="s">
        <v>1</v>
      </c>
      <c r="H40" s="92"/>
      <c r="I40" s="124"/>
      <c r="J40" s="135"/>
      <c r="K40" s="89" t="s">
        <v>25</v>
      </c>
      <c r="L40" s="141"/>
      <c r="M40" s="125"/>
      <c r="O40" s="106"/>
      <c r="P40" s="117"/>
      <c r="Q40" s="117"/>
      <c r="R40" s="118"/>
      <c r="S40" s="106"/>
    </row>
    <row r="41" spans="1:19" x14ac:dyDescent="0.25">
      <c r="A41" s="94" t="s">
        <v>30</v>
      </c>
      <c r="B41" s="44"/>
      <c r="C41" s="95"/>
      <c r="D41" s="126">
        <v>2</v>
      </c>
      <c r="E41" s="278" t="e">
        <f>IF(D41&gt;$R$47,,UPPER(VLOOKUP(D41,#REF!,2)))</f>
        <v>#REF!</v>
      </c>
      <c r="F41" s="278"/>
      <c r="G41" s="136" t="s">
        <v>2</v>
      </c>
      <c r="H41" s="127"/>
      <c r="I41" s="128"/>
      <c r="J41" s="36"/>
      <c r="K41" s="138"/>
      <c r="L41" s="87"/>
      <c r="M41" s="133"/>
      <c r="O41" s="106"/>
      <c r="P41" s="118"/>
      <c r="Q41" s="119"/>
      <c r="R41" s="118"/>
      <c r="S41" s="106"/>
    </row>
    <row r="42" spans="1:19" x14ac:dyDescent="0.25">
      <c r="A42" s="57"/>
      <c r="B42" s="58"/>
      <c r="C42" s="59"/>
      <c r="D42" s="126"/>
      <c r="E42" s="130"/>
      <c r="F42" s="131"/>
      <c r="G42" s="136" t="s">
        <v>3</v>
      </c>
      <c r="H42" s="127"/>
      <c r="I42" s="128"/>
      <c r="J42" s="36"/>
      <c r="K42" s="89" t="s">
        <v>26</v>
      </c>
      <c r="L42" s="141"/>
      <c r="M42" s="125"/>
      <c r="O42" s="106"/>
      <c r="P42" s="117"/>
      <c r="Q42" s="117"/>
      <c r="R42" s="118"/>
      <c r="S42" s="106"/>
    </row>
    <row r="43" spans="1:19" x14ac:dyDescent="0.25">
      <c r="A43" s="40"/>
      <c r="B43" s="65"/>
      <c r="C43" s="41"/>
      <c r="D43" s="126"/>
      <c r="E43" s="130"/>
      <c r="F43" s="131"/>
      <c r="G43" s="136" t="s">
        <v>4</v>
      </c>
      <c r="H43" s="127"/>
      <c r="I43" s="128"/>
      <c r="J43" s="36"/>
      <c r="K43" s="139"/>
      <c r="L43" s="131"/>
      <c r="M43" s="129"/>
      <c r="O43" s="106"/>
      <c r="P43" s="118"/>
      <c r="Q43" s="119"/>
      <c r="R43" s="118"/>
      <c r="S43" s="106"/>
    </row>
    <row r="44" spans="1:19" x14ac:dyDescent="0.25">
      <c r="A44" s="48"/>
      <c r="B44" s="60"/>
      <c r="C44" s="66"/>
      <c r="D44" s="126"/>
      <c r="E44" s="130"/>
      <c r="F44" s="131"/>
      <c r="G44" s="136" t="s">
        <v>5</v>
      </c>
      <c r="H44" s="127"/>
      <c r="I44" s="128"/>
      <c r="J44" s="36"/>
      <c r="K44" s="94"/>
      <c r="L44" s="87"/>
      <c r="M44" s="133"/>
      <c r="O44" s="106"/>
      <c r="P44" s="118"/>
      <c r="Q44" s="119"/>
      <c r="R44" s="118"/>
      <c r="S44" s="106"/>
    </row>
    <row r="45" spans="1:19" x14ac:dyDescent="0.25">
      <c r="A45" s="49"/>
      <c r="B45" s="61"/>
      <c r="C45" s="41"/>
      <c r="D45" s="126"/>
      <c r="E45" s="130"/>
      <c r="F45" s="131"/>
      <c r="G45" s="136" t="s">
        <v>6</v>
      </c>
      <c r="H45" s="127"/>
      <c r="I45" s="128"/>
      <c r="J45" s="36"/>
      <c r="K45" s="89" t="s">
        <v>21</v>
      </c>
      <c r="L45" s="141"/>
      <c r="M45" s="125"/>
      <c r="O45" s="106"/>
      <c r="P45" s="117"/>
      <c r="Q45" s="117"/>
      <c r="R45" s="118"/>
      <c r="S45" s="106"/>
    </row>
    <row r="46" spans="1:19" x14ac:dyDescent="0.25">
      <c r="A46" s="49"/>
      <c r="B46" s="61"/>
      <c r="C46" s="55"/>
      <c r="D46" s="126"/>
      <c r="E46" s="130"/>
      <c r="F46" s="131"/>
      <c r="G46" s="136" t="s">
        <v>7</v>
      </c>
      <c r="H46" s="127"/>
      <c r="I46" s="128"/>
      <c r="J46" s="36"/>
      <c r="K46" s="139"/>
      <c r="L46" s="131"/>
      <c r="M46" s="129"/>
      <c r="O46" s="106"/>
      <c r="P46" s="118"/>
      <c r="Q46" s="119"/>
      <c r="R46" s="118"/>
      <c r="S46" s="106"/>
    </row>
    <row r="47" spans="1:19" x14ac:dyDescent="0.25">
      <c r="A47" s="50"/>
      <c r="B47" s="47"/>
      <c r="C47" s="56"/>
      <c r="D47" s="132"/>
      <c r="E47" s="42"/>
      <c r="F47" s="87"/>
      <c r="G47" s="137" t="s">
        <v>8</v>
      </c>
      <c r="H47" s="44"/>
      <c r="I47" s="90"/>
      <c r="J47" s="43"/>
      <c r="K47" s="94" t="str">
        <f>L4</f>
        <v>Sági István</v>
      </c>
      <c r="L47" s="87"/>
      <c r="M47" s="133"/>
      <c r="O47" s="106"/>
      <c r="P47" s="118"/>
      <c r="Q47" s="119"/>
      <c r="R47" s="120" t="e">
        <f>MIN(4,#REF!)</f>
        <v>#REF!</v>
      </c>
      <c r="S47" s="106"/>
    </row>
    <row r="48" spans="1:19" x14ac:dyDescent="0.25">
      <c r="O48" s="106"/>
      <c r="P48" s="106"/>
      <c r="Q48" s="106"/>
      <c r="R48" s="106"/>
      <c r="S48" s="106"/>
    </row>
    <row r="49" spans="15:19" x14ac:dyDescent="0.25">
      <c r="O49" s="106"/>
      <c r="P49" s="106"/>
      <c r="Q49" s="106"/>
      <c r="R49" s="106"/>
      <c r="S49" s="106"/>
    </row>
  </sheetData>
  <mergeCells count="42">
    <mergeCell ref="C34:D34"/>
    <mergeCell ref="F34:G34"/>
    <mergeCell ref="C36:D36"/>
    <mergeCell ref="F36:G36"/>
    <mergeCell ref="E40:F40"/>
    <mergeCell ref="E41:F41"/>
    <mergeCell ref="B30:C30"/>
    <mergeCell ref="D30:E30"/>
    <mergeCell ref="F30:G30"/>
    <mergeCell ref="H30:I30"/>
    <mergeCell ref="C32:D32"/>
    <mergeCell ref="F32:G32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A1:F1"/>
    <mergeCell ref="A4:C4"/>
    <mergeCell ref="B22:C22"/>
    <mergeCell ref="D22:E22"/>
    <mergeCell ref="F22:G22"/>
    <mergeCell ref="H22:I22"/>
  </mergeCells>
  <conditionalFormatting sqref="R47">
    <cfRule type="expression" dxfId="9" priority="1" stopIfTrue="1">
      <formula>$O$1="CU"</formula>
    </cfRule>
  </conditionalFormatting>
  <conditionalFormatting sqref="E7 E9 E11 E13 E15 E17">
    <cfRule type="cellIs" dxfId="8" priority="2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indexed="11"/>
  </sheetPr>
  <dimension ref="A1:AK51"/>
  <sheetViews>
    <sheetView zoomScaleNormal="100" workbookViewId="0">
      <selection activeCell="L18" sqref="L18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281" t="str">
        <f>Altalanos!$A$6</f>
        <v>J-NK-Szolnok Vármegye Tenisz Diákolimpia</v>
      </c>
      <c r="B1" s="281"/>
      <c r="C1" s="281"/>
      <c r="D1" s="281"/>
      <c r="E1" s="281"/>
      <c r="F1" s="281"/>
      <c r="G1" s="71"/>
      <c r="H1" s="74" t="s">
        <v>29</v>
      </c>
      <c r="I1" s="72"/>
      <c r="J1" s="73"/>
      <c r="L1" s="75"/>
      <c r="M1" s="102"/>
      <c r="N1" s="104"/>
      <c r="O1" s="104" t="s">
        <v>9</v>
      </c>
      <c r="P1" s="104"/>
      <c r="Q1" s="105"/>
      <c r="R1" s="104"/>
      <c r="S1" s="106"/>
      <c r="AB1" s="176" t="e">
        <f>IF(Y5=1,CONCATENATE(VLOOKUP(Y3,AA16:AH27,2)),CONCATENATE(VLOOKUP(Y3,AA2:AK13,2)))</f>
        <v>#N/A</v>
      </c>
      <c r="AC1" s="176" t="e">
        <f>IF(Y5=1,CONCATENATE(VLOOKUP(Y3,AA16:AK27,3)),CONCATENATE(VLOOKUP(Y3,AA2:AK13,3)))</f>
        <v>#N/A</v>
      </c>
      <c r="AD1" s="176" t="e">
        <f>IF(Y5=1,CONCATENATE(VLOOKUP(Y3,AA16:AK27,4)),CONCATENATE(VLOOKUP(Y3,AA2:AK13,4)))</f>
        <v>#N/A</v>
      </c>
      <c r="AE1" s="176" t="e">
        <f>IF(Y5=1,CONCATENATE(VLOOKUP(Y3,AA16:AK27,5)),CONCATENATE(VLOOKUP(Y3,AA2:AK13,5)))</f>
        <v>#N/A</v>
      </c>
      <c r="AF1" s="176" t="e">
        <f>IF(Y5=1,CONCATENATE(VLOOKUP(Y3,AA16:AK27,6)),CONCATENATE(VLOOKUP(Y3,AA2:AK13,6)))</f>
        <v>#N/A</v>
      </c>
      <c r="AG1" s="176" t="e">
        <f>IF(Y5=1,CONCATENATE(VLOOKUP(Y3,AA16:AK27,7)),CONCATENATE(VLOOKUP(Y3,AA2:AK13,7)))</f>
        <v>#N/A</v>
      </c>
      <c r="AH1" s="176" t="e">
        <f>IF(Y5=1,CONCATENATE(VLOOKUP(Y3,AA16:AK27,8)),CONCATENATE(VLOOKUP(Y3,AA2:AK13,8)))</f>
        <v>#N/A</v>
      </c>
      <c r="AI1" s="176" t="e">
        <f>IF(Y5=1,CONCATENATE(VLOOKUP(Y3,AA16:AK27,9)),CONCATENATE(VLOOKUP(Y3,AA2:AK13,9)))</f>
        <v>#N/A</v>
      </c>
      <c r="AJ1" s="176" t="e">
        <f>IF(Y5=1,CONCATENATE(VLOOKUP(Y3,AA16:AK27,10)),CONCATENATE(VLOOKUP(Y3,AA2:AK13,10)))</f>
        <v>#N/A</v>
      </c>
      <c r="AK1" s="176" t="e">
        <f>IF(Y5=1,CONCATENATE(VLOOKUP(Y3,AA16:AK27,11)),CONCATENATE(VLOOKUP(Y3,AA2:AK13,11)))</f>
        <v>#N/A</v>
      </c>
    </row>
    <row r="2" spans="1:37" x14ac:dyDescent="0.25">
      <c r="A2" s="76" t="s">
        <v>28</v>
      </c>
      <c r="B2" s="77"/>
      <c r="C2" s="77"/>
      <c r="D2" s="77"/>
      <c r="E2" s="77" t="s">
        <v>105</v>
      </c>
      <c r="F2" s="77"/>
      <c r="G2" s="78"/>
      <c r="H2" s="79"/>
      <c r="I2" s="79"/>
      <c r="J2" s="80"/>
      <c r="K2" s="75"/>
      <c r="L2" s="75"/>
      <c r="M2" s="103"/>
      <c r="N2" s="107"/>
      <c r="O2" s="108"/>
      <c r="P2" s="107"/>
      <c r="Q2" s="108"/>
      <c r="R2" s="107"/>
      <c r="S2" s="106"/>
      <c r="Y2" s="170"/>
      <c r="Z2" s="169"/>
      <c r="AA2" s="169" t="s">
        <v>38</v>
      </c>
      <c r="AB2" s="174">
        <v>150</v>
      </c>
      <c r="AC2" s="174">
        <v>120</v>
      </c>
      <c r="AD2" s="174">
        <v>100</v>
      </c>
      <c r="AE2" s="174">
        <v>80</v>
      </c>
      <c r="AF2" s="174">
        <v>70</v>
      </c>
      <c r="AG2" s="174">
        <v>60</v>
      </c>
      <c r="AH2" s="174">
        <v>55</v>
      </c>
      <c r="AI2" s="174">
        <v>50</v>
      </c>
      <c r="AJ2" s="174">
        <v>45</v>
      </c>
      <c r="AK2" s="174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37"/>
      <c r="K3" s="34"/>
      <c r="L3" s="35" t="s">
        <v>19</v>
      </c>
      <c r="M3" s="34"/>
      <c r="N3" s="110"/>
      <c r="O3" s="109"/>
      <c r="P3" s="110"/>
      <c r="Q3" s="157" t="s">
        <v>52</v>
      </c>
      <c r="R3" s="158" t="s">
        <v>58</v>
      </c>
      <c r="S3" s="227" t="s">
        <v>53</v>
      </c>
      <c r="Y3" s="169">
        <f>IF(H4="OB","A",IF(H4="IX","W",H4))</f>
        <v>0</v>
      </c>
      <c r="Z3" s="169"/>
      <c r="AA3" s="169" t="s">
        <v>62</v>
      </c>
      <c r="AB3" s="174">
        <v>120</v>
      </c>
      <c r="AC3" s="174">
        <v>90</v>
      </c>
      <c r="AD3" s="174">
        <v>65</v>
      </c>
      <c r="AE3" s="174">
        <v>55</v>
      </c>
      <c r="AF3" s="174">
        <v>50</v>
      </c>
      <c r="AG3" s="174">
        <v>45</v>
      </c>
      <c r="AH3" s="174">
        <v>40</v>
      </c>
      <c r="AI3" s="174">
        <v>35</v>
      </c>
      <c r="AJ3" s="174">
        <v>25</v>
      </c>
      <c r="AK3" s="174">
        <v>20</v>
      </c>
    </row>
    <row r="4" spans="1:37" ht="13.8" thickBot="1" x14ac:dyDescent="0.3">
      <c r="A4" s="284">
        <f>Altalanos!$A$10</f>
        <v>45044</v>
      </c>
      <c r="B4" s="284"/>
      <c r="C4" s="284"/>
      <c r="D4" s="81"/>
      <c r="E4" s="82" t="str">
        <f>Altalanos!$C$10</f>
        <v>Jászberény</v>
      </c>
      <c r="F4" s="82"/>
      <c r="G4" s="82"/>
      <c r="H4" s="84"/>
      <c r="I4" s="82"/>
      <c r="J4" s="83"/>
      <c r="K4" s="84"/>
      <c r="L4" s="85" t="str">
        <f>Altalanos!$E$10</f>
        <v>Sági István</v>
      </c>
      <c r="M4" s="84"/>
      <c r="N4" s="111"/>
      <c r="O4" s="112"/>
      <c r="P4" s="111"/>
      <c r="Q4" s="159" t="s">
        <v>59</v>
      </c>
      <c r="R4" s="160" t="s">
        <v>54</v>
      </c>
      <c r="S4" s="228" t="s">
        <v>55</v>
      </c>
      <c r="Y4" s="169"/>
      <c r="Z4" s="169"/>
      <c r="AA4" s="169" t="s">
        <v>63</v>
      </c>
      <c r="AB4" s="174">
        <v>90</v>
      </c>
      <c r="AC4" s="174">
        <v>60</v>
      </c>
      <c r="AD4" s="174">
        <v>45</v>
      </c>
      <c r="AE4" s="174">
        <v>34</v>
      </c>
      <c r="AF4" s="174">
        <v>27</v>
      </c>
      <c r="AG4" s="174">
        <v>22</v>
      </c>
      <c r="AH4" s="174">
        <v>18</v>
      </c>
      <c r="AI4" s="174">
        <v>15</v>
      </c>
      <c r="AJ4" s="174">
        <v>12</v>
      </c>
      <c r="AK4" s="174">
        <v>9</v>
      </c>
    </row>
    <row r="5" spans="1:37" x14ac:dyDescent="0.25">
      <c r="A5" s="29"/>
      <c r="B5" s="29" t="s">
        <v>27</v>
      </c>
      <c r="C5" s="98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3" t="s">
        <v>42</v>
      </c>
      <c r="L5" s="143" t="s">
        <v>43</v>
      </c>
      <c r="M5" s="143" t="s">
        <v>44</v>
      </c>
      <c r="N5" s="106"/>
      <c r="O5" s="106"/>
      <c r="P5" s="106"/>
      <c r="Q5" s="161" t="s">
        <v>60</v>
      </c>
      <c r="R5" s="162" t="s">
        <v>56</v>
      </c>
      <c r="S5" s="229" t="s">
        <v>57</v>
      </c>
      <c r="Y5" s="169">
        <f>IF(OR(Altalanos!$A$8="F1",Altalanos!$A$8="F2",Altalanos!$A$8="N1",Altalanos!$A$8="N2"),1,2)</f>
        <v>2</v>
      </c>
      <c r="Z5" s="169"/>
      <c r="AA5" s="169" t="s">
        <v>64</v>
      </c>
      <c r="AB5" s="174">
        <v>60</v>
      </c>
      <c r="AC5" s="174">
        <v>40</v>
      </c>
      <c r="AD5" s="174">
        <v>30</v>
      </c>
      <c r="AE5" s="174">
        <v>20</v>
      </c>
      <c r="AF5" s="174">
        <v>18</v>
      </c>
      <c r="AG5" s="174">
        <v>15</v>
      </c>
      <c r="AH5" s="174">
        <v>12</v>
      </c>
      <c r="AI5" s="174">
        <v>10</v>
      </c>
      <c r="AJ5" s="174">
        <v>8</v>
      </c>
      <c r="AK5" s="174">
        <v>6</v>
      </c>
    </row>
    <row r="6" spans="1:37" x14ac:dyDescent="0.25">
      <c r="A6" s="88"/>
      <c r="B6" s="88"/>
      <c r="C6" s="142"/>
      <c r="D6" s="88"/>
      <c r="E6" s="88"/>
      <c r="F6" s="88"/>
      <c r="G6" s="88"/>
      <c r="H6" s="88"/>
      <c r="I6" s="88"/>
      <c r="J6" s="88"/>
      <c r="K6" s="88"/>
      <c r="L6" s="88"/>
      <c r="M6" s="88"/>
      <c r="N6" s="106"/>
      <c r="O6" s="106"/>
      <c r="P6" s="106"/>
      <c r="Q6" s="106"/>
      <c r="R6" s="106"/>
      <c r="S6" s="106"/>
      <c r="Y6" s="169"/>
      <c r="Z6" s="169"/>
      <c r="AA6" s="169" t="s">
        <v>65</v>
      </c>
      <c r="AB6" s="174">
        <v>40</v>
      </c>
      <c r="AC6" s="174">
        <v>25</v>
      </c>
      <c r="AD6" s="174">
        <v>18</v>
      </c>
      <c r="AE6" s="174">
        <v>13</v>
      </c>
      <c r="AF6" s="174">
        <v>10</v>
      </c>
      <c r="AG6" s="174">
        <v>8</v>
      </c>
      <c r="AH6" s="174">
        <v>6</v>
      </c>
      <c r="AI6" s="174">
        <v>5</v>
      </c>
      <c r="AJ6" s="174">
        <v>4</v>
      </c>
      <c r="AK6" s="174">
        <v>3</v>
      </c>
    </row>
    <row r="7" spans="1:37" x14ac:dyDescent="0.25">
      <c r="A7" s="149" t="s">
        <v>38</v>
      </c>
      <c r="B7" s="163"/>
      <c r="C7" s="100" t="str">
        <f>IF($B7="","",VLOOKUP($B7,#REF!,5))</f>
        <v/>
      </c>
      <c r="D7" s="100" t="str">
        <f>IF($B7="","",VLOOKUP($B7,#REF!,15))</f>
        <v/>
      </c>
      <c r="E7" s="189" t="s">
        <v>107</v>
      </c>
      <c r="F7" s="99"/>
      <c r="G7" s="97" t="str">
        <f>IF($B7="","",VLOOKUP($B7,#REF!,3))</f>
        <v/>
      </c>
      <c r="H7" s="99"/>
      <c r="I7" s="189" t="s">
        <v>114</v>
      </c>
      <c r="J7" s="88"/>
      <c r="K7" s="177" t="s">
        <v>226</v>
      </c>
      <c r="L7" s="171">
        <v>8</v>
      </c>
      <c r="M7" s="178"/>
      <c r="N7" s="106"/>
      <c r="O7" s="106"/>
      <c r="P7" s="106"/>
      <c r="Q7" s="157" t="s">
        <v>52</v>
      </c>
      <c r="R7" s="185" t="s">
        <v>81</v>
      </c>
      <c r="S7" s="185" t="s">
        <v>83</v>
      </c>
      <c r="Y7" s="169"/>
      <c r="Z7" s="169"/>
      <c r="AA7" s="169" t="s">
        <v>66</v>
      </c>
      <c r="AB7" s="174">
        <v>25</v>
      </c>
      <c r="AC7" s="174">
        <v>15</v>
      </c>
      <c r="AD7" s="174">
        <v>13</v>
      </c>
      <c r="AE7" s="174">
        <v>8</v>
      </c>
      <c r="AF7" s="174">
        <v>6</v>
      </c>
      <c r="AG7" s="174">
        <v>4</v>
      </c>
      <c r="AH7" s="174">
        <v>3</v>
      </c>
      <c r="AI7" s="174">
        <v>2</v>
      </c>
      <c r="AJ7" s="174">
        <v>1</v>
      </c>
      <c r="AK7" s="174">
        <v>0</v>
      </c>
    </row>
    <row r="8" spans="1:37" x14ac:dyDescent="0.25">
      <c r="A8" s="113"/>
      <c r="B8" s="164"/>
      <c r="C8" s="114"/>
      <c r="D8" s="114"/>
      <c r="E8" s="114"/>
      <c r="F8" s="114"/>
      <c r="G8" s="114"/>
      <c r="H8" s="114"/>
      <c r="I8" s="114"/>
      <c r="J8" s="88"/>
      <c r="K8" s="113"/>
      <c r="L8" s="113"/>
      <c r="M8" s="179"/>
      <c r="N8" s="106"/>
      <c r="O8" s="106"/>
      <c r="P8" s="106"/>
      <c r="Q8" s="159" t="s">
        <v>59</v>
      </c>
      <c r="R8" s="186" t="s">
        <v>82</v>
      </c>
      <c r="S8" s="186" t="s">
        <v>84</v>
      </c>
      <c r="Y8" s="169"/>
      <c r="Z8" s="169"/>
      <c r="AA8" s="169" t="s">
        <v>67</v>
      </c>
      <c r="AB8" s="174">
        <v>15</v>
      </c>
      <c r="AC8" s="174">
        <v>10</v>
      </c>
      <c r="AD8" s="174">
        <v>7</v>
      </c>
      <c r="AE8" s="174">
        <v>5</v>
      </c>
      <c r="AF8" s="174">
        <v>4</v>
      </c>
      <c r="AG8" s="174">
        <v>3</v>
      </c>
      <c r="AH8" s="174">
        <v>2</v>
      </c>
      <c r="AI8" s="174">
        <v>1</v>
      </c>
      <c r="AJ8" s="174">
        <v>0</v>
      </c>
      <c r="AK8" s="174">
        <v>0</v>
      </c>
    </row>
    <row r="9" spans="1:37" x14ac:dyDescent="0.25">
      <c r="A9" s="113" t="s">
        <v>39</v>
      </c>
      <c r="B9" s="165"/>
      <c r="C9" s="100" t="str">
        <f>IF($B9="","",VLOOKUP($B9,#REF!,5))</f>
        <v/>
      </c>
      <c r="D9" s="100" t="str">
        <f>IF($B9="","",VLOOKUP($B9,#REF!,15))</f>
        <v/>
      </c>
      <c r="E9" s="192" t="s">
        <v>108</v>
      </c>
      <c r="F9" s="101"/>
      <c r="G9" s="96" t="str">
        <f>IF($B9="","",VLOOKUP($B9,#REF!,3))</f>
        <v/>
      </c>
      <c r="H9" s="101"/>
      <c r="I9" s="191" t="s">
        <v>87</v>
      </c>
      <c r="J9" s="88"/>
      <c r="K9" s="177" t="s">
        <v>228</v>
      </c>
      <c r="L9" s="171">
        <v>0</v>
      </c>
      <c r="M9" s="178"/>
      <c r="N9" s="106"/>
      <c r="O9" s="106"/>
      <c r="P9" s="106"/>
      <c r="Q9" s="161" t="s">
        <v>60</v>
      </c>
      <c r="R9" s="187" t="s">
        <v>61</v>
      </c>
      <c r="S9" s="230" t="s">
        <v>85</v>
      </c>
      <c r="Y9" s="169"/>
      <c r="Z9" s="169"/>
      <c r="AA9" s="169" t="s">
        <v>68</v>
      </c>
      <c r="AB9" s="174">
        <v>10</v>
      </c>
      <c r="AC9" s="174">
        <v>6</v>
      </c>
      <c r="AD9" s="174">
        <v>4</v>
      </c>
      <c r="AE9" s="174">
        <v>2</v>
      </c>
      <c r="AF9" s="174">
        <v>1</v>
      </c>
      <c r="AG9" s="174">
        <v>0</v>
      </c>
      <c r="AH9" s="174">
        <v>0</v>
      </c>
      <c r="AI9" s="174">
        <v>0</v>
      </c>
      <c r="AJ9" s="174">
        <v>0</v>
      </c>
      <c r="AK9" s="174">
        <v>0</v>
      </c>
    </row>
    <row r="10" spans="1:37" x14ac:dyDescent="0.25">
      <c r="A10" s="113"/>
      <c r="B10" s="164"/>
      <c r="C10" s="114"/>
      <c r="D10" s="114"/>
      <c r="E10" s="114"/>
      <c r="F10" s="114"/>
      <c r="G10" s="114"/>
      <c r="H10" s="114"/>
      <c r="I10" s="114"/>
      <c r="J10" s="88"/>
      <c r="K10" s="113"/>
      <c r="L10" s="113"/>
      <c r="M10" s="179"/>
      <c r="N10" s="106"/>
      <c r="O10" s="106"/>
      <c r="P10" s="106"/>
      <c r="Q10" s="106"/>
      <c r="R10" s="106"/>
      <c r="S10" s="106"/>
      <c r="Y10" s="169"/>
      <c r="Z10" s="169"/>
      <c r="AA10" s="169" t="s">
        <v>69</v>
      </c>
      <c r="AB10" s="174">
        <v>6</v>
      </c>
      <c r="AC10" s="174">
        <v>3</v>
      </c>
      <c r="AD10" s="174">
        <v>2</v>
      </c>
      <c r="AE10" s="174">
        <v>1</v>
      </c>
      <c r="AF10" s="174">
        <v>0</v>
      </c>
      <c r="AG10" s="174">
        <v>0</v>
      </c>
      <c r="AH10" s="174">
        <v>0</v>
      </c>
      <c r="AI10" s="174">
        <v>0</v>
      </c>
      <c r="AJ10" s="174">
        <v>0</v>
      </c>
      <c r="AK10" s="174">
        <v>0</v>
      </c>
    </row>
    <row r="11" spans="1:37" x14ac:dyDescent="0.25">
      <c r="A11" s="113" t="s">
        <v>40</v>
      </c>
      <c r="B11" s="165"/>
      <c r="C11" s="100" t="str">
        <f>IF($B11="","",VLOOKUP($B11,#REF!,5))</f>
        <v/>
      </c>
      <c r="D11" s="100" t="str">
        <f>IF($B11="","",VLOOKUP($B11,#REF!,15))</f>
        <v/>
      </c>
      <c r="E11" s="191" t="s">
        <v>109</v>
      </c>
      <c r="F11" s="101"/>
      <c r="G11" s="96" t="str">
        <f>IF($B11="","",VLOOKUP($B11,#REF!,3))</f>
        <v/>
      </c>
      <c r="H11" s="101"/>
      <c r="I11" s="191" t="s">
        <v>87</v>
      </c>
      <c r="J11" s="88"/>
      <c r="K11" s="177" t="s">
        <v>227</v>
      </c>
      <c r="L11" s="171">
        <v>4</v>
      </c>
      <c r="M11" s="178"/>
      <c r="N11" s="106"/>
      <c r="O11" s="106"/>
      <c r="P11" s="106"/>
      <c r="Q11" s="106"/>
      <c r="R11" s="106"/>
      <c r="S11" s="106"/>
      <c r="Y11" s="169"/>
      <c r="Z11" s="169"/>
      <c r="AA11" s="169" t="s">
        <v>74</v>
      </c>
      <c r="AB11" s="174">
        <v>3</v>
      </c>
      <c r="AC11" s="174">
        <v>2</v>
      </c>
      <c r="AD11" s="174">
        <v>1</v>
      </c>
      <c r="AE11" s="174">
        <v>0</v>
      </c>
      <c r="AF11" s="174">
        <v>0</v>
      </c>
      <c r="AG11" s="174">
        <v>0</v>
      </c>
      <c r="AH11" s="174">
        <v>0</v>
      </c>
      <c r="AI11" s="174">
        <v>0</v>
      </c>
      <c r="AJ11" s="174">
        <v>0</v>
      </c>
      <c r="AK11" s="174">
        <v>0</v>
      </c>
    </row>
    <row r="12" spans="1:37" x14ac:dyDescent="0.25">
      <c r="A12" s="88"/>
      <c r="B12" s="149"/>
      <c r="C12" s="142"/>
      <c r="D12" s="88"/>
      <c r="E12" s="88"/>
      <c r="F12" s="88"/>
      <c r="G12" s="88"/>
      <c r="H12" s="88"/>
      <c r="I12" s="88"/>
      <c r="J12" s="88"/>
      <c r="K12" s="142"/>
      <c r="L12" s="142"/>
      <c r="M12" s="180"/>
      <c r="Y12" s="169"/>
      <c r="Z12" s="169"/>
      <c r="AA12" s="169" t="s">
        <v>70</v>
      </c>
      <c r="AB12" s="175">
        <v>0</v>
      </c>
      <c r="AC12" s="175">
        <v>0</v>
      </c>
      <c r="AD12" s="175">
        <v>0</v>
      </c>
      <c r="AE12" s="175">
        <v>0</v>
      </c>
      <c r="AF12" s="175">
        <v>0</v>
      </c>
      <c r="AG12" s="175">
        <v>0</v>
      </c>
      <c r="AH12" s="175">
        <v>0</v>
      </c>
      <c r="AI12" s="175">
        <v>0</v>
      </c>
      <c r="AJ12" s="175">
        <v>0</v>
      </c>
      <c r="AK12" s="175">
        <v>0</v>
      </c>
    </row>
    <row r="13" spans="1:37" x14ac:dyDescent="0.25">
      <c r="A13" s="149" t="s">
        <v>45</v>
      </c>
      <c r="B13" s="163"/>
      <c r="C13" s="100" t="str">
        <f>IF($B13="","",VLOOKUP($B13,#REF!,5))</f>
        <v/>
      </c>
      <c r="D13" s="100" t="str">
        <f>IF($B13="","",VLOOKUP($B13,#REF!,15))</f>
        <v/>
      </c>
      <c r="E13" s="189" t="s">
        <v>110</v>
      </c>
      <c r="F13" s="99"/>
      <c r="G13" s="97" t="str">
        <f>IF($B13="","",VLOOKUP($B13,#REF!,3))</f>
        <v/>
      </c>
      <c r="H13" s="99"/>
      <c r="I13" s="189" t="s">
        <v>114</v>
      </c>
      <c r="J13" s="88"/>
      <c r="K13" s="177" t="s">
        <v>229</v>
      </c>
      <c r="L13" s="171">
        <v>0</v>
      </c>
      <c r="M13" s="178"/>
      <c r="Y13" s="169"/>
      <c r="Z13" s="169"/>
      <c r="AA13" s="169" t="s">
        <v>71</v>
      </c>
      <c r="AB13" s="175">
        <v>0</v>
      </c>
      <c r="AC13" s="175">
        <v>0</v>
      </c>
      <c r="AD13" s="175">
        <v>0</v>
      </c>
      <c r="AE13" s="175">
        <v>0</v>
      </c>
      <c r="AF13" s="175">
        <v>0</v>
      </c>
      <c r="AG13" s="175">
        <v>0</v>
      </c>
      <c r="AH13" s="175">
        <v>0</v>
      </c>
      <c r="AI13" s="175">
        <v>0</v>
      </c>
      <c r="AJ13" s="175">
        <v>0</v>
      </c>
      <c r="AK13" s="175">
        <v>0</v>
      </c>
    </row>
    <row r="14" spans="1:37" x14ac:dyDescent="0.25">
      <c r="A14" s="113"/>
      <c r="B14" s="164"/>
      <c r="C14" s="114"/>
      <c r="D14" s="114"/>
      <c r="E14" s="114"/>
      <c r="F14" s="114"/>
      <c r="G14" s="114"/>
      <c r="H14" s="114"/>
      <c r="I14" s="114"/>
      <c r="J14" s="88"/>
      <c r="K14" s="113"/>
      <c r="L14" s="113"/>
      <c r="M14" s="17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</row>
    <row r="15" spans="1:37" x14ac:dyDescent="0.25">
      <c r="A15" s="113" t="s">
        <v>46</v>
      </c>
      <c r="B15" s="165"/>
      <c r="C15" s="100" t="str">
        <f>IF($B15="","",VLOOKUP($B15,#REF!,5))</f>
        <v/>
      </c>
      <c r="D15" s="100" t="str">
        <f>IF($B15="","",VLOOKUP($B15,#REF!,15))</f>
        <v/>
      </c>
      <c r="E15" s="191" t="s">
        <v>111</v>
      </c>
      <c r="F15" s="101"/>
      <c r="G15" s="96" t="str">
        <f>IF($B15="","",VLOOKUP($B15,#REF!,3))</f>
        <v/>
      </c>
      <c r="H15" s="101"/>
      <c r="I15" s="191" t="s">
        <v>114</v>
      </c>
      <c r="J15" s="88"/>
      <c r="K15" s="177" t="s">
        <v>209</v>
      </c>
      <c r="L15" s="171">
        <v>6</v>
      </c>
      <c r="M15" s="178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</row>
    <row r="16" spans="1:37" x14ac:dyDescent="0.25">
      <c r="A16" s="113"/>
      <c r="B16" s="164"/>
      <c r="C16" s="114"/>
      <c r="D16" s="114"/>
      <c r="E16" s="114"/>
      <c r="F16" s="114"/>
      <c r="G16" s="114"/>
      <c r="H16" s="114"/>
      <c r="I16" s="114"/>
      <c r="J16" s="88"/>
      <c r="K16" s="113"/>
      <c r="L16" s="113"/>
      <c r="M16" s="179"/>
      <c r="Y16" s="169"/>
      <c r="Z16" s="169"/>
      <c r="AA16" s="169" t="s">
        <v>38</v>
      </c>
      <c r="AB16" s="169">
        <v>300</v>
      </c>
      <c r="AC16" s="169">
        <v>250</v>
      </c>
      <c r="AD16" s="169">
        <v>220</v>
      </c>
      <c r="AE16" s="169">
        <v>180</v>
      </c>
      <c r="AF16" s="169">
        <v>160</v>
      </c>
      <c r="AG16" s="169">
        <v>150</v>
      </c>
      <c r="AH16" s="169">
        <v>140</v>
      </c>
      <c r="AI16" s="169">
        <v>130</v>
      </c>
      <c r="AJ16" s="169">
        <v>120</v>
      </c>
      <c r="AK16" s="169">
        <v>110</v>
      </c>
    </row>
    <row r="17" spans="1:37" x14ac:dyDescent="0.25">
      <c r="A17" s="113" t="s">
        <v>47</v>
      </c>
      <c r="B17" s="165"/>
      <c r="C17" s="100" t="str">
        <f>IF($B17="","",VLOOKUP($B17,#REF!,5))</f>
        <v/>
      </c>
      <c r="D17" s="100" t="str">
        <f>IF($B17="","",VLOOKUP($B17,#REF!,15))</f>
        <v/>
      </c>
      <c r="E17" s="191" t="s">
        <v>112</v>
      </c>
      <c r="F17" s="101"/>
      <c r="G17" s="96" t="str">
        <f>IF($B17="","",VLOOKUP($B17,#REF!,3))</f>
        <v/>
      </c>
      <c r="H17" s="101"/>
      <c r="I17" s="191" t="s">
        <v>115</v>
      </c>
      <c r="J17" s="88"/>
      <c r="K17" s="177" t="s">
        <v>225</v>
      </c>
      <c r="L17" s="171">
        <v>10</v>
      </c>
      <c r="M17" s="178"/>
      <c r="Y17" s="169"/>
      <c r="Z17" s="169"/>
      <c r="AA17" s="169" t="s">
        <v>62</v>
      </c>
      <c r="AB17" s="169">
        <v>250</v>
      </c>
      <c r="AC17" s="169">
        <v>200</v>
      </c>
      <c r="AD17" s="169">
        <v>160</v>
      </c>
      <c r="AE17" s="169">
        <v>140</v>
      </c>
      <c r="AF17" s="169">
        <v>120</v>
      </c>
      <c r="AG17" s="169">
        <v>110</v>
      </c>
      <c r="AH17" s="169">
        <v>100</v>
      </c>
      <c r="AI17" s="169">
        <v>90</v>
      </c>
      <c r="AJ17" s="169">
        <v>80</v>
      </c>
      <c r="AK17" s="169">
        <v>70</v>
      </c>
    </row>
    <row r="18" spans="1:37" x14ac:dyDescent="0.25">
      <c r="A18" s="113"/>
      <c r="B18" s="164"/>
      <c r="C18" s="114"/>
      <c r="D18" s="114"/>
      <c r="E18" s="114"/>
      <c r="F18" s="114"/>
      <c r="G18" s="114"/>
      <c r="H18" s="114"/>
      <c r="I18" s="114"/>
      <c r="J18" s="88"/>
      <c r="K18" s="113"/>
      <c r="L18" s="113"/>
      <c r="M18" s="179"/>
      <c r="Y18" s="169"/>
      <c r="Z18" s="169"/>
      <c r="AA18" s="169" t="s">
        <v>63</v>
      </c>
      <c r="AB18" s="169">
        <v>200</v>
      </c>
      <c r="AC18" s="169">
        <v>150</v>
      </c>
      <c r="AD18" s="169">
        <v>130</v>
      </c>
      <c r="AE18" s="169">
        <v>110</v>
      </c>
      <c r="AF18" s="169">
        <v>95</v>
      </c>
      <c r="AG18" s="169">
        <v>80</v>
      </c>
      <c r="AH18" s="169">
        <v>70</v>
      </c>
      <c r="AI18" s="169">
        <v>60</v>
      </c>
      <c r="AJ18" s="169">
        <v>55</v>
      </c>
      <c r="AK18" s="169">
        <v>50</v>
      </c>
    </row>
    <row r="19" spans="1:37" x14ac:dyDescent="0.25">
      <c r="A19" s="226" t="s">
        <v>51</v>
      </c>
      <c r="B19" s="165"/>
      <c r="C19" s="100" t="str">
        <f>IF($B19="","",VLOOKUP($B19,#REF!,5))</f>
        <v/>
      </c>
      <c r="D19" s="100" t="str">
        <f>IF($B19="","",VLOOKUP($B19,#REF!,15))</f>
        <v/>
      </c>
      <c r="E19" s="191" t="s">
        <v>113</v>
      </c>
      <c r="F19" s="101"/>
      <c r="G19" s="96" t="str">
        <f>IF($B19="","",VLOOKUP($B19,#REF!,3))</f>
        <v/>
      </c>
      <c r="H19" s="101"/>
      <c r="I19" s="191" t="s">
        <v>90</v>
      </c>
      <c r="J19" s="88"/>
      <c r="K19" s="177" t="s">
        <v>210</v>
      </c>
      <c r="L19" s="171">
        <v>2</v>
      </c>
      <c r="M19" s="178"/>
      <c r="Y19" s="169"/>
      <c r="Z19" s="169"/>
      <c r="AA19" s="169" t="s">
        <v>64</v>
      </c>
      <c r="AB19" s="169">
        <v>150</v>
      </c>
      <c r="AC19" s="169">
        <v>120</v>
      </c>
      <c r="AD19" s="169">
        <v>100</v>
      </c>
      <c r="AE19" s="169">
        <v>80</v>
      </c>
      <c r="AF19" s="169">
        <v>70</v>
      </c>
      <c r="AG19" s="169">
        <v>60</v>
      </c>
      <c r="AH19" s="169">
        <v>55</v>
      </c>
      <c r="AI19" s="169">
        <v>50</v>
      </c>
      <c r="AJ19" s="169">
        <v>45</v>
      </c>
      <c r="AK19" s="169">
        <v>40</v>
      </c>
    </row>
    <row r="20" spans="1:37" x14ac:dyDescent="0.2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Y20" s="169"/>
      <c r="Z20" s="169"/>
      <c r="AA20" s="169" t="s">
        <v>65</v>
      </c>
      <c r="AB20" s="169">
        <v>120</v>
      </c>
      <c r="AC20" s="169">
        <v>90</v>
      </c>
      <c r="AD20" s="169">
        <v>65</v>
      </c>
      <c r="AE20" s="169">
        <v>55</v>
      </c>
      <c r="AF20" s="169">
        <v>50</v>
      </c>
      <c r="AG20" s="169">
        <v>45</v>
      </c>
      <c r="AH20" s="169">
        <v>40</v>
      </c>
      <c r="AI20" s="169">
        <v>35</v>
      </c>
      <c r="AJ20" s="169">
        <v>25</v>
      </c>
      <c r="AK20" s="169">
        <v>20</v>
      </c>
    </row>
    <row r="21" spans="1:37" x14ac:dyDescent="0.2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Y21" s="169"/>
      <c r="Z21" s="169"/>
      <c r="AA21" s="169" t="s">
        <v>66</v>
      </c>
      <c r="AB21" s="169">
        <v>90</v>
      </c>
      <c r="AC21" s="169">
        <v>60</v>
      </c>
      <c r="AD21" s="169">
        <v>45</v>
      </c>
      <c r="AE21" s="169">
        <v>34</v>
      </c>
      <c r="AF21" s="169">
        <v>27</v>
      </c>
      <c r="AG21" s="169">
        <v>22</v>
      </c>
      <c r="AH21" s="169">
        <v>18</v>
      </c>
      <c r="AI21" s="169">
        <v>15</v>
      </c>
      <c r="AJ21" s="169">
        <v>12</v>
      </c>
      <c r="AK21" s="169">
        <v>9</v>
      </c>
    </row>
    <row r="22" spans="1:37" ht="18.75" customHeight="1" x14ac:dyDescent="0.25">
      <c r="A22" s="88"/>
      <c r="B22" s="286"/>
      <c r="C22" s="286"/>
      <c r="D22" s="285" t="str">
        <f>E7</f>
        <v>Kiss Bence</v>
      </c>
      <c r="E22" s="285"/>
      <c r="F22" s="285" t="str">
        <f>E9</f>
        <v>Molnár Bendegúz Sándor</v>
      </c>
      <c r="G22" s="285"/>
      <c r="H22" s="285" t="str">
        <f>E11</f>
        <v>Németh Barnabás</v>
      </c>
      <c r="I22" s="285"/>
      <c r="J22" s="88"/>
      <c r="K22" s="88"/>
      <c r="L22" s="88"/>
      <c r="M22" s="150" t="s">
        <v>42</v>
      </c>
      <c r="Y22" s="169"/>
      <c r="Z22" s="169"/>
      <c r="AA22" s="169" t="s">
        <v>67</v>
      </c>
      <c r="AB22" s="169">
        <v>60</v>
      </c>
      <c r="AC22" s="169">
        <v>40</v>
      </c>
      <c r="AD22" s="169">
        <v>30</v>
      </c>
      <c r="AE22" s="169">
        <v>20</v>
      </c>
      <c r="AF22" s="169">
        <v>18</v>
      </c>
      <c r="AG22" s="169">
        <v>15</v>
      </c>
      <c r="AH22" s="169">
        <v>12</v>
      </c>
      <c r="AI22" s="169">
        <v>10</v>
      </c>
      <c r="AJ22" s="169">
        <v>8</v>
      </c>
      <c r="AK22" s="169">
        <v>6</v>
      </c>
    </row>
    <row r="23" spans="1:37" ht="18.75" customHeight="1" x14ac:dyDescent="0.25">
      <c r="A23" s="148" t="s">
        <v>38</v>
      </c>
      <c r="B23" s="283" t="str">
        <f>E7</f>
        <v>Kiss Bence</v>
      </c>
      <c r="C23" s="283"/>
      <c r="D23" s="280"/>
      <c r="E23" s="280"/>
      <c r="F23" s="279" t="s">
        <v>284</v>
      </c>
      <c r="G23" s="279"/>
      <c r="H23" s="279" t="s">
        <v>284</v>
      </c>
      <c r="I23" s="279"/>
      <c r="J23" s="88"/>
      <c r="K23" s="88"/>
      <c r="L23" s="88"/>
      <c r="M23" s="252" t="s">
        <v>225</v>
      </c>
      <c r="Y23" s="169"/>
      <c r="Z23" s="169"/>
      <c r="AA23" s="169" t="s">
        <v>68</v>
      </c>
      <c r="AB23" s="169">
        <v>40</v>
      </c>
      <c r="AC23" s="169">
        <v>25</v>
      </c>
      <c r="AD23" s="169">
        <v>18</v>
      </c>
      <c r="AE23" s="169">
        <v>13</v>
      </c>
      <c r="AF23" s="169">
        <v>8</v>
      </c>
      <c r="AG23" s="169">
        <v>7</v>
      </c>
      <c r="AH23" s="169">
        <v>6</v>
      </c>
      <c r="AI23" s="169">
        <v>5</v>
      </c>
      <c r="AJ23" s="169">
        <v>4</v>
      </c>
      <c r="AK23" s="169">
        <v>3</v>
      </c>
    </row>
    <row r="24" spans="1:37" ht="18.75" customHeight="1" x14ac:dyDescent="0.25">
      <c r="A24" s="148" t="s">
        <v>39</v>
      </c>
      <c r="B24" s="283" t="str">
        <f>E9</f>
        <v>Molnár Bendegúz Sándor</v>
      </c>
      <c r="C24" s="283"/>
      <c r="D24" s="279" t="s">
        <v>282</v>
      </c>
      <c r="E24" s="279"/>
      <c r="F24" s="280"/>
      <c r="G24" s="280"/>
      <c r="H24" s="279" t="s">
        <v>279</v>
      </c>
      <c r="I24" s="279"/>
      <c r="J24" s="88"/>
      <c r="K24" s="88"/>
      <c r="L24" s="88"/>
      <c r="M24" s="252" t="s">
        <v>209</v>
      </c>
      <c r="Y24" s="169"/>
      <c r="Z24" s="169"/>
      <c r="AA24" s="169" t="s">
        <v>69</v>
      </c>
      <c r="AB24" s="169">
        <v>25</v>
      </c>
      <c r="AC24" s="169">
        <v>15</v>
      </c>
      <c r="AD24" s="169">
        <v>13</v>
      </c>
      <c r="AE24" s="169">
        <v>7</v>
      </c>
      <c r="AF24" s="169">
        <v>6</v>
      </c>
      <c r="AG24" s="169">
        <v>5</v>
      </c>
      <c r="AH24" s="169">
        <v>4</v>
      </c>
      <c r="AI24" s="169">
        <v>3</v>
      </c>
      <c r="AJ24" s="169">
        <v>2</v>
      </c>
      <c r="AK24" s="169">
        <v>1</v>
      </c>
    </row>
    <row r="25" spans="1:37" ht="18.75" customHeight="1" x14ac:dyDescent="0.25">
      <c r="A25" s="148" t="s">
        <v>40</v>
      </c>
      <c r="B25" s="283" t="str">
        <f>E11</f>
        <v>Németh Barnabás</v>
      </c>
      <c r="C25" s="283"/>
      <c r="D25" s="279" t="s">
        <v>282</v>
      </c>
      <c r="E25" s="279"/>
      <c r="F25" s="279" t="s">
        <v>283</v>
      </c>
      <c r="G25" s="279"/>
      <c r="H25" s="280"/>
      <c r="I25" s="280"/>
      <c r="J25" s="88"/>
      <c r="K25" s="88"/>
      <c r="L25" s="88"/>
      <c r="M25" s="252" t="s">
        <v>226</v>
      </c>
      <c r="Y25" s="169"/>
      <c r="Z25" s="169"/>
      <c r="AA25" s="169" t="s">
        <v>74</v>
      </c>
      <c r="AB25" s="169">
        <v>15</v>
      </c>
      <c r="AC25" s="169">
        <v>10</v>
      </c>
      <c r="AD25" s="169">
        <v>8</v>
      </c>
      <c r="AE25" s="169">
        <v>4</v>
      </c>
      <c r="AF25" s="169">
        <v>3</v>
      </c>
      <c r="AG25" s="169">
        <v>2</v>
      </c>
      <c r="AH25" s="169">
        <v>1</v>
      </c>
      <c r="AI25" s="169">
        <v>0</v>
      </c>
      <c r="AJ25" s="169">
        <v>0</v>
      </c>
      <c r="AK25" s="169">
        <v>0</v>
      </c>
    </row>
    <row r="26" spans="1:37" x14ac:dyDescent="0.25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153"/>
      <c r="Y26" s="169"/>
      <c r="Z26" s="169"/>
      <c r="AA26" s="169" t="s">
        <v>70</v>
      </c>
      <c r="AB26" s="169">
        <v>10</v>
      </c>
      <c r="AC26" s="169">
        <v>6</v>
      </c>
      <c r="AD26" s="169">
        <v>4</v>
      </c>
      <c r="AE26" s="169">
        <v>2</v>
      </c>
      <c r="AF26" s="169">
        <v>1</v>
      </c>
      <c r="AG26" s="169">
        <v>0</v>
      </c>
      <c r="AH26" s="169">
        <v>0</v>
      </c>
      <c r="AI26" s="169">
        <v>0</v>
      </c>
      <c r="AJ26" s="169">
        <v>0</v>
      </c>
      <c r="AK26" s="169">
        <v>0</v>
      </c>
    </row>
    <row r="27" spans="1:37" ht="18.75" customHeight="1" x14ac:dyDescent="0.25">
      <c r="A27" s="88"/>
      <c r="B27" s="286"/>
      <c r="C27" s="286"/>
      <c r="D27" s="285" t="str">
        <f>E13</f>
        <v>Békefi Szabolcs</v>
      </c>
      <c r="E27" s="285"/>
      <c r="F27" s="285" t="str">
        <f>E15</f>
        <v>Vári Zétény</v>
      </c>
      <c r="G27" s="285"/>
      <c r="H27" s="285" t="str">
        <f>E17</f>
        <v>Orosz Ádám Attila</v>
      </c>
      <c r="I27" s="285"/>
      <c r="J27" s="285" t="str">
        <f>E19</f>
        <v>Édes László Sándor</v>
      </c>
      <c r="K27" s="285"/>
      <c r="L27" s="88"/>
      <c r="M27" s="153"/>
      <c r="Y27" s="169"/>
      <c r="Z27" s="169"/>
      <c r="AA27" s="169" t="s">
        <v>71</v>
      </c>
      <c r="AB27" s="169">
        <v>3</v>
      </c>
      <c r="AC27" s="169">
        <v>2</v>
      </c>
      <c r="AD27" s="169">
        <v>1</v>
      </c>
      <c r="AE27" s="169">
        <v>0</v>
      </c>
      <c r="AF27" s="169">
        <v>0</v>
      </c>
      <c r="AG27" s="169">
        <v>0</v>
      </c>
      <c r="AH27" s="169">
        <v>0</v>
      </c>
      <c r="AI27" s="169">
        <v>0</v>
      </c>
      <c r="AJ27" s="169">
        <v>0</v>
      </c>
      <c r="AK27" s="169">
        <v>0</v>
      </c>
    </row>
    <row r="28" spans="1:37" ht="18.75" customHeight="1" x14ac:dyDescent="0.25">
      <c r="A28" s="148" t="s">
        <v>45</v>
      </c>
      <c r="B28" s="283" t="str">
        <f>E13</f>
        <v>Békefi Szabolcs</v>
      </c>
      <c r="C28" s="283"/>
      <c r="D28" s="280"/>
      <c r="E28" s="280"/>
      <c r="F28" s="279" t="s">
        <v>282</v>
      </c>
      <c r="G28" s="279"/>
      <c r="H28" s="279" t="s">
        <v>279</v>
      </c>
      <c r="I28" s="279"/>
      <c r="J28" s="285" t="s">
        <v>281</v>
      </c>
      <c r="K28" s="285"/>
      <c r="L28" s="88"/>
      <c r="M28" s="252" t="s">
        <v>227</v>
      </c>
    </row>
    <row r="29" spans="1:37" ht="18.75" customHeight="1" x14ac:dyDescent="0.25">
      <c r="A29" s="148" t="s">
        <v>46</v>
      </c>
      <c r="B29" s="283" t="str">
        <f>E15</f>
        <v>Vári Zétény</v>
      </c>
      <c r="C29" s="283"/>
      <c r="D29" s="279" t="s">
        <v>284</v>
      </c>
      <c r="E29" s="279"/>
      <c r="F29" s="280"/>
      <c r="G29" s="280"/>
      <c r="H29" s="279" t="s">
        <v>280</v>
      </c>
      <c r="I29" s="279"/>
      <c r="J29" s="279" t="s">
        <v>284</v>
      </c>
      <c r="K29" s="279"/>
      <c r="L29" s="88"/>
      <c r="M29" s="252" t="s">
        <v>226</v>
      </c>
    </row>
    <row r="30" spans="1:37" ht="18.75" customHeight="1" x14ac:dyDescent="0.25">
      <c r="A30" s="148" t="s">
        <v>47</v>
      </c>
      <c r="B30" s="283" t="str">
        <f>E17</f>
        <v>Orosz Ádám Attila</v>
      </c>
      <c r="C30" s="283"/>
      <c r="D30" s="279" t="s">
        <v>283</v>
      </c>
      <c r="E30" s="279"/>
      <c r="F30" s="279" t="s">
        <v>308</v>
      </c>
      <c r="G30" s="279"/>
      <c r="H30" s="280"/>
      <c r="I30" s="280"/>
      <c r="J30" s="279" t="s">
        <v>284</v>
      </c>
      <c r="K30" s="279"/>
      <c r="L30" s="88"/>
      <c r="M30" s="252" t="s">
        <v>225</v>
      </c>
    </row>
    <row r="31" spans="1:37" ht="18.75" customHeight="1" x14ac:dyDescent="0.25">
      <c r="A31" s="148" t="s">
        <v>51</v>
      </c>
      <c r="B31" s="283" t="str">
        <f>E19</f>
        <v>Édes László Sándor</v>
      </c>
      <c r="C31" s="283"/>
      <c r="D31" s="279" t="s">
        <v>294</v>
      </c>
      <c r="E31" s="279"/>
      <c r="F31" s="279" t="s">
        <v>282</v>
      </c>
      <c r="G31" s="279"/>
      <c r="H31" s="285" t="s">
        <v>282</v>
      </c>
      <c r="I31" s="285"/>
      <c r="J31" s="280"/>
      <c r="K31" s="280"/>
      <c r="L31" s="88"/>
      <c r="M31" s="252" t="s">
        <v>209</v>
      </c>
    </row>
    <row r="32" spans="1:37" ht="18.75" customHeight="1" x14ac:dyDescent="0.25">
      <c r="A32" s="154"/>
      <c r="B32" s="155"/>
      <c r="C32" s="155"/>
      <c r="D32" s="154"/>
      <c r="E32" s="154"/>
      <c r="F32" s="154"/>
      <c r="G32" s="154"/>
      <c r="H32" s="154"/>
      <c r="I32" s="154"/>
      <c r="J32" s="88"/>
      <c r="K32" s="88"/>
      <c r="L32" s="88"/>
      <c r="M32" s="156"/>
    </row>
    <row r="33" spans="1:19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19" x14ac:dyDescent="0.25">
      <c r="A34" s="88" t="s">
        <v>34</v>
      </c>
      <c r="B34" s="88"/>
      <c r="C34" s="287" t="s">
        <v>107</v>
      </c>
      <c r="D34" s="287"/>
      <c r="E34" s="113" t="s">
        <v>49</v>
      </c>
      <c r="F34" s="287" t="s">
        <v>112</v>
      </c>
      <c r="G34" s="287"/>
      <c r="H34" s="88"/>
      <c r="I34" s="87" t="s">
        <v>280</v>
      </c>
      <c r="J34" s="88"/>
      <c r="K34" s="88"/>
      <c r="L34" s="88"/>
      <c r="M34" s="88"/>
    </row>
    <row r="35" spans="1:19" x14ac:dyDescent="0.25">
      <c r="A35" s="88"/>
      <c r="B35" s="88"/>
      <c r="C35" s="88"/>
      <c r="D35" s="88"/>
      <c r="E35" s="88"/>
      <c r="F35" s="113"/>
      <c r="G35" s="113"/>
      <c r="H35" s="88"/>
      <c r="I35" s="88"/>
      <c r="J35" s="88"/>
      <c r="K35" s="88"/>
      <c r="L35" s="88"/>
      <c r="M35" s="88"/>
    </row>
    <row r="36" spans="1:19" x14ac:dyDescent="0.25">
      <c r="A36" s="88" t="s">
        <v>48</v>
      </c>
      <c r="B36" s="88"/>
      <c r="C36" s="287" t="s">
        <v>109</v>
      </c>
      <c r="D36" s="287"/>
      <c r="E36" s="113" t="s">
        <v>49</v>
      </c>
      <c r="F36" s="287" t="s">
        <v>111</v>
      </c>
      <c r="G36" s="287"/>
      <c r="H36" s="88"/>
      <c r="I36" s="87" t="s">
        <v>282</v>
      </c>
      <c r="J36" s="88"/>
      <c r="K36" s="88"/>
      <c r="L36" s="88"/>
      <c r="M36" s="88"/>
    </row>
    <row r="37" spans="1:19" x14ac:dyDescent="0.25">
      <c r="A37" s="88"/>
      <c r="B37" s="88"/>
      <c r="C37" s="151"/>
      <c r="D37" s="151"/>
      <c r="E37" s="113"/>
      <c r="F37" s="151"/>
      <c r="G37" s="151"/>
      <c r="H37" s="88"/>
      <c r="I37" s="88"/>
      <c r="J37" s="88"/>
      <c r="K37" s="88"/>
      <c r="L37" s="88"/>
      <c r="M37" s="88"/>
    </row>
    <row r="38" spans="1:19" x14ac:dyDescent="0.25">
      <c r="A38" s="88" t="s">
        <v>50</v>
      </c>
      <c r="B38" s="88"/>
      <c r="C38" s="287" t="s">
        <v>108</v>
      </c>
      <c r="D38" s="287"/>
      <c r="E38" s="113" t="s">
        <v>49</v>
      </c>
      <c r="F38" s="287" t="s">
        <v>113</v>
      </c>
      <c r="G38" s="287"/>
      <c r="H38" s="88"/>
      <c r="I38" s="87" t="s">
        <v>286</v>
      </c>
      <c r="J38" s="88"/>
      <c r="K38" s="88"/>
      <c r="L38" s="88"/>
      <c r="M38" s="88"/>
    </row>
    <row r="39" spans="1:19" x14ac:dyDescent="0.2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</row>
    <row r="40" spans="1:19" x14ac:dyDescent="0.2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7"/>
      <c r="M40" s="88"/>
      <c r="O40" s="106"/>
      <c r="P40" s="106"/>
      <c r="Q40" s="106"/>
      <c r="R40" s="106"/>
      <c r="S40" s="106"/>
    </row>
    <row r="41" spans="1:19" x14ac:dyDescent="0.25">
      <c r="A41" s="38" t="s">
        <v>22</v>
      </c>
      <c r="B41" s="39"/>
      <c r="C41" s="67"/>
      <c r="D41" s="121" t="s">
        <v>0</v>
      </c>
      <c r="E41" s="122" t="s">
        <v>24</v>
      </c>
      <c r="F41" s="140"/>
      <c r="G41" s="121" t="s">
        <v>0</v>
      </c>
      <c r="H41" s="122" t="s">
        <v>31</v>
      </c>
      <c r="I41" s="46"/>
      <c r="J41" s="122" t="s">
        <v>32</v>
      </c>
      <c r="K41" s="45" t="s">
        <v>33</v>
      </c>
      <c r="L41" s="29"/>
      <c r="M41" s="140"/>
      <c r="O41" s="106"/>
      <c r="P41" s="115"/>
      <c r="Q41" s="115"/>
      <c r="R41" s="116"/>
      <c r="S41" s="106"/>
    </row>
    <row r="42" spans="1:19" x14ac:dyDescent="0.25">
      <c r="A42" s="91" t="s">
        <v>23</v>
      </c>
      <c r="B42" s="92"/>
      <c r="C42" s="93"/>
      <c r="D42" s="123">
        <v>1</v>
      </c>
      <c r="E42" s="282" t="e">
        <f>IF(D42&gt;$R$44,,UPPER(VLOOKUP(D42,#REF!,2)))</f>
        <v>#REF!</v>
      </c>
      <c r="F42" s="282"/>
      <c r="G42" s="134" t="s">
        <v>1</v>
      </c>
      <c r="H42" s="92"/>
      <c r="I42" s="124"/>
      <c r="J42" s="135"/>
      <c r="K42" s="89" t="s">
        <v>25</v>
      </c>
      <c r="L42" s="141"/>
      <c r="M42" s="125"/>
      <c r="O42" s="106"/>
      <c r="P42" s="117"/>
      <c r="Q42" s="117"/>
      <c r="R42" s="118"/>
      <c r="S42" s="106"/>
    </row>
    <row r="43" spans="1:19" x14ac:dyDescent="0.25">
      <c r="A43" s="94" t="s">
        <v>30</v>
      </c>
      <c r="B43" s="44"/>
      <c r="C43" s="95"/>
      <c r="D43" s="126">
        <v>2</v>
      </c>
      <c r="E43" s="278" t="e">
        <f>IF(D43&gt;$R$44,,UPPER(VLOOKUP(D43,#REF!,2)))</f>
        <v>#REF!</v>
      </c>
      <c r="F43" s="278"/>
      <c r="G43" s="136" t="s">
        <v>2</v>
      </c>
      <c r="H43" s="127"/>
      <c r="I43" s="128"/>
      <c r="J43" s="36"/>
      <c r="K43" s="138"/>
      <c r="L43" s="87"/>
      <c r="M43" s="133"/>
      <c r="O43" s="106"/>
      <c r="P43" s="118"/>
      <c r="Q43" s="119"/>
      <c r="R43" s="118"/>
      <c r="S43" s="106"/>
    </row>
    <row r="44" spans="1:19" x14ac:dyDescent="0.25">
      <c r="A44" s="57"/>
      <c r="B44" s="58"/>
      <c r="C44" s="59"/>
      <c r="D44" s="126"/>
      <c r="E44" s="130"/>
      <c r="F44" s="131"/>
      <c r="G44" s="136" t="s">
        <v>3</v>
      </c>
      <c r="H44" s="127"/>
      <c r="I44" s="128"/>
      <c r="J44" s="36"/>
      <c r="K44" s="89" t="s">
        <v>26</v>
      </c>
      <c r="L44" s="141"/>
      <c r="M44" s="125"/>
      <c r="O44" s="106"/>
      <c r="P44" s="117"/>
      <c r="Q44" s="117"/>
      <c r="R44" s="120" t="e">
        <f>MIN(4,#REF!)</f>
        <v>#REF!</v>
      </c>
      <c r="S44" s="106"/>
    </row>
    <row r="45" spans="1:19" x14ac:dyDescent="0.25">
      <c r="A45" s="40"/>
      <c r="B45" s="65"/>
      <c r="C45" s="41"/>
      <c r="D45" s="126"/>
      <c r="E45" s="130"/>
      <c r="F45" s="131"/>
      <c r="G45" s="136" t="s">
        <v>4</v>
      </c>
      <c r="H45" s="127"/>
      <c r="I45" s="128"/>
      <c r="J45" s="36"/>
      <c r="K45" s="139"/>
      <c r="L45" s="131"/>
      <c r="M45" s="129"/>
      <c r="O45" s="106"/>
      <c r="P45" s="118"/>
      <c r="Q45" s="119"/>
      <c r="R45" s="118"/>
      <c r="S45" s="106"/>
    </row>
    <row r="46" spans="1:19" x14ac:dyDescent="0.25">
      <c r="A46" s="48"/>
      <c r="B46" s="60"/>
      <c r="C46" s="66"/>
      <c r="D46" s="126"/>
      <c r="E46" s="130"/>
      <c r="F46" s="131"/>
      <c r="G46" s="136" t="s">
        <v>5</v>
      </c>
      <c r="H46" s="127"/>
      <c r="I46" s="128"/>
      <c r="J46" s="36"/>
      <c r="K46" s="94"/>
      <c r="L46" s="87"/>
      <c r="M46" s="133"/>
      <c r="O46" s="106"/>
      <c r="P46" s="118"/>
      <c r="Q46" s="119"/>
      <c r="R46" s="118"/>
      <c r="S46" s="106"/>
    </row>
    <row r="47" spans="1:19" x14ac:dyDescent="0.25">
      <c r="A47" s="49"/>
      <c r="B47" s="61"/>
      <c r="C47" s="41"/>
      <c r="D47" s="126"/>
      <c r="E47" s="130"/>
      <c r="F47" s="131"/>
      <c r="G47" s="136" t="s">
        <v>6</v>
      </c>
      <c r="H47" s="127"/>
      <c r="I47" s="128"/>
      <c r="J47" s="36"/>
      <c r="K47" s="89" t="s">
        <v>21</v>
      </c>
      <c r="L47" s="141"/>
      <c r="M47" s="125"/>
      <c r="O47" s="106"/>
      <c r="P47" s="117"/>
      <c r="Q47" s="117"/>
      <c r="R47" s="118"/>
      <c r="S47" s="106"/>
    </row>
    <row r="48" spans="1:19" x14ac:dyDescent="0.25">
      <c r="A48" s="49"/>
      <c r="B48" s="61"/>
      <c r="C48" s="55"/>
      <c r="D48" s="126"/>
      <c r="E48" s="130"/>
      <c r="F48" s="131"/>
      <c r="G48" s="136" t="s">
        <v>7</v>
      </c>
      <c r="H48" s="127"/>
      <c r="I48" s="128"/>
      <c r="J48" s="36"/>
      <c r="K48" s="139"/>
      <c r="L48" s="131"/>
      <c r="M48" s="129"/>
      <c r="O48" s="106"/>
      <c r="P48" s="118"/>
      <c r="Q48" s="119"/>
      <c r="R48" s="118"/>
      <c r="S48" s="106"/>
    </row>
    <row r="49" spans="1:19" x14ac:dyDescent="0.25">
      <c r="A49" s="50"/>
      <c r="B49" s="47"/>
      <c r="C49" s="56"/>
      <c r="D49" s="132"/>
      <c r="E49" s="42"/>
      <c r="F49" s="87"/>
      <c r="G49" s="137" t="s">
        <v>8</v>
      </c>
      <c r="H49" s="44"/>
      <c r="I49" s="90"/>
      <c r="J49" s="43"/>
      <c r="K49" s="94" t="str">
        <f>L4</f>
        <v>Sági István</v>
      </c>
      <c r="L49" s="87"/>
      <c r="M49" s="133"/>
      <c r="O49" s="106"/>
      <c r="P49" s="118"/>
      <c r="Q49" s="119"/>
      <c r="R49" s="120"/>
      <c r="S49" s="106"/>
    </row>
    <row r="50" spans="1:19" x14ac:dyDescent="0.25">
      <c r="O50" s="106"/>
      <c r="P50" s="106"/>
      <c r="Q50" s="106"/>
      <c r="R50" s="106"/>
      <c r="S50" s="106"/>
    </row>
    <row r="51" spans="1:19" x14ac:dyDescent="0.25">
      <c r="O51" s="106"/>
      <c r="P51" s="106"/>
      <c r="Q51" s="106"/>
      <c r="R51" s="106"/>
      <c r="S51" s="106"/>
    </row>
  </sheetData>
  <mergeCells count="51"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  <mergeCell ref="B25:C25"/>
    <mergeCell ref="D25:E25"/>
    <mergeCell ref="F25:G25"/>
    <mergeCell ref="H25:I25"/>
    <mergeCell ref="B24:C24"/>
    <mergeCell ref="D24:E24"/>
    <mergeCell ref="F24:G24"/>
    <mergeCell ref="H24:I24"/>
    <mergeCell ref="B28:C28"/>
    <mergeCell ref="D28:E28"/>
    <mergeCell ref="F28:G28"/>
    <mergeCell ref="H28:I28"/>
    <mergeCell ref="B27:C27"/>
    <mergeCell ref="D27:E27"/>
    <mergeCell ref="F27:G27"/>
    <mergeCell ref="H27:I27"/>
    <mergeCell ref="D30:E30"/>
    <mergeCell ref="F30:G30"/>
    <mergeCell ref="H30:I30"/>
    <mergeCell ref="B29:C29"/>
    <mergeCell ref="D29:E29"/>
    <mergeCell ref="F29:G29"/>
    <mergeCell ref="H29:I29"/>
    <mergeCell ref="C38:D38"/>
    <mergeCell ref="F38:G38"/>
    <mergeCell ref="E42:F42"/>
    <mergeCell ref="E43:F43"/>
    <mergeCell ref="C34:D34"/>
    <mergeCell ref="F34:G34"/>
    <mergeCell ref="C36:D36"/>
    <mergeCell ref="F36:G36"/>
    <mergeCell ref="J31:K31"/>
    <mergeCell ref="B31:C31"/>
    <mergeCell ref="D31:E31"/>
    <mergeCell ref="F31:G31"/>
    <mergeCell ref="H31:I31"/>
    <mergeCell ref="J27:K27"/>
    <mergeCell ref="J28:K28"/>
    <mergeCell ref="J29:K29"/>
    <mergeCell ref="J30:K30"/>
    <mergeCell ref="B30:C30"/>
  </mergeCells>
  <phoneticPr fontId="38" type="noConversion"/>
  <conditionalFormatting sqref="R49 R44">
    <cfRule type="expression" dxfId="7" priority="1" stopIfTrue="1">
      <formula>$O$1="CU"</formula>
    </cfRule>
  </conditionalFormatting>
  <conditionalFormatting sqref="E7 E9 E11 E13 E15 E17 E19">
    <cfRule type="cellIs" dxfId="6" priority="2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indexed="11"/>
  </sheetPr>
  <dimension ref="A1:AK43"/>
  <sheetViews>
    <sheetView zoomScaleNormal="100" workbookViewId="0">
      <selection activeCell="L10" sqref="L1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281" t="str">
        <f>Altalanos!$A$6</f>
        <v>J-NK-Szolnok Vármegye Tenisz Diákolimpia</v>
      </c>
      <c r="B1" s="281"/>
      <c r="C1" s="281"/>
      <c r="D1" s="281"/>
      <c r="E1" s="281"/>
      <c r="F1" s="281"/>
      <c r="G1" s="71"/>
      <c r="H1" s="74" t="s">
        <v>29</v>
      </c>
      <c r="I1" s="72"/>
      <c r="J1" s="73"/>
      <c r="L1" s="75"/>
      <c r="M1" s="102"/>
      <c r="N1" s="104"/>
      <c r="O1" s="104" t="s">
        <v>9</v>
      </c>
      <c r="P1" s="104"/>
      <c r="Q1" s="105"/>
      <c r="R1" s="104"/>
      <c r="S1" s="106"/>
      <c r="AB1" s="176" t="e">
        <f>IF(Y5=1,CONCATENATE(VLOOKUP(Y3,AA16:AH27,2)),CONCATENATE(VLOOKUP(Y3,AA2:AK13,2)))</f>
        <v>#N/A</v>
      </c>
      <c r="AC1" s="176" t="e">
        <f>IF(Y5=1,CONCATENATE(VLOOKUP(Y3,AA16:AK27,3)),CONCATENATE(VLOOKUP(Y3,AA2:AK13,3)))</f>
        <v>#N/A</v>
      </c>
      <c r="AD1" s="176" t="e">
        <f>IF(Y5=1,CONCATENATE(VLOOKUP(Y3,AA16:AK27,4)),CONCATENATE(VLOOKUP(Y3,AA2:AK13,4)))</f>
        <v>#N/A</v>
      </c>
      <c r="AE1" s="176" t="e">
        <f>IF(Y5=1,CONCATENATE(VLOOKUP(Y3,AA16:AK27,5)),CONCATENATE(VLOOKUP(Y3,AA2:AK13,5)))</f>
        <v>#N/A</v>
      </c>
      <c r="AF1" s="176" t="e">
        <f>IF(Y5=1,CONCATENATE(VLOOKUP(Y3,AA16:AK27,6)),CONCATENATE(VLOOKUP(Y3,AA2:AK13,6)))</f>
        <v>#N/A</v>
      </c>
      <c r="AG1" s="176" t="e">
        <f>IF(Y5=1,CONCATENATE(VLOOKUP(Y3,AA16:AK27,7)),CONCATENATE(VLOOKUP(Y3,AA2:AK13,7)))</f>
        <v>#N/A</v>
      </c>
      <c r="AH1" s="176" t="e">
        <f>IF(Y5=1,CONCATENATE(VLOOKUP(Y3,AA16:AK27,8)),CONCATENATE(VLOOKUP(Y3,AA2:AK13,8)))</f>
        <v>#N/A</v>
      </c>
      <c r="AI1" s="176" t="e">
        <f>IF(Y5=1,CONCATENATE(VLOOKUP(Y3,AA16:AK27,9)),CONCATENATE(VLOOKUP(Y3,AA2:AK13,9)))</f>
        <v>#N/A</v>
      </c>
      <c r="AJ1" s="176" t="e">
        <f>IF(Y5=1,CONCATENATE(VLOOKUP(Y3,AA16:AK27,10)),CONCATENATE(VLOOKUP(Y3,AA2:AK13,10)))</f>
        <v>#N/A</v>
      </c>
      <c r="AK1" s="176" t="e">
        <f>IF(Y5=1,CONCATENATE(VLOOKUP(Y3,AA16:AK27,11)),CONCATENATE(VLOOKUP(Y3,AA2:AK13,11)))</f>
        <v>#N/A</v>
      </c>
    </row>
    <row r="2" spans="1:37" x14ac:dyDescent="0.25">
      <c r="A2" s="76" t="s">
        <v>28</v>
      </c>
      <c r="B2" s="77"/>
      <c r="C2" s="77"/>
      <c r="D2" s="77"/>
      <c r="E2" s="77" t="s">
        <v>309</v>
      </c>
      <c r="F2" s="77"/>
      <c r="G2" s="78"/>
      <c r="H2" s="79"/>
      <c r="I2" s="79"/>
      <c r="J2" s="80"/>
      <c r="K2" s="75"/>
      <c r="L2" s="75"/>
      <c r="M2" s="103"/>
      <c r="N2" s="107"/>
      <c r="O2" s="108"/>
      <c r="P2" s="107"/>
      <c r="Q2" s="108"/>
      <c r="R2" s="107"/>
      <c r="S2" s="106"/>
      <c r="Y2" s="170"/>
      <c r="Z2" s="169"/>
      <c r="AA2" s="169" t="s">
        <v>38</v>
      </c>
      <c r="AB2" s="174">
        <v>150</v>
      </c>
      <c r="AC2" s="174">
        <v>120</v>
      </c>
      <c r="AD2" s="174">
        <v>100</v>
      </c>
      <c r="AE2" s="174">
        <v>80</v>
      </c>
      <c r="AF2" s="174">
        <v>70</v>
      </c>
      <c r="AG2" s="174">
        <v>60</v>
      </c>
      <c r="AH2" s="174">
        <v>55</v>
      </c>
      <c r="AI2" s="174">
        <v>50</v>
      </c>
      <c r="AJ2" s="174">
        <v>45</v>
      </c>
      <c r="AK2" s="174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37"/>
      <c r="K3" s="34"/>
      <c r="L3" s="35"/>
      <c r="M3" s="35" t="s">
        <v>19</v>
      </c>
      <c r="N3" s="110"/>
      <c r="O3" s="109"/>
      <c r="P3" s="110"/>
      <c r="Q3" s="157" t="s">
        <v>52</v>
      </c>
      <c r="R3" s="158" t="s">
        <v>58</v>
      </c>
      <c r="S3" s="158" t="s">
        <v>53</v>
      </c>
      <c r="Y3" s="169">
        <f>IF(H4="OB","A",IF(H4="IX","W",H4))</f>
        <v>0</v>
      </c>
      <c r="Z3" s="169"/>
      <c r="AA3" s="169" t="s">
        <v>62</v>
      </c>
      <c r="AB3" s="174">
        <v>120</v>
      </c>
      <c r="AC3" s="174">
        <v>90</v>
      </c>
      <c r="AD3" s="174">
        <v>65</v>
      </c>
      <c r="AE3" s="174">
        <v>55</v>
      </c>
      <c r="AF3" s="174">
        <v>50</v>
      </c>
      <c r="AG3" s="174">
        <v>45</v>
      </c>
      <c r="AH3" s="174">
        <v>40</v>
      </c>
      <c r="AI3" s="174">
        <v>35</v>
      </c>
      <c r="AJ3" s="174">
        <v>25</v>
      </c>
      <c r="AK3" s="174">
        <v>20</v>
      </c>
    </row>
    <row r="4" spans="1:37" ht="13.8" thickBot="1" x14ac:dyDescent="0.3">
      <c r="A4" s="284">
        <f>Altalanos!$A$10</f>
        <v>45044</v>
      </c>
      <c r="B4" s="284"/>
      <c r="C4" s="284"/>
      <c r="D4" s="81"/>
      <c r="E4" s="82" t="str">
        <f>Altalanos!$C$10</f>
        <v>Jászberény</v>
      </c>
      <c r="F4" s="82"/>
      <c r="G4" s="82"/>
      <c r="H4" s="84"/>
      <c r="I4" s="82"/>
      <c r="J4" s="83"/>
      <c r="K4" s="84"/>
      <c r="L4" s="172"/>
      <c r="M4" s="85" t="str">
        <f>Altalanos!$E$10</f>
        <v>Sági István</v>
      </c>
      <c r="N4" s="111"/>
      <c r="O4" s="112"/>
      <c r="P4" s="111"/>
      <c r="Q4" s="159" t="s">
        <v>59</v>
      </c>
      <c r="R4" s="160" t="s">
        <v>54</v>
      </c>
      <c r="S4" s="160" t="s">
        <v>55</v>
      </c>
      <c r="Y4" s="169"/>
      <c r="Z4" s="169"/>
      <c r="AA4" s="169" t="s">
        <v>63</v>
      </c>
      <c r="AB4" s="174">
        <v>90</v>
      </c>
      <c r="AC4" s="174">
        <v>60</v>
      </c>
      <c r="AD4" s="174">
        <v>45</v>
      </c>
      <c r="AE4" s="174">
        <v>34</v>
      </c>
      <c r="AF4" s="174">
        <v>27</v>
      </c>
      <c r="AG4" s="174">
        <v>22</v>
      </c>
      <c r="AH4" s="174">
        <v>18</v>
      </c>
      <c r="AI4" s="174">
        <v>15</v>
      </c>
      <c r="AJ4" s="174">
        <v>12</v>
      </c>
      <c r="AK4" s="174">
        <v>9</v>
      </c>
    </row>
    <row r="5" spans="1:37" x14ac:dyDescent="0.25">
      <c r="A5" s="29"/>
      <c r="B5" s="29" t="s">
        <v>27</v>
      </c>
      <c r="C5" s="98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3" t="s">
        <v>42</v>
      </c>
      <c r="L5" s="143" t="s">
        <v>43</v>
      </c>
      <c r="M5" s="143" t="s">
        <v>44</v>
      </c>
      <c r="N5" s="106"/>
      <c r="O5" s="106"/>
      <c r="P5" s="106"/>
      <c r="Q5" s="161" t="s">
        <v>60</v>
      </c>
      <c r="R5" s="162" t="s">
        <v>56</v>
      </c>
      <c r="S5" s="162" t="s">
        <v>57</v>
      </c>
      <c r="Y5" s="169">
        <f>IF(OR(Altalanos!$A$8="F1",Altalanos!$A$8="F2",Altalanos!$A$8="N1",Altalanos!$A$8="N2"),1,2)</f>
        <v>2</v>
      </c>
      <c r="Z5" s="169"/>
      <c r="AA5" s="169" t="s">
        <v>64</v>
      </c>
      <c r="AB5" s="174">
        <v>60</v>
      </c>
      <c r="AC5" s="174">
        <v>40</v>
      </c>
      <c r="AD5" s="174">
        <v>30</v>
      </c>
      <c r="AE5" s="174">
        <v>20</v>
      </c>
      <c r="AF5" s="174">
        <v>18</v>
      </c>
      <c r="AG5" s="174">
        <v>15</v>
      </c>
      <c r="AH5" s="174">
        <v>12</v>
      </c>
      <c r="AI5" s="174">
        <v>10</v>
      </c>
      <c r="AJ5" s="174">
        <v>8</v>
      </c>
      <c r="AK5" s="174">
        <v>6</v>
      </c>
    </row>
    <row r="6" spans="1:37" x14ac:dyDescent="0.25">
      <c r="A6" s="88"/>
      <c r="B6" s="88"/>
      <c r="C6" s="142"/>
      <c r="D6" s="88"/>
      <c r="E6" s="88"/>
      <c r="F6" s="88"/>
      <c r="G6" s="88"/>
      <c r="H6" s="88"/>
      <c r="I6" s="88"/>
      <c r="J6" s="88"/>
      <c r="K6" s="88"/>
      <c r="L6" s="88"/>
      <c r="M6" s="88"/>
      <c r="N6" s="106"/>
      <c r="O6" s="106"/>
      <c r="P6" s="106"/>
      <c r="Q6" s="106"/>
      <c r="R6" s="106"/>
      <c r="S6" s="106"/>
      <c r="Y6" s="169"/>
      <c r="Z6" s="169"/>
      <c r="AA6" s="169" t="s">
        <v>65</v>
      </c>
      <c r="AB6" s="174">
        <v>40</v>
      </c>
      <c r="AC6" s="174">
        <v>25</v>
      </c>
      <c r="AD6" s="174">
        <v>18</v>
      </c>
      <c r="AE6" s="174">
        <v>13</v>
      </c>
      <c r="AF6" s="174">
        <v>10</v>
      </c>
      <c r="AG6" s="174">
        <v>8</v>
      </c>
      <c r="AH6" s="174">
        <v>6</v>
      </c>
      <c r="AI6" s="174">
        <v>5</v>
      </c>
      <c r="AJ6" s="174">
        <v>4</v>
      </c>
      <c r="AK6" s="174">
        <v>3</v>
      </c>
    </row>
    <row r="7" spans="1:37" x14ac:dyDescent="0.25">
      <c r="A7" s="113" t="s">
        <v>38</v>
      </c>
      <c r="B7" s="144"/>
      <c r="C7" s="146" t="str">
        <f>IF($B7="","",VLOOKUP($B7,#REF!,5))</f>
        <v/>
      </c>
      <c r="D7" s="146" t="str">
        <f>IF($B7="","",VLOOKUP($B7,#REF!,15))</f>
        <v/>
      </c>
      <c r="E7" s="288" t="s">
        <v>124</v>
      </c>
      <c r="F7" s="289"/>
      <c r="G7" s="289" t="str">
        <f>IF($B7="","",VLOOKUP($B7,#REF!,3))</f>
        <v/>
      </c>
      <c r="H7" s="289"/>
      <c r="I7" s="193" t="s">
        <v>115</v>
      </c>
      <c r="J7" s="88"/>
      <c r="K7" s="177" t="s">
        <v>227</v>
      </c>
      <c r="L7" s="171">
        <v>0</v>
      </c>
      <c r="M7" s="178"/>
      <c r="N7" s="106"/>
      <c r="O7" s="106"/>
      <c r="P7" s="106"/>
      <c r="Q7" s="106"/>
      <c r="R7" s="106"/>
      <c r="S7" s="106"/>
      <c r="Y7" s="169"/>
      <c r="Z7" s="169"/>
      <c r="AA7" s="169" t="s">
        <v>66</v>
      </c>
      <c r="AB7" s="174">
        <v>25</v>
      </c>
      <c r="AC7" s="174">
        <v>15</v>
      </c>
      <c r="AD7" s="174">
        <v>13</v>
      </c>
      <c r="AE7" s="174">
        <v>8</v>
      </c>
      <c r="AF7" s="174">
        <v>6</v>
      </c>
      <c r="AG7" s="174">
        <v>4</v>
      </c>
      <c r="AH7" s="174">
        <v>3</v>
      </c>
      <c r="AI7" s="174">
        <v>2</v>
      </c>
      <c r="AJ7" s="174">
        <v>1</v>
      </c>
      <c r="AK7" s="174">
        <v>0</v>
      </c>
    </row>
    <row r="8" spans="1:37" x14ac:dyDescent="0.25">
      <c r="A8" s="113"/>
      <c r="B8" s="145"/>
      <c r="C8" s="147"/>
      <c r="D8" s="147"/>
      <c r="E8" s="147"/>
      <c r="F8" s="147"/>
      <c r="G8" s="147"/>
      <c r="H8" s="147"/>
      <c r="I8" s="147"/>
      <c r="J8" s="88"/>
      <c r="K8" s="113"/>
      <c r="L8" s="113"/>
      <c r="M8" s="179"/>
      <c r="N8" s="106"/>
      <c r="O8" s="106"/>
      <c r="P8" s="106"/>
      <c r="Q8" s="106"/>
      <c r="R8" s="106"/>
      <c r="S8" s="106"/>
      <c r="Y8" s="169"/>
      <c r="Z8" s="169"/>
      <c r="AA8" s="169" t="s">
        <v>67</v>
      </c>
      <c r="AB8" s="174">
        <v>15</v>
      </c>
      <c r="AC8" s="174">
        <v>10</v>
      </c>
      <c r="AD8" s="174">
        <v>7</v>
      </c>
      <c r="AE8" s="174">
        <v>5</v>
      </c>
      <c r="AF8" s="174">
        <v>4</v>
      </c>
      <c r="AG8" s="174">
        <v>3</v>
      </c>
      <c r="AH8" s="174">
        <v>2</v>
      </c>
      <c r="AI8" s="174">
        <v>1</v>
      </c>
      <c r="AJ8" s="174">
        <v>0</v>
      </c>
      <c r="AK8" s="174">
        <v>0</v>
      </c>
    </row>
    <row r="9" spans="1:37" x14ac:dyDescent="0.25">
      <c r="A9" s="113" t="s">
        <v>39</v>
      </c>
      <c r="B9" s="144"/>
      <c r="C9" s="146" t="str">
        <f>IF($B9="","",VLOOKUP($B9,#REF!,5))</f>
        <v/>
      </c>
      <c r="D9" s="146" t="str">
        <f>IF($B9="","",VLOOKUP($B9,#REF!,15))</f>
        <v/>
      </c>
      <c r="E9" s="288" t="s">
        <v>125</v>
      </c>
      <c r="F9" s="289"/>
      <c r="G9" s="289" t="str">
        <f>IF($B9="","",VLOOKUP($B9,#REF!,3))</f>
        <v/>
      </c>
      <c r="H9" s="289"/>
      <c r="I9" s="193" t="s">
        <v>115</v>
      </c>
      <c r="J9" s="88"/>
      <c r="K9" s="177" t="s">
        <v>225</v>
      </c>
      <c r="L9" s="171">
        <v>6</v>
      </c>
      <c r="M9" s="178"/>
      <c r="N9" s="106"/>
      <c r="O9" s="106"/>
      <c r="P9" s="106"/>
      <c r="Q9" s="106"/>
      <c r="R9" s="106"/>
      <c r="S9" s="106"/>
      <c r="Y9" s="169"/>
      <c r="Z9" s="169"/>
      <c r="AA9" s="169" t="s">
        <v>68</v>
      </c>
      <c r="AB9" s="174">
        <v>10</v>
      </c>
      <c r="AC9" s="174">
        <v>6</v>
      </c>
      <c r="AD9" s="174">
        <v>4</v>
      </c>
      <c r="AE9" s="174">
        <v>2</v>
      </c>
      <c r="AF9" s="174">
        <v>1</v>
      </c>
      <c r="AG9" s="174">
        <v>0</v>
      </c>
      <c r="AH9" s="174">
        <v>0</v>
      </c>
      <c r="AI9" s="174">
        <v>0</v>
      </c>
      <c r="AJ9" s="174">
        <v>0</v>
      </c>
      <c r="AK9" s="174">
        <v>0</v>
      </c>
    </row>
    <row r="10" spans="1:37" x14ac:dyDescent="0.25">
      <c r="A10" s="113"/>
      <c r="B10" s="145"/>
      <c r="C10" s="147"/>
      <c r="D10" s="147"/>
      <c r="E10" s="147"/>
      <c r="F10" s="147"/>
      <c r="G10" s="147"/>
      <c r="H10" s="147"/>
      <c r="I10" s="147"/>
      <c r="J10" s="88"/>
      <c r="K10" s="113"/>
      <c r="L10" s="113"/>
      <c r="M10" s="179"/>
      <c r="N10" s="106"/>
      <c r="O10" s="106"/>
      <c r="P10" s="106"/>
      <c r="Q10" s="106"/>
      <c r="R10" s="106"/>
      <c r="S10" s="106"/>
      <c r="Y10" s="169"/>
      <c r="Z10" s="169"/>
      <c r="AA10" s="169" t="s">
        <v>69</v>
      </c>
      <c r="AB10" s="174">
        <v>6</v>
      </c>
      <c r="AC10" s="174">
        <v>3</v>
      </c>
      <c r="AD10" s="174">
        <v>2</v>
      </c>
      <c r="AE10" s="174">
        <v>1</v>
      </c>
      <c r="AF10" s="174">
        <v>0</v>
      </c>
      <c r="AG10" s="174">
        <v>0</v>
      </c>
      <c r="AH10" s="174">
        <v>0</v>
      </c>
      <c r="AI10" s="174">
        <v>0</v>
      </c>
      <c r="AJ10" s="174">
        <v>0</v>
      </c>
      <c r="AK10" s="174">
        <v>0</v>
      </c>
    </row>
    <row r="11" spans="1:37" x14ac:dyDescent="0.25">
      <c r="A11" s="113" t="s">
        <v>40</v>
      </c>
      <c r="B11" s="144"/>
      <c r="C11" s="146" t="str">
        <f>IF($B11="","",VLOOKUP($B11,#REF!,5))</f>
        <v/>
      </c>
      <c r="D11" s="146" t="str">
        <f>IF($B11="","",VLOOKUP($B11,#REF!,15))</f>
        <v/>
      </c>
      <c r="E11" s="288" t="s">
        <v>126</v>
      </c>
      <c r="F11" s="289"/>
      <c r="G11" s="289" t="str">
        <f>IF($B11="","",VLOOKUP($B11,#REF!,3))</f>
        <v/>
      </c>
      <c r="H11" s="289"/>
      <c r="I11" s="193" t="s">
        <v>115</v>
      </c>
      <c r="J11" s="88"/>
      <c r="K11" s="177" t="s">
        <v>226</v>
      </c>
      <c r="L11" s="171">
        <v>4</v>
      </c>
      <c r="M11" s="178"/>
      <c r="N11" s="106"/>
      <c r="O11" s="106"/>
      <c r="P11" s="106"/>
      <c r="Q11" s="106"/>
      <c r="R11" s="106"/>
      <c r="S11" s="106"/>
      <c r="Y11" s="169"/>
      <c r="Z11" s="169"/>
      <c r="AA11" s="169" t="s">
        <v>74</v>
      </c>
      <c r="AB11" s="174">
        <v>3</v>
      </c>
      <c r="AC11" s="174">
        <v>2</v>
      </c>
      <c r="AD11" s="174">
        <v>1</v>
      </c>
      <c r="AE11" s="174">
        <v>0</v>
      </c>
      <c r="AF11" s="174">
        <v>0</v>
      </c>
      <c r="AG11" s="174">
        <v>0</v>
      </c>
      <c r="AH11" s="174">
        <v>0</v>
      </c>
      <c r="AI11" s="174">
        <v>0</v>
      </c>
      <c r="AJ11" s="174">
        <v>0</v>
      </c>
      <c r="AK11" s="174">
        <v>0</v>
      </c>
    </row>
    <row r="12" spans="1:37" x14ac:dyDescent="0.25">
      <c r="A12" s="113"/>
      <c r="B12" s="145"/>
      <c r="C12" s="147"/>
      <c r="D12" s="147"/>
      <c r="E12" s="147"/>
      <c r="F12" s="147"/>
      <c r="G12" s="147"/>
      <c r="H12" s="147"/>
      <c r="I12" s="147"/>
      <c r="J12" s="88"/>
      <c r="K12" s="142"/>
      <c r="L12" s="142"/>
      <c r="M12" s="180"/>
      <c r="Y12" s="169"/>
      <c r="Z12" s="169"/>
      <c r="AA12" s="169" t="s">
        <v>70</v>
      </c>
      <c r="AB12" s="175">
        <v>0</v>
      </c>
      <c r="AC12" s="175">
        <v>0</v>
      </c>
      <c r="AD12" s="175">
        <v>0</v>
      </c>
      <c r="AE12" s="175">
        <v>0</v>
      </c>
      <c r="AF12" s="175">
        <v>0</v>
      </c>
      <c r="AG12" s="175">
        <v>0</v>
      </c>
      <c r="AH12" s="175">
        <v>0</v>
      </c>
      <c r="AI12" s="175">
        <v>0</v>
      </c>
      <c r="AJ12" s="175">
        <v>0</v>
      </c>
      <c r="AK12" s="175">
        <v>0</v>
      </c>
    </row>
    <row r="13" spans="1:37" x14ac:dyDescent="0.25">
      <c r="A13" s="113" t="s">
        <v>45</v>
      </c>
      <c r="B13" s="144"/>
      <c r="C13" s="146" t="str">
        <f>IF($B13="","",VLOOKUP($B13,#REF!,5))</f>
        <v/>
      </c>
      <c r="D13" s="146" t="str">
        <f>IF($B13="","",VLOOKUP($B13,#REF!,15))</f>
        <v/>
      </c>
      <c r="E13" s="288" t="s">
        <v>123</v>
      </c>
      <c r="F13" s="289"/>
      <c r="G13" s="289" t="str">
        <f>IF($B13="","",VLOOKUP($B13,#REF!,3))</f>
        <v/>
      </c>
      <c r="H13" s="289"/>
      <c r="I13" s="193" t="s">
        <v>115</v>
      </c>
      <c r="J13" s="88"/>
      <c r="K13" s="177" t="s">
        <v>209</v>
      </c>
      <c r="L13" s="171">
        <v>2</v>
      </c>
      <c r="M13" s="178"/>
      <c r="Y13" s="169"/>
      <c r="Z13" s="169"/>
      <c r="AA13" s="169" t="s">
        <v>71</v>
      </c>
      <c r="AB13" s="175">
        <v>0</v>
      </c>
      <c r="AC13" s="175">
        <v>0</v>
      </c>
      <c r="AD13" s="175">
        <v>0</v>
      </c>
      <c r="AE13" s="175">
        <v>0</v>
      </c>
      <c r="AF13" s="175">
        <v>0</v>
      </c>
      <c r="AG13" s="175">
        <v>0</v>
      </c>
      <c r="AH13" s="175">
        <v>0</v>
      </c>
      <c r="AI13" s="175">
        <v>0</v>
      </c>
      <c r="AJ13" s="175">
        <v>0</v>
      </c>
      <c r="AK13" s="175">
        <v>0</v>
      </c>
    </row>
    <row r="14" spans="1:37" x14ac:dyDescent="0.2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</row>
    <row r="15" spans="1:37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</row>
    <row r="16" spans="1:37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Y16" s="169"/>
      <c r="Z16" s="169"/>
      <c r="AA16" s="169" t="s">
        <v>38</v>
      </c>
      <c r="AB16" s="169">
        <v>300</v>
      </c>
      <c r="AC16" s="169">
        <v>250</v>
      </c>
      <c r="AD16" s="169">
        <v>220</v>
      </c>
      <c r="AE16" s="169">
        <v>180</v>
      </c>
      <c r="AF16" s="169">
        <v>160</v>
      </c>
      <c r="AG16" s="169">
        <v>150</v>
      </c>
      <c r="AH16" s="169">
        <v>140</v>
      </c>
      <c r="AI16" s="169">
        <v>130</v>
      </c>
      <c r="AJ16" s="169">
        <v>120</v>
      </c>
      <c r="AK16" s="169">
        <v>110</v>
      </c>
    </row>
    <row r="17" spans="1:37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Y17" s="169"/>
      <c r="Z17" s="169"/>
      <c r="AA17" s="169" t="s">
        <v>62</v>
      </c>
      <c r="AB17" s="169">
        <v>250</v>
      </c>
      <c r="AC17" s="169">
        <v>200</v>
      </c>
      <c r="AD17" s="169">
        <v>160</v>
      </c>
      <c r="AE17" s="169">
        <v>140</v>
      </c>
      <c r="AF17" s="169">
        <v>120</v>
      </c>
      <c r="AG17" s="169">
        <v>110</v>
      </c>
      <c r="AH17" s="169">
        <v>100</v>
      </c>
      <c r="AI17" s="169">
        <v>90</v>
      </c>
      <c r="AJ17" s="169">
        <v>80</v>
      </c>
      <c r="AK17" s="169">
        <v>70</v>
      </c>
    </row>
    <row r="18" spans="1:37" ht="18.75" customHeight="1" x14ac:dyDescent="0.25">
      <c r="A18" s="88"/>
      <c r="B18" s="286"/>
      <c r="C18" s="286"/>
      <c r="D18" s="285" t="str">
        <f>E7</f>
        <v>Édes Gergely István</v>
      </c>
      <c r="E18" s="285"/>
      <c r="F18" s="285" t="str">
        <f>E9</f>
        <v>Rédei Barnabás</v>
      </c>
      <c r="G18" s="285"/>
      <c r="H18" s="285" t="str">
        <f>E11</f>
        <v>Takács Norbert</v>
      </c>
      <c r="I18" s="285"/>
      <c r="J18" s="285" t="str">
        <f>E13</f>
        <v>Lukáts Zsombor</v>
      </c>
      <c r="K18" s="285"/>
      <c r="L18" s="88"/>
      <c r="M18" s="88"/>
      <c r="Y18" s="169"/>
      <c r="Z18" s="169"/>
      <c r="AA18" s="169" t="s">
        <v>63</v>
      </c>
      <c r="AB18" s="169">
        <v>200</v>
      </c>
      <c r="AC18" s="169">
        <v>150</v>
      </c>
      <c r="AD18" s="169">
        <v>130</v>
      </c>
      <c r="AE18" s="169">
        <v>110</v>
      </c>
      <c r="AF18" s="169">
        <v>95</v>
      </c>
      <c r="AG18" s="169">
        <v>80</v>
      </c>
      <c r="AH18" s="169">
        <v>70</v>
      </c>
      <c r="AI18" s="169">
        <v>60</v>
      </c>
      <c r="AJ18" s="169">
        <v>55</v>
      </c>
      <c r="AK18" s="169">
        <v>50</v>
      </c>
    </row>
    <row r="19" spans="1:37" ht="18.75" customHeight="1" x14ac:dyDescent="0.25">
      <c r="A19" s="148" t="s">
        <v>38</v>
      </c>
      <c r="B19" s="283" t="str">
        <f>E7</f>
        <v>Édes Gergely István</v>
      </c>
      <c r="C19" s="283"/>
      <c r="D19" s="280"/>
      <c r="E19" s="280"/>
      <c r="F19" s="279" t="s">
        <v>281</v>
      </c>
      <c r="G19" s="279"/>
      <c r="H19" s="279" t="s">
        <v>279</v>
      </c>
      <c r="I19" s="279"/>
      <c r="J19" s="285" t="s">
        <v>286</v>
      </c>
      <c r="K19" s="285"/>
      <c r="L19" s="88"/>
      <c r="M19" s="88"/>
      <c r="Y19" s="169"/>
      <c r="Z19" s="169"/>
      <c r="AA19" s="169" t="s">
        <v>64</v>
      </c>
      <c r="AB19" s="169">
        <v>150</v>
      </c>
      <c r="AC19" s="169">
        <v>120</v>
      </c>
      <c r="AD19" s="169">
        <v>100</v>
      </c>
      <c r="AE19" s="169">
        <v>80</v>
      </c>
      <c r="AF19" s="169">
        <v>70</v>
      </c>
      <c r="AG19" s="169">
        <v>60</v>
      </c>
      <c r="AH19" s="169">
        <v>55</v>
      </c>
      <c r="AI19" s="169">
        <v>50</v>
      </c>
      <c r="AJ19" s="169">
        <v>45</v>
      </c>
      <c r="AK19" s="169">
        <v>40</v>
      </c>
    </row>
    <row r="20" spans="1:37" ht="18.75" customHeight="1" x14ac:dyDescent="0.25">
      <c r="A20" s="148" t="s">
        <v>39</v>
      </c>
      <c r="B20" s="283" t="str">
        <f>E9</f>
        <v>Rédei Barnabás</v>
      </c>
      <c r="C20" s="283"/>
      <c r="D20" s="279" t="s">
        <v>291</v>
      </c>
      <c r="E20" s="279"/>
      <c r="F20" s="280"/>
      <c r="G20" s="280"/>
      <c r="H20" s="279" t="s">
        <v>289</v>
      </c>
      <c r="I20" s="279"/>
      <c r="J20" s="279" t="s">
        <v>288</v>
      </c>
      <c r="K20" s="279"/>
      <c r="L20" s="88"/>
      <c r="M20" s="88"/>
      <c r="Y20" s="169"/>
      <c r="Z20" s="169"/>
      <c r="AA20" s="169" t="s">
        <v>65</v>
      </c>
      <c r="AB20" s="169">
        <v>120</v>
      </c>
      <c r="AC20" s="169">
        <v>90</v>
      </c>
      <c r="AD20" s="169">
        <v>65</v>
      </c>
      <c r="AE20" s="169">
        <v>55</v>
      </c>
      <c r="AF20" s="169">
        <v>50</v>
      </c>
      <c r="AG20" s="169">
        <v>45</v>
      </c>
      <c r="AH20" s="169">
        <v>40</v>
      </c>
      <c r="AI20" s="169">
        <v>35</v>
      </c>
      <c r="AJ20" s="169">
        <v>25</v>
      </c>
      <c r="AK20" s="169">
        <v>20</v>
      </c>
    </row>
    <row r="21" spans="1:37" ht="18.75" customHeight="1" x14ac:dyDescent="0.25">
      <c r="A21" s="148" t="s">
        <v>40</v>
      </c>
      <c r="B21" s="283" t="str">
        <f>E11</f>
        <v>Takács Norbert</v>
      </c>
      <c r="C21" s="283"/>
      <c r="D21" s="279" t="s">
        <v>290</v>
      </c>
      <c r="E21" s="279"/>
      <c r="F21" s="279" t="s">
        <v>310</v>
      </c>
      <c r="G21" s="279"/>
      <c r="H21" s="280"/>
      <c r="I21" s="280"/>
      <c r="J21" s="279"/>
      <c r="K21" s="279"/>
      <c r="L21" s="88"/>
      <c r="M21" s="88"/>
      <c r="Y21" s="169"/>
      <c r="Z21" s="169"/>
      <c r="AA21" s="169" t="s">
        <v>66</v>
      </c>
      <c r="AB21" s="169">
        <v>90</v>
      </c>
      <c r="AC21" s="169">
        <v>60</v>
      </c>
      <c r="AD21" s="169">
        <v>45</v>
      </c>
      <c r="AE21" s="169">
        <v>34</v>
      </c>
      <c r="AF21" s="169">
        <v>27</v>
      </c>
      <c r="AG21" s="169">
        <v>22</v>
      </c>
      <c r="AH21" s="169">
        <v>18</v>
      </c>
      <c r="AI21" s="169">
        <v>15</v>
      </c>
      <c r="AJ21" s="169">
        <v>12</v>
      </c>
      <c r="AK21" s="169">
        <v>9</v>
      </c>
    </row>
    <row r="22" spans="1:37" ht="18.75" customHeight="1" x14ac:dyDescent="0.25">
      <c r="A22" s="148" t="s">
        <v>45</v>
      </c>
      <c r="B22" s="283" t="str">
        <f>E13</f>
        <v>Lukáts Zsombor</v>
      </c>
      <c r="C22" s="283"/>
      <c r="D22" s="279" t="s">
        <v>289</v>
      </c>
      <c r="E22" s="279"/>
      <c r="F22" s="279" t="s">
        <v>311</v>
      </c>
      <c r="G22" s="279"/>
      <c r="H22" s="285" t="s">
        <v>312</v>
      </c>
      <c r="I22" s="285"/>
      <c r="J22" s="280"/>
      <c r="K22" s="280"/>
      <c r="L22" s="88"/>
      <c r="M22" s="88"/>
      <c r="Y22" s="169"/>
      <c r="Z22" s="169"/>
      <c r="AA22" s="169" t="s">
        <v>67</v>
      </c>
      <c r="AB22" s="169">
        <v>60</v>
      </c>
      <c r="AC22" s="169">
        <v>40</v>
      </c>
      <c r="AD22" s="169">
        <v>30</v>
      </c>
      <c r="AE22" s="169">
        <v>20</v>
      </c>
      <c r="AF22" s="169">
        <v>18</v>
      </c>
      <c r="AG22" s="169">
        <v>15</v>
      </c>
      <c r="AH22" s="169">
        <v>12</v>
      </c>
      <c r="AI22" s="169">
        <v>10</v>
      </c>
      <c r="AJ22" s="169">
        <v>8</v>
      </c>
      <c r="AK22" s="169">
        <v>6</v>
      </c>
    </row>
    <row r="23" spans="1:37" x14ac:dyDescent="0.25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Y23" s="169"/>
      <c r="Z23" s="169"/>
      <c r="AA23" s="169" t="s">
        <v>68</v>
      </c>
      <c r="AB23" s="169">
        <v>40</v>
      </c>
      <c r="AC23" s="169">
        <v>25</v>
      </c>
      <c r="AD23" s="169">
        <v>18</v>
      </c>
      <c r="AE23" s="169">
        <v>13</v>
      </c>
      <c r="AF23" s="169">
        <v>8</v>
      </c>
      <c r="AG23" s="169">
        <v>7</v>
      </c>
      <c r="AH23" s="169">
        <v>6</v>
      </c>
      <c r="AI23" s="169">
        <v>5</v>
      </c>
      <c r="AJ23" s="169">
        <v>4</v>
      </c>
      <c r="AK23" s="169">
        <v>3</v>
      </c>
    </row>
    <row r="24" spans="1:37" x14ac:dyDescent="0.25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Y24" s="169"/>
      <c r="Z24" s="169"/>
      <c r="AA24" s="169" t="s">
        <v>69</v>
      </c>
      <c r="AB24" s="169">
        <v>25</v>
      </c>
      <c r="AC24" s="169">
        <v>15</v>
      </c>
      <c r="AD24" s="169">
        <v>13</v>
      </c>
      <c r="AE24" s="169">
        <v>7</v>
      </c>
      <c r="AF24" s="169">
        <v>6</v>
      </c>
      <c r="AG24" s="169">
        <v>5</v>
      </c>
      <c r="AH24" s="169">
        <v>4</v>
      </c>
      <c r="AI24" s="169">
        <v>3</v>
      </c>
      <c r="AJ24" s="169">
        <v>2</v>
      </c>
      <c r="AK24" s="169">
        <v>1</v>
      </c>
    </row>
    <row r="25" spans="1:37" x14ac:dyDescent="0.2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Y25" s="169"/>
      <c r="Z25" s="169"/>
      <c r="AA25" s="169" t="s">
        <v>74</v>
      </c>
      <c r="AB25" s="169">
        <v>15</v>
      </c>
      <c r="AC25" s="169">
        <v>10</v>
      </c>
      <c r="AD25" s="169">
        <v>8</v>
      </c>
      <c r="AE25" s="169">
        <v>4</v>
      </c>
      <c r="AF25" s="169">
        <v>3</v>
      </c>
      <c r="AG25" s="169">
        <v>2</v>
      </c>
      <c r="AH25" s="169">
        <v>1</v>
      </c>
      <c r="AI25" s="169">
        <v>0</v>
      </c>
      <c r="AJ25" s="169">
        <v>0</v>
      </c>
      <c r="AK25" s="169">
        <v>0</v>
      </c>
    </row>
    <row r="26" spans="1:37" x14ac:dyDescent="0.25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Y26" s="169"/>
      <c r="Z26" s="169"/>
      <c r="AA26" s="169" t="s">
        <v>70</v>
      </c>
      <c r="AB26" s="169">
        <v>10</v>
      </c>
      <c r="AC26" s="169">
        <v>6</v>
      </c>
      <c r="AD26" s="169">
        <v>4</v>
      </c>
      <c r="AE26" s="169">
        <v>2</v>
      </c>
      <c r="AF26" s="169">
        <v>1</v>
      </c>
      <c r="AG26" s="169">
        <v>0</v>
      </c>
      <c r="AH26" s="169">
        <v>0</v>
      </c>
      <c r="AI26" s="169">
        <v>0</v>
      </c>
      <c r="AJ26" s="169">
        <v>0</v>
      </c>
      <c r="AK26" s="169">
        <v>0</v>
      </c>
    </row>
    <row r="27" spans="1:37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Y27" s="169"/>
      <c r="Z27" s="169"/>
      <c r="AA27" s="169" t="s">
        <v>71</v>
      </c>
      <c r="AB27" s="169">
        <v>3</v>
      </c>
      <c r="AC27" s="169">
        <v>2</v>
      </c>
      <c r="AD27" s="169">
        <v>1</v>
      </c>
      <c r="AE27" s="169">
        <v>0</v>
      </c>
      <c r="AF27" s="169">
        <v>0</v>
      </c>
      <c r="AG27" s="169">
        <v>0</v>
      </c>
      <c r="AH27" s="169">
        <v>0</v>
      </c>
      <c r="AI27" s="169">
        <v>0</v>
      </c>
      <c r="AJ27" s="169">
        <v>0</v>
      </c>
      <c r="AK27" s="169">
        <v>0</v>
      </c>
    </row>
    <row r="28" spans="1:37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</row>
    <row r="29" spans="1:37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</row>
    <row r="30" spans="1:37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</row>
    <row r="31" spans="1:37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</row>
    <row r="32" spans="1:37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7"/>
      <c r="M32" s="88"/>
      <c r="O32" s="106"/>
      <c r="P32" s="106"/>
      <c r="Q32" s="106"/>
      <c r="R32" s="106"/>
      <c r="S32" s="106"/>
    </row>
    <row r="33" spans="1:19" x14ac:dyDescent="0.25">
      <c r="A33" s="38" t="s">
        <v>22</v>
      </c>
      <c r="B33" s="39"/>
      <c r="C33" s="67"/>
      <c r="D33" s="121" t="s">
        <v>0</v>
      </c>
      <c r="E33" s="122" t="s">
        <v>24</v>
      </c>
      <c r="F33" s="140"/>
      <c r="G33" s="121" t="s">
        <v>0</v>
      </c>
      <c r="H33" s="122" t="s">
        <v>31</v>
      </c>
      <c r="I33" s="46"/>
      <c r="J33" s="122" t="s">
        <v>32</v>
      </c>
      <c r="K33" s="45" t="s">
        <v>33</v>
      </c>
      <c r="L33" s="29"/>
      <c r="M33" s="140"/>
      <c r="O33" s="106"/>
      <c r="P33" s="115"/>
      <c r="Q33" s="115"/>
      <c r="R33" s="116"/>
      <c r="S33" s="106"/>
    </row>
    <row r="34" spans="1:19" x14ac:dyDescent="0.25">
      <c r="A34" s="91" t="s">
        <v>23</v>
      </c>
      <c r="B34" s="92"/>
      <c r="C34" s="93"/>
      <c r="D34" s="123"/>
      <c r="E34" s="282"/>
      <c r="F34" s="282"/>
      <c r="G34" s="134" t="s">
        <v>1</v>
      </c>
      <c r="H34" s="92"/>
      <c r="I34" s="124"/>
      <c r="J34" s="135"/>
      <c r="K34" s="89" t="s">
        <v>25</v>
      </c>
      <c r="L34" s="141"/>
      <c r="M34" s="125"/>
      <c r="O34" s="106"/>
      <c r="P34" s="117"/>
      <c r="Q34" s="117"/>
      <c r="R34" s="118"/>
      <c r="S34" s="106"/>
    </row>
    <row r="35" spans="1:19" x14ac:dyDescent="0.25">
      <c r="A35" s="94" t="s">
        <v>30</v>
      </c>
      <c r="B35" s="44"/>
      <c r="C35" s="95"/>
      <c r="D35" s="126"/>
      <c r="E35" s="278"/>
      <c r="F35" s="278"/>
      <c r="G35" s="136" t="s">
        <v>2</v>
      </c>
      <c r="H35" s="127"/>
      <c r="I35" s="128"/>
      <c r="J35" s="36"/>
      <c r="K35" s="138"/>
      <c r="L35" s="87"/>
      <c r="M35" s="133"/>
      <c r="O35" s="106"/>
      <c r="P35" s="118"/>
      <c r="Q35" s="119"/>
      <c r="R35" s="118"/>
      <c r="S35" s="106"/>
    </row>
    <row r="36" spans="1:19" x14ac:dyDescent="0.25">
      <c r="A36" s="57"/>
      <c r="B36" s="58"/>
      <c r="C36" s="59"/>
      <c r="D36" s="126"/>
      <c r="E36" s="130"/>
      <c r="F36" s="131"/>
      <c r="G36" s="136" t="s">
        <v>3</v>
      </c>
      <c r="H36" s="127"/>
      <c r="I36" s="128"/>
      <c r="J36" s="36"/>
      <c r="K36" s="89" t="s">
        <v>26</v>
      </c>
      <c r="L36" s="141"/>
      <c r="M36" s="125"/>
      <c r="O36" s="106"/>
      <c r="P36" s="117"/>
      <c r="Q36" s="117"/>
      <c r="R36" s="118"/>
      <c r="S36" s="106"/>
    </row>
    <row r="37" spans="1:19" x14ac:dyDescent="0.25">
      <c r="A37" s="40"/>
      <c r="B37" s="65"/>
      <c r="C37" s="41"/>
      <c r="D37" s="126"/>
      <c r="E37" s="130"/>
      <c r="F37" s="131"/>
      <c r="G37" s="136" t="s">
        <v>4</v>
      </c>
      <c r="H37" s="127"/>
      <c r="I37" s="128"/>
      <c r="J37" s="36"/>
      <c r="K37" s="139"/>
      <c r="L37" s="131"/>
      <c r="M37" s="129"/>
      <c r="O37" s="106"/>
      <c r="P37" s="118"/>
      <c r="Q37" s="119"/>
      <c r="R37" s="118"/>
      <c r="S37" s="106"/>
    </row>
    <row r="38" spans="1:19" x14ac:dyDescent="0.25">
      <c r="A38" s="48"/>
      <c r="B38" s="60"/>
      <c r="C38" s="66"/>
      <c r="D38" s="126"/>
      <c r="E38" s="130"/>
      <c r="F38" s="131"/>
      <c r="G38" s="136" t="s">
        <v>5</v>
      </c>
      <c r="H38" s="127"/>
      <c r="I38" s="128"/>
      <c r="J38" s="36"/>
      <c r="K38" s="94"/>
      <c r="L38" s="87"/>
      <c r="M38" s="133"/>
      <c r="O38" s="106"/>
      <c r="P38" s="118"/>
      <c r="Q38" s="119"/>
      <c r="R38" s="118"/>
      <c r="S38" s="106"/>
    </row>
    <row r="39" spans="1:19" x14ac:dyDescent="0.25">
      <c r="A39" s="49"/>
      <c r="B39" s="61"/>
      <c r="C39" s="41"/>
      <c r="D39" s="126"/>
      <c r="E39" s="130"/>
      <c r="F39" s="131"/>
      <c r="G39" s="136" t="s">
        <v>6</v>
      </c>
      <c r="H39" s="127"/>
      <c r="I39" s="128"/>
      <c r="J39" s="36"/>
      <c r="K39" s="89" t="s">
        <v>21</v>
      </c>
      <c r="L39" s="141"/>
      <c r="M39" s="125"/>
      <c r="O39" s="106"/>
      <c r="P39" s="117"/>
      <c r="Q39" s="117"/>
      <c r="R39" s="118"/>
      <c r="S39" s="106"/>
    </row>
    <row r="40" spans="1:19" x14ac:dyDescent="0.25">
      <c r="A40" s="49"/>
      <c r="B40" s="61"/>
      <c r="C40" s="55"/>
      <c r="D40" s="126"/>
      <c r="E40" s="130"/>
      <c r="F40" s="131"/>
      <c r="G40" s="136" t="s">
        <v>7</v>
      </c>
      <c r="H40" s="127"/>
      <c r="I40" s="128"/>
      <c r="J40" s="36"/>
      <c r="K40" s="139"/>
      <c r="L40" s="131"/>
      <c r="M40" s="129"/>
      <c r="O40" s="106"/>
      <c r="P40" s="118"/>
      <c r="Q40" s="119"/>
      <c r="R40" s="118"/>
      <c r="S40" s="106"/>
    </row>
    <row r="41" spans="1:19" x14ac:dyDescent="0.25">
      <c r="A41" s="50"/>
      <c r="B41" s="47"/>
      <c r="C41" s="56"/>
      <c r="D41" s="132"/>
      <c r="E41" s="42"/>
      <c r="F41" s="87"/>
      <c r="G41" s="137" t="s">
        <v>8</v>
      </c>
      <c r="H41" s="44"/>
      <c r="I41" s="90"/>
      <c r="J41" s="43"/>
      <c r="K41" s="94" t="str">
        <f>M4</f>
        <v>Sági István</v>
      </c>
      <c r="L41" s="87"/>
      <c r="M41" s="133"/>
      <c r="O41" s="106"/>
      <c r="P41" s="118"/>
      <c r="Q41" s="119"/>
      <c r="R41" s="120"/>
      <c r="S41" s="106"/>
    </row>
    <row r="42" spans="1:19" x14ac:dyDescent="0.25">
      <c r="O42" s="106"/>
      <c r="P42" s="106"/>
      <c r="Q42" s="106"/>
      <c r="R42" s="106"/>
      <c r="S42" s="106"/>
    </row>
    <row r="43" spans="1:19" x14ac:dyDescent="0.25">
      <c r="O43" s="106"/>
      <c r="P43" s="106"/>
      <c r="Q43" s="106"/>
      <c r="R43" s="106"/>
      <c r="S43" s="106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  <mergeCell ref="J22:K22"/>
    <mergeCell ref="E34:F34"/>
  </mergeCells>
  <conditionalFormatting sqref="E7 E9 E11 E13">
    <cfRule type="cellIs" dxfId="5" priority="1" stopIfTrue="1" operator="equal">
      <formula>"Bye"</formula>
    </cfRule>
  </conditionalFormatting>
  <conditionalFormatting sqref="R41">
    <cfRule type="expression" dxfId="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7</vt:i4>
      </vt:variant>
    </vt:vector>
  </HeadingPairs>
  <TitlesOfParts>
    <vt:vector size="18" baseType="lpstr">
      <vt:lpstr>Altalanos</vt:lpstr>
      <vt:lpstr>nevezesek</vt:lpstr>
      <vt:lpstr>eredmenyek</vt:lpstr>
      <vt:lpstr>jatekrend</vt:lpstr>
      <vt:lpstr>II.kcs.Lany A</vt:lpstr>
      <vt:lpstr>II.kcs.Fiu B</vt:lpstr>
      <vt:lpstr>III.kcs.Lany B </vt:lpstr>
      <vt:lpstr>III.kcs.Fiu B</vt:lpstr>
      <vt:lpstr>V.kcs.FIU B</vt:lpstr>
      <vt:lpstr>VI.kcs.Lany B</vt:lpstr>
      <vt:lpstr>VI.kcs.Fiu B </vt:lpstr>
      <vt:lpstr>'II.kcs.Fiu B'!Nyomtatási_terület</vt:lpstr>
      <vt:lpstr>'II.kcs.Lany A'!Nyomtatási_terület</vt:lpstr>
      <vt:lpstr>'III.kcs.Fiu B'!Nyomtatási_terület</vt:lpstr>
      <vt:lpstr>'III.kcs.Lany B '!Nyomtatási_terület</vt:lpstr>
      <vt:lpstr>'V.kcs.FIU B'!Nyomtatási_terület</vt:lpstr>
      <vt:lpstr>'VI.kcs.Fiu B '!Nyomtatási_terület</vt:lpstr>
      <vt:lpstr>'VI.kcs.Lany B'!Nyomtatási_terület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GJ</cp:lastModifiedBy>
  <cp:lastPrinted>2016-03-12T10:05:59Z</cp:lastPrinted>
  <dcterms:created xsi:type="dcterms:W3CDTF">1998-01-18T23:10:02Z</dcterms:created>
  <dcterms:modified xsi:type="dcterms:W3CDTF">2023-05-18T08:26:34Z</dcterms:modified>
  <cp:category>Forms</cp:category>
</cp:coreProperties>
</file>