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ThisWorkbook"/>
  <bookViews>
    <workbookView xWindow="-105" yWindow="-45" windowWidth="11940" windowHeight="6780" tabRatio="884" activeTab="3"/>
  </bookViews>
  <sheets>
    <sheet name="Altalanos" sheetId="1" r:id="rId1"/>
    <sheet name="Birók" sheetId="2" r:id="rId2"/>
    <sheet name="2" sheetId="9" r:id="rId3"/>
    <sheet name="II.fiú A" sheetId="86" r:id="rId4"/>
    <sheet name="II.fiú B" sheetId="335" r:id="rId5"/>
    <sheet name="II.lány A" sheetId="345" r:id="rId6"/>
    <sheet name="II.lány B" sheetId="342" r:id="rId7"/>
    <sheet name="3" sheetId="231" r:id="rId8"/>
    <sheet name="III.fiú A" sheetId="333" r:id="rId9"/>
    <sheet name="III.fiú B" sheetId="336" r:id="rId10"/>
    <sheet name="III.lány A" sheetId="340" r:id="rId11"/>
    <sheet name="4" sheetId="279" r:id="rId12"/>
    <sheet name="IV.fiú A" sheetId="334" r:id="rId13"/>
    <sheet name="IV.fiú B" sheetId="337" r:id="rId14"/>
    <sheet name="IV.lány B" sheetId="343" r:id="rId15"/>
    <sheet name="5" sheetId="303" r:id="rId16"/>
    <sheet name="V.fiú A" sheetId="307" r:id="rId17"/>
    <sheet name="V.fiú B" sheetId="338" r:id="rId18"/>
    <sheet name="V.lány A" sheetId="341" r:id="rId19"/>
    <sheet name="6" sheetId="327" r:id="rId20"/>
    <sheet name="VI.fiú A" sheetId="329" r:id="rId21"/>
    <sheet name="VI.fiú B" sheetId="339" r:id="rId22"/>
    <sheet name="VI.lány B" sheetId="344" r:id="rId23"/>
  </sheets>
  <externalReferences>
    <externalReference r:id="rId24"/>
    <externalReference r:id="rId25"/>
    <externalReference r:id="rId26"/>
    <externalReference r:id="rId27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'2'!$1:$6</definedName>
    <definedName name="_xlnm.Print_Titles" localSheetId="7">'3'!$1:$6</definedName>
    <definedName name="_xlnm.Print_Titles" localSheetId="11">'4'!$1:$6</definedName>
    <definedName name="_xlnm.Print_Titles" localSheetId="15">'5'!$1:$6</definedName>
    <definedName name="_xlnm.Print_Titles" localSheetId="19">'6'!$1:$6</definedName>
    <definedName name="_xlnm.Print_Area" localSheetId="2">'2'!$A$1:$Q$134</definedName>
    <definedName name="_xlnm.Print_Area" localSheetId="7">'3'!$A$1:$Q$134</definedName>
    <definedName name="_xlnm.Print_Area" localSheetId="11">'4'!$A$1:$Q$134</definedName>
    <definedName name="_xlnm.Print_Area" localSheetId="15">'5'!$A$1:$Q$134</definedName>
    <definedName name="_xlnm.Print_Area" localSheetId="19">'6'!$A$1:$Q$134</definedName>
    <definedName name="_xlnm.Print_Area" localSheetId="1">Birók!$A$1:$N$29</definedName>
    <definedName name="_xlnm.Print_Area" localSheetId="3">'II.fiú A'!$A$1:$M$49</definedName>
    <definedName name="_xlnm.Print_Area" localSheetId="4">'II.fiú B'!$A$1:$M$41</definedName>
    <definedName name="_xlnm.Print_Area" localSheetId="5">'II.lány A'!$A$1:$M$52</definedName>
    <definedName name="_xlnm.Print_Area" localSheetId="6">'II.lány B'!$A$1:$M$41</definedName>
    <definedName name="_xlnm.Print_Area" localSheetId="9">'III.fiú B'!$A$1:$M$49</definedName>
    <definedName name="_xlnm.Print_Area" localSheetId="13">'IV.fiú B'!$A$1:$M$47</definedName>
    <definedName name="_xlnm.Print_Area" localSheetId="14">'IV.lány B'!$A$1:$M$41</definedName>
    <definedName name="_xlnm.Print_Area" localSheetId="16">'V.fiú A'!$A$1:$M$47</definedName>
    <definedName name="_xlnm.Print_Area" localSheetId="17">'V.fiú B'!$A$1:$M$47</definedName>
    <definedName name="_xlnm.Print_Area" localSheetId="18">'V.lány A'!$A$1:$M$41</definedName>
    <definedName name="_xlnm.Print_Area" localSheetId="20">'VI.fiú A'!$A$1:$M$41</definedName>
    <definedName name="_xlnm.Print_Area" localSheetId="21">'VI.fiú B'!$A$1:$M$47</definedName>
    <definedName name="_xlnm.Print_Area" localSheetId="22">'VI.lány B'!$A$1:$M$41</definedName>
  </definedNames>
  <calcPr calcId="125725"/>
</workbook>
</file>

<file path=xl/calcChain.xml><?xml version="1.0" encoding="utf-8"?>
<calcChain xmlns="http://schemas.openxmlformats.org/spreadsheetml/2006/main">
  <c r="K53" i="345"/>
  <c r="R47"/>
  <c r="E47" s="1"/>
  <c r="E46"/>
  <c r="F43"/>
  <c r="C43"/>
  <c r="F41"/>
  <c r="C41"/>
  <c r="L21"/>
  <c r="B34"/>
  <c r="B33"/>
  <c r="L17"/>
  <c r="B32"/>
  <c r="B31"/>
  <c r="L13"/>
  <c r="B28"/>
  <c r="L11"/>
  <c r="B27"/>
  <c r="L9"/>
  <c r="B26"/>
  <c r="I7"/>
  <c r="B25"/>
  <c r="D7"/>
  <c r="C7"/>
  <c r="Y5"/>
  <c r="Y3"/>
  <c r="AK1"/>
  <c r="AJ1"/>
  <c r="AI1"/>
  <c r="AH1"/>
  <c r="AG1"/>
  <c r="AF1"/>
  <c r="AE1"/>
  <c r="AD1"/>
  <c r="AC1"/>
  <c r="AB1"/>
  <c r="I11" i="344"/>
  <c r="G11"/>
  <c r="E11"/>
  <c r="B21" s="1"/>
  <c r="D11"/>
  <c r="C11"/>
  <c r="I9"/>
  <c r="G9"/>
  <c r="E9"/>
  <c r="F18" s="1"/>
  <c r="D9"/>
  <c r="C9"/>
  <c r="I7"/>
  <c r="G7"/>
  <c r="E7"/>
  <c r="B19" s="1"/>
  <c r="D7"/>
  <c r="C7"/>
  <c r="Y5"/>
  <c r="L4"/>
  <c r="K41" s="1"/>
  <c r="E4"/>
  <c r="A4"/>
  <c r="Y3"/>
  <c r="E2"/>
  <c r="AK1"/>
  <c r="AJ1"/>
  <c r="AI1"/>
  <c r="AH1"/>
  <c r="AG1"/>
  <c r="AF1"/>
  <c r="AE1"/>
  <c r="AD1"/>
  <c r="AC1"/>
  <c r="AB1"/>
  <c r="A1"/>
  <c r="I13" i="343"/>
  <c r="G13"/>
  <c r="E13"/>
  <c r="B22" s="1"/>
  <c r="D13"/>
  <c r="C13"/>
  <c r="I11"/>
  <c r="G11"/>
  <c r="E11"/>
  <c r="B21" s="1"/>
  <c r="D11"/>
  <c r="C11"/>
  <c r="I9"/>
  <c r="G9"/>
  <c r="E9"/>
  <c r="B20" s="1"/>
  <c r="D9"/>
  <c r="C9"/>
  <c r="I7"/>
  <c r="G7"/>
  <c r="E7"/>
  <c r="B19" s="1"/>
  <c r="D7"/>
  <c r="C7"/>
  <c r="Y5"/>
  <c r="M4"/>
  <c r="K41" s="1"/>
  <c r="E4"/>
  <c r="A4"/>
  <c r="Y3"/>
  <c r="E2"/>
  <c r="AK1"/>
  <c r="AJ1"/>
  <c r="AI1"/>
  <c r="AH1"/>
  <c r="AG1"/>
  <c r="AF1"/>
  <c r="AE1"/>
  <c r="AD1"/>
  <c r="AC1"/>
  <c r="AB1"/>
  <c r="A1"/>
  <c r="L11" i="342"/>
  <c r="I11"/>
  <c r="G11"/>
  <c r="E11"/>
  <c r="B21" s="1"/>
  <c r="D11"/>
  <c r="C11"/>
  <c r="I9"/>
  <c r="G9"/>
  <c r="E9"/>
  <c r="F18" s="1"/>
  <c r="D9"/>
  <c r="C9"/>
  <c r="I7"/>
  <c r="G7"/>
  <c r="E7"/>
  <c r="B19" s="1"/>
  <c r="D7"/>
  <c r="C7"/>
  <c r="Y5"/>
  <c r="L4"/>
  <c r="K41" s="1"/>
  <c r="E4"/>
  <c r="A4"/>
  <c r="Y3"/>
  <c r="E2"/>
  <c r="AK1"/>
  <c r="AJ1"/>
  <c r="AI1"/>
  <c r="AH1"/>
  <c r="AG1"/>
  <c r="AF1"/>
  <c r="AE1"/>
  <c r="AD1"/>
  <c r="AC1"/>
  <c r="AB1"/>
  <c r="A1"/>
  <c r="I11" i="341"/>
  <c r="G11"/>
  <c r="E11"/>
  <c r="B21" s="1"/>
  <c r="D11"/>
  <c r="C11"/>
  <c r="I9"/>
  <c r="G9"/>
  <c r="E9"/>
  <c r="F18" s="1"/>
  <c r="D9"/>
  <c r="C9"/>
  <c r="I7"/>
  <c r="G7"/>
  <c r="E7"/>
  <c r="B19" s="1"/>
  <c r="D7"/>
  <c r="C7"/>
  <c r="Y5"/>
  <c r="L4"/>
  <c r="K41" s="1"/>
  <c r="E4"/>
  <c r="A4"/>
  <c r="Y3"/>
  <c r="E2"/>
  <c r="AK1"/>
  <c r="AJ1"/>
  <c r="AI1"/>
  <c r="AH1"/>
  <c r="AG1"/>
  <c r="AF1"/>
  <c r="AE1"/>
  <c r="AD1"/>
  <c r="AC1"/>
  <c r="AB1"/>
  <c r="A1"/>
  <c r="F24" i="345" l="1"/>
  <c r="J24"/>
  <c r="F30"/>
  <c r="J30"/>
  <c r="D24"/>
  <c r="H24"/>
  <c r="D30"/>
  <c r="H30"/>
  <c r="D18" i="344"/>
  <c r="H18"/>
  <c r="B20"/>
  <c r="D18" i="343"/>
  <c r="H18"/>
  <c r="F18"/>
  <c r="J18"/>
  <c r="D18" i="342"/>
  <c r="H18"/>
  <c r="B20"/>
  <c r="D18" i="341"/>
  <c r="H18"/>
  <c r="B20"/>
  <c r="R47" i="339"/>
  <c r="E40" s="1"/>
  <c r="E41"/>
  <c r="F36"/>
  <c r="C36"/>
  <c r="F34"/>
  <c r="C34"/>
  <c r="F32"/>
  <c r="C32"/>
  <c r="B30"/>
  <c r="I17"/>
  <c r="G17"/>
  <c r="E17"/>
  <c r="H27" s="1"/>
  <c r="D17"/>
  <c r="C17"/>
  <c r="L15"/>
  <c r="I15"/>
  <c r="G15"/>
  <c r="E15"/>
  <c r="B29" s="1"/>
  <c r="D15"/>
  <c r="C15"/>
  <c r="I13"/>
  <c r="G13"/>
  <c r="E13"/>
  <c r="D27" s="1"/>
  <c r="D13"/>
  <c r="C13"/>
  <c r="L11"/>
  <c r="I11"/>
  <c r="G11"/>
  <c r="E11"/>
  <c r="H22" s="1"/>
  <c r="D11"/>
  <c r="C11"/>
  <c r="L9"/>
  <c r="I9"/>
  <c r="G9"/>
  <c r="E9"/>
  <c r="B24" s="1"/>
  <c r="D9"/>
  <c r="C9"/>
  <c r="I7"/>
  <c r="G7"/>
  <c r="E7"/>
  <c r="D22" s="1"/>
  <c r="D7"/>
  <c r="C7"/>
  <c r="Y5"/>
  <c r="AJ1" s="1"/>
  <c r="L4"/>
  <c r="K47" s="1"/>
  <c r="E4"/>
  <c r="A4"/>
  <c r="Y3"/>
  <c r="AK1"/>
  <c r="AI1"/>
  <c r="AG1"/>
  <c r="AE1"/>
  <c r="AC1"/>
  <c r="A1"/>
  <c r="R47" i="338"/>
  <c r="E40" s="1"/>
  <c r="E41"/>
  <c r="F36"/>
  <c r="C36"/>
  <c r="F34"/>
  <c r="C34"/>
  <c r="F32"/>
  <c r="C32"/>
  <c r="B30"/>
  <c r="F27"/>
  <c r="L17"/>
  <c r="I17"/>
  <c r="G17"/>
  <c r="E17"/>
  <c r="H27" s="1"/>
  <c r="D17"/>
  <c r="C17"/>
  <c r="I15"/>
  <c r="G15"/>
  <c r="E15"/>
  <c r="B29" s="1"/>
  <c r="D15"/>
  <c r="C15"/>
  <c r="L13"/>
  <c r="I13"/>
  <c r="G13"/>
  <c r="E13"/>
  <c r="D27" s="1"/>
  <c r="D13"/>
  <c r="C13"/>
  <c r="L11"/>
  <c r="I11"/>
  <c r="G11"/>
  <c r="E11"/>
  <c r="H22" s="1"/>
  <c r="D11"/>
  <c r="C11"/>
  <c r="I9"/>
  <c r="G9"/>
  <c r="E9"/>
  <c r="B24" s="1"/>
  <c r="D9"/>
  <c r="C9"/>
  <c r="I7"/>
  <c r="G7"/>
  <c r="E7"/>
  <c r="D22" s="1"/>
  <c r="D7"/>
  <c r="C7"/>
  <c r="Y5"/>
  <c r="AJ1" s="1"/>
  <c r="L4"/>
  <c r="K47" s="1"/>
  <c r="E4"/>
  <c r="A4"/>
  <c r="Y3"/>
  <c r="E2"/>
  <c r="AK1"/>
  <c r="AI1"/>
  <c r="AG1"/>
  <c r="AE1"/>
  <c r="AC1"/>
  <c r="A1"/>
  <c r="R47" i="337"/>
  <c r="E40" s="1"/>
  <c r="E41"/>
  <c r="F36"/>
  <c r="C36"/>
  <c r="F34"/>
  <c r="C34"/>
  <c r="F32"/>
  <c r="C32"/>
  <c r="B30"/>
  <c r="F27"/>
  <c r="I17"/>
  <c r="G17"/>
  <c r="E17"/>
  <c r="H27" s="1"/>
  <c r="D17"/>
  <c r="C17"/>
  <c r="I15"/>
  <c r="G15"/>
  <c r="E15"/>
  <c r="B29" s="1"/>
  <c r="D15"/>
  <c r="C15"/>
  <c r="L13"/>
  <c r="I13"/>
  <c r="G13"/>
  <c r="E13"/>
  <c r="D27" s="1"/>
  <c r="D13"/>
  <c r="C13"/>
  <c r="I11"/>
  <c r="G11"/>
  <c r="E11"/>
  <c r="H22" s="1"/>
  <c r="D11"/>
  <c r="C11"/>
  <c r="L9"/>
  <c r="I9"/>
  <c r="G9"/>
  <c r="E9"/>
  <c r="B24" s="1"/>
  <c r="D9"/>
  <c r="C9"/>
  <c r="L7"/>
  <c r="I7"/>
  <c r="G7"/>
  <c r="E7"/>
  <c r="D22" s="1"/>
  <c r="D7"/>
  <c r="C7"/>
  <c r="Y5"/>
  <c r="AJ1" s="1"/>
  <c r="L4"/>
  <c r="K47" s="1"/>
  <c r="E4"/>
  <c r="A4"/>
  <c r="Y3"/>
  <c r="E2"/>
  <c r="AK1"/>
  <c r="AI1"/>
  <c r="AG1"/>
  <c r="AE1"/>
  <c r="AC1"/>
  <c r="A1"/>
  <c r="R44" i="336"/>
  <c r="E43" s="1"/>
  <c r="E42"/>
  <c r="F38"/>
  <c r="C38"/>
  <c r="F36"/>
  <c r="C36"/>
  <c r="F34"/>
  <c r="C34"/>
  <c r="L19"/>
  <c r="I19"/>
  <c r="G19"/>
  <c r="E19"/>
  <c r="B31" s="1"/>
  <c r="D19"/>
  <c r="C19"/>
  <c r="L17"/>
  <c r="I17"/>
  <c r="G17"/>
  <c r="E17"/>
  <c r="B30" s="1"/>
  <c r="D17"/>
  <c r="C17"/>
  <c r="I15"/>
  <c r="G15"/>
  <c r="E15"/>
  <c r="B29" s="1"/>
  <c r="D15"/>
  <c r="C15"/>
  <c r="L13"/>
  <c r="I13"/>
  <c r="G13"/>
  <c r="E13"/>
  <c r="B28" s="1"/>
  <c r="D13"/>
  <c r="C13"/>
  <c r="I11"/>
  <c r="G11"/>
  <c r="E11"/>
  <c r="H22" s="1"/>
  <c r="D11"/>
  <c r="C11"/>
  <c r="L9"/>
  <c r="I9"/>
  <c r="G9"/>
  <c r="E9"/>
  <c r="B24" s="1"/>
  <c r="D9"/>
  <c r="C9"/>
  <c r="I7"/>
  <c r="G7"/>
  <c r="E7"/>
  <c r="D22" s="1"/>
  <c r="D7"/>
  <c r="C7"/>
  <c r="Y5"/>
  <c r="L4"/>
  <c r="K49" s="1"/>
  <c r="E4"/>
  <c r="A4"/>
  <c r="Y3"/>
  <c r="E2"/>
  <c r="AK1"/>
  <c r="AJ1"/>
  <c r="AI1"/>
  <c r="AH1"/>
  <c r="AG1"/>
  <c r="AF1"/>
  <c r="AE1"/>
  <c r="AD1"/>
  <c r="AC1"/>
  <c r="AB1"/>
  <c r="A1"/>
  <c r="I11" i="335"/>
  <c r="G11"/>
  <c r="E11"/>
  <c r="B21" s="1"/>
  <c r="D11"/>
  <c r="C11"/>
  <c r="L9"/>
  <c r="I9"/>
  <c r="G9"/>
  <c r="E9"/>
  <c r="F18" s="1"/>
  <c r="D9"/>
  <c r="C9"/>
  <c r="L7"/>
  <c r="I7"/>
  <c r="G7"/>
  <c r="E7"/>
  <c r="B19" s="1"/>
  <c r="D7"/>
  <c r="C7"/>
  <c r="Y5"/>
  <c r="L4"/>
  <c r="K41" s="1"/>
  <c r="E4"/>
  <c r="A4"/>
  <c r="Y3"/>
  <c r="AJ1" s="1"/>
  <c r="E2"/>
  <c r="AK1"/>
  <c r="AI1"/>
  <c r="AH1"/>
  <c r="AG1"/>
  <c r="AF1"/>
  <c r="AE1"/>
  <c r="AD1"/>
  <c r="AC1"/>
  <c r="AB1"/>
  <c r="A1"/>
  <c r="F22" i="339" l="1"/>
  <c r="B23"/>
  <c r="B25"/>
  <c r="F27"/>
  <c r="B28"/>
  <c r="AB1"/>
  <c r="AD1"/>
  <c r="AF1"/>
  <c r="AH1"/>
  <c r="F22" i="338"/>
  <c r="B23"/>
  <c r="B25"/>
  <c r="B28"/>
  <c r="AB1"/>
  <c r="AD1"/>
  <c r="AF1"/>
  <c r="AH1"/>
  <c r="F22" i="337"/>
  <c r="B23"/>
  <c r="B25"/>
  <c r="B28"/>
  <c r="AB1"/>
  <c r="AD1"/>
  <c r="AF1"/>
  <c r="AH1"/>
  <c r="F22" i="336"/>
  <c r="B23"/>
  <c r="B25"/>
  <c r="F27"/>
  <c r="J27"/>
  <c r="D27"/>
  <c r="H27"/>
  <c r="D18" i="335"/>
  <c r="H18"/>
  <c r="B20"/>
  <c r="C2" i="327"/>
  <c r="I13" i="329"/>
  <c r="G13"/>
  <c r="E13"/>
  <c r="B22" s="1"/>
  <c r="D13"/>
  <c r="C13"/>
  <c r="I11"/>
  <c r="G11"/>
  <c r="E11"/>
  <c r="B21" s="1"/>
  <c r="D11"/>
  <c r="C11"/>
  <c r="L9"/>
  <c r="I9"/>
  <c r="G9"/>
  <c r="E9"/>
  <c r="B20" s="1"/>
  <c r="D9"/>
  <c r="C9"/>
  <c r="I7"/>
  <c r="G7"/>
  <c r="E7"/>
  <c r="B19" s="1"/>
  <c r="D7"/>
  <c r="C7"/>
  <c r="Y5"/>
  <c r="AH1" s="1"/>
  <c r="M4"/>
  <c r="K41" s="1"/>
  <c r="E4"/>
  <c r="A4"/>
  <c r="Y3"/>
  <c r="A1"/>
  <c r="P156" i="327"/>
  <c r="M156" s="1"/>
  <c r="L156"/>
  <c r="K156"/>
  <c r="J156"/>
  <c r="P155"/>
  <c r="M155"/>
  <c r="L155"/>
  <c r="K155"/>
  <c r="J155"/>
  <c r="P154"/>
  <c r="M154" s="1"/>
  <c r="L154"/>
  <c r="K154"/>
  <c r="J154"/>
  <c r="P153"/>
  <c r="M153"/>
  <c r="L153"/>
  <c r="K153"/>
  <c r="J153"/>
  <c r="P152"/>
  <c r="M152" s="1"/>
  <c r="L152"/>
  <c r="K152"/>
  <c r="J152"/>
  <c r="P151"/>
  <c r="M151"/>
  <c r="L151"/>
  <c r="K151"/>
  <c r="J151"/>
  <c r="P150"/>
  <c r="M150" s="1"/>
  <c r="L150"/>
  <c r="K150"/>
  <c r="J150"/>
  <c r="P149"/>
  <c r="M149"/>
  <c r="L149"/>
  <c r="K149"/>
  <c r="J149"/>
  <c r="P148"/>
  <c r="M148" s="1"/>
  <c r="L148"/>
  <c r="K148"/>
  <c r="J148"/>
  <c r="P147"/>
  <c r="M147"/>
  <c r="L147"/>
  <c r="K147"/>
  <c r="J147"/>
  <c r="P146"/>
  <c r="M146" s="1"/>
  <c r="L146"/>
  <c r="K146"/>
  <c r="J146"/>
  <c r="P145"/>
  <c r="M145"/>
  <c r="L145"/>
  <c r="K145"/>
  <c r="J145"/>
  <c r="P144"/>
  <c r="M144" s="1"/>
  <c r="L144"/>
  <c r="K144"/>
  <c r="J144"/>
  <c r="P143"/>
  <c r="M143"/>
  <c r="L143"/>
  <c r="K143"/>
  <c r="J143"/>
  <c r="P142"/>
  <c r="M142" s="1"/>
  <c r="L142"/>
  <c r="K142"/>
  <c r="J142"/>
  <c r="P141"/>
  <c r="M141"/>
  <c r="L141"/>
  <c r="K141"/>
  <c r="J141"/>
  <c r="P140"/>
  <c r="M140" s="1"/>
  <c r="L140"/>
  <c r="K140"/>
  <c r="J140"/>
  <c r="P139"/>
  <c r="M139"/>
  <c r="L139"/>
  <c r="K139"/>
  <c r="J139"/>
  <c r="P138"/>
  <c r="M138" s="1"/>
  <c r="L138"/>
  <c r="K138"/>
  <c r="J138"/>
  <c r="P137"/>
  <c r="M137"/>
  <c r="L137"/>
  <c r="K137"/>
  <c r="J137"/>
  <c r="P136"/>
  <c r="M136" s="1"/>
  <c r="L136"/>
  <c r="K136"/>
  <c r="J136"/>
  <c r="P135"/>
  <c r="M135"/>
  <c r="L135"/>
  <c r="K135"/>
  <c r="J135"/>
  <c r="P134"/>
  <c r="M134" s="1"/>
  <c r="L134"/>
  <c r="K134"/>
  <c r="J134"/>
  <c r="P133"/>
  <c r="M133"/>
  <c r="L133"/>
  <c r="K133"/>
  <c r="J133"/>
  <c r="P132"/>
  <c r="M132" s="1"/>
  <c r="L132"/>
  <c r="K132"/>
  <c r="J132"/>
  <c r="P131"/>
  <c r="M131"/>
  <c r="L131"/>
  <c r="K131"/>
  <c r="J131"/>
  <c r="P130"/>
  <c r="M130" s="1"/>
  <c r="L130"/>
  <c r="K130"/>
  <c r="J130"/>
  <c r="P129"/>
  <c r="M129"/>
  <c r="L129"/>
  <c r="K129"/>
  <c r="J129"/>
  <c r="P128"/>
  <c r="M128" s="1"/>
  <c r="L128"/>
  <c r="K128"/>
  <c r="J128"/>
  <c r="P127"/>
  <c r="M127"/>
  <c r="L127"/>
  <c r="K127"/>
  <c r="J127"/>
  <c r="P126"/>
  <c r="M126" s="1"/>
  <c r="L126"/>
  <c r="K126"/>
  <c r="J126"/>
  <c r="P125"/>
  <c r="M125"/>
  <c r="L125"/>
  <c r="K125"/>
  <c r="J125"/>
  <c r="P124"/>
  <c r="M124" s="1"/>
  <c r="L124"/>
  <c r="K124"/>
  <c r="J124"/>
  <c r="P123"/>
  <c r="M123"/>
  <c r="L123"/>
  <c r="K123"/>
  <c r="J123"/>
  <c r="P122"/>
  <c r="M122" s="1"/>
  <c r="L122"/>
  <c r="K122"/>
  <c r="J122"/>
  <c r="P121"/>
  <c r="M121"/>
  <c r="L121"/>
  <c r="K121"/>
  <c r="J121"/>
  <c r="P120"/>
  <c r="M120" s="1"/>
  <c r="L120"/>
  <c r="K120"/>
  <c r="J120"/>
  <c r="P119"/>
  <c r="M119"/>
  <c r="L119"/>
  <c r="K119"/>
  <c r="J119"/>
  <c r="P118"/>
  <c r="M118" s="1"/>
  <c r="L118"/>
  <c r="K118"/>
  <c r="J118"/>
  <c r="P117"/>
  <c r="M117"/>
  <c r="L117"/>
  <c r="K117"/>
  <c r="J117"/>
  <c r="P116"/>
  <c r="M116" s="1"/>
  <c r="L116"/>
  <c r="K116"/>
  <c r="J116"/>
  <c r="P115"/>
  <c r="M115"/>
  <c r="L115"/>
  <c r="K115"/>
  <c r="J115"/>
  <c r="P114"/>
  <c r="M114" s="1"/>
  <c r="L114"/>
  <c r="K114"/>
  <c r="J114"/>
  <c r="P113"/>
  <c r="M113"/>
  <c r="L113"/>
  <c r="K113"/>
  <c r="J113"/>
  <c r="P112"/>
  <c r="M112" s="1"/>
  <c r="L112"/>
  <c r="K112"/>
  <c r="J112"/>
  <c r="P111"/>
  <c r="M111"/>
  <c r="L111"/>
  <c r="K111"/>
  <c r="J111"/>
  <c r="P110"/>
  <c r="M110" s="1"/>
  <c r="L110"/>
  <c r="K110"/>
  <c r="J110"/>
  <c r="P109"/>
  <c r="M109"/>
  <c r="L109"/>
  <c r="K109"/>
  <c r="J109"/>
  <c r="P108"/>
  <c r="M108" s="1"/>
  <c r="L108"/>
  <c r="K108"/>
  <c r="J108"/>
  <c r="P107"/>
  <c r="M107"/>
  <c r="L107"/>
  <c r="K107"/>
  <c r="J107"/>
  <c r="P106"/>
  <c r="M106" s="1"/>
  <c r="L106"/>
  <c r="K106"/>
  <c r="J106"/>
  <c r="P105"/>
  <c r="M105"/>
  <c r="L105"/>
  <c r="K105"/>
  <c r="J105"/>
  <c r="P104"/>
  <c r="M104" s="1"/>
  <c r="L104"/>
  <c r="K104"/>
  <c r="J104"/>
  <c r="P103"/>
  <c r="M103"/>
  <c r="L103"/>
  <c r="K103"/>
  <c r="J103"/>
  <c r="P102"/>
  <c r="M102" s="1"/>
  <c r="L102"/>
  <c r="K102"/>
  <c r="J102"/>
  <c r="P101"/>
  <c r="M101"/>
  <c r="L101"/>
  <c r="K101"/>
  <c r="J101"/>
  <c r="P100"/>
  <c r="M100" s="1"/>
  <c r="L100"/>
  <c r="K100"/>
  <c r="J100"/>
  <c r="P99"/>
  <c r="M99"/>
  <c r="L99"/>
  <c r="K99"/>
  <c r="J99"/>
  <c r="P98"/>
  <c r="M98" s="1"/>
  <c r="L98"/>
  <c r="K98"/>
  <c r="J98"/>
  <c r="P97"/>
  <c r="M97"/>
  <c r="L97"/>
  <c r="K97"/>
  <c r="J97"/>
  <c r="P96"/>
  <c r="M96" s="1"/>
  <c r="L96"/>
  <c r="K96"/>
  <c r="J96"/>
  <c r="P95"/>
  <c r="M95"/>
  <c r="L95"/>
  <c r="K95"/>
  <c r="J95"/>
  <c r="P94"/>
  <c r="M94" s="1"/>
  <c r="L94"/>
  <c r="K94"/>
  <c r="J94"/>
  <c r="P93"/>
  <c r="M93"/>
  <c r="L93"/>
  <c r="K93"/>
  <c r="J93"/>
  <c r="P92"/>
  <c r="M92" s="1"/>
  <c r="L92"/>
  <c r="K92"/>
  <c r="J92"/>
  <c r="P91"/>
  <c r="M91"/>
  <c r="L91"/>
  <c r="K91"/>
  <c r="J91"/>
  <c r="P90"/>
  <c r="M90" s="1"/>
  <c r="L90"/>
  <c r="K90"/>
  <c r="J90"/>
  <c r="P89"/>
  <c r="M89"/>
  <c r="L89"/>
  <c r="K89"/>
  <c r="J89"/>
  <c r="P88"/>
  <c r="M88" s="1"/>
  <c r="L88"/>
  <c r="K88"/>
  <c r="J88"/>
  <c r="P87"/>
  <c r="M87"/>
  <c r="L87"/>
  <c r="K87"/>
  <c r="J87"/>
  <c r="P86"/>
  <c r="M86" s="1"/>
  <c r="L86"/>
  <c r="K86"/>
  <c r="J86"/>
  <c r="P85"/>
  <c r="M85"/>
  <c r="L85"/>
  <c r="K85"/>
  <c r="J85"/>
  <c r="P84"/>
  <c r="M84" s="1"/>
  <c r="L84"/>
  <c r="K84"/>
  <c r="J84"/>
  <c r="P83"/>
  <c r="M83"/>
  <c r="L83"/>
  <c r="K83"/>
  <c r="J83"/>
  <c r="P82"/>
  <c r="M82" s="1"/>
  <c r="L82"/>
  <c r="K82"/>
  <c r="J82"/>
  <c r="P81"/>
  <c r="M81"/>
  <c r="L81"/>
  <c r="K81"/>
  <c r="J81"/>
  <c r="P80"/>
  <c r="M80" s="1"/>
  <c r="L80"/>
  <c r="K80"/>
  <c r="J80"/>
  <c r="P79"/>
  <c r="M79"/>
  <c r="L79"/>
  <c r="K79"/>
  <c r="J79"/>
  <c r="P78"/>
  <c r="M78" s="1"/>
  <c r="L78"/>
  <c r="K78"/>
  <c r="J78"/>
  <c r="P77"/>
  <c r="M77"/>
  <c r="L77"/>
  <c r="K77"/>
  <c r="J77"/>
  <c r="P76"/>
  <c r="M76" s="1"/>
  <c r="L76"/>
  <c r="K76"/>
  <c r="J76"/>
  <c r="P75"/>
  <c r="M75"/>
  <c r="L75"/>
  <c r="K75"/>
  <c r="J75"/>
  <c r="P74"/>
  <c r="M74" s="1"/>
  <c r="L74"/>
  <c r="K74"/>
  <c r="J74"/>
  <c r="P73"/>
  <c r="M73"/>
  <c r="L73"/>
  <c r="K73"/>
  <c r="J73"/>
  <c r="P72"/>
  <c r="M72" s="1"/>
  <c r="L72"/>
  <c r="K72"/>
  <c r="J72"/>
  <c r="P71"/>
  <c r="M71"/>
  <c r="L71"/>
  <c r="K71"/>
  <c r="J71"/>
  <c r="P70"/>
  <c r="M70" s="1"/>
  <c r="L70"/>
  <c r="K70"/>
  <c r="J70"/>
  <c r="P69"/>
  <c r="M69"/>
  <c r="L69"/>
  <c r="K69"/>
  <c r="J69"/>
  <c r="P68"/>
  <c r="M68" s="1"/>
  <c r="L68"/>
  <c r="K68"/>
  <c r="J68"/>
  <c r="P67"/>
  <c r="M67"/>
  <c r="L67"/>
  <c r="K67"/>
  <c r="J67"/>
  <c r="P66"/>
  <c r="M66" s="1"/>
  <c r="L66"/>
  <c r="K66"/>
  <c r="J66"/>
  <c r="P65"/>
  <c r="M65"/>
  <c r="L65"/>
  <c r="K65"/>
  <c r="J65"/>
  <c r="P64"/>
  <c r="M64" s="1"/>
  <c r="L64"/>
  <c r="K64"/>
  <c r="J64"/>
  <c r="P63"/>
  <c r="M63"/>
  <c r="L63"/>
  <c r="K63"/>
  <c r="J63"/>
  <c r="P62"/>
  <c r="M62" s="1"/>
  <c r="L62"/>
  <c r="K62"/>
  <c r="J62"/>
  <c r="P61"/>
  <c r="M61"/>
  <c r="L61"/>
  <c r="K61"/>
  <c r="J61"/>
  <c r="P60"/>
  <c r="M60" s="1"/>
  <c r="L60"/>
  <c r="K60"/>
  <c r="J60"/>
  <c r="P59"/>
  <c r="M59"/>
  <c r="L59"/>
  <c r="K59"/>
  <c r="J59"/>
  <c r="P58"/>
  <c r="M58" s="1"/>
  <c r="L58"/>
  <c r="K58"/>
  <c r="J58"/>
  <c r="P57"/>
  <c r="M57"/>
  <c r="L57"/>
  <c r="K57"/>
  <c r="J57"/>
  <c r="P56"/>
  <c r="M56" s="1"/>
  <c r="L56"/>
  <c r="K56"/>
  <c r="J56"/>
  <c r="P55"/>
  <c r="M55"/>
  <c r="L55"/>
  <c r="K55"/>
  <c r="J55"/>
  <c r="P54"/>
  <c r="M54" s="1"/>
  <c r="L54"/>
  <c r="K54"/>
  <c r="J54"/>
  <c r="P53"/>
  <c r="M53"/>
  <c r="L53"/>
  <c r="K53"/>
  <c r="J53"/>
  <c r="P52"/>
  <c r="M52" s="1"/>
  <c r="L52"/>
  <c r="K52"/>
  <c r="J52"/>
  <c r="P51"/>
  <c r="M51"/>
  <c r="L51"/>
  <c r="K51"/>
  <c r="J51"/>
  <c r="P50"/>
  <c r="M50" s="1"/>
  <c r="L50"/>
  <c r="K50"/>
  <c r="J50"/>
  <c r="P49"/>
  <c r="M49"/>
  <c r="L49"/>
  <c r="K49"/>
  <c r="J49"/>
  <c r="P48"/>
  <c r="M48" s="1"/>
  <c r="L48"/>
  <c r="K48"/>
  <c r="J48"/>
  <c r="P47"/>
  <c r="M47"/>
  <c r="L47"/>
  <c r="K47"/>
  <c r="J47"/>
  <c r="P46"/>
  <c r="M46" s="1"/>
  <c r="L46"/>
  <c r="K46"/>
  <c r="J46"/>
  <c r="P45"/>
  <c r="M45"/>
  <c r="L45"/>
  <c r="K45"/>
  <c r="J45"/>
  <c r="P44"/>
  <c r="M44" s="1"/>
  <c r="L44"/>
  <c r="K44"/>
  <c r="J44"/>
  <c r="P43"/>
  <c r="M43"/>
  <c r="L43"/>
  <c r="K43"/>
  <c r="J43"/>
  <c r="P42"/>
  <c r="M42" s="1"/>
  <c r="L42"/>
  <c r="K42"/>
  <c r="J42"/>
  <c r="P41"/>
  <c r="M41"/>
  <c r="L41"/>
  <c r="K41"/>
  <c r="J41"/>
  <c r="P40"/>
  <c r="M40" s="1"/>
  <c r="L40"/>
  <c r="K40"/>
  <c r="J40"/>
  <c r="H5"/>
  <c r="D5"/>
  <c r="C5"/>
  <c r="A5"/>
  <c r="A1"/>
  <c r="C2" i="303"/>
  <c r="R47" i="307"/>
  <c r="E40" s="1"/>
  <c r="F36"/>
  <c r="C36"/>
  <c r="F34"/>
  <c r="C34"/>
  <c r="F32"/>
  <c r="C32"/>
  <c r="L17"/>
  <c r="I17"/>
  <c r="G17"/>
  <c r="E17"/>
  <c r="B30" s="1"/>
  <c r="D17"/>
  <c r="C17"/>
  <c r="L15"/>
  <c r="I15"/>
  <c r="B29"/>
  <c r="D15"/>
  <c r="C15"/>
  <c r="I13"/>
  <c r="G13"/>
  <c r="E13"/>
  <c r="B28" s="1"/>
  <c r="D13"/>
  <c r="C13"/>
  <c r="I11"/>
  <c r="G11"/>
  <c r="E11"/>
  <c r="B25" s="1"/>
  <c r="D11"/>
  <c r="C11"/>
  <c r="L9"/>
  <c r="I9"/>
  <c r="B24"/>
  <c r="D9"/>
  <c r="C9"/>
  <c r="I7"/>
  <c r="G7"/>
  <c r="E7"/>
  <c r="B23" s="1"/>
  <c r="D7"/>
  <c r="C7"/>
  <c r="Y5"/>
  <c r="L4"/>
  <c r="K47" s="1"/>
  <c r="E4"/>
  <c r="A4"/>
  <c r="Y3"/>
  <c r="A1"/>
  <c r="P156" i="303"/>
  <c r="M156" s="1"/>
  <c r="L156"/>
  <c r="K156"/>
  <c r="J156"/>
  <c r="P155"/>
  <c r="M155"/>
  <c r="L155"/>
  <c r="K155"/>
  <c r="J155"/>
  <c r="P154"/>
  <c r="M154" s="1"/>
  <c r="L154"/>
  <c r="K154"/>
  <c r="J154"/>
  <c r="P153"/>
  <c r="M153"/>
  <c r="L153"/>
  <c r="K153"/>
  <c r="J153"/>
  <c r="P152"/>
  <c r="M152" s="1"/>
  <c r="L152"/>
  <c r="K152"/>
  <c r="J152"/>
  <c r="P151"/>
  <c r="M151"/>
  <c r="L151"/>
  <c r="K151"/>
  <c r="J151"/>
  <c r="P150"/>
  <c r="M150" s="1"/>
  <c r="L150"/>
  <c r="K150"/>
  <c r="J150"/>
  <c r="P149"/>
  <c r="M149"/>
  <c r="L149"/>
  <c r="K149"/>
  <c r="J149"/>
  <c r="P148"/>
  <c r="M148" s="1"/>
  <c r="L148"/>
  <c r="K148"/>
  <c r="J148"/>
  <c r="P147"/>
  <c r="M147"/>
  <c r="L147"/>
  <c r="K147"/>
  <c r="J147"/>
  <c r="P146"/>
  <c r="M146" s="1"/>
  <c r="L146"/>
  <c r="K146"/>
  <c r="J146"/>
  <c r="P145"/>
  <c r="M145"/>
  <c r="L145"/>
  <c r="K145"/>
  <c r="J145"/>
  <c r="P144"/>
  <c r="M144" s="1"/>
  <c r="L144"/>
  <c r="K144"/>
  <c r="J144"/>
  <c r="P143"/>
  <c r="M143"/>
  <c r="L143"/>
  <c r="K143"/>
  <c r="J143"/>
  <c r="P142"/>
  <c r="M142" s="1"/>
  <c r="L142"/>
  <c r="K142"/>
  <c r="J142"/>
  <c r="P141"/>
  <c r="M141"/>
  <c r="L141"/>
  <c r="K141"/>
  <c r="J141"/>
  <c r="P140"/>
  <c r="M140" s="1"/>
  <c r="L140"/>
  <c r="K140"/>
  <c r="J140"/>
  <c r="P139"/>
  <c r="M139"/>
  <c r="L139"/>
  <c r="K139"/>
  <c r="J139"/>
  <c r="P138"/>
  <c r="M138" s="1"/>
  <c r="L138"/>
  <c r="K138"/>
  <c r="J138"/>
  <c r="P137"/>
  <c r="M137"/>
  <c r="L137"/>
  <c r="K137"/>
  <c r="J137"/>
  <c r="P136"/>
  <c r="M136" s="1"/>
  <c r="L136"/>
  <c r="K136"/>
  <c r="J136"/>
  <c r="P135"/>
  <c r="M135"/>
  <c r="L135"/>
  <c r="K135"/>
  <c r="J135"/>
  <c r="P134"/>
  <c r="M134" s="1"/>
  <c r="L134"/>
  <c r="K134"/>
  <c r="J134"/>
  <c r="P133"/>
  <c r="M133"/>
  <c r="L133"/>
  <c r="K133"/>
  <c r="J133"/>
  <c r="P132"/>
  <c r="M132" s="1"/>
  <c r="L132"/>
  <c r="K132"/>
  <c r="J132"/>
  <c r="P131"/>
  <c r="M131"/>
  <c r="L131"/>
  <c r="K131"/>
  <c r="J131"/>
  <c r="P130"/>
  <c r="M130" s="1"/>
  <c r="L130"/>
  <c r="K130"/>
  <c r="J130"/>
  <c r="P129"/>
  <c r="M129"/>
  <c r="L129"/>
  <c r="K129"/>
  <c r="J129"/>
  <c r="P128"/>
  <c r="M128" s="1"/>
  <c r="L128"/>
  <c r="K128"/>
  <c r="J128"/>
  <c r="P127"/>
  <c r="M127"/>
  <c r="L127"/>
  <c r="K127"/>
  <c r="J127"/>
  <c r="P126"/>
  <c r="M126" s="1"/>
  <c r="L126"/>
  <c r="K126"/>
  <c r="J126"/>
  <c r="P125"/>
  <c r="M125"/>
  <c r="L125"/>
  <c r="K125"/>
  <c r="J125"/>
  <c r="P124"/>
  <c r="M124" s="1"/>
  <c r="L124"/>
  <c r="K124"/>
  <c r="J124"/>
  <c r="P123"/>
  <c r="M123"/>
  <c r="L123"/>
  <c r="K123"/>
  <c r="J123"/>
  <c r="P122"/>
  <c r="M122" s="1"/>
  <c r="L122"/>
  <c r="K122"/>
  <c r="J122"/>
  <c r="P121"/>
  <c r="M121"/>
  <c r="L121"/>
  <c r="K121"/>
  <c r="J121"/>
  <c r="P120"/>
  <c r="M120" s="1"/>
  <c r="L120"/>
  <c r="K120"/>
  <c r="J120"/>
  <c r="P119"/>
  <c r="M119"/>
  <c r="L119"/>
  <c r="K119"/>
  <c r="J119"/>
  <c r="P118"/>
  <c r="M118" s="1"/>
  <c r="L118"/>
  <c r="K118"/>
  <c r="J118"/>
  <c r="P117"/>
  <c r="M117"/>
  <c r="L117"/>
  <c r="K117"/>
  <c r="J117"/>
  <c r="P116"/>
  <c r="M116" s="1"/>
  <c r="L116"/>
  <c r="K116"/>
  <c r="J116"/>
  <c r="P115"/>
  <c r="M115"/>
  <c r="L115"/>
  <c r="K115"/>
  <c r="J115"/>
  <c r="P114"/>
  <c r="M114" s="1"/>
  <c r="L114"/>
  <c r="K114"/>
  <c r="J114"/>
  <c r="P113"/>
  <c r="M113"/>
  <c r="L113"/>
  <c r="K113"/>
  <c r="J113"/>
  <c r="P112"/>
  <c r="M112" s="1"/>
  <c r="L112"/>
  <c r="K112"/>
  <c r="J112"/>
  <c r="P111"/>
  <c r="M111"/>
  <c r="L111"/>
  <c r="K111"/>
  <c r="J111"/>
  <c r="P110"/>
  <c r="M110" s="1"/>
  <c r="L110"/>
  <c r="K110"/>
  <c r="J110"/>
  <c r="P109"/>
  <c r="M109"/>
  <c r="L109"/>
  <c r="K109"/>
  <c r="J109"/>
  <c r="P108"/>
  <c r="M108" s="1"/>
  <c r="L108"/>
  <c r="K108"/>
  <c r="J108"/>
  <c r="P107"/>
  <c r="M107"/>
  <c r="L107"/>
  <c r="K107"/>
  <c r="J107"/>
  <c r="P106"/>
  <c r="M106" s="1"/>
  <c r="L106"/>
  <c r="K106"/>
  <c r="J106"/>
  <c r="P105"/>
  <c r="M105"/>
  <c r="L105"/>
  <c r="K105"/>
  <c r="J105"/>
  <c r="P104"/>
  <c r="M104" s="1"/>
  <c r="L104"/>
  <c r="K104"/>
  <c r="J104"/>
  <c r="P103"/>
  <c r="M103"/>
  <c r="L103"/>
  <c r="K103"/>
  <c r="J103"/>
  <c r="P102"/>
  <c r="M102" s="1"/>
  <c r="L102"/>
  <c r="K102"/>
  <c r="J102"/>
  <c r="P101"/>
  <c r="M101"/>
  <c r="L101"/>
  <c r="K101"/>
  <c r="J101"/>
  <c r="P100"/>
  <c r="M100" s="1"/>
  <c r="L100"/>
  <c r="K100"/>
  <c r="J100"/>
  <c r="P99"/>
  <c r="M99"/>
  <c r="L99"/>
  <c r="K99"/>
  <c r="J99"/>
  <c r="P98"/>
  <c r="M98" s="1"/>
  <c r="L98"/>
  <c r="K98"/>
  <c r="J98"/>
  <c r="P97"/>
  <c r="M97"/>
  <c r="L97"/>
  <c r="K97"/>
  <c r="J97"/>
  <c r="P96"/>
  <c r="M96" s="1"/>
  <c r="L96"/>
  <c r="K96"/>
  <c r="J96"/>
  <c r="P95"/>
  <c r="M95"/>
  <c r="L95"/>
  <c r="K95"/>
  <c r="J95"/>
  <c r="P94"/>
  <c r="M94" s="1"/>
  <c r="L94"/>
  <c r="K94"/>
  <c r="J94"/>
  <c r="P93"/>
  <c r="M93"/>
  <c r="L93"/>
  <c r="K93"/>
  <c r="J93"/>
  <c r="P92"/>
  <c r="M92" s="1"/>
  <c r="L92"/>
  <c r="K92"/>
  <c r="J92"/>
  <c r="P91"/>
  <c r="M91"/>
  <c r="L91"/>
  <c r="K91"/>
  <c r="J91"/>
  <c r="P90"/>
  <c r="M90" s="1"/>
  <c r="L90"/>
  <c r="K90"/>
  <c r="J90"/>
  <c r="P89"/>
  <c r="M89"/>
  <c r="L89"/>
  <c r="K89"/>
  <c r="J89"/>
  <c r="P88"/>
  <c r="M88" s="1"/>
  <c r="L88"/>
  <c r="K88"/>
  <c r="J88"/>
  <c r="P87"/>
  <c r="M87"/>
  <c r="L87"/>
  <c r="K87"/>
  <c r="J87"/>
  <c r="P86"/>
  <c r="M86" s="1"/>
  <c r="L86"/>
  <c r="K86"/>
  <c r="J86"/>
  <c r="P85"/>
  <c r="M85"/>
  <c r="L85"/>
  <c r="K85"/>
  <c r="J85"/>
  <c r="P84"/>
  <c r="M84" s="1"/>
  <c r="L84"/>
  <c r="K84"/>
  <c r="J84"/>
  <c r="P83"/>
  <c r="M83"/>
  <c r="L83"/>
  <c r="K83"/>
  <c r="J83"/>
  <c r="P82"/>
  <c r="M82" s="1"/>
  <c r="L82"/>
  <c r="K82"/>
  <c r="J82"/>
  <c r="P81"/>
  <c r="M81"/>
  <c r="L81"/>
  <c r="K81"/>
  <c r="J81"/>
  <c r="P80"/>
  <c r="M80" s="1"/>
  <c r="L80"/>
  <c r="K80"/>
  <c r="J80"/>
  <c r="P79"/>
  <c r="M79"/>
  <c r="L79"/>
  <c r="K79"/>
  <c r="J79"/>
  <c r="P78"/>
  <c r="M78" s="1"/>
  <c r="L78"/>
  <c r="K78"/>
  <c r="J78"/>
  <c r="P77"/>
  <c r="M77"/>
  <c r="L77"/>
  <c r="K77"/>
  <c r="J77"/>
  <c r="P76"/>
  <c r="M76" s="1"/>
  <c r="L76"/>
  <c r="K76"/>
  <c r="J76"/>
  <c r="P75"/>
  <c r="M75"/>
  <c r="L75"/>
  <c r="K75"/>
  <c r="J75"/>
  <c r="P74"/>
  <c r="M74" s="1"/>
  <c r="L74"/>
  <c r="K74"/>
  <c r="J74"/>
  <c r="P73"/>
  <c r="M73"/>
  <c r="L73"/>
  <c r="K73"/>
  <c r="J73"/>
  <c r="P72"/>
  <c r="M72" s="1"/>
  <c r="L72"/>
  <c r="K72"/>
  <c r="J72"/>
  <c r="P71"/>
  <c r="M71"/>
  <c r="L71"/>
  <c r="K71"/>
  <c r="J71"/>
  <c r="P70"/>
  <c r="M70" s="1"/>
  <c r="L70"/>
  <c r="K70"/>
  <c r="J70"/>
  <c r="P69"/>
  <c r="M69"/>
  <c r="L69"/>
  <c r="K69"/>
  <c r="J69"/>
  <c r="P68"/>
  <c r="M68" s="1"/>
  <c r="L68"/>
  <c r="K68"/>
  <c r="J68"/>
  <c r="P67"/>
  <c r="M67"/>
  <c r="L67"/>
  <c r="K67"/>
  <c r="J67"/>
  <c r="P66"/>
  <c r="M66" s="1"/>
  <c r="L66"/>
  <c r="K66"/>
  <c r="J66"/>
  <c r="P65"/>
  <c r="M65"/>
  <c r="L65"/>
  <c r="K65"/>
  <c r="J65"/>
  <c r="P64"/>
  <c r="M64" s="1"/>
  <c r="L64"/>
  <c r="K64"/>
  <c r="J64"/>
  <c r="P63"/>
  <c r="M63"/>
  <c r="L63"/>
  <c r="K63"/>
  <c r="J63"/>
  <c r="P62"/>
  <c r="M62" s="1"/>
  <c r="L62"/>
  <c r="K62"/>
  <c r="J62"/>
  <c r="P61"/>
  <c r="M61"/>
  <c r="L61"/>
  <c r="K61"/>
  <c r="J61"/>
  <c r="P60"/>
  <c r="M60" s="1"/>
  <c r="L60"/>
  <c r="K60"/>
  <c r="J60"/>
  <c r="P59"/>
  <c r="M59"/>
  <c r="L59"/>
  <c r="K59"/>
  <c r="J59"/>
  <c r="P58"/>
  <c r="M58" s="1"/>
  <c r="L58"/>
  <c r="K58"/>
  <c r="J58"/>
  <c r="P57"/>
  <c r="M57"/>
  <c r="L57"/>
  <c r="K57"/>
  <c r="J57"/>
  <c r="P56"/>
  <c r="M56" s="1"/>
  <c r="L56"/>
  <c r="K56"/>
  <c r="J56"/>
  <c r="P55"/>
  <c r="M55"/>
  <c r="L55"/>
  <c r="K55"/>
  <c r="J55"/>
  <c r="P54"/>
  <c r="M54" s="1"/>
  <c r="L54"/>
  <c r="K54"/>
  <c r="J54"/>
  <c r="P53"/>
  <c r="M53"/>
  <c r="L53"/>
  <c r="K53"/>
  <c r="J53"/>
  <c r="P52"/>
  <c r="M52" s="1"/>
  <c r="L52"/>
  <c r="K52"/>
  <c r="J52"/>
  <c r="P51"/>
  <c r="M51"/>
  <c r="L51"/>
  <c r="K51"/>
  <c r="J51"/>
  <c r="P50"/>
  <c r="M50" s="1"/>
  <c r="L50"/>
  <c r="K50"/>
  <c r="J50"/>
  <c r="P49"/>
  <c r="M49"/>
  <c r="L49"/>
  <c r="K49"/>
  <c r="J49"/>
  <c r="P48"/>
  <c r="M48" s="1"/>
  <c r="L48"/>
  <c r="K48"/>
  <c r="J48"/>
  <c r="P47"/>
  <c r="M47"/>
  <c r="L47"/>
  <c r="K47"/>
  <c r="J47"/>
  <c r="P46"/>
  <c r="M46" s="1"/>
  <c r="L46"/>
  <c r="K46"/>
  <c r="J46"/>
  <c r="P45"/>
  <c r="M45"/>
  <c r="L45"/>
  <c r="K45"/>
  <c r="J45"/>
  <c r="P44"/>
  <c r="M44" s="1"/>
  <c r="L44"/>
  <c r="K44"/>
  <c r="J44"/>
  <c r="P43"/>
  <c r="M43"/>
  <c r="L43"/>
  <c r="K43"/>
  <c r="J43"/>
  <c r="P42"/>
  <c r="M42" s="1"/>
  <c r="L42"/>
  <c r="K42"/>
  <c r="J42"/>
  <c r="P41"/>
  <c r="M41"/>
  <c r="L41"/>
  <c r="K41"/>
  <c r="J41"/>
  <c r="P40"/>
  <c r="M40" s="1"/>
  <c r="L40"/>
  <c r="K40"/>
  <c r="J40"/>
  <c r="H5"/>
  <c r="D5"/>
  <c r="C5"/>
  <c r="A5"/>
  <c r="A1"/>
  <c r="C2" i="279"/>
  <c r="P156"/>
  <c r="M156" s="1"/>
  <c r="L156"/>
  <c r="K156"/>
  <c r="J156"/>
  <c r="P155"/>
  <c r="M155"/>
  <c r="L155"/>
  <c r="K155"/>
  <c r="J155"/>
  <c r="P154"/>
  <c r="M154" s="1"/>
  <c r="L154"/>
  <c r="K154"/>
  <c r="J154"/>
  <c r="P153"/>
  <c r="M153" s="1"/>
  <c r="L153"/>
  <c r="K153"/>
  <c r="J153"/>
  <c r="P152"/>
  <c r="M152" s="1"/>
  <c r="L152"/>
  <c r="K152"/>
  <c r="J152"/>
  <c r="P151"/>
  <c r="M151"/>
  <c r="L151"/>
  <c r="K151"/>
  <c r="J151"/>
  <c r="P150"/>
  <c r="M150" s="1"/>
  <c r="L150"/>
  <c r="K150"/>
  <c r="J150"/>
  <c r="P149"/>
  <c r="M149" s="1"/>
  <c r="L149"/>
  <c r="K149"/>
  <c r="J149"/>
  <c r="P148"/>
  <c r="M148" s="1"/>
  <c r="L148"/>
  <c r="K148"/>
  <c r="J148"/>
  <c r="P147"/>
  <c r="M147" s="1"/>
  <c r="L147"/>
  <c r="K147"/>
  <c r="J147"/>
  <c r="P146"/>
  <c r="M146" s="1"/>
  <c r="L146"/>
  <c r="K146"/>
  <c r="J146"/>
  <c r="P145"/>
  <c r="M145" s="1"/>
  <c r="L145"/>
  <c r="K145"/>
  <c r="J145"/>
  <c r="P144"/>
  <c r="M144"/>
  <c r="L144"/>
  <c r="K144"/>
  <c r="J144"/>
  <c r="P143"/>
  <c r="M143" s="1"/>
  <c r="L143"/>
  <c r="K143"/>
  <c r="J143"/>
  <c r="P142"/>
  <c r="M142"/>
  <c r="L142"/>
  <c r="K142"/>
  <c r="J142"/>
  <c r="P141"/>
  <c r="M141" s="1"/>
  <c r="L141"/>
  <c r="K141"/>
  <c r="J141"/>
  <c r="P140"/>
  <c r="M140"/>
  <c r="L140"/>
  <c r="K140"/>
  <c r="J140"/>
  <c r="P139"/>
  <c r="M139" s="1"/>
  <c r="L139"/>
  <c r="K139"/>
  <c r="J139"/>
  <c r="P138"/>
  <c r="M138"/>
  <c r="L138"/>
  <c r="K138"/>
  <c r="J138"/>
  <c r="P137"/>
  <c r="M137" s="1"/>
  <c r="L137"/>
  <c r="K137"/>
  <c r="J137"/>
  <c r="P136"/>
  <c r="M136"/>
  <c r="L136"/>
  <c r="K136"/>
  <c r="J136"/>
  <c r="P135"/>
  <c r="M135" s="1"/>
  <c r="L135"/>
  <c r="K135"/>
  <c r="J135"/>
  <c r="P134"/>
  <c r="M134" s="1"/>
  <c r="L134"/>
  <c r="K134"/>
  <c r="J134"/>
  <c r="P133"/>
  <c r="M133" s="1"/>
  <c r="L133"/>
  <c r="K133"/>
  <c r="J133"/>
  <c r="P132"/>
  <c r="M132"/>
  <c r="L132"/>
  <c r="K132"/>
  <c r="J132"/>
  <c r="P131"/>
  <c r="M131" s="1"/>
  <c r="L131"/>
  <c r="K131"/>
  <c r="J131"/>
  <c r="P130"/>
  <c r="M130" s="1"/>
  <c r="L130"/>
  <c r="K130"/>
  <c r="J130"/>
  <c r="P129"/>
  <c r="M129" s="1"/>
  <c r="L129"/>
  <c r="K129"/>
  <c r="J129"/>
  <c r="P128"/>
  <c r="M128"/>
  <c r="L128"/>
  <c r="K128"/>
  <c r="J128"/>
  <c r="P127"/>
  <c r="M127" s="1"/>
  <c r="L127"/>
  <c r="K127"/>
  <c r="J127"/>
  <c r="P126"/>
  <c r="M126"/>
  <c r="L126"/>
  <c r="K126"/>
  <c r="J126"/>
  <c r="P125"/>
  <c r="M125" s="1"/>
  <c r="L125"/>
  <c r="K125"/>
  <c r="J125"/>
  <c r="P124"/>
  <c r="M124" s="1"/>
  <c r="L124"/>
  <c r="K124"/>
  <c r="J124"/>
  <c r="P123"/>
  <c r="M123" s="1"/>
  <c r="L123"/>
  <c r="K123"/>
  <c r="J123"/>
  <c r="P122"/>
  <c r="M122" s="1"/>
  <c r="L122"/>
  <c r="K122"/>
  <c r="J122"/>
  <c r="P121"/>
  <c r="M121" s="1"/>
  <c r="L121"/>
  <c r="K121"/>
  <c r="J121"/>
  <c r="P120"/>
  <c r="M120" s="1"/>
  <c r="L120"/>
  <c r="K120"/>
  <c r="J120"/>
  <c r="P119"/>
  <c r="M119" s="1"/>
  <c r="L119"/>
  <c r="K119"/>
  <c r="J119"/>
  <c r="P118"/>
  <c r="M118" s="1"/>
  <c r="L118"/>
  <c r="K118"/>
  <c r="J118"/>
  <c r="P117"/>
  <c r="M117" s="1"/>
  <c r="L117"/>
  <c r="K117"/>
  <c r="J117"/>
  <c r="P116"/>
  <c r="M116" s="1"/>
  <c r="L116"/>
  <c r="K116"/>
  <c r="J116"/>
  <c r="P115"/>
  <c r="M115" s="1"/>
  <c r="L115"/>
  <c r="K115"/>
  <c r="J115"/>
  <c r="P114"/>
  <c r="M114" s="1"/>
  <c r="L114"/>
  <c r="K114"/>
  <c r="J114"/>
  <c r="P113"/>
  <c r="M113" s="1"/>
  <c r="L113"/>
  <c r="K113"/>
  <c r="J113"/>
  <c r="P112"/>
  <c r="M112" s="1"/>
  <c r="L112"/>
  <c r="K112"/>
  <c r="J112"/>
  <c r="P111"/>
  <c r="M111" s="1"/>
  <c r="L111"/>
  <c r="K111"/>
  <c r="J111"/>
  <c r="P110"/>
  <c r="M110" s="1"/>
  <c r="L110"/>
  <c r="K110"/>
  <c r="J110"/>
  <c r="P109"/>
  <c r="M109" s="1"/>
  <c r="L109"/>
  <c r="K109"/>
  <c r="J109"/>
  <c r="P108"/>
  <c r="M108" s="1"/>
  <c r="L108"/>
  <c r="K108"/>
  <c r="J108"/>
  <c r="P107"/>
  <c r="M107" s="1"/>
  <c r="L107"/>
  <c r="K107"/>
  <c r="J107"/>
  <c r="P106"/>
  <c r="M106" s="1"/>
  <c r="L106"/>
  <c r="K106"/>
  <c r="J106"/>
  <c r="P105"/>
  <c r="M105" s="1"/>
  <c r="L105"/>
  <c r="K105"/>
  <c r="J105"/>
  <c r="P104"/>
  <c r="M104" s="1"/>
  <c r="L104"/>
  <c r="K104"/>
  <c r="J104"/>
  <c r="P103"/>
  <c r="M103" s="1"/>
  <c r="L103"/>
  <c r="K103"/>
  <c r="J103"/>
  <c r="P102"/>
  <c r="M102" s="1"/>
  <c r="L102"/>
  <c r="K102"/>
  <c r="J102"/>
  <c r="P101"/>
  <c r="M101" s="1"/>
  <c r="L101"/>
  <c r="K101"/>
  <c r="J101"/>
  <c r="P100"/>
  <c r="M100" s="1"/>
  <c r="L100"/>
  <c r="K100"/>
  <c r="J100"/>
  <c r="P99"/>
  <c r="M99" s="1"/>
  <c r="L99"/>
  <c r="K99"/>
  <c r="J99"/>
  <c r="P98"/>
  <c r="M98" s="1"/>
  <c r="L98"/>
  <c r="K98"/>
  <c r="J98"/>
  <c r="P97"/>
  <c r="M97" s="1"/>
  <c r="L97"/>
  <c r="K97"/>
  <c r="J97"/>
  <c r="P96"/>
  <c r="M96" s="1"/>
  <c r="L96"/>
  <c r="K96"/>
  <c r="J96"/>
  <c r="P95"/>
  <c r="M95" s="1"/>
  <c r="L95"/>
  <c r="K95"/>
  <c r="J95"/>
  <c r="P94"/>
  <c r="M94" s="1"/>
  <c r="L94"/>
  <c r="K94"/>
  <c r="J94"/>
  <c r="P93"/>
  <c r="M93" s="1"/>
  <c r="L93"/>
  <c r="K93"/>
  <c r="J93"/>
  <c r="P92"/>
  <c r="M92" s="1"/>
  <c r="L92"/>
  <c r="K92"/>
  <c r="J92"/>
  <c r="P91"/>
  <c r="M91" s="1"/>
  <c r="L91"/>
  <c r="K91"/>
  <c r="J91"/>
  <c r="P90"/>
  <c r="M90" s="1"/>
  <c r="L90"/>
  <c r="K90"/>
  <c r="J90"/>
  <c r="P89"/>
  <c r="M89" s="1"/>
  <c r="L89"/>
  <c r="K89"/>
  <c r="J89"/>
  <c r="P88"/>
  <c r="M88"/>
  <c r="L88"/>
  <c r="K88"/>
  <c r="J88"/>
  <c r="P87"/>
  <c r="M87" s="1"/>
  <c r="L87"/>
  <c r="K87"/>
  <c r="J87"/>
  <c r="P86"/>
  <c r="M86"/>
  <c r="L86"/>
  <c r="K86"/>
  <c r="J86"/>
  <c r="P85"/>
  <c r="M85" s="1"/>
  <c r="L85"/>
  <c r="K85"/>
  <c r="J85"/>
  <c r="P84"/>
  <c r="M84"/>
  <c r="L84"/>
  <c r="K84"/>
  <c r="J84"/>
  <c r="P83"/>
  <c r="M83" s="1"/>
  <c r="L83"/>
  <c r="K83"/>
  <c r="J83"/>
  <c r="P82"/>
  <c r="M82"/>
  <c r="L82"/>
  <c r="K82"/>
  <c r="J82"/>
  <c r="P81"/>
  <c r="M81" s="1"/>
  <c r="L81"/>
  <c r="K81"/>
  <c r="J81"/>
  <c r="P80"/>
  <c r="M80"/>
  <c r="L80"/>
  <c r="K80"/>
  <c r="J80"/>
  <c r="P79"/>
  <c r="M79" s="1"/>
  <c r="L79"/>
  <c r="K79"/>
  <c r="J79"/>
  <c r="P78"/>
  <c r="M78" s="1"/>
  <c r="L78"/>
  <c r="K78"/>
  <c r="J78"/>
  <c r="P77"/>
  <c r="M77" s="1"/>
  <c r="L77"/>
  <c r="K77"/>
  <c r="J77"/>
  <c r="P76"/>
  <c r="M76" s="1"/>
  <c r="L76"/>
  <c r="K76"/>
  <c r="J76"/>
  <c r="P75"/>
  <c r="M75" s="1"/>
  <c r="L75"/>
  <c r="K75"/>
  <c r="J75"/>
  <c r="P74"/>
  <c r="M74" s="1"/>
  <c r="L74"/>
  <c r="K74"/>
  <c r="J74"/>
  <c r="P73"/>
  <c r="M73" s="1"/>
  <c r="L73"/>
  <c r="K73"/>
  <c r="J73"/>
  <c r="P72"/>
  <c r="M72" s="1"/>
  <c r="L72"/>
  <c r="K72"/>
  <c r="J72"/>
  <c r="P71"/>
  <c r="M71" s="1"/>
  <c r="L71"/>
  <c r="K71"/>
  <c r="J71"/>
  <c r="P70"/>
  <c r="M70" s="1"/>
  <c r="L70"/>
  <c r="K70"/>
  <c r="J70"/>
  <c r="P69"/>
  <c r="M69" s="1"/>
  <c r="L69"/>
  <c r="K69"/>
  <c r="J69"/>
  <c r="P68"/>
  <c r="M68" s="1"/>
  <c r="L68"/>
  <c r="K68"/>
  <c r="J68"/>
  <c r="P67"/>
  <c r="M67" s="1"/>
  <c r="L67"/>
  <c r="K67"/>
  <c r="J67"/>
  <c r="P66"/>
  <c r="M66" s="1"/>
  <c r="L66"/>
  <c r="K66"/>
  <c r="J66"/>
  <c r="P65"/>
  <c r="M65" s="1"/>
  <c r="L65"/>
  <c r="K65"/>
  <c r="J65"/>
  <c r="P64"/>
  <c r="M64" s="1"/>
  <c r="L64"/>
  <c r="K64"/>
  <c r="J64"/>
  <c r="P63"/>
  <c r="M63" s="1"/>
  <c r="L63"/>
  <c r="K63"/>
  <c r="J63"/>
  <c r="P62"/>
  <c r="M62" s="1"/>
  <c r="L62"/>
  <c r="K62"/>
  <c r="J62"/>
  <c r="P61"/>
  <c r="M61" s="1"/>
  <c r="L61"/>
  <c r="K61"/>
  <c r="J61"/>
  <c r="P60"/>
  <c r="M60" s="1"/>
  <c r="L60"/>
  <c r="K60"/>
  <c r="J60"/>
  <c r="P59"/>
  <c r="M59" s="1"/>
  <c r="L59"/>
  <c r="K59"/>
  <c r="J59"/>
  <c r="P58"/>
  <c r="M58" s="1"/>
  <c r="L58"/>
  <c r="K58"/>
  <c r="J58"/>
  <c r="P57"/>
  <c r="M57" s="1"/>
  <c r="L57"/>
  <c r="K57"/>
  <c r="J57"/>
  <c r="P56"/>
  <c r="M56" s="1"/>
  <c r="L56"/>
  <c r="K56"/>
  <c r="J56"/>
  <c r="P55"/>
  <c r="M55" s="1"/>
  <c r="L55"/>
  <c r="K55"/>
  <c r="J55"/>
  <c r="P54"/>
  <c r="M54" s="1"/>
  <c r="L54"/>
  <c r="K54"/>
  <c r="J54"/>
  <c r="P53"/>
  <c r="M53" s="1"/>
  <c r="L53"/>
  <c r="K53"/>
  <c r="J53"/>
  <c r="P52"/>
  <c r="M52" s="1"/>
  <c r="L52"/>
  <c r="K52"/>
  <c r="J52"/>
  <c r="P51"/>
  <c r="M51" s="1"/>
  <c r="L51"/>
  <c r="K51"/>
  <c r="J51"/>
  <c r="P50"/>
  <c r="M50" s="1"/>
  <c r="L50"/>
  <c r="K50"/>
  <c r="J50"/>
  <c r="P49"/>
  <c r="M49" s="1"/>
  <c r="L49"/>
  <c r="K49"/>
  <c r="J49"/>
  <c r="P48"/>
  <c r="M48" s="1"/>
  <c r="L48"/>
  <c r="K48"/>
  <c r="J48"/>
  <c r="P47"/>
  <c r="M47" s="1"/>
  <c r="L47"/>
  <c r="K47"/>
  <c r="J47"/>
  <c r="P46"/>
  <c r="M46" s="1"/>
  <c r="L46"/>
  <c r="K46"/>
  <c r="J46"/>
  <c r="P45"/>
  <c r="M45"/>
  <c r="L45"/>
  <c r="K45"/>
  <c r="J45"/>
  <c r="P44"/>
  <c r="M44" s="1"/>
  <c r="L44"/>
  <c r="K44"/>
  <c r="J44"/>
  <c r="P43"/>
  <c r="M43" s="1"/>
  <c r="L43"/>
  <c r="K43"/>
  <c r="J43"/>
  <c r="P42"/>
  <c r="M42" s="1"/>
  <c r="L42"/>
  <c r="K42"/>
  <c r="J42"/>
  <c r="P41"/>
  <c r="M41" s="1"/>
  <c r="L41"/>
  <c r="K41"/>
  <c r="J41"/>
  <c r="P40"/>
  <c r="M40" s="1"/>
  <c r="L40"/>
  <c r="K40"/>
  <c r="J40"/>
  <c r="H5"/>
  <c r="D5"/>
  <c r="C5"/>
  <c r="A5"/>
  <c r="A1"/>
  <c r="C2" i="231"/>
  <c r="P156"/>
  <c r="M156"/>
  <c r="L156"/>
  <c r="K156"/>
  <c r="J156"/>
  <c r="P155"/>
  <c r="M155" s="1"/>
  <c r="L155"/>
  <c r="K155"/>
  <c r="J155"/>
  <c r="P154"/>
  <c r="M154"/>
  <c r="L154"/>
  <c r="K154"/>
  <c r="J154"/>
  <c r="P153"/>
  <c r="M153" s="1"/>
  <c r="L153"/>
  <c r="K153"/>
  <c r="J153"/>
  <c r="P152"/>
  <c r="M152"/>
  <c r="L152"/>
  <c r="K152"/>
  <c r="J152"/>
  <c r="P151"/>
  <c r="M151" s="1"/>
  <c r="L151"/>
  <c r="K151"/>
  <c r="J151"/>
  <c r="P150"/>
  <c r="M150"/>
  <c r="L150"/>
  <c r="K150"/>
  <c r="J150"/>
  <c r="P149"/>
  <c r="M149" s="1"/>
  <c r="L149"/>
  <c r="K149"/>
  <c r="J149"/>
  <c r="P148"/>
  <c r="M148"/>
  <c r="L148"/>
  <c r="K148"/>
  <c r="J148"/>
  <c r="P147"/>
  <c r="M147" s="1"/>
  <c r="L147"/>
  <c r="K147"/>
  <c r="J147"/>
  <c r="P146"/>
  <c r="M146"/>
  <c r="L146"/>
  <c r="K146"/>
  <c r="J146"/>
  <c r="P145"/>
  <c r="M145" s="1"/>
  <c r="L145"/>
  <c r="K145"/>
  <c r="J145"/>
  <c r="P144"/>
  <c r="M144"/>
  <c r="L144"/>
  <c r="K144"/>
  <c r="J144"/>
  <c r="P143"/>
  <c r="M143" s="1"/>
  <c r="L143"/>
  <c r="K143"/>
  <c r="J143"/>
  <c r="P142"/>
  <c r="M142"/>
  <c r="L142"/>
  <c r="K142"/>
  <c r="J142"/>
  <c r="P141"/>
  <c r="M141" s="1"/>
  <c r="L141"/>
  <c r="K141"/>
  <c r="J141"/>
  <c r="P140"/>
  <c r="M140"/>
  <c r="L140"/>
  <c r="K140"/>
  <c r="J140"/>
  <c r="P139"/>
  <c r="M139" s="1"/>
  <c r="L139"/>
  <c r="K139"/>
  <c r="J139"/>
  <c r="P138"/>
  <c r="M138"/>
  <c r="L138"/>
  <c r="K138"/>
  <c r="J138"/>
  <c r="P137"/>
  <c r="M137" s="1"/>
  <c r="L137"/>
  <c r="K137"/>
  <c r="J137"/>
  <c r="P136"/>
  <c r="M136"/>
  <c r="L136"/>
  <c r="K136"/>
  <c r="J136"/>
  <c r="P135"/>
  <c r="M135" s="1"/>
  <c r="L135"/>
  <c r="K135"/>
  <c r="J135"/>
  <c r="P134"/>
  <c r="M134"/>
  <c r="L134"/>
  <c r="K134"/>
  <c r="J134"/>
  <c r="P133"/>
  <c r="M133" s="1"/>
  <c r="L133"/>
  <c r="K133"/>
  <c r="J133"/>
  <c r="P132"/>
  <c r="M132"/>
  <c r="L132"/>
  <c r="K132"/>
  <c r="J132"/>
  <c r="P131"/>
  <c r="M131" s="1"/>
  <c r="L131"/>
  <c r="K131"/>
  <c r="J131"/>
  <c r="P130"/>
  <c r="M130"/>
  <c r="L130"/>
  <c r="K130"/>
  <c r="J130"/>
  <c r="P129"/>
  <c r="M129" s="1"/>
  <c r="L129"/>
  <c r="K129"/>
  <c r="J129"/>
  <c r="P128"/>
  <c r="M128"/>
  <c r="L128"/>
  <c r="K128"/>
  <c r="J128"/>
  <c r="P127"/>
  <c r="M127" s="1"/>
  <c r="L127"/>
  <c r="K127"/>
  <c r="J127"/>
  <c r="P126"/>
  <c r="M126"/>
  <c r="L126"/>
  <c r="K126"/>
  <c r="J126"/>
  <c r="P125"/>
  <c r="M125" s="1"/>
  <c r="L125"/>
  <c r="K125"/>
  <c r="J125"/>
  <c r="P124"/>
  <c r="M124"/>
  <c r="L124"/>
  <c r="K124"/>
  <c r="J124"/>
  <c r="P123"/>
  <c r="M123" s="1"/>
  <c r="L123"/>
  <c r="K123"/>
  <c r="J123"/>
  <c r="P122"/>
  <c r="M122"/>
  <c r="L122"/>
  <c r="K122"/>
  <c r="J122"/>
  <c r="P121"/>
  <c r="M121" s="1"/>
  <c r="L121"/>
  <c r="K121"/>
  <c r="J121"/>
  <c r="P120"/>
  <c r="M120"/>
  <c r="L120"/>
  <c r="K120"/>
  <c r="J120"/>
  <c r="P119"/>
  <c r="M119" s="1"/>
  <c r="L119"/>
  <c r="K119"/>
  <c r="J119"/>
  <c r="P118"/>
  <c r="M118"/>
  <c r="L118"/>
  <c r="K118"/>
  <c r="J118"/>
  <c r="P117"/>
  <c r="M117" s="1"/>
  <c r="L117"/>
  <c r="K117"/>
  <c r="J117"/>
  <c r="P116"/>
  <c r="M116"/>
  <c r="L116"/>
  <c r="K116"/>
  <c r="J116"/>
  <c r="P115"/>
  <c r="M115" s="1"/>
  <c r="L115"/>
  <c r="K115"/>
  <c r="J115"/>
  <c r="P114"/>
  <c r="M114"/>
  <c r="L114"/>
  <c r="K114"/>
  <c r="J114"/>
  <c r="P113"/>
  <c r="M113" s="1"/>
  <c r="L113"/>
  <c r="K113"/>
  <c r="J113"/>
  <c r="P112"/>
  <c r="M112"/>
  <c r="L112"/>
  <c r="K112"/>
  <c r="J112"/>
  <c r="P111"/>
  <c r="M111" s="1"/>
  <c r="L111"/>
  <c r="K111"/>
  <c r="J111"/>
  <c r="P110"/>
  <c r="M110"/>
  <c r="L110"/>
  <c r="K110"/>
  <c r="J110"/>
  <c r="P109"/>
  <c r="M109" s="1"/>
  <c r="L109"/>
  <c r="K109"/>
  <c r="J109"/>
  <c r="P108"/>
  <c r="M108"/>
  <c r="L108"/>
  <c r="K108"/>
  <c r="J108"/>
  <c r="P107"/>
  <c r="M107" s="1"/>
  <c r="L107"/>
  <c r="K107"/>
  <c r="J107"/>
  <c r="P106"/>
  <c r="M106"/>
  <c r="L106"/>
  <c r="K106"/>
  <c r="J106"/>
  <c r="P105"/>
  <c r="M105" s="1"/>
  <c r="L105"/>
  <c r="K105"/>
  <c r="J105"/>
  <c r="P104"/>
  <c r="M104"/>
  <c r="L104"/>
  <c r="K104"/>
  <c r="J104"/>
  <c r="P103"/>
  <c r="M103" s="1"/>
  <c r="L103"/>
  <c r="K103"/>
  <c r="J103"/>
  <c r="P102"/>
  <c r="M102"/>
  <c r="L102"/>
  <c r="K102"/>
  <c r="J102"/>
  <c r="P101"/>
  <c r="M101" s="1"/>
  <c r="L101"/>
  <c r="K101"/>
  <c r="J101"/>
  <c r="P100"/>
  <c r="M100"/>
  <c r="L100"/>
  <c r="K100"/>
  <c r="J100"/>
  <c r="P99"/>
  <c r="M99" s="1"/>
  <c r="L99"/>
  <c r="K99"/>
  <c r="J99"/>
  <c r="P98"/>
  <c r="M98"/>
  <c r="L98"/>
  <c r="K98"/>
  <c r="J98"/>
  <c r="P97"/>
  <c r="M97" s="1"/>
  <c r="L97"/>
  <c r="K97"/>
  <c r="J97"/>
  <c r="P96"/>
  <c r="M96"/>
  <c r="L96"/>
  <c r="K96"/>
  <c r="J96"/>
  <c r="P95"/>
  <c r="M95" s="1"/>
  <c r="L95"/>
  <c r="K95"/>
  <c r="J95"/>
  <c r="P94"/>
  <c r="M94"/>
  <c r="L94"/>
  <c r="K94"/>
  <c r="J94"/>
  <c r="P93"/>
  <c r="M93" s="1"/>
  <c r="L93"/>
  <c r="K93"/>
  <c r="J93"/>
  <c r="P92"/>
  <c r="M92"/>
  <c r="L92"/>
  <c r="K92"/>
  <c r="J92"/>
  <c r="P91"/>
  <c r="M91" s="1"/>
  <c r="L91"/>
  <c r="K91"/>
  <c r="J91"/>
  <c r="P90"/>
  <c r="M90"/>
  <c r="L90"/>
  <c r="K90"/>
  <c r="J90"/>
  <c r="P89"/>
  <c r="M89" s="1"/>
  <c r="L89"/>
  <c r="K89"/>
  <c r="J89"/>
  <c r="P88"/>
  <c r="M88"/>
  <c r="L88"/>
  <c r="K88"/>
  <c r="J88"/>
  <c r="P87"/>
  <c r="M87" s="1"/>
  <c r="L87"/>
  <c r="K87"/>
  <c r="J87"/>
  <c r="P86"/>
  <c r="M86"/>
  <c r="L86"/>
  <c r="K86"/>
  <c r="J86"/>
  <c r="P85"/>
  <c r="M85" s="1"/>
  <c r="L85"/>
  <c r="K85"/>
  <c r="J85"/>
  <c r="P84"/>
  <c r="M84"/>
  <c r="L84"/>
  <c r="K84"/>
  <c r="J84"/>
  <c r="P83"/>
  <c r="M83" s="1"/>
  <c r="L83"/>
  <c r="K83"/>
  <c r="J83"/>
  <c r="P82"/>
  <c r="M82"/>
  <c r="L82"/>
  <c r="K82"/>
  <c r="J82"/>
  <c r="P81"/>
  <c r="M81" s="1"/>
  <c r="L81"/>
  <c r="K81"/>
  <c r="J81"/>
  <c r="P80"/>
  <c r="M80"/>
  <c r="L80"/>
  <c r="K80"/>
  <c r="J80"/>
  <c r="P79"/>
  <c r="M79" s="1"/>
  <c r="L79"/>
  <c r="K79"/>
  <c r="J79"/>
  <c r="P78"/>
  <c r="M78"/>
  <c r="L78"/>
  <c r="K78"/>
  <c r="J78"/>
  <c r="P77"/>
  <c r="M77" s="1"/>
  <c r="L77"/>
  <c r="K77"/>
  <c r="J77"/>
  <c r="P76"/>
  <c r="M76"/>
  <c r="L76"/>
  <c r="K76"/>
  <c r="J76"/>
  <c r="P75"/>
  <c r="M75" s="1"/>
  <c r="L75"/>
  <c r="K75"/>
  <c r="J75"/>
  <c r="P74"/>
  <c r="M74"/>
  <c r="L74"/>
  <c r="K74"/>
  <c r="J74"/>
  <c r="P73"/>
  <c r="M73" s="1"/>
  <c r="L73"/>
  <c r="K73"/>
  <c r="J73"/>
  <c r="P72"/>
  <c r="M72"/>
  <c r="L72"/>
  <c r="K72"/>
  <c r="J72"/>
  <c r="P71"/>
  <c r="M71" s="1"/>
  <c r="L71"/>
  <c r="K71"/>
  <c r="J71"/>
  <c r="P70"/>
  <c r="M70"/>
  <c r="L70"/>
  <c r="K70"/>
  <c r="J70"/>
  <c r="P69"/>
  <c r="M69" s="1"/>
  <c r="L69"/>
  <c r="K69"/>
  <c r="J69"/>
  <c r="P68"/>
  <c r="M68"/>
  <c r="L68"/>
  <c r="K68"/>
  <c r="J68"/>
  <c r="P67"/>
  <c r="M67" s="1"/>
  <c r="L67"/>
  <c r="K67"/>
  <c r="J67"/>
  <c r="P66"/>
  <c r="M66"/>
  <c r="L66"/>
  <c r="K66"/>
  <c r="J66"/>
  <c r="P65"/>
  <c r="M65" s="1"/>
  <c r="L65"/>
  <c r="K65"/>
  <c r="J65"/>
  <c r="P64"/>
  <c r="M64"/>
  <c r="L64"/>
  <c r="K64"/>
  <c r="J64"/>
  <c r="P63"/>
  <c r="M63" s="1"/>
  <c r="L63"/>
  <c r="K63"/>
  <c r="J63"/>
  <c r="P62"/>
  <c r="M62"/>
  <c r="L62"/>
  <c r="K62"/>
  <c r="J62"/>
  <c r="P61"/>
  <c r="M61" s="1"/>
  <c r="L61"/>
  <c r="K61"/>
  <c r="J61"/>
  <c r="P60"/>
  <c r="M60"/>
  <c r="L60"/>
  <c r="K60"/>
  <c r="J60"/>
  <c r="P59"/>
  <c r="M59" s="1"/>
  <c r="L59"/>
  <c r="K59"/>
  <c r="J59"/>
  <c r="P58"/>
  <c r="M58"/>
  <c r="L58"/>
  <c r="K58"/>
  <c r="J58"/>
  <c r="P57"/>
  <c r="M57" s="1"/>
  <c r="L57"/>
  <c r="K57"/>
  <c r="J57"/>
  <c r="P56"/>
  <c r="M56"/>
  <c r="L56"/>
  <c r="K56"/>
  <c r="J56"/>
  <c r="P55"/>
  <c r="M55" s="1"/>
  <c r="L55"/>
  <c r="K55"/>
  <c r="J55"/>
  <c r="P54"/>
  <c r="M54"/>
  <c r="L54"/>
  <c r="K54"/>
  <c r="J54"/>
  <c r="P53"/>
  <c r="M53" s="1"/>
  <c r="L53"/>
  <c r="K53"/>
  <c r="J53"/>
  <c r="P52"/>
  <c r="M52"/>
  <c r="L52"/>
  <c r="K52"/>
  <c r="J52"/>
  <c r="P51"/>
  <c r="M51" s="1"/>
  <c r="L51"/>
  <c r="K51"/>
  <c r="J51"/>
  <c r="P50"/>
  <c r="M50"/>
  <c r="L50"/>
  <c r="K50"/>
  <c r="J50"/>
  <c r="P49"/>
  <c r="M49" s="1"/>
  <c r="L49"/>
  <c r="K49"/>
  <c r="J49"/>
  <c r="P48"/>
  <c r="M48"/>
  <c r="L48"/>
  <c r="K48"/>
  <c r="J48"/>
  <c r="P47"/>
  <c r="M47" s="1"/>
  <c r="L47"/>
  <c r="K47"/>
  <c r="J47"/>
  <c r="P46"/>
  <c r="M46"/>
  <c r="L46"/>
  <c r="K46"/>
  <c r="J46"/>
  <c r="P45"/>
  <c r="M45" s="1"/>
  <c r="L45"/>
  <c r="K45"/>
  <c r="J45"/>
  <c r="P44"/>
  <c r="M44"/>
  <c r="L44"/>
  <c r="K44"/>
  <c r="J44"/>
  <c r="P43"/>
  <c r="M43" s="1"/>
  <c r="L43"/>
  <c r="K43"/>
  <c r="J43"/>
  <c r="P42"/>
  <c r="M42"/>
  <c r="L42"/>
  <c r="K42"/>
  <c r="J42"/>
  <c r="P41"/>
  <c r="M41" s="1"/>
  <c r="L41"/>
  <c r="K41"/>
  <c r="J41"/>
  <c r="P40"/>
  <c r="M40"/>
  <c r="L40"/>
  <c r="K40"/>
  <c r="J40"/>
  <c r="H5"/>
  <c r="D5"/>
  <c r="C5"/>
  <c r="A5"/>
  <c r="A1"/>
  <c r="C2" i="9"/>
  <c r="C5"/>
  <c r="D5"/>
  <c r="H5"/>
  <c r="P22" i="2"/>
  <c r="P23"/>
  <c r="P24"/>
  <c r="P25"/>
  <c r="P26"/>
  <c r="P27"/>
  <c r="P28"/>
  <c r="P29"/>
  <c r="Y3" i="86"/>
  <c r="Y5"/>
  <c r="L19"/>
  <c r="L17"/>
  <c r="L15"/>
  <c r="L9"/>
  <c r="R44"/>
  <c r="I19"/>
  <c r="G19"/>
  <c r="E19"/>
  <c r="J27" s="1"/>
  <c r="D19"/>
  <c r="C19"/>
  <c r="E15"/>
  <c r="F27" s="1"/>
  <c r="E13"/>
  <c r="B28" s="1"/>
  <c r="E17"/>
  <c r="B30" s="1"/>
  <c r="B31"/>
  <c r="F38"/>
  <c r="F36"/>
  <c r="F34"/>
  <c r="L4"/>
  <c r="K49" s="1"/>
  <c r="E11"/>
  <c r="B25" s="1"/>
  <c r="C38"/>
  <c r="E9"/>
  <c r="B24" s="1"/>
  <c r="C36"/>
  <c r="E7"/>
  <c r="B23" s="1"/>
  <c r="C34"/>
  <c r="H22"/>
  <c r="I17"/>
  <c r="G17"/>
  <c r="D17"/>
  <c r="C17"/>
  <c r="I15"/>
  <c r="G15"/>
  <c r="D15"/>
  <c r="C15"/>
  <c r="I13"/>
  <c r="G13"/>
  <c r="D13"/>
  <c r="C13"/>
  <c r="I11"/>
  <c r="G11"/>
  <c r="D11"/>
  <c r="C11"/>
  <c r="I9"/>
  <c r="G9"/>
  <c r="D9"/>
  <c r="C9"/>
  <c r="I7"/>
  <c r="G7"/>
  <c r="D7"/>
  <c r="C7"/>
  <c r="E4"/>
  <c r="A4"/>
  <c r="A1"/>
  <c r="J151" i="9"/>
  <c r="K151"/>
  <c r="L151"/>
  <c r="P151"/>
  <c r="M151"/>
  <c r="J152"/>
  <c r="K152"/>
  <c r="L152"/>
  <c r="P152"/>
  <c r="M152" s="1"/>
  <c r="J153"/>
  <c r="K153"/>
  <c r="L153"/>
  <c r="P153"/>
  <c r="M153"/>
  <c r="J154"/>
  <c r="K154"/>
  <c r="L154"/>
  <c r="P154"/>
  <c r="M154" s="1"/>
  <c r="J155"/>
  <c r="K155"/>
  <c r="L155"/>
  <c r="P155"/>
  <c r="M155"/>
  <c r="J156"/>
  <c r="K156"/>
  <c r="L156"/>
  <c r="P156"/>
  <c r="M156" s="1"/>
  <c r="J135"/>
  <c r="K135"/>
  <c r="L135"/>
  <c r="P135"/>
  <c r="M135"/>
  <c r="J136"/>
  <c r="K136"/>
  <c r="L136"/>
  <c r="P136"/>
  <c r="M136" s="1"/>
  <c r="J137"/>
  <c r="K137"/>
  <c r="L137"/>
  <c r="P137"/>
  <c r="M137"/>
  <c r="J138"/>
  <c r="K138"/>
  <c r="L138"/>
  <c r="P138"/>
  <c r="M138" s="1"/>
  <c r="J139"/>
  <c r="K139"/>
  <c r="L139"/>
  <c r="P139"/>
  <c r="M139"/>
  <c r="J140"/>
  <c r="K140"/>
  <c r="L140"/>
  <c r="P140"/>
  <c r="M140" s="1"/>
  <c r="J141"/>
  <c r="K141"/>
  <c r="L141"/>
  <c r="P141"/>
  <c r="M141"/>
  <c r="J142"/>
  <c r="K142"/>
  <c r="L142"/>
  <c r="P142"/>
  <c r="M142" s="1"/>
  <c r="J143"/>
  <c r="K143"/>
  <c r="L143"/>
  <c r="P143"/>
  <c r="M143"/>
  <c r="J144"/>
  <c r="K144"/>
  <c r="L144"/>
  <c r="P144"/>
  <c r="M144" s="1"/>
  <c r="J145"/>
  <c r="K145"/>
  <c r="L145"/>
  <c r="P145"/>
  <c r="M145"/>
  <c r="J146"/>
  <c r="K146"/>
  <c r="L146"/>
  <c r="P146"/>
  <c r="M146" s="1"/>
  <c r="J147"/>
  <c r="K147"/>
  <c r="L147"/>
  <c r="P147"/>
  <c r="M147"/>
  <c r="J148"/>
  <c r="K148"/>
  <c r="L148"/>
  <c r="P148"/>
  <c r="M148" s="1"/>
  <c r="J149"/>
  <c r="K149"/>
  <c r="L149"/>
  <c r="P149"/>
  <c r="M149"/>
  <c r="J150"/>
  <c r="K150"/>
  <c r="L150"/>
  <c r="P150"/>
  <c r="M150" s="1"/>
  <c r="B5" i="2"/>
  <c r="A5"/>
  <c r="A1"/>
  <c r="A5" i="9"/>
  <c r="J40"/>
  <c r="K40"/>
  <c r="L40"/>
  <c r="P40"/>
  <c r="M40" s="1"/>
  <c r="J41"/>
  <c r="K41"/>
  <c r="L41"/>
  <c r="P41"/>
  <c r="M41"/>
  <c r="J42"/>
  <c r="K42"/>
  <c r="L42"/>
  <c r="P42"/>
  <c r="M42" s="1"/>
  <c r="J43"/>
  <c r="K43"/>
  <c r="L43"/>
  <c r="P43"/>
  <c r="M43"/>
  <c r="J44"/>
  <c r="K44"/>
  <c r="L44"/>
  <c r="P44"/>
  <c r="M44" s="1"/>
  <c r="J45"/>
  <c r="K45"/>
  <c r="L45"/>
  <c r="P45"/>
  <c r="M45"/>
  <c r="J46"/>
  <c r="K46"/>
  <c r="L46"/>
  <c r="P46"/>
  <c r="M46" s="1"/>
  <c r="J47"/>
  <c r="K47"/>
  <c r="L47"/>
  <c r="P47"/>
  <c r="M47"/>
  <c r="J48"/>
  <c r="K48"/>
  <c r="L48"/>
  <c r="P48"/>
  <c r="M48" s="1"/>
  <c r="J49"/>
  <c r="K49"/>
  <c r="L49"/>
  <c r="P49"/>
  <c r="M49"/>
  <c r="J50"/>
  <c r="K50"/>
  <c r="L50"/>
  <c r="P50"/>
  <c r="M50" s="1"/>
  <c r="J51"/>
  <c r="K51"/>
  <c r="L51"/>
  <c r="P51"/>
  <c r="M51"/>
  <c r="J52"/>
  <c r="K52"/>
  <c r="L52"/>
  <c r="P52"/>
  <c r="M52" s="1"/>
  <c r="J53"/>
  <c r="K53"/>
  <c r="L53"/>
  <c r="P53"/>
  <c r="M53"/>
  <c r="J54"/>
  <c r="K54"/>
  <c r="L54"/>
  <c r="P54"/>
  <c r="M54" s="1"/>
  <c r="J55"/>
  <c r="K55"/>
  <c r="L55"/>
  <c r="P55"/>
  <c r="M55"/>
  <c r="J56"/>
  <c r="K56"/>
  <c r="L56"/>
  <c r="P56"/>
  <c r="M56" s="1"/>
  <c r="J57"/>
  <c r="K57"/>
  <c r="L57"/>
  <c r="P57"/>
  <c r="M57"/>
  <c r="J58"/>
  <c r="K58"/>
  <c r="L58"/>
  <c r="P58"/>
  <c r="M58" s="1"/>
  <c r="J59"/>
  <c r="K59"/>
  <c r="L59"/>
  <c r="P59"/>
  <c r="M59"/>
  <c r="J60"/>
  <c r="K60"/>
  <c r="L60"/>
  <c r="P60"/>
  <c r="M60" s="1"/>
  <c r="J61"/>
  <c r="K61"/>
  <c r="L61"/>
  <c r="P61"/>
  <c r="M61"/>
  <c r="J62"/>
  <c r="K62"/>
  <c r="L62"/>
  <c r="P62"/>
  <c r="M62" s="1"/>
  <c r="J63"/>
  <c r="K63"/>
  <c r="L63"/>
  <c r="P63"/>
  <c r="M63"/>
  <c r="J64"/>
  <c r="K64"/>
  <c r="L64"/>
  <c r="P64"/>
  <c r="M64" s="1"/>
  <c r="J65"/>
  <c r="K65"/>
  <c r="L65"/>
  <c r="P65"/>
  <c r="M65"/>
  <c r="J66"/>
  <c r="K66"/>
  <c r="L66"/>
  <c r="P66"/>
  <c r="M66" s="1"/>
  <c r="J67"/>
  <c r="K67"/>
  <c r="L67"/>
  <c r="P67"/>
  <c r="M67"/>
  <c r="J68"/>
  <c r="K68"/>
  <c r="L68"/>
  <c r="P68"/>
  <c r="M68" s="1"/>
  <c r="J69"/>
  <c r="K69"/>
  <c r="L69"/>
  <c r="P69"/>
  <c r="M69"/>
  <c r="J70"/>
  <c r="K70"/>
  <c r="L70"/>
  <c r="P70"/>
  <c r="M70" s="1"/>
  <c r="J71"/>
  <c r="K71"/>
  <c r="L71"/>
  <c r="P71"/>
  <c r="M71"/>
  <c r="J72"/>
  <c r="K72"/>
  <c r="L72"/>
  <c r="P72"/>
  <c r="M72" s="1"/>
  <c r="J73"/>
  <c r="K73"/>
  <c r="L73"/>
  <c r="P73"/>
  <c r="M73"/>
  <c r="J74"/>
  <c r="K74"/>
  <c r="L74"/>
  <c r="P74"/>
  <c r="M74" s="1"/>
  <c r="J75"/>
  <c r="K75"/>
  <c r="L75"/>
  <c r="P75"/>
  <c r="M75"/>
  <c r="J76"/>
  <c r="K76"/>
  <c r="L76"/>
  <c r="P76"/>
  <c r="M76" s="1"/>
  <c r="J77"/>
  <c r="K77"/>
  <c r="L77"/>
  <c r="P77"/>
  <c r="M77"/>
  <c r="J78"/>
  <c r="K78"/>
  <c r="L78"/>
  <c r="P78"/>
  <c r="M78" s="1"/>
  <c r="J79"/>
  <c r="K79"/>
  <c r="L79"/>
  <c r="P79"/>
  <c r="M79"/>
  <c r="J80"/>
  <c r="K80"/>
  <c r="L80"/>
  <c r="P80"/>
  <c r="M80" s="1"/>
  <c r="J81"/>
  <c r="K81"/>
  <c r="L81"/>
  <c r="P81"/>
  <c r="M81"/>
  <c r="J82"/>
  <c r="K82"/>
  <c r="L82"/>
  <c r="P82"/>
  <c r="M82" s="1"/>
  <c r="J83"/>
  <c r="K83"/>
  <c r="L83"/>
  <c r="P83"/>
  <c r="M83"/>
  <c r="J84"/>
  <c r="K84"/>
  <c r="L84"/>
  <c r="P84"/>
  <c r="M84" s="1"/>
  <c r="J85"/>
  <c r="K85"/>
  <c r="L85"/>
  <c r="P85"/>
  <c r="M85"/>
  <c r="J86"/>
  <c r="K86"/>
  <c r="L86"/>
  <c r="P86"/>
  <c r="M86" s="1"/>
  <c r="J87"/>
  <c r="K87"/>
  <c r="L87"/>
  <c r="P87"/>
  <c r="M87"/>
  <c r="J88"/>
  <c r="K88"/>
  <c r="L88"/>
  <c r="P88"/>
  <c r="M88" s="1"/>
  <c r="J89"/>
  <c r="K89"/>
  <c r="L89"/>
  <c r="P89"/>
  <c r="M89"/>
  <c r="J90"/>
  <c r="K90"/>
  <c r="L90"/>
  <c r="P90"/>
  <c r="M90" s="1"/>
  <c r="J91"/>
  <c r="K91"/>
  <c r="L91"/>
  <c r="P91"/>
  <c r="M91"/>
  <c r="J92"/>
  <c r="K92"/>
  <c r="L92"/>
  <c r="P92"/>
  <c r="M92" s="1"/>
  <c r="J93"/>
  <c r="K93"/>
  <c r="L93"/>
  <c r="P93"/>
  <c r="M93"/>
  <c r="J94"/>
  <c r="K94"/>
  <c r="L94"/>
  <c r="P94"/>
  <c r="M94" s="1"/>
  <c r="J95"/>
  <c r="K95"/>
  <c r="L95"/>
  <c r="P95"/>
  <c r="M95"/>
  <c r="J96"/>
  <c r="K96"/>
  <c r="L96"/>
  <c r="P96"/>
  <c r="M96" s="1"/>
  <c r="J97"/>
  <c r="K97"/>
  <c r="L97"/>
  <c r="P97"/>
  <c r="M97"/>
  <c r="J98"/>
  <c r="K98"/>
  <c r="L98"/>
  <c r="P98"/>
  <c r="M98" s="1"/>
  <c r="J99"/>
  <c r="K99"/>
  <c r="L99"/>
  <c r="P99"/>
  <c r="M99"/>
  <c r="J100"/>
  <c r="K100"/>
  <c r="L100"/>
  <c r="P100"/>
  <c r="M100" s="1"/>
  <c r="J101"/>
  <c r="K101"/>
  <c r="L101"/>
  <c r="P101"/>
  <c r="M101"/>
  <c r="J102"/>
  <c r="K102"/>
  <c r="L102"/>
  <c r="P102"/>
  <c r="M102" s="1"/>
  <c r="J103"/>
  <c r="K103"/>
  <c r="L103"/>
  <c r="P103"/>
  <c r="M103"/>
  <c r="J104"/>
  <c r="K104"/>
  <c r="L104"/>
  <c r="P104"/>
  <c r="M104" s="1"/>
  <c r="J105"/>
  <c r="K105"/>
  <c r="L105"/>
  <c r="P105"/>
  <c r="M105"/>
  <c r="J106"/>
  <c r="K106"/>
  <c r="L106"/>
  <c r="P106"/>
  <c r="M106" s="1"/>
  <c r="J107"/>
  <c r="K107"/>
  <c r="L107"/>
  <c r="P107"/>
  <c r="M107"/>
  <c r="J108"/>
  <c r="K108"/>
  <c r="L108"/>
  <c r="P108"/>
  <c r="M108" s="1"/>
  <c r="J109"/>
  <c r="K109"/>
  <c r="L109"/>
  <c r="P109"/>
  <c r="M109"/>
  <c r="J110"/>
  <c r="K110"/>
  <c r="L110"/>
  <c r="P110"/>
  <c r="M110" s="1"/>
  <c r="J111"/>
  <c r="K111"/>
  <c r="L111"/>
  <c r="P111"/>
  <c r="M111"/>
  <c r="J112"/>
  <c r="K112"/>
  <c r="L112"/>
  <c r="P112"/>
  <c r="M112" s="1"/>
  <c r="J113"/>
  <c r="K113"/>
  <c r="L113"/>
  <c r="P113"/>
  <c r="M113"/>
  <c r="J114"/>
  <c r="K114"/>
  <c r="L114"/>
  <c r="P114"/>
  <c r="M114" s="1"/>
  <c r="J115"/>
  <c r="K115"/>
  <c r="L115"/>
  <c r="P115"/>
  <c r="M115"/>
  <c r="J116"/>
  <c r="K116"/>
  <c r="L116"/>
  <c r="P116"/>
  <c r="M116" s="1"/>
  <c r="J117"/>
  <c r="K117"/>
  <c r="L117"/>
  <c r="P117"/>
  <c r="M117"/>
  <c r="J118"/>
  <c r="K118"/>
  <c r="L118"/>
  <c r="P118"/>
  <c r="M118" s="1"/>
  <c r="J119"/>
  <c r="K119"/>
  <c r="L119"/>
  <c r="P119"/>
  <c r="M119"/>
  <c r="J120"/>
  <c r="K120"/>
  <c r="L120"/>
  <c r="P120"/>
  <c r="M120" s="1"/>
  <c r="J121"/>
  <c r="K121"/>
  <c r="L121"/>
  <c r="P121"/>
  <c r="M121"/>
  <c r="J122"/>
  <c r="K122"/>
  <c r="L122"/>
  <c r="P122"/>
  <c r="M122" s="1"/>
  <c r="J123"/>
  <c r="K123"/>
  <c r="L123"/>
  <c r="P123"/>
  <c r="M123"/>
  <c r="J124"/>
  <c r="K124"/>
  <c r="L124"/>
  <c r="P124"/>
  <c r="M124" s="1"/>
  <c r="J125"/>
  <c r="K125"/>
  <c r="L125"/>
  <c r="P125"/>
  <c r="M125"/>
  <c r="J126"/>
  <c r="K126"/>
  <c r="L126"/>
  <c r="P126"/>
  <c r="M126" s="1"/>
  <c r="J127"/>
  <c r="K127"/>
  <c r="L127"/>
  <c r="P127"/>
  <c r="M127"/>
  <c r="J128"/>
  <c r="K128"/>
  <c r="L128"/>
  <c r="P128"/>
  <c r="M128" s="1"/>
  <c r="J129"/>
  <c r="K129"/>
  <c r="L129"/>
  <c r="P129"/>
  <c r="M129"/>
  <c r="J130"/>
  <c r="K130"/>
  <c r="L130"/>
  <c r="P130"/>
  <c r="M130" s="1"/>
  <c r="J131"/>
  <c r="K131"/>
  <c r="L131"/>
  <c r="P131"/>
  <c r="M131"/>
  <c r="J132"/>
  <c r="K132"/>
  <c r="L132"/>
  <c r="P132"/>
  <c r="M132" s="1"/>
  <c r="J133"/>
  <c r="K133"/>
  <c r="L133"/>
  <c r="P133"/>
  <c r="M133"/>
  <c r="J134"/>
  <c r="K134"/>
  <c r="L134"/>
  <c r="P134"/>
  <c r="M134" s="1"/>
  <c r="A1"/>
  <c r="D18" i="329"/>
  <c r="F18"/>
  <c r="H18"/>
  <c r="J18"/>
  <c r="F27" i="307"/>
  <c r="E43" i="86"/>
  <c r="E42"/>
  <c r="AG1"/>
  <c r="AF1"/>
  <c r="AB1"/>
  <c r="AI1"/>
  <c r="E41" i="307"/>
  <c r="AH1"/>
  <c r="AC1"/>
  <c r="AK1"/>
  <c r="AE1"/>
  <c r="AK1" i="329"/>
  <c r="AG1"/>
  <c r="AC1"/>
  <c r="AJ1"/>
  <c r="AF1"/>
  <c r="AB1"/>
  <c r="AE1"/>
  <c r="AI1"/>
  <c r="AJ1" i="307"/>
  <c r="AF1"/>
  <c r="AB1"/>
  <c r="AH1" i="86"/>
  <c r="AC1"/>
  <c r="AK1"/>
  <c r="F22"/>
  <c r="AG1" i="307"/>
  <c r="AD1"/>
  <c r="AI1"/>
  <c r="D22" l="1"/>
  <c r="B29" i="86"/>
  <c r="H22" i="307"/>
  <c r="H27"/>
  <c r="D27"/>
  <c r="F22"/>
  <c r="H27" i="86"/>
  <c r="D27"/>
  <c r="AD1"/>
  <c r="AJ1"/>
  <c r="AE1"/>
  <c r="D22"/>
  <c r="AD1" i="329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N6" author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>
  <authors>
    <author>Anders Wennberg</author>
  </authors>
  <commentList>
    <comment ref="N6" author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>
  <authors>
    <author>Anders Wennberg</author>
  </authors>
  <commentList>
    <comment ref="N6" author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>
  <authors>
    <author>Anders Wennberg</author>
  </authors>
  <commentList>
    <comment ref="N6" author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<sst xmlns="http://schemas.openxmlformats.org/spreadsheetml/2006/main" count="1740" uniqueCount="330">
  <si>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</si>
  <si>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</si>
  <si>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</si>
  <si>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</si>
  <si>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</si>
  <si>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</si>
  <si>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</si>
  <si>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</si>
  <si>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</si>
  <si>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</si>
  <si>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</si>
  <si>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</si>
  <si>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</si>
  <si>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</si>
  <si>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</si>
  <si>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</si>
  <si>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</si>
  <si>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</si>
  <si>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</si>
  <si>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</si>
  <si>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</si>
  <si>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</si>
  <si>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</si>
  <si>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</si>
  <si>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</si>
  <si>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</si>
  <si>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</si>
  <si>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</si>
  <si>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</si>
  <si>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</si>
  <si>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</si>
  <si>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</si>
  <si>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</si>
  <si>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</si>
  <si>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</si>
  <si>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</si>
  <si>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</si>
  <si>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</si>
  <si>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</si>
  <si>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</si>
  <si>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</si>
  <si>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</si>
  <si>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</si>
  <si>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</si>
  <si>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</si>
  <si>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</si>
  <si>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</si>
  <si>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</si>
  <si>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</si>
  <si>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</si>
  <si>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</si>
  <si>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</si>
  <si>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</si>
  <si>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</si>
  <si>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</si>
  <si>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</si>
  <si>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</si>
  <si>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</si>
  <si>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</si>
  <si>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</si>
  <si>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</si>
  <si>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</si>
  <si>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</si>
  <si>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</si>
  <si>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</si>
  <si>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</si>
  <si>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</si>
  <si>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</si>
  <si>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</si>
  <si>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</si>
  <si>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</si>
  <si>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</si>
  <si>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</si>
  <si>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</si>
  <si>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</si>
  <si>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</si>
  <si>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</si>
  <si>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</si>
  <si>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</si>
  <si>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</si>
  <si>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</si>
  <si>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</si>
  <si>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</si>
  <si>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</si>
  <si>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</si>
  <si>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</si>
  <si>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</si>
  <si>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</si>
  <si>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</si>
  <si>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</si>
  <si>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</si>
  <si>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</si>
  <si>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</si>
  <si>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</si>
  <si>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</si>
  <si>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</si>
  <si>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</si>
  <si>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</si>
  <si>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</si>
  <si>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</si>
  <si>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</si>
  <si>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</si>
  <si>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E - F</t>
  </si>
  <si>
    <t>F - D</t>
  </si>
  <si>
    <t>D - G</t>
  </si>
  <si>
    <t>G - E</t>
  </si>
  <si>
    <t>F - E</t>
  </si>
  <si>
    <t>2023.05.02-05.</t>
  </si>
  <si>
    <t>Budapest</t>
  </si>
  <si>
    <t>Kádár László</t>
  </si>
  <si>
    <t>Miklósi Zsoltné</t>
  </si>
  <si>
    <t>Ádám</t>
  </si>
  <si>
    <t>Nimród</t>
  </si>
  <si>
    <t>Sámuel</t>
  </si>
  <si>
    <t>Péter</t>
  </si>
  <si>
    <t>Benedek</t>
  </si>
  <si>
    <t>Áron</t>
  </si>
  <si>
    <t>Soma</t>
  </si>
  <si>
    <t xml:space="preserve">Kristyán </t>
  </si>
  <si>
    <t xml:space="preserve">Hollósy </t>
  </si>
  <si>
    <t xml:space="preserve">Almai </t>
  </si>
  <si>
    <t xml:space="preserve">Marosi </t>
  </si>
  <si>
    <t xml:space="preserve">Hajós </t>
  </si>
  <si>
    <t xml:space="preserve">Tajta </t>
  </si>
  <si>
    <t>Vigh Dániel</t>
  </si>
  <si>
    <t>Ledényi Zsombor</t>
  </si>
  <si>
    <t>Lados Dominik</t>
  </si>
  <si>
    <t>Fehérvári Balázs</t>
  </si>
  <si>
    <t>Marosi Levente</t>
  </si>
  <si>
    <t>Olasz Botond</t>
  </si>
  <si>
    <t>Ujházi Bence</t>
  </si>
  <si>
    <t>Dániel</t>
  </si>
  <si>
    <t>Zsombor</t>
  </si>
  <si>
    <t>Dominik</t>
  </si>
  <si>
    <t>Balázs</t>
  </si>
  <si>
    <t>Levente</t>
  </si>
  <si>
    <t>Barnabás</t>
  </si>
  <si>
    <t>Botond</t>
  </si>
  <si>
    <t>Bence</t>
  </si>
  <si>
    <t xml:space="preserve">Vigh </t>
  </si>
  <si>
    <t xml:space="preserve">Ledényi </t>
  </si>
  <si>
    <t xml:space="preserve">Lados </t>
  </si>
  <si>
    <t xml:space="preserve">Fehérvári </t>
  </si>
  <si>
    <t xml:space="preserve">Olasz </t>
  </si>
  <si>
    <t xml:space="preserve">Ujházi </t>
  </si>
  <si>
    <t>Hidvégi</t>
  </si>
  <si>
    <t>Vigaszág</t>
  </si>
  <si>
    <t>Főtábla</t>
  </si>
  <si>
    <t>Hidvégi Barnabás</t>
  </si>
  <si>
    <t>Budapest Diákolimpia 2023.05.02-05.</t>
  </si>
  <si>
    <t>Versenyszám: III.fiú A</t>
  </si>
  <si>
    <t>Riggert Timm</t>
  </si>
  <si>
    <t>Lakos Botond</t>
  </si>
  <si>
    <t>Valkusz Márk</t>
  </si>
  <si>
    <t>Buday Zsombor Nátán</t>
  </si>
  <si>
    <t>Cser Nimród</t>
  </si>
  <si>
    <t>Szabó Mátyás László</t>
  </si>
  <si>
    <t>Nyikos Márton</t>
  </si>
  <si>
    <t>Hajas Bálint</t>
  </si>
  <si>
    <t>Paksi Vince</t>
  </si>
  <si>
    <t>Mátyás Bence</t>
  </si>
  <si>
    <t>Almai Dávid</t>
  </si>
  <si>
    <t>Velican Bendegúz</t>
  </si>
  <si>
    <t>Sonkodi Boldizsár István</t>
  </si>
  <si>
    <t>Szalay Zsolt</t>
  </si>
  <si>
    <t>Városi Péter</t>
  </si>
  <si>
    <t>Versenyszám: IV.fiú A</t>
  </si>
  <si>
    <t>Riggert Tim</t>
  </si>
  <si>
    <t>Budai Zsombor Nátán</t>
  </si>
  <si>
    <t>Marcell Gyula</t>
  </si>
  <si>
    <t xml:space="preserve">Mező </t>
  </si>
  <si>
    <t xml:space="preserve">Szilágyi </t>
  </si>
  <si>
    <t xml:space="preserve">Árokszállási </t>
  </si>
  <si>
    <t xml:space="preserve">Borbiró </t>
  </si>
  <si>
    <t>Márton</t>
  </si>
  <si>
    <t>Domonkos</t>
  </si>
  <si>
    <t>Balázs Leopold</t>
  </si>
  <si>
    <t>Tamás Attila</t>
  </si>
  <si>
    <t>István Áron</t>
  </si>
  <si>
    <t>Zalán</t>
  </si>
  <si>
    <t>Dávid</t>
  </si>
  <si>
    <t>Molnár</t>
  </si>
  <si>
    <t>Varga</t>
  </si>
  <si>
    <t xml:space="preserve">Andrek </t>
  </si>
  <si>
    <t xml:space="preserve">Gyüre </t>
  </si>
  <si>
    <t>BORBÍRÓ</t>
  </si>
  <si>
    <t>SZILÁGYI</t>
  </si>
  <si>
    <t>x</t>
  </si>
  <si>
    <t>Budapesti Diákolimpia</t>
  </si>
  <si>
    <t>BTSZ</t>
  </si>
  <si>
    <t>II.kcs</t>
  </si>
  <si>
    <t>III.kcs</t>
  </si>
  <si>
    <t>IV.kcs</t>
  </si>
  <si>
    <t>V.kcs</t>
  </si>
  <si>
    <t>VI.kcs</t>
  </si>
  <si>
    <t>VI.fiú B</t>
  </si>
  <si>
    <t>II.fiú</t>
  </si>
  <si>
    <t>V.fiú</t>
  </si>
  <si>
    <t>VI.fiú</t>
  </si>
  <si>
    <t>Verseny neve:</t>
  </si>
  <si>
    <t>Versenyszám: III.lány A</t>
  </si>
  <si>
    <t>Nógrádi Noémi</t>
  </si>
  <si>
    <t>Kovács Szofi</t>
  </si>
  <si>
    <t>Gazdag Tamara</t>
  </si>
  <si>
    <t>Bertók Nelli</t>
  </si>
  <si>
    <t>Somhegyi Zsófia</t>
  </si>
  <si>
    <t>Szalay Emma</t>
  </si>
  <si>
    <t>Kerényi Blanka</t>
  </si>
  <si>
    <t>Vecseri Bianka</t>
  </si>
  <si>
    <t>II.lány A</t>
  </si>
  <si>
    <t>F - G</t>
  </si>
  <si>
    <t>E - H</t>
  </si>
  <si>
    <t>H - F</t>
  </si>
  <si>
    <t>G - H</t>
  </si>
  <si>
    <t>H</t>
  </si>
  <si>
    <t>7. hely</t>
  </si>
  <si>
    <t>SIKLÓSI</t>
  </si>
  <si>
    <t>Odett</t>
  </si>
  <si>
    <t>KONCZÉR</t>
  </si>
  <si>
    <t>Laura</t>
  </si>
  <si>
    <t>KOVÁCS</t>
  </si>
  <si>
    <t>Petra</t>
  </si>
  <si>
    <t>PIROVITS</t>
  </si>
  <si>
    <t>Petra Dorka</t>
  </si>
  <si>
    <t>LEDÉNYI</t>
  </si>
  <si>
    <t>Zsófia</t>
  </si>
  <si>
    <t>PÁRKÁNSZKY</t>
  </si>
  <si>
    <t>POLGÁRDI</t>
  </si>
  <si>
    <t>Zita</t>
  </si>
  <si>
    <t>RAGÁLYI-KOVÁCS</t>
  </si>
  <si>
    <t>Katinka</t>
  </si>
  <si>
    <t>jn ny</t>
  </si>
  <si>
    <t>5/7 7/3 4/5</t>
  </si>
  <si>
    <t>7/5 3/7 5/4</t>
  </si>
  <si>
    <t>jn v</t>
  </si>
  <si>
    <t>7/1 7/2</t>
  </si>
  <si>
    <t>7/2 7/3</t>
  </si>
  <si>
    <t>7/4 7/1</t>
  </si>
  <si>
    <t>1/7 2/7</t>
  </si>
  <si>
    <t>5/7 7/4 3/5</t>
  </si>
  <si>
    <t>7/3 7/2</t>
  </si>
  <si>
    <t>2/7 3/7</t>
  </si>
  <si>
    <t>7/5 4/7 5/3</t>
  </si>
  <si>
    <t>8/6 7/5</t>
  </si>
  <si>
    <t>1/7 4/7</t>
  </si>
  <si>
    <t>3/7 3/7</t>
  </si>
  <si>
    <t>6/8 5/7</t>
  </si>
  <si>
    <t>10/8  7/1</t>
  </si>
  <si>
    <t>7/4 7/2</t>
  </si>
  <si>
    <t>I.</t>
  </si>
  <si>
    <t>II.</t>
  </si>
  <si>
    <t>III.</t>
  </si>
  <si>
    <t>nem jelentek meg</t>
  </si>
  <si>
    <t>7/0 7/0</t>
  </si>
  <si>
    <t>7/1 8/6</t>
  </si>
  <si>
    <t>0/7 0/7</t>
  </si>
  <si>
    <t>4/7 4/7</t>
  </si>
  <si>
    <t>1/7 6/8</t>
  </si>
  <si>
    <t>7/4 7/4</t>
  </si>
  <si>
    <t>7/3 7/0</t>
  </si>
  <si>
    <t>4/7 0/7</t>
  </si>
  <si>
    <t>7/2 7/5</t>
  </si>
  <si>
    <t>3/7 0/7</t>
  </si>
  <si>
    <t>0/7 1/7</t>
  </si>
  <si>
    <t>7/4 8/10 2/5</t>
  </si>
  <si>
    <t>7/4 7/0</t>
  </si>
  <si>
    <t>7/0 7/1</t>
  </si>
  <si>
    <t>7/1 7/0</t>
  </si>
  <si>
    <t>2/7 5/7</t>
  </si>
  <si>
    <t>4/7 10/8 5/2</t>
  </si>
  <si>
    <t>1/7 0/7</t>
  </si>
  <si>
    <t>7/1 6/8 5/2</t>
  </si>
  <si>
    <t>8/6 7/2</t>
  </si>
  <si>
    <t>7/3 7/3</t>
  </si>
  <si>
    <t>3/7 7/3 5/3</t>
  </si>
  <si>
    <t>7/3 3/7 3/5</t>
  </si>
  <si>
    <t>4/0 4/1</t>
  </si>
  <si>
    <t>3/5 2/4</t>
  </si>
  <si>
    <t>0/4 1/4</t>
  </si>
  <si>
    <t>0/4 0/4</t>
  </si>
  <si>
    <t>5/3 4/2</t>
  </si>
  <si>
    <t>4/0 4/0</t>
  </si>
  <si>
    <t>1/4 4/1 7/10</t>
  </si>
  <si>
    <t>0/4 4/2 15/13</t>
  </si>
  <si>
    <t>1/4 0/4</t>
  </si>
  <si>
    <t>4/1 1/4 10/7</t>
  </si>
  <si>
    <t>4/0 2/4 13/15</t>
  </si>
  <si>
    <t xml:space="preserve">4/1 4/0 </t>
  </si>
  <si>
    <t>4/0 4/2</t>
  </si>
  <si>
    <t>5/4 4/2</t>
  </si>
  <si>
    <t>0/4 2/4</t>
  </si>
  <si>
    <t>2/4 0/4</t>
  </si>
  <si>
    <t>4/5 2/4</t>
  </si>
  <si>
    <t>4/2 4/0</t>
  </si>
  <si>
    <t>1/4 4/1 10/6</t>
  </si>
  <si>
    <t>2/4 1/4</t>
  </si>
  <si>
    <t>4/1 1/4 6/10</t>
  </si>
  <si>
    <t>4/2 4/1</t>
  </si>
  <si>
    <t>jn</t>
  </si>
  <si>
    <t>4/2  4/0</t>
  </si>
  <si>
    <t>4/0  4/1</t>
  </si>
  <si>
    <t>4/0  4/0</t>
  </si>
  <si>
    <t>4/0  4/2</t>
  </si>
  <si>
    <t>4/1  4/1</t>
  </si>
  <si>
    <t>4/1  4/0</t>
  </si>
  <si>
    <t>0/4  4/0  10/3</t>
  </si>
  <si>
    <t>4/2  5/3</t>
  </si>
  <si>
    <t>2/4  4/1  10/5</t>
  </si>
  <si>
    <t>5/4  4/0</t>
  </si>
  <si>
    <t>4/1 4/0</t>
  </si>
  <si>
    <t>5/3  4/0</t>
  </si>
  <si>
    <t>4/2  4/5 10/5</t>
  </si>
  <si>
    <t>4/2  4/1</t>
  </si>
  <si>
    <t>4/1  4/2</t>
  </si>
  <si>
    <t>1/4 4/2 7/10</t>
  </si>
  <si>
    <t>4/1 2/4 10/7</t>
  </si>
  <si>
    <t>5/3  4/2</t>
  </si>
  <si>
    <t>4/0  1/4  10/6</t>
  </si>
  <si>
    <t>5/4 4/0</t>
  </si>
  <si>
    <t>4/5 5/4</t>
  </si>
  <si>
    <t>0/4  0/4</t>
  </si>
  <si>
    <t>5/3 5/3</t>
  </si>
  <si>
    <t>3/5 3/5</t>
  </si>
  <si>
    <t>2/4 4/2 10/8</t>
  </si>
  <si>
    <t>4/2 2/4 8/10</t>
  </si>
  <si>
    <t>4/2 5/3</t>
  </si>
  <si>
    <t>4/5 4/1 10/5</t>
  </si>
  <si>
    <t>5/4 1/4 5/10</t>
  </si>
  <si>
    <t>2/4 2/4</t>
  </si>
  <si>
    <t>4/2 4/2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</si>
</sst>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d\-mmm\-yy"/>
  </numFmts>
  <fonts count="8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7" fillId="0" borderId="0"/>
    <xf numFmtId="0" fontId="6" fillId="0" borderId="0"/>
    <xf numFmtId="0" fontId="9" fillId="0" borderId="0"/>
    <xf numFmtId="0" fontId="5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</cellStyleXfs>
  <cellXfs count="86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12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Continuous" vertical="center"/>
    </xf>
    <xf numFmtId="0" fontId="13" fillId="3" borderId="2" xfId="0" applyFont="1" applyFill="1" applyBorder="1" applyAlignment="1">
      <alignment horizontal="centerContinuous" vertical="center"/>
    </xf>
    <xf numFmtId="0" fontId="13" fillId="3" borderId="3" xfId="0" applyFont="1" applyFill="1" applyBorder="1" applyAlignment="1">
      <alignment horizontal="centerContinuous" vertical="center"/>
    </xf>
    <xf numFmtId="0" fontId="1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4" borderId="1" xfId="0" applyFont="1" applyFill="1" applyBorder="1" applyAlignment="1">
      <alignment horizontal="centerContinuous" vertical="center"/>
    </xf>
    <xf numFmtId="0" fontId="15" fillId="4" borderId="2" xfId="0" applyFont="1" applyFill="1" applyBorder="1" applyAlignment="1">
      <alignment horizontal="centerContinuous" vertical="center"/>
    </xf>
    <xf numFmtId="0" fontId="15" fillId="4" borderId="3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49" fontId="17" fillId="2" borderId="4" xfId="0" applyNumberFormat="1" applyFont="1" applyFill="1" applyBorder="1" applyAlignment="1">
      <alignment vertical="center"/>
    </xf>
    <xf numFmtId="49" fontId="17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20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right" vertical="center"/>
    </xf>
    <xf numFmtId="49" fontId="21" fillId="2" borderId="0" xfId="0" applyNumberFormat="1" applyFont="1" applyFill="1" applyAlignment="1">
      <alignment horizontal="left" vertical="center"/>
    </xf>
    <xf numFmtId="14" fontId="25" fillId="4" borderId="5" xfId="0" applyNumberFormat="1" applyFont="1" applyFill="1" applyBorder="1" applyAlignment="1">
      <alignment horizontal="left" vertical="center"/>
    </xf>
    <xf numFmtId="49" fontId="25" fillId="2" borderId="0" xfId="0" applyNumberFormat="1" applyFont="1" applyFill="1" applyAlignment="1">
      <alignment vertical="center"/>
    </xf>
    <xf numFmtId="49" fontId="25" fillId="4" borderId="5" xfId="0" applyNumberFormat="1" applyFont="1" applyFill="1" applyBorder="1" applyAlignment="1">
      <alignment vertical="center"/>
    </xf>
    <xf numFmtId="0" fontId="14" fillId="2" borderId="0" xfId="0" applyFont="1" applyFill="1"/>
    <xf numFmtId="0" fontId="0" fillId="2" borderId="0" xfId="0" applyFill="1"/>
    <xf numFmtId="0" fontId="27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4" fillId="2" borderId="0" xfId="0" applyFont="1" applyFill="1" applyAlignment="1"/>
    <xf numFmtId="0" fontId="16" fillId="2" borderId="0" xfId="0" applyFont="1" applyFill="1"/>
    <xf numFmtId="0" fontId="28" fillId="2" borderId="0" xfId="1" applyFont="1" applyFill="1"/>
    <xf numFmtId="0" fontId="0" fillId="0" borderId="0" xfId="0" applyAlignment="1">
      <alignment horizontal="center"/>
    </xf>
    <xf numFmtId="49" fontId="29" fillId="2" borderId="0" xfId="0" applyNumberFormat="1" applyFont="1" applyFill="1" applyAlignment="1">
      <alignment vertical="top"/>
    </xf>
    <xf numFmtId="49" fontId="19" fillId="2" borderId="0" xfId="0" applyNumberFormat="1" applyFont="1" applyFill="1" applyAlignment="1">
      <alignment vertical="top"/>
    </xf>
    <xf numFmtId="49" fontId="22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left"/>
    </xf>
    <xf numFmtId="49" fontId="21" fillId="2" borderId="0" xfId="0" applyNumberFormat="1" applyFont="1" applyFill="1" applyAlignment="1">
      <alignment horizontal="left"/>
    </xf>
    <xf numFmtId="49" fontId="22" fillId="2" borderId="6" xfId="0" applyNumberFormat="1" applyFont="1" applyFill="1" applyBorder="1" applyAlignment="1">
      <alignment vertical="center"/>
    </xf>
    <xf numFmtId="49" fontId="29" fillId="2" borderId="6" xfId="0" applyNumberFormat="1" applyFont="1" applyFill="1" applyBorder="1" applyAlignment="1">
      <alignment horizontal="right" vertical="center"/>
    </xf>
    <xf numFmtId="49" fontId="31" fillId="2" borderId="0" xfId="0" applyNumberFormat="1" applyFont="1" applyFill="1" applyAlignment="1">
      <alignment horizontal="left" vertical="center"/>
    </xf>
    <xf numFmtId="0" fontId="31" fillId="2" borderId="0" xfId="0" applyFont="1" applyFill="1" applyAlignment="1">
      <alignment vertical="center"/>
    </xf>
    <xf numFmtId="49" fontId="31" fillId="2" borderId="0" xfId="0" applyNumberFormat="1" applyFont="1" applyFill="1" applyAlignment="1">
      <alignment vertical="center"/>
    </xf>
    <xf numFmtId="49" fontId="32" fillId="2" borderId="0" xfId="0" applyNumberFormat="1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14" fontId="26" fillId="2" borderId="7" xfId="0" applyNumberFormat="1" applyFont="1" applyFill="1" applyBorder="1" applyAlignment="1">
      <alignment horizontal="left" vertical="center"/>
    </xf>
    <xf numFmtId="49" fontId="26" fillId="2" borderId="7" xfId="0" applyNumberFormat="1" applyFont="1" applyFill="1" applyBorder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9" fontId="26" fillId="2" borderId="0" xfId="0" applyNumberFormat="1" applyFont="1" applyFill="1" applyAlignment="1">
      <alignment vertical="center"/>
    </xf>
    <xf numFmtId="0" fontId="25" fillId="2" borderId="0" xfId="2" applyNumberFormat="1" applyFont="1" applyFill="1" applyAlignment="1" applyProtection="1">
      <alignment vertical="center"/>
      <protection locked="0"/>
    </xf>
    <xf numFmtId="0" fontId="26" fillId="2" borderId="0" xfId="0" applyFont="1" applyFill="1" applyAlignment="1">
      <alignment vertical="center"/>
    </xf>
    <xf numFmtId="49" fontId="26" fillId="2" borderId="0" xfId="0" applyNumberFormat="1" applyFont="1" applyFill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34" fillId="2" borderId="4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vertical="center"/>
    </xf>
    <xf numFmtId="0" fontId="22" fillId="4" borderId="11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0" fontId="22" fillId="4" borderId="14" xfId="0" applyFont="1" applyFill="1" applyBorder="1" applyAlignment="1">
      <alignment horizontal="left" vertical="center"/>
    </xf>
    <xf numFmtId="0" fontId="22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31" fillId="2" borderId="0" xfId="0" applyNumberFormat="1" applyFont="1" applyFill="1" applyAlignment="1">
      <alignment horizontal="right" vertical="center"/>
    </xf>
    <xf numFmtId="49" fontId="26" fillId="0" borderId="6" xfId="0" applyNumberFormat="1" applyFont="1" applyBorder="1" applyAlignment="1">
      <alignment horizontal="right" vertical="center"/>
    </xf>
    <xf numFmtId="49" fontId="16" fillId="6" borderId="17" xfId="0" applyNumberFormat="1" applyFont="1" applyFill="1" applyBorder="1" applyAlignment="1">
      <alignment vertical="center"/>
    </xf>
    <xf numFmtId="49" fontId="19" fillId="0" borderId="0" xfId="0" applyNumberFormat="1" applyFont="1" applyAlignment="1">
      <alignment vertical="top"/>
    </xf>
    <xf numFmtId="49" fontId="22" fillId="0" borderId="0" xfId="0" applyNumberFormat="1" applyFont="1" applyAlignment="1">
      <alignment horizontal="left"/>
    </xf>
    <xf numFmtId="49" fontId="21" fillId="0" borderId="0" xfId="0" applyNumberFormat="1" applyFont="1" applyAlignment="1">
      <alignment horizontal="left"/>
    </xf>
    <xf numFmtId="49" fontId="26" fillId="0" borderId="6" xfId="0" applyNumberFormat="1" applyFont="1" applyBorder="1" applyAlignment="1">
      <alignment vertical="center"/>
    </xf>
    <xf numFmtId="49" fontId="26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7" fillId="0" borderId="0" xfId="0" applyNumberFormat="1" applyFont="1" applyAlignment="1">
      <alignment horizontal="left"/>
    </xf>
    <xf numFmtId="0" fontId="27" fillId="0" borderId="18" xfId="0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49" fontId="24" fillId="2" borderId="19" xfId="0" applyNumberFormat="1" applyFont="1" applyFill="1" applyBorder="1" applyAlignment="1">
      <alignment horizontal="left" vertical="center"/>
    </xf>
    <xf numFmtId="49" fontId="24" fillId="2" borderId="20" xfId="0" applyNumberFormat="1" applyFont="1" applyFill="1" applyBorder="1" applyAlignment="1">
      <alignment horizontal="left" vertical="center"/>
    </xf>
    <xf numFmtId="49" fontId="16" fillId="2" borderId="21" xfId="0" applyNumberFormat="1" applyFont="1" applyFill="1" applyBorder="1" applyAlignment="1">
      <alignment horizontal="center" wrapText="1"/>
    </xf>
    <xf numFmtId="49" fontId="16" fillId="2" borderId="15" xfId="0" applyNumberFormat="1" applyFont="1" applyFill="1" applyBorder="1" applyAlignment="1">
      <alignment horizontal="center" wrapText="1"/>
    </xf>
    <xf numFmtId="49" fontId="16" fillId="5" borderId="21" xfId="0" applyNumberFormat="1" applyFont="1" applyFill="1" applyBorder="1" applyAlignment="1">
      <alignment horizontal="center" wrapText="1"/>
    </xf>
    <xf numFmtId="49" fontId="43" fillId="0" borderId="0" xfId="0" applyNumberFormat="1" applyFont="1" applyAlignment="1">
      <alignment horizontal="left"/>
    </xf>
    <xf numFmtId="49" fontId="24" fillId="2" borderId="20" xfId="0" applyNumberFormat="1" applyFont="1" applyFill="1" applyBorder="1" applyAlignment="1">
      <alignment horizontal="right" vertical="center"/>
    </xf>
    <xf numFmtId="49" fontId="17" fillId="2" borderId="20" xfId="0" applyNumberFormat="1" applyFont="1" applyFill="1" applyBorder="1" applyAlignment="1">
      <alignment horizontal="left" vertical="center"/>
    </xf>
    <xf numFmtId="0" fontId="31" fillId="2" borderId="0" xfId="0" applyNumberFormat="1" applyFont="1" applyFill="1" applyAlignment="1">
      <alignment horizontal="left" vertical="center"/>
    </xf>
    <xf numFmtId="49" fontId="24" fillId="6" borderId="4" xfId="0" applyNumberFormat="1" applyFont="1" applyFill="1" applyBorder="1" applyAlignment="1">
      <alignment horizontal="left" vertical="center"/>
    </xf>
    <xf numFmtId="49" fontId="24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26" fillId="0" borderId="22" xfId="0" applyNumberFormat="1" applyFont="1" applyBorder="1" applyAlignment="1">
      <alignment horizontal="left" vertical="center"/>
    </xf>
    <xf numFmtId="0" fontId="27" fillId="0" borderId="12" xfId="0" applyNumberFormat="1" applyFont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49" fontId="41" fillId="2" borderId="0" xfId="0" applyNumberFormat="1" applyFont="1" applyFill="1" applyAlignment="1">
      <alignment vertical="center"/>
    </xf>
    <xf numFmtId="0" fontId="37" fillId="2" borderId="24" xfId="0" applyFont="1" applyFill="1" applyBorder="1" applyAlignment="1">
      <alignment vertical="center"/>
    </xf>
    <xf numFmtId="0" fontId="37" fillId="2" borderId="25" xfId="0" applyFont="1" applyFill="1" applyBorder="1" applyAlignment="1">
      <alignment vertical="center"/>
    </xf>
    <xf numFmtId="0" fontId="16" fillId="2" borderId="27" xfId="0" applyFont="1" applyFill="1" applyBorder="1" applyAlignment="1">
      <alignment vertical="center"/>
    </xf>
    <xf numFmtId="49" fontId="16" fillId="2" borderId="17" xfId="0" applyNumberFormat="1" applyFont="1" applyFill="1" applyBorder="1" applyAlignment="1">
      <alignment horizontal="right" vertical="center"/>
    </xf>
    <xf numFmtId="0" fontId="16" fillId="6" borderId="7" xfId="0" applyFont="1" applyFill="1" applyBorder="1" applyAlignment="1">
      <alignment vertical="center"/>
    </xf>
    <xf numFmtId="49" fontId="16" fillId="6" borderId="18" xfId="0" applyNumberFormat="1" applyFont="1" applyFill="1" applyBorder="1" applyAlignment="1">
      <alignment vertical="center"/>
    </xf>
    <xf numFmtId="49" fontId="16" fillId="5" borderId="6" xfId="0" applyNumberFormat="1" applyFont="1" applyFill="1" applyBorder="1" applyAlignment="1">
      <alignment horizontal="center" wrapText="1"/>
    </xf>
    <xf numFmtId="49" fontId="16" fillId="6" borderId="7" xfId="0" applyNumberFormat="1" applyFont="1" applyFill="1" applyBorder="1" applyAlignment="1">
      <alignment vertical="center"/>
    </xf>
    <xf numFmtId="49" fontId="37" fillId="2" borderId="29" xfId="0" applyNumberFormat="1" applyFont="1" applyFill="1" applyBorder="1" applyAlignment="1">
      <alignment horizontal="left" vertical="center"/>
    </xf>
    <xf numFmtId="49" fontId="51" fillId="2" borderId="29" xfId="0" applyNumberFormat="1" applyFont="1" applyFill="1" applyBorder="1" applyAlignment="1">
      <alignment vertical="center"/>
    </xf>
    <xf numFmtId="49" fontId="16" fillId="2" borderId="7" xfId="0" applyNumberFormat="1" applyFont="1" applyFill="1" applyBorder="1" applyAlignment="1">
      <alignment vertical="center"/>
    </xf>
    <xf numFmtId="0" fontId="37" fillId="2" borderId="27" xfId="0" applyFont="1" applyFill="1" applyBorder="1" applyAlignment="1">
      <alignment vertical="center"/>
    </xf>
    <xf numFmtId="49" fontId="16" fillId="2" borderId="27" xfId="0" applyNumberFormat="1" applyFont="1" applyFill="1" applyBorder="1" applyAlignment="1">
      <alignment vertical="center"/>
    </xf>
    <xf numFmtId="49" fontId="16" fillId="2" borderId="30" xfId="0" applyNumberFormat="1" applyFont="1" applyFill="1" applyBorder="1" applyAlignment="1">
      <alignment vertical="center"/>
    </xf>
    <xf numFmtId="0" fontId="53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vertical="center"/>
    </xf>
    <xf numFmtId="0" fontId="16" fillId="2" borderId="0" xfId="0" applyFont="1" applyFill="1" applyAlignment="1">
      <alignment horizontal="center"/>
    </xf>
    <xf numFmtId="0" fontId="34" fillId="2" borderId="32" xfId="0" applyFont="1" applyFill="1" applyBorder="1" applyAlignment="1">
      <alignment horizontal="left" vertical="center"/>
    </xf>
    <xf numFmtId="0" fontId="35" fillId="2" borderId="33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right" vertical="center"/>
    </xf>
    <xf numFmtId="0" fontId="16" fillId="2" borderId="18" xfId="0" applyFont="1" applyFill="1" applyBorder="1" applyAlignment="1">
      <alignment horizontal="right" vertical="center"/>
    </xf>
    <xf numFmtId="49" fontId="16" fillId="2" borderId="28" xfId="0" applyNumberFormat="1" applyFont="1" applyFill="1" applyBorder="1" applyAlignment="1">
      <alignment vertical="center"/>
    </xf>
    <xf numFmtId="49" fontId="16" fillId="2" borderId="29" xfId="0" applyNumberFormat="1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horizontal="right" vertical="center"/>
    </xf>
    <xf numFmtId="0" fontId="37" fillId="2" borderId="0" xfId="0" applyFont="1" applyFill="1" applyBorder="1" applyAlignment="1">
      <alignment vertical="center"/>
    </xf>
    <xf numFmtId="49" fontId="54" fillId="0" borderId="0" xfId="0" applyNumberFormat="1" applyFont="1" applyAlignment="1">
      <alignment horizontal="center"/>
    </xf>
    <xf numFmtId="0" fontId="27" fillId="0" borderId="34" xfId="0" applyFont="1" applyBorder="1" applyAlignment="1">
      <alignment horizontal="center" vertical="center"/>
    </xf>
    <xf numFmtId="49" fontId="16" fillId="2" borderId="0" xfId="0" applyNumberFormat="1" applyFont="1" applyFill="1" applyBorder="1" applyAlignment="1">
      <alignment vertical="center"/>
    </xf>
    <xf numFmtId="49" fontId="16" fillId="2" borderId="35" xfId="0" applyNumberFormat="1" applyFont="1" applyFill="1" applyBorder="1" applyAlignment="1">
      <alignment horizontal="center" wrapText="1"/>
    </xf>
    <xf numFmtId="0" fontId="27" fillId="0" borderId="12" xfId="0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vertical="top"/>
    </xf>
    <xf numFmtId="0" fontId="38" fillId="5" borderId="18" xfId="0" applyFont="1" applyFill="1" applyBorder="1" applyAlignment="1">
      <alignment horizontal="center" vertical="center"/>
    </xf>
    <xf numFmtId="49" fontId="16" fillId="5" borderId="35" xfId="0" applyNumberFormat="1" applyFont="1" applyFill="1" applyBorder="1" applyAlignment="1">
      <alignment horizontal="center" wrapText="1"/>
    </xf>
    <xf numFmtId="1" fontId="38" fillId="5" borderId="11" xfId="0" applyNumberFormat="1" applyFont="1" applyFill="1" applyBorder="1" applyAlignment="1">
      <alignment horizontal="center" vertical="center"/>
    </xf>
    <xf numFmtId="49" fontId="16" fillId="5" borderId="36" xfId="0" applyNumberFormat="1" applyFont="1" applyFill="1" applyBorder="1" applyAlignment="1">
      <alignment horizontal="center" wrapText="1"/>
    </xf>
    <xf numFmtId="1" fontId="38" fillId="5" borderId="37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49" fontId="43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horizontal="left"/>
    </xf>
    <xf numFmtId="0" fontId="30" fillId="0" borderId="0" xfId="0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14" fontId="25" fillId="0" borderId="6" xfId="0" applyNumberFormat="1" applyFont="1" applyBorder="1" applyAlignment="1">
      <alignment horizontal="left" vertical="center"/>
    </xf>
    <xf numFmtId="49" fontId="55" fillId="2" borderId="4" xfId="0" applyNumberFormat="1" applyFont="1" applyFill="1" applyBorder="1" applyAlignment="1">
      <alignment vertical="center"/>
    </xf>
    <xf numFmtId="49" fontId="55" fillId="2" borderId="0" xfId="0" applyNumberFormat="1" applyFont="1" applyFill="1" applyAlignment="1">
      <alignment vertical="center"/>
    </xf>
    <xf numFmtId="49" fontId="56" fillId="2" borderId="0" xfId="0" applyNumberFormat="1" applyFont="1" applyFill="1" applyAlignment="1">
      <alignment horizontal="left" vertical="center"/>
    </xf>
    <xf numFmtId="0" fontId="42" fillId="2" borderId="38" xfId="0" applyFont="1" applyFill="1" applyBorder="1" applyAlignment="1">
      <alignment horizontal="center" wrapText="1"/>
    </xf>
    <xf numFmtId="0" fontId="42" fillId="5" borderId="38" xfId="0" applyFont="1" applyFill="1" applyBorder="1" applyAlignment="1">
      <alignment horizontal="center" wrapText="1"/>
    </xf>
    <xf numFmtId="49" fontId="43" fillId="0" borderId="0" xfId="0" applyNumberFormat="1" applyFont="1" applyAlignment="1">
      <alignment horizontal="center"/>
    </xf>
    <xf numFmtId="0" fontId="0" fillId="2" borderId="31" xfId="0" applyFill="1" applyBorder="1" applyAlignment="1">
      <alignment horizontal="center" vertical="center"/>
    </xf>
    <xf numFmtId="49" fontId="17" fillId="6" borderId="0" xfId="0" applyNumberFormat="1" applyFont="1" applyFill="1" applyBorder="1" applyAlignment="1">
      <alignment horizontal="left" vertical="center"/>
    </xf>
    <xf numFmtId="49" fontId="27" fillId="0" borderId="12" xfId="0" applyNumberFormat="1" applyFont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right" vertical="center"/>
    </xf>
    <xf numFmtId="0" fontId="37" fillId="2" borderId="17" xfId="0" applyFont="1" applyFill="1" applyBorder="1" applyAlignment="1">
      <alignment vertical="center"/>
    </xf>
    <xf numFmtId="0" fontId="37" fillId="2" borderId="26" xfId="0" applyFont="1" applyFill="1" applyBorder="1" applyAlignment="1">
      <alignment vertical="center"/>
    </xf>
    <xf numFmtId="49" fontId="16" fillId="2" borderId="39" xfId="0" applyNumberFormat="1" applyFont="1" applyFill="1" applyBorder="1" applyAlignment="1">
      <alignment horizontal="center" wrapText="1"/>
    </xf>
    <xf numFmtId="0" fontId="27" fillId="0" borderId="40" xfId="0" applyFont="1" applyBorder="1" applyAlignment="1">
      <alignment horizontal="center" vertical="center"/>
    </xf>
    <xf numFmtId="0" fontId="55" fillId="2" borderId="0" xfId="0" applyFont="1" applyFill="1"/>
    <xf numFmtId="0" fontId="21" fillId="0" borderId="0" xfId="0" applyNumberFormat="1" applyFont="1" applyAlignment="1">
      <alignment horizontal="left" vertical="center"/>
    </xf>
    <xf numFmtId="0" fontId="38" fillId="5" borderId="7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5" borderId="41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49" fontId="58" fillId="0" borderId="6" xfId="0" applyNumberFormat="1" applyFont="1" applyBorder="1" applyAlignment="1">
      <alignment horizontal="right" vertical="center"/>
    </xf>
    <xf numFmtId="0" fontId="21" fillId="4" borderId="5" xfId="0" applyFont="1" applyFill="1" applyBorder="1" applyAlignment="1">
      <alignment horizontal="left" vertical="center"/>
    </xf>
    <xf numFmtId="0" fontId="27" fillId="4" borderId="5" xfId="0" applyFont="1" applyFill="1" applyBorder="1" applyAlignment="1">
      <alignment vertical="center"/>
    </xf>
    <xf numFmtId="49" fontId="60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4" fillId="6" borderId="0" xfId="0" applyNumberFormat="1" applyFont="1" applyFill="1" applyAlignment="1">
      <alignment vertical="top"/>
    </xf>
    <xf numFmtId="49" fontId="39" fillId="6" borderId="0" xfId="0" applyNumberFormat="1" applyFont="1" applyFill="1" applyAlignment="1">
      <alignment vertical="top"/>
    </xf>
    <xf numFmtId="49" fontId="43" fillId="6" borderId="0" xfId="0" applyNumberFormat="1" applyFont="1" applyFill="1" applyAlignment="1">
      <alignment horizontal="center"/>
    </xf>
    <xf numFmtId="49" fontId="43" fillId="6" borderId="0" xfId="0" applyNumberFormat="1" applyFont="1" applyFill="1" applyAlignment="1">
      <alignment horizontal="left"/>
    </xf>
    <xf numFmtId="0" fontId="59" fillId="6" borderId="0" xfId="0" applyFont="1" applyFill="1"/>
    <xf numFmtId="49" fontId="21" fillId="6" borderId="0" xfId="0" applyNumberFormat="1" applyFont="1" applyFill="1" applyAlignment="1">
      <alignment horizontal="left"/>
    </xf>
    <xf numFmtId="49" fontId="40" fillId="6" borderId="0" xfId="0" applyNumberFormat="1" applyFont="1" applyFill="1"/>
    <xf numFmtId="49" fontId="27" fillId="6" borderId="0" xfId="0" applyNumberFormat="1" applyFont="1" applyFill="1"/>
    <xf numFmtId="49" fontId="23" fillId="6" borderId="0" xfId="0" applyNumberFormat="1" applyFont="1" applyFill="1"/>
    <xf numFmtId="14" fontId="25" fillId="6" borderId="6" xfId="0" applyNumberFormat="1" applyFont="1" applyFill="1" applyBorder="1" applyAlignment="1">
      <alignment horizontal="left" vertical="center"/>
    </xf>
    <xf numFmtId="49" fontId="25" fillId="6" borderId="6" xfId="0" applyNumberFormat="1" applyFont="1" applyFill="1" applyBorder="1" applyAlignment="1">
      <alignment vertical="center"/>
    </xf>
    <xf numFmtId="49" fontId="48" fillId="6" borderId="6" xfId="0" applyNumberFormat="1" applyFont="1" applyFill="1" applyBorder="1" applyAlignment="1">
      <alignment vertical="center"/>
    </xf>
    <xf numFmtId="49" fontId="25" fillId="6" borderId="6" xfId="2" applyNumberFormat="1" applyFont="1" applyFill="1" applyBorder="1" applyAlignment="1" applyProtection="1">
      <alignment vertical="center"/>
      <protection locked="0"/>
    </xf>
    <xf numFmtId="49" fontId="26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7" fillId="6" borderId="28" xfId="0" applyNumberFormat="1" applyFont="1" applyFill="1" applyBorder="1" applyAlignment="1">
      <alignment vertical="center"/>
    </xf>
    <xf numFmtId="49" fontId="47" fillId="6" borderId="7" xfId="0" applyNumberFormat="1" applyFont="1" applyFill="1" applyBorder="1" applyAlignment="1">
      <alignment vertical="center"/>
    </xf>
    <xf numFmtId="49" fontId="16" fillId="6" borderId="28" xfId="0" applyNumberFormat="1" applyFont="1" applyFill="1" applyBorder="1" applyAlignment="1">
      <alignment vertical="center"/>
    </xf>
    <xf numFmtId="49" fontId="16" fillId="6" borderId="29" xfId="0" applyNumberFormat="1" applyFont="1" applyFill="1" applyBorder="1" applyAlignment="1">
      <alignment vertical="center"/>
    </xf>
    <xf numFmtId="49" fontId="16" fillId="6" borderId="23" xfId="0" applyNumberFormat="1" applyFont="1" applyFill="1" applyBorder="1" applyAlignment="1">
      <alignment horizontal="right" vertical="center"/>
    </xf>
    <xf numFmtId="49" fontId="16" fillId="6" borderId="30" xfId="0" applyNumberFormat="1" applyFont="1" applyFill="1" applyBorder="1" applyAlignment="1">
      <alignment vertical="center"/>
    </xf>
    <xf numFmtId="49" fontId="16" fillId="6" borderId="18" xfId="0" applyNumberFormat="1" applyFont="1" applyFill="1" applyBorder="1" applyAlignment="1">
      <alignment horizontal="right" vertical="center"/>
    </xf>
    <xf numFmtId="0" fontId="62" fillId="6" borderId="7" xfId="0" applyFont="1" applyFill="1" applyBorder="1" applyAlignment="1">
      <alignment vertical="center"/>
    </xf>
    <xf numFmtId="0" fontId="64" fillId="6" borderId="7" xfId="0" applyFont="1" applyFill="1" applyBorder="1" applyAlignment="1">
      <alignment vertical="center"/>
    </xf>
    <xf numFmtId="0" fontId="8" fillId="2" borderId="0" xfId="0" applyFont="1" applyFill="1"/>
    <xf numFmtId="0" fontId="61" fillId="6" borderId="7" xfId="0" applyFont="1" applyFill="1" applyBorder="1"/>
    <xf numFmtId="0" fontId="62" fillId="6" borderId="7" xfId="0" applyFont="1" applyFill="1" applyBorder="1" applyAlignment="1">
      <alignment horizontal="center" vertical="center" shrinkToFit="1"/>
    </xf>
    <xf numFmtId="0" fontId="63" fillId="6" borderId="7" xfId="0" applyFont="1" applyFill="1" applyBorder="1"/>
    <xf numFmtId="49" fontId="22" fillId="6" borderId="0" xfId="0" applyNumberFormat="1" applyFont="1" applyFill="1" applyBorder="1" applyAlignment="1">
      <alignment horizontal="left"/>
    </xf>
    <xf numFmtId="49" fontId="43" fillId="6" borderId="0" xfId="0" applyNumberFormat="1" applyFont="1" applyFill="1" applyBorder="1" applyAlignment="1">
      <alignment horizontal="left"/>
    </xf>
    <xf numFmtId="49" fontId="39" fillId="0" borderId="0" xfId="0" applyNumberFormat="1" applyFont="1" applyFill="1" applyBorder="1" applyAlignment="1">
      <alignment vertical="top"/>
    </xf>
    <xf numFmtId="49" fontId="12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23" fillId="0" borderId="0" xfId="0" applyNumberFormat="1" applyFont="1" applyFill="1" applyBorder="1"/>
    <xf numFmtId="49" fontId="27" fillId="0" borderId="0" xfId="0" applyNumberFormat="1" applyFont="1" applyFill="1" applyBorder="1"/>
    <xf numFmtId="49" fontId="31" fillId="0" borderId="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vertical="center"/>
    </xf>
    <xf numFmtId="49" fontId="48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63" fillId="6" borderId="0" xfId="0" applyFont="1" applyFill="1"/>
    <xf numFmtId="49" fontId="37" fillId="0" borderId="0" xfId="0" applyNumberFormat="1" applyFont="1" applyFill="1" applyBorder="1" applyAlignment="1">
      <alignment horizontal="left" vertical="center"/>
    </xf>
    <xf numFmtId="49" fontId="51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vertical="center"/>
    </xf>
    <xf numFmtId="49" fontId="47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horizontal="right" vertical="center"/>
    </xf>
    <xf numFmtId="49" fontId="50" fillId="2" borderId="29" xfId="0" applyNumberFormat="1" applyFont="1" applyFill="1" applyBorder="1" applyAlignment="1">
      <alignment horizontal="center" vertical="center"/>
    </xf>
    <xf numFmtId="49" fontId="50" fillId="2" borderId="29" xfId="0" applyNumberFormat="1" applyFont="1" applyFill="1" applyBorder="1" applyAlignment="1">
      <alignment vertical="center"/>
    </xf>
    <xf numFmtId="49" fontId="16" fillId="6" borderId="28" xfId="0" applyNumberFormat="1" applyFont="1" applyFill="1" applyBorder="1" applyAlignment="1">
      <alignment horizontal="center" vertical="center"/>
    </xf>
    <xf numFmtId="49" fontId="47" fillId="6" borderId="29" xfId="0" applyNumberFormat="1" applyFont="1" applyFill="1" applyBorder="1" applyAlignment="1">
      <alignment vertical="center"/>
    </xf>
    <xf numFmtId="0" fontId="0" fillId="6" borderId="23" xfId="0" applyFill="1" applyBorder="1"/>
    <xf numFmtId="49" fontId="16" fillId="6" borderId="27" xfId="0" applyNumberFormat="1" applyFont="1" applyFill="1" applyBorder="1" applyAlignment="1">
      <alignment horizontal="center" vertical="center"/>
    </xf>
    <xf numFmtId="49" fontId="16" fillId="6" borderId="0" xfId="0" applyNumberFormat="1" applyFont="1" applyFill="1" applyBorder="1" applyAlignment="1">
      <alignment vertical="center"/>
    </xf>
    <xf numFmtId="49" fontId="47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16" fillId="6" borderId="0" xfId="0" applyFont="1" applyFill="1" applyBorder="1" applyAlignment="1">
      <alignment vertical="center"/>
    </xf>
    <xf numFmtId="0" fontId="0" fillId="6" borderId="0" xfId="0" applyFill="1" applyBorder="1"/>
    <xf numFmtId="49" fontId="16" fillId="6" borderId="30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42" fillId="6" borderId="28" xfId="0" applyNumberFormat="1" applyFont="1" applyFill="1" applyBorder="1" applyAlignment="1">
      <alignment horizontal="center" vertical="center"/>
    </xf>
    <xf numFmtId="49" fontId="16" fillId="6" borderId="23" xfId="0" applyNumberFormat="1" applyFont="1" applyFill="1" applyBorder="1" applyAlignment="1">
      <alignment vertical="center"/>
    </xf>
    <xf numFmtId="49" fontId="42" fillId="6" borderId="27" xfId="0" applyNumberFormat="1" applyFont="1" applyFill="1" applyBorder="1" applyAlignment="1">
      <alignment horizontal="center" vertical="center"/>
    </xf>
    <xf numFmtId="49" fontId="42" fillId="6" borderId="30" xfId="0" applyNumberFormat="1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vertical="center"/>
    </xf>
    <xf numFmtId="49" fontId="16" fillId="6" borderId="27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9" xfId="0" applyFill="1" applyBorder="1"/>
    <xf numFmtId="0" fontId="8" fillId="6" borderId="0" xfId="0" applyFont="1" applyFill="1"/>
    <xf numFmtId="0" fontId="65" fillId="2" borderId="0" xfId="0" applyFont="1" applyFill="1" applyAlignment="1">
      <alignment horizontal="center" shrinkToFit="1"/>
    </xf>
    <xf numFmtId="0" fontId="66" fillId="7" borderId="0" xfId="0" applyFont="1" applyFill="1"/>
    <xf numFmtId="0" fontId="66" fillId="6" borderId="0" xfId="0" applyFont="1" applyFill="1"/>
    <xf numFmtId="0" fontId="63" fillId="6" borderId="7" xfId="0" applyFont="1" applyFill="1" applyBorder="1" applyAlignment="1">
      <alignment horizontal="center" vertical="center" shrinkToFit="1"/>
    </xf>
    <xf numFmtId="0" fontId="63" fillId="6" borderId="7" xfId="0" applyFont="1" applyFill="1" applyBorder="1" applyAlignment="1">
      <alignment vertical="center" shrinkToFit="1"/>
    </xf>
    <xf numFmtId="0" fontId="63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61" fillId="6" borderId="0" xfId="0" applyFont="1" applyFill="1" applyAlignment="1">
      <alignment horizontal="center"/>
    </xf>
    <xf numFmtId="0" fontId="0" fillId="6" borderId="5" xfId="0" applyFill="1" applyBorder="1"/>
    <xf numFmtId="0" fontId="0" fillId="6" borderId="0" xfId="0" applyFill="1" applyBorder="1" applyAlignment="1">
      <alignment horizontal="center"/>
    </xf>
    <xf numFmtId="0" fontId="61" fillId="7" borderId="5" xfId="0" applyFont="1" applyFill="1" applyBorder="1" applyAlignment="1">
      <alignment horizontal="center" vertical="center"/>
    </xf>
    <xf numFmtId="0" fontId="63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right" vertical="center" shrinkToFit="1"/>
    </xf>
    <xf numFmtId="0" fontId="61" fillId="6" borderId="0" xfId="0" applyFont="1" applyFill="1" applyBorder="1" applyAlignment="1">
      <alignment horizontal="center" vertical="center"/>
    </xf>
    <xf numFmtId="49" fontId="27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7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7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61" fillId="7" borderId="0" xfId="0" applyFont="1" applyFill="1" applyAlignment="1">
      <alignment horizontal="center"/>
    </xf>
    <xf numFmtId="0" fontId="67" fillId="6" borderId="0" xfId="0" applyFont="1" applyFill="1" applyAlignment="1">
      <alignment horizontal="center"/>
    </xf>
    <xf numFmtId="0" fontId="67" fillId="7" borderId="0" xfId="0" applyFont="1" applyFill="1" applyAlignment="1">
      <alignment horizontal="center"/>
    </xf>
    <xf numFmtId="0" fontId="10" fillId="2" borderId="0" xfId="1" applyFill="1" applyBorder="1"/>
    <xf numFmtId="49" fontId="55" fillId="2" borderId="0" xfId="0" applyNumberFormat="1" applyFont="1" applyFill="1" applyBorder="1" applyAlignment="1">
      <alignment vertical="center"/>
    </xf>
    <xf numFmtId="0" fontId="0" fillId="3" borderId="0" xfId="0" applyFill="1"/>
    <xf numFmtId="49" fontId="0" fillId="3" borderId="0" xfId="0" applyNumberFormat="1" applyFill="1"/>
    <xf numFmtId="0" fontId="0" fillId="9" borderId="37" xfId="0" applyNumberFormat="1" applyFill="1" applyBorder="1" applyAlignment="1">
      <alignment horizontal="center"/>
    </xf>
    <xf numFmtId="0" fontId="0" fillId="0" borderId="6" xfId="0" applyBorder="1"/>
    <xf numFmtId="49" fontId="26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0" borderId="0" xfId="0" applyFill="1"/>
    <xf numFmtId="0" fontId="68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69" fillId="6" borderId="7" xfId="0" applyFont="1" applyFill="1" applyBorder="1" applyAlignment="1">
      <alignment horizontal="center"/>
    </xf>
    <xf numFmtId="0" fontId="69" fillId="6" borderId="0" xfId="0" applyFont="1" applyFill="1" applyBorder="1" applyAlignment="1">
      <alignment horizontal="center"/>
    </xf>
    <xf numFmtId="0" fontId="69" fillId="6" borderId="0" xfId="0" applyFont="1" applyFill="1" applyAlignment="1">
      <alignment horizontal="center"/>
    </xf>
    <xf numFmtId="49" fontId="61" fillId="2" borderId="0" xfId="0" applyNumberFormat="1" applyFont="1" applyFill="1" applyAlignment="1">
      <alignment horizontal="center" vertical="center"/>
    </xf>
    <xf numFmtId="49" fontId="19" fillId="4" borderId="26" xfId="0" applyNumberFormat="1" applyFont="1" applyFill="1" applyBorder="1" applyAlignment="1">
      <alignment vertical="center"/>
    </xf>
    <xf numFmtId="49" fontId="57" fillId="3" borderId="1" xfId="0" applyNumberFormat="1" applyFont="1" applyFill="1" applyBorder="1" applyAlignment="1">
      <alignment vertical="center" shrinkToFit="1"/>
    </xf>
    <xf numFmtId="0" fontId="27" fillId="0" borderId="32" xfId="0" applyNumberFormat="1" applyFont="1" applyBorder="1" applyAlignment="1">
      <alignment horizontal="center" vertical="center"/>
    </xf>
    <xf numFmtId="0" fontId="27" fillId="0" borderId="33" xfId="0" applyNumberFormat="1" applyFont="1" applyBorder="1" applyAlignment="1">
      <alignment horizontal="center" vertical="center"/>
    </xf>
    <xf numFmtId="0" fontId="27" fillId="0" borderId="42" xfId="0" applyNumberFormat="1" applyFont="1" applyBorder="1" applyAlignment="1">
      <alignment horizontal="center" vertical="center"/>
    </xf>
    <xf numFmtId="0" fontId="27" fillId="0" borderId="41" xfId="0" applyNumberFormat="1" applyFont="1" applyBorder="1" applyAlignment="1">
      <alignment horizontal="center" vertical="center"/>
    </xf>
    <xf numFmtId="49" fontId="57" fillId="3" borderId="2" xfId="0" applyNumberFormat="1" applyFont="1" applyFill="1" applyBorder="1" applyAlignment="1">
      <alignment vertical="center" shrinkToFit="1"/>
    </xf>
    <xf numFmtId="49" fontId="57" fillId="3" borderId="38" xfId="0" applyNumberFormat="1" applyFont="1" applyFill="1" applyBorder="1" applyAlignment="1">
      <alignment vertical="center" shrinkToFit="1"/>
    </xf>
    <xf numFmtId="49" fontId="27" fillId="0" borderId="6" xfId="0" applyNumberFormat="1" applyFont="1" applyBorder="1" applyAlignment="1">
      <alignment horizontal="left"/>
    </xf>
    <xf numFmtId="0" fontId="16" fillId="2" borderId="1" xfId="0" applyFont="1" applyFill="1" applyBorder="1" applyAlignment="1">
      <alignment wrapText="1"/>
    </xf>
    <xf numFmtId="0" fontId="16" fillId="2" borderId="38" xfId="0" applyFont="1" applyFill="1" applyBorder="1" applyAlignment="1">
      <alignment wrapText="1"/>
    </xf>
    <xf numFmtId="0" fontId="27" fillId="0" borderId="43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49" fontId="32" fillId="2" borderId="31" xfId="0" applyNumberFormat="1" applyFont="1" applyFill="1" applyBorder="1" applyAlignment="1">
      <alignment horizontal="right" vertical="center"/>
    </xf>
    <xf numFmtId="0" fontId="27" fillId="0" borderId="25" xfId="0" applyFont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7" fillId="0" borderId="12" xfId="0" applyNumberFormat="1" applyFont="1" applyBorder="1" applyAlignment="1">
      <alignment horizontal="center" vertical="center" wrapText="1"/>
    </xf>
    <xf numFmtId="49" fontId="32" fillId="2" borderId="20" xfId="0" applyNumberFormat="1" applyFont="1" applyFill="1" applyBorder="1" applyAlignment="1">
      <alignment horizontal="right" vertical="center"/>
    </xf>
    <xf numFmtId="49" fontId="58" fillId="0" borderId="15" xfId="0" applyNumberFormat="1" applyFont="1" applyBorder="1" applyAlignment="1">
      <alignment horizontal="right" vertical="center"/>
    </xf>
    <xf numFmtId="0" fontId="27" fillId="0" borderId="7" xfId="0" applyNumberFormat="1" applyFont="1" applyBorder="1" applyAlignment="1">
      <alignment horizontal="center" vertical="center"/>
    </xf>
    <xf numFmtId="0" fontId="27" fillId="0" borderId="40" xfId="0" applyNumberFormat="1" applyFont="1" applyBorder="1" applyAlignment="1">
      <alignment horizontal="center" vertical="center"/>
    </xf>
    <xf numFmtId="0" fontId="45" fillId="13" borderId="15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center"/>
    </xf>
    <xf numFmtId="0" fontId="63" fillId="4" borderId="0" xfId="0" applyFont="1" applyFill="1" applyBorder="1" applyAlignment="1">
      <alignment horizontal="center"/>
    </xf>
    <xf numFmtId="0" fontId="63" fillId="8" borderId="0" xfId="0" applyFont="1" applyFill="1" applyBorder="1" applyAlignment="1">
      <alignment horizontal="center"/>
    </xf>
    <xf numFmtId="0" fontId="63" fillId="0" borderId="18" xfId="0" applyFont="1" applyBorder="1" applyAlignment="1">
      <alignment vertical="center"/>
    </xf>
    <xf numFmtId="0" fontId="27" fillId="0" borderId="18" xfId="0" applyFont="1" applyFill="1" applyBorder="1" applyAlignment="1">
      <alignment horizontal="center" vertical="center"/>
    </xf>
    <xf numFmtId="49" fontId="27" fillId="0" borderId="28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9" fillId="0" borderId="0" xfId="0" applyNumberFormat="1" applyFont="1" applyAlignment="1">
      <alignment horizontal="left"/>
    </xf>
    <xf numFmtId="0" fontId="21" fillId="6" borderId="0" xfId="0" applyNumberFormat="1" applyFont="1" applyFill="1" applyAlignment="1">
      <alignment horizontal="left"/>
    </xf>
    <xf numFmtId="49" fontId="18" fillId="4" borderId="24" xfId="0" applyNumberFormat="1" applyFont="1" applyFill="1" applyBorder="1" applyAlignment="1">
      <alignment vertical="center"/>
    </xf>
    <xf numFmtId="0" fontId="9" fillId="6" borderId="7" xfId="0" applyFont="1" applyFill="1" applyBorder="1"/>
    <xf numFmtId="0" fontId="7" fillId="0" borderId="0" xfId="3"/>
    <xf numFmtId="0" fontId="73" fillId="0" borderId="0" xfId="3" applyFont="1"/>
    <xf numFmtId="0" fontId="74" fillId="0" borderId="0" xfId="3" applyFont="1" applyAlignment="1">
      <alignment horizontal="center"/>
    </xf>
    <xf numFmtId="0" fontId="72" fillId="0" borderId="0" xfId="3" applyFont="1" applyAlignment="1">
      <alignment horizontal="center"/>
    </xf>
    <xf numFmtId="0" fontId="72" fillId="14" borderId="7" xfId="3" applyFont="1" applyFill="1" applyBorder="1"/>
    <xf numFmtId="0" fontId="7" fillId="14" borderId="7" xfId="3" applyFill="1" applyBorder="1"/>
    <xf numFmtId="0" fontId="7" fillId="0" borderId="23" xfId="3" applyBorder="1"/>
    <xf numFmtId="0" fontId="7" fillId="0" borderId="28" xfId="3" applyBorder="1"/>
    <xf numFmtId="0" fontId="72" fillId="14" borderId="18" xfId="3" applyFont="1" applyFill="1" applyBorder="1"/>
    <xf numFmtId="0" fontId="7" fillId="0" borderId="27" xfId="3" applyBorder="1"/>
    <xf numFmtId="0" fontId="7" fillId="0" borderId="17" xfId="3" applyBorder="1"/>
    <xf numFmtId="0" fontId="7" fillId="0" borderId="45" xfId="3" applyBorder="1"/>
    <xf numFmtId="0" fontId="7" fillId="0" borderId="0" xfId="3" applyBorder="1"/>
    <xf numFmtId="0" fontId="7" fillId="0" borderId="0" xfId="3" applyAlignment="1">
      <alignment horizontal="center" vertical="center"/>
    </xf>
    <xf numFmtId="0" fontId="75" fillId="0" borderId="0" xfId="3" applyFont="1" applyAlignment="1"/>
    <xf numFmtId="0" fontId="76" fillId="0" borderId="0" xfId="3" applyFont="1"/>
    <xf numFmtId="0" fontId="77" fillId="0" borderId="0" xfId="3" applyFont="1"/>
    <xf numFmtId="0" fontId="76" fillId="0" borderId="0" xfId="4" applyFont="1"/>
    <xf numFmtId="0" fontId="6" fillId="0" borderId="0" xfId="4"/>
    <xf numFmtId="0" fontId="73" fillId="0" borderId="0" xfId="4" applyFont="1"/>
    <xf numFmtId="0" fontId="74" fillId="0" borderId="0" xfId="4" applyFont="1" applyAlignment="1">
      <alignment horizontal="center"/>
    </xf>
    <xf numFmtId="0" fontId="6" fillId="0" borderId="0" xfId="4" applyAlignment="1">
      <alignment horizontal="center"/>
    </xf>
    <xf numFmtId="0" fontId="72" fillId="14" borderId="7" xfId="4" applyFont="1" applyFill="1" applyBorder="1"/>
    <xf numFmtId="0" fontId="6" fillId="0" borderId="23" xfId="4" applyBorder="1"/>
    <xf numFmtId="0" fontId="6" fillId="0" borderId="28" xfId="4" applyBorder="1"/>
    <xf numFmtId="0" fontId="72" fillId="14" borderId="18" xfId="4" applyFont="1" applyFill="1" applyBorder="1"/>
    <xf numFmtId="0" fontId="6" fillId="0" borderId="44" xfId="4" applyBorder="1"/>
    <xf numFmtId="0" fontId="6" fillId="0" borderId="27" xfId="4" applyBorder="1"/>
    <xf numFmtId="0" fontId="6" fillId="0" borderId="17" xfId="4" applyBorder="1"/>
    <xf numFmtId="0" fontId="6" fillId="0" borderId="45" xfId="4" applyBorder="1"/>
    <xf numFmtId="0" fontId="6" fillId="0" borderId="0" xfId="4" applyAlignment="1">
      <alignment horizontal="center" vertical="center"/>
    </xf>
    <xf numFmtId="0" fontId="75" fillId="0" borderId="0" xfId="4" applyFont="1" applyAlignment="1"/>
    <xf numFmtId="49" fontId="12" fillId="6" borderId="0" xfId="5" applyNumberFormat="1" applyFont="1" applyFill="1" applyAlignment="1">
      <alignment vertical="top"/>
    </xf>
    <xf numFmtId="49" fontId="43" fillId="6" borderId="0" xfId="5" applyNumberFormat="1" applyFont="1" applyFill="1" applyAlignment="1">
      <alignment horizontal="center"/>
    </xf>
    <xf numFmtId="49" fontId="54" fillId="6" borderId="0" xfId="5" applyNumberFormat="1" applyFont="1" applyFill="1" applyAlignment="1">
      <alignment vertical="top"/>
    </xf>
    <xf numFmtId="49" fontId="39" fillId="6" borderId="0" xfId="5" applyNumberFormat="1" applyFont="1" applyFill="1" applyAlignment="1">
      <alignment vertical="top"/>
    </xf>
    <xf numFmtId="0" fontId="9" fillId="0" borderId="0" xfId="5"/>
    <xf numFmtId="49" fontId="43" fillId="6" borderId="0" xfId="5" applyNumberFormat="1" applyFont="1" applyFill="1" applyAlignment="1">
      <alignment horizontal="left"/>
    </xf>
    <xf numFmtId="49" fontId="22" fillId="6" borderId="0" xfId="5" applyNumberFormat="1" applyFont="1" applyFill="1" applyBorder="1" applyAlignment="1">
      <alignment horizontal="left"/>
    </xf>
    <xf numFmtId="49" fontId="39" fillId="0" borderId="0" xfId="5" applyNumberFormat="1" applyFont="1" applyFill="1" applyBorder="1" applyAlignment="1">
      <alignment vertical="top"/>
    </xf>
    <xf numFmtId="49" fontId="12" fillId="0" borderId="0" xfId="5" applyNumberFormat="1" applyFont="1" applyFill="1" applyBorder="1" applyAlignment="1">
      <alignment vertical="top"/>
    </xf>
    <xf numFmtId="0" fontId="9" fillId="0" borderId="0" xfId="5" applyFill="1" applyBorder="1"/>
    <xf numFmtId="0" fontId="68" fillId="11" borderId="0" xfId="5" applyFont="1" applyFill="1" applyAlignment="1">
      <alignment horizontal="center" vertical="center"/>
    </xf>
    <xf numFmtId="0" fontId="40" fillId="6" borderId="0" xfId="5" applyFont="1" applyFill="1"/>
    <xf numFmtId="49" fontId="21" fillId="6" borderId="0" xfId="5" applyNumberFormat="1" applyFont="1" applyFill="1" applyAlignment="1">
      <alignment horizontal="left"/>
    </xf>
    <xf numFmtId="49" fontId="40" fillId="6" borderId="0" xfId="5" applyNumberFormat="1" applyFont="1" applyFill="1"/>
    <xf numFmtId="49" fontId="27" fillId="6" borderId="0" xfId="5" applyNumberFormat="1" applyFont="1" applyFill="1"/>
    <xf numFmtId="49" fontId="23" fillId="6" borderId="0" xfId="5" applyNumberFormat="1" applyFont="1" applyFill="1"/>
    <xf numFmtId="49" fontId="43" fillId="6" borderId="0" xfId="5" applyNumberFormat="1" applyFont="1" applyFill="1" applyBorder="1" applyAlignment="1">
      <alignment horizontal="left"/>
    </xf>
    <xf numFmtId="49" fontId="23" fillId="0" borderId="0" xfId="5" applyNumberFormat="1" applyFont="1" applyFill="1" applyBorder="1"/>
    <xf numFmtId="49" fontId="27" fillId="0" borderId="0" xfId="5" applyNumberFormat="1" applyFont="1" applyFill="1" applyBorder="1"/>
    <xf numFmtId="49" fontId="9" fillId="3" borderId="0" xfId="5" applyNumberFormat="1" applyFill="1"/>
    <xf numFmtId="0" fontId="9" fillId="3" borderId="0" xfId="5" applyFill="1"/>
    <xf numFmtId="0" fontId="9" fillId="3" borderId="0" xfId="5" applyFill="1" applyAlignment="1">
      <alignment horizontal="center"/>
    </xf>
    <xf numFmtId="49" fontId="31" fillId="2" borderId="0" xfId="5" applyNumberFormat="1" applyFont="1" applyFill="1" applyAlignment="1">
      <alignment vertical="center"/>
    </xf>
    <xf numFmtId="49" fontId="41" fillId="2" borderId="0" xfId="5" applyNumberFormat="1" applyFont="1" applyFill="1" applyAlignment="1">
      <alignment vertical="center"/>
    </xf>
    <xf numFmtId="49" fontId="32" fillId="2" borderId="0" xfId="5" applyNumberFormat="1" applyFont="1" applyFill="1" applyAlignment="1">
      <alignment horizontal="right" vertical="center"/>
    </xf>
    <xf numFmtId="49" fontId="41" fillId="0" borderId="0" xfId="5" applyNumberFormat="1" applyFont="1" applyFill="1" applyBorder="1" applyAlignment="1">
      <alignment vertical="center"/>
    </xf>
    <xf numFmtId="49" fontId="31" fillId="0" borderId="0" xfId="5" applyNumberFormat="1" applyFont="1" applyFill="1" applyBorder="1" applyAlignment="1">
      <alignment vertical="center"/>
    </xf>
    <xf numFmtId="49" fontId="27" fillId="3" borderId="0" xfId="5" applyNumberFormat="1" applyFont="1" applyFill="1" applyBorder="1"/>
    <xf numFmtId="0" fontId="9" fillId="3" borderId="0" xfId="5" applyFill="1" applyBorder="1" applyAlignment="1">
      <alignment horizontal="center"/>
    </xf>
    <xf numFmtId="14" fontId="25" fillId="6" borderId="6" xfId="5" applyNumberFormat="1" applyFont="1" applyFill="1" applyBorder="1" applyAlignment="1">
      <alignment horizontal="left" vertical="center"/>
    </xf>
    <xf numFmtId="49" fontId="25" fillId="6" borderId="6" xfId="5" applyNumberFormat="1" applyFont="1" applyFill="1" applyBorder="1" applyAlignment="1">
      <alignment vertical="center"/>
    </xf>
    <xf numFmtId="49" fontId="48" fillId="6" borderId="6" xfId="5" applyNumberFormat="1" applyFont="1" applyFill="1" applyBorder="1" applyAlignment="1">
      <alignment vertical="center"/>
    </xf>
    <xf numFmtId="49" fontId="26" fillId="6" borderId="6" xfId="5" applyNumberFormat="1" applyFont="1" applyFill="1" applyBorder="1" applyAlignment="1">
      <alignment horizontal="right" vertical="center"/>
    </xf>
    <xf numFmtId="49" fontId="48" fillId="0" borderId="0" xfId="5" applyNumberFormat="1" applyFont="1" applyFill="1" applyBorder="1" applyAlignment="1">
      <alignment vertical="center"/>
    </xf>
    <xf numFmtId="49" fontId="25" fillId="0" borderId="0" xfId="5" applyNumberFormat="1" applyFont="1" applyFill="1" applyBorder="1" applyAlignment="1">
      <alignment vertical="center"/>
    </xf>
    <xf numFmtId="49" fontId="27" fillId="4" borderId="0" xfId="5" applyNumberFormat="1" applyFont="1" applyFill="1" applyBorder="1"/>
    <xf numFmtId="0" fontId="9" fillId="4" borderId="0" xfId="5" applyFill="1" applyBorder="1" applyAlignment="1">
      <alignment horizontal="center"/>
    </xf>
    <xf numFmtId="0" fontId="9" fillId="2" borderId="0" xfId="5" applyFill="1"/>
    <xf numFmtId="0" fontId="9" fillId="2" borderId="0" xfId="5" applyFont="1" applyFill="1"/>
    <xf numFmtId="0" fontId="65" fillId="2" borderId="0" xfId="5" applyFont="1" applyFill="1" applyAlignment="1">
      <alignment horizontal="center" shrinkToFit="1"/>
    </xf>
    <xf numFmtId="49" fontId="27" fillId="8" borderId="0" xfId="5" applyNumberFormat="1" applyFont="1" applyFill="1" applyBorder="1"/>
    <xf numFmtId="0" fontId="9" fillId="8" borderId="0" xfId="5" applyFill="1" applyBorder="1" applyAlignment="1">
      <alignment horizontal="center"/>
    </xf>
    <xf numFmtId="0" fontId="9" fillId="6" borderId="0" xfId="5" applyFill="1"/>
    <xf numFmtId="0" fontId="9" fillId="6" borderId="0" xfId="5" applyFont="1" applyFill="1"/>
    <xf numFmtId="0" fontId="9" fillId="6" borderId="0" xfId="5" applyFill="1" applyAlignment="1">
      <alignment horizontal="center"/>
    </xf>
    <xf numFmtId="0" fontId="66" fillId="7" borderId="0" xfId="5" applyFont="1" applyFill="1"/>
    <xf numFmtId="0" fontId="62" fillId="6" borderId="7" xfId="5" applyFont="1" applyFill="1" applyBorder="1" applyAlignment="1">
      <alignment horizontal="center" vertical="center" shrinkToFit="1"/>
    </xf>
    <xf numFmtId="0" fontId="62" fillId="6" borderId="7" xfId="5" applyFont="1" applyFill="1" applyBorder="1" applyAlignment="1">
      <alignment vertical="center"/>
    </xf>
    <xf numFmtId="0" fontId="9" fillId="6" borderId="7" xfId="5" applyFont="1" applyFill="1" applyBorder="1"/>
    <xf numFmtId="0" fontId="9" fillId="7" borderId="7" xfId="5" applyFill="1" applyBorder="1" applyAlignment="1">
      <alignment horizontal="center"/>
    </xf>
    <xf numFmtId="0" fontId="9" fillId="9" borderId="37" xfId="5" applyNumberFormat="1" applyFill="1" applyBorder="1" applyAlignment="1">
      <alignment horizontal="center"/>
    </xf>
    <xf numFmtId="0" fontId="69" fillId="6" borderId="7" xfId="5" applyFont="1" applyFill="1" applyBorder="1" applyAlignment="1">
      <alignment horizontal="center"/>
    </xf>
    <xf numFmtId="0" fontId="66" fillId="6" borderId="0" xfId="5" applyFont="1" applyFill="1"/>
    <xf numFmtId="0" fontId="69" fillId="6" borderId="0" xfId="5" applyFont="1" applyFill="1" applyBorder="1" applyAlignment="1">
      <alignment horizontal="center"/>
    </xf>
    <xf numFmtId="0" fontId="9" fillId="10" borderId="0" xfId="5" applyFill="1"/>
    <xf numFmtId="0" fontId="9" fillId="6" borderId="5" xfId="5" applyFill="1" applyBorder="1" applyAlignment="1">
      <alignment horizontal="center" vertical="center"/>
    </xf>
    <xf numFmtId="0" fontId="9" fillId="0" borderId="0" xfId="5" applyFill="1"/>
    <xf numFmtId="0" fontId="9" fillId="6" borderId="7" xfId="5" applyFill="1" applyBorder="1"/>
    <xf numFmtId="0" fontId="37" fillId="2" borderId="24" xfId="5" applyFont="1" applyFill="1" applyBorder="1" applyAlignment="1">
      <alignment vertical="center"/>
    </xf>
    <xf numFmtId="0" fontId="37" fillId="2" borderId="25" xfId="5" applyFont="1" applyFill="1" applyBorder="1" applyAlignment="1">
      <alignment vertical="center"/>
    </xf>
    <xf numFmtId="0" fontId="37" fillId="2" borderId="26" xfId="5" applyFont="1" applyFill="1" applyBorder="1" applyAlignment="1">
      <alignment vertical="center"/>
    </xf>
    <xf numFmtId="49" fontId="50" fillId="2" borderId="29" xfId="5" applyNumberFormat="1" applyFont="1" applyFill="1" applyBorder="1" applyAlignment="1">
      <alignment horizontal="center" vertical="center"/>
    </xf>
    <xf numFmtId="49" fontId="50" fillId="2" borderId="29" xfId="5" applyNumberFormat="1" applyFont="1" applyFill="1" applyBorder="1" applyAlignment="1">
      <alignment vertical="center"/>
    </xf>
    <xf numFmtId="0" fontId="9" fillId="2" borderId="25" xfId="5" applyFill="1" applyBorder="1"/>
    <xf numFmtId="49" fontId="51" fillId="2" borderId="29" xfId="5" applyNumberFormat="1" applyFont="1" applyFill="1" applyBorder="1" applyAlignment="1">
      <alignment vertical="center"/>
    </xf>
    <xf numFmtId="49" fontId="37" fillId="2" borderId="29" xfId="5" applyNumberFormat="1" applyFont="1" applyFill="1" applyBorder="1" applyAlignment="1">
      <alignment horizontal="left" vertical="center"/>
    </xf>
    <xf numFmtId="0" fontId="9" fillId="2" borderId="26" xfId="5" applyFill="1" applyBorder="1"/>
    <xf numFmtId="0" fontId="9" fillId="0" borderId="27" xfId="5" applyBorder="1"/>
    <xf numFmtId="49" fontId="37" fillId="0" borderId="0" xfId="5" applyNumberFormat="1" applyFont="1" applyFill="1" applyBorder="1" applyAlignment="1">
      <alignment horizontal="left" vertical="center"/>
    </xf>
    <xf numFmtId="49" fontId="51" fillId="0" borderId="0" xfId="5" applyNumberFormat="1" applyFont="1" applyFill="1" applyBorder="1" applyAlignment="1">
      <alignment vertical="center"/>
    </xf>
    <xf numFmtId="49" fontId="16" fillId="6" borderId="28" xfId="5" applyNumberFormat="1" applyFont="1" applyFill="1" applyBorder="1" applyAlignment="1">
      <alignment vertical="center"/>
    </xf>
    <xf numFmtId="49" fontId="16" fillId="6" borderId="29" xfId="5" applyNumberFormat="1" applyFont="1" applyFill="1" applyBorder="1" applyAlignment="1">
      <alignment vertical="center"/>
    </xf>
    <xf numFmtId="49" fontId="16" fillId="6" borderId="23" xfId="5" applyNumberFormat="1" applyFont="1" applyFill="1" applyBorder="1" applyAlignment="1">
      <alignment horizontal="right" vertical="center"/>
    </xf>
    <xf numFmtId="49" fontId="16" fillId="6" borderId="28" xfId="5" applyNumberFormat="1" applyFont="1" applyFill="1" applyBorder="1" applyAlignment="1">
      <alignment horizontal="center" vertical="center"/>
    </xf>
    <xf numFmtId="49" fontId="42" fillId="6" borderId="28" xfId="5" applyNumberFormat="1" applyFont="1" applyFill="1" applyBorder="1" applyAlignment="1">
      <alignment horizontal="center" vertical="center"/>
    </xf>
    <xf numFmtId="49" fontId="47" fillId="6" borderId="29" xfId="5" applyNumberFormat="1" applyFont="1" applyFill="1" applyBorder="1" applyAlignment="1">
      <alignment vertical="center"/>
    </xf>
    <xf numFmtId="49" fontId="16" fillId="6" borderId="23" xfId="5" applyNumberFormat="1" applyFont="1" applyFill="1" applyBorder="1" applyAlignment="1">
      <alignment vertical="center"/>
    </xf>
    <xf numFmtId="49" fontId="37" fillId="6" borderId="28" xfId="5" applyNumberFormat="1" applyFont="1" applyFill="1" applyBorder="1" applyAlignment="1">
      <alignment vertical="center"/>
    </xf>
    <xf numFmtId="0" fontId="9" fillId="6" borderId="29" xfId="5" applyFill="1" applyBorder="1"/>
    <xf numFmtId="0" fontId="9" fillId="6" borderId="17" xfId="5" applyFill="1" applyBorder="1"/>
    <xf numFmtId="49" fontId="37" fillId="0" borderId="0" xfId="5" applyNumberFormat="1" applyFont="1" applyFill="1" applyBorder="1" applyAlignment="1">
      <alignment vertical="center"/>
    </xf>
    <xf numFmtId="49" fontId="47" fillId="0" borderId="0" xfId="5" applyNumberFormat="1" applyFont="1" applyFill="1" applyBorder="1" applyAlignment="1">
      <alignment vertical="center"/>
    </xf>
    <xf numFmtId="49" fontId="16" fillId="6" borderId="30" xfId="5" applyNumberFormat="1" applyFont="1" applyFill="1" applyBorder="1" applyAlignment="1">
      <alignment vertical="center"/>
    </xf>
    <xf numFmtId="49" fontId="16" fillId="6" borderId="7" xfId="5" applyNumberFormat="1" applyFont="1" applyFill="1" applyBorder="1" applyAlignment="1">
      <alignment vertical="center"/>
    </xf>
    <xf numFmtId="49" fontId="16" fillId="6" borderId="18" xfId="5" applyNumberFormat="1" applyFont="1" applyFill="1" applyBorder="1" applyAlignment="1">
      <alignment horizontal="right" vertical="center"/>
    </xf>
    <xf numFmtId="49" fontId="16" fillId="6" borderId="27" xfId="5" applyNumberFormat="1" applyFont="1" applyFill="1" applyBorder="1" applyAlignment="1">
      <alignment horizontal="center" vertical="center"/>
    </xf>
    <xf numFmtId="49" fontId="42" fillId="6" borderId="27" xfId="5" applyNumberFormat="1" applyFont="1" applyFill="1" applyBorder="1" applyAlignment="1">
      <alignment horizontal="center" vertical="center"/>
    </xf>
    <xf numFmtId="49" fontId="16" fillId="6" borderId="0" xfId="5" applyNumberFormat="1" applyFont="1" applyFill="1" applyBorder="1" applyAlignment="1">
      <alignment vertical="center"/>
    </xf>
    <xf numFmtId="49" fontId="47" fillId="6" borderId="0" xfId="5" applyNumberFormat="1" applyFont="1" applyFill="1" applyBorder="1" applyAlignment="1">
      <alignment vertical="center"/>
    </xf>
    <xf numFmtId="49" fontId="16" fillId="6" borderId="17" xfId="5" applyNumberFormat="1" applyFont="1" applyFill="1" applyBorder="1" applyAlignment="1">
      <alignment vertical="center"/>
    </xf>
    <xf numFmtId="0" fontId="16" fillId="6" borderId="30" xfId="5" applyFont="1" applyFill="1" applyBorder="1" applyAlignment="1">
      <alignment vertical="center"/>
    </xf>
    <xf numFmtId="0" fontId="9" fillId="6" borderId="18" xfId="5" applyFill="1" applyBorder="1"/>
    <xf numFmtId="49" fontId="16" fillId="0" borderId="0" xfId="5" applyNumberFormat="1" applyFont="1" applyFill="1" applyBorder="1" applyAlignment="1">
      <alignment vertical="center"/>
    </xf>
    <xf numFmtId="49" fontId="16" fillId="2" borderId="28" xfId="5" applyNumberFormat="1" applyFont="1" applyFill="1" applyBorder="1" applyAlignment="1">
      <alignment vertical="center"/>
    </xf>
    <xf numFmtId="49" fontId="16" fillId="2" borderId="29" xfId="5" applyNumberFormat="1" applyFont="1" applyFill="1" applyBorder="1" applyAlignment="1">
      <alignment vertical="center"/>
    </xf>
    <xf numFmtId="49" fontId="16" fillId="2" borderId="23" xfId="5" applyNumberFormat="1" applyFont="1" applyFill="1" applyBorder="1" applyAlignment="1">
      <alignment horizontal="right" vertical="center"/>
    </xf>
    <xf numFmtId="0" fontId="16" fillId="6" borderId="0" xfId="5" applyFont="1" applyFill="1" applyBorder="1" applyAlignment="1">
      <alignment vertical="center"/>
    </xf>
    <xf numFmtId="0" fontId="9" fillId="6" borderId="0" xfId="5" applyFill="1" applyBorder="1"/>
    <xf numFmtId="0" fontId="9" fillId="6" borderId="23" xfId="5" applyFill="1" applyBorder="1"/>
    <xf numFmtId="0" fontId="16" fillId="2" borderId="27" xfId="5" applyFont="1" applyFill="1" applyBorder="1" applyAlignment="1">
      <alignment vertical="center"/>
    </xf>
    <xf numFmtId="49" fontId="16" fillId="2" borderId="0" xfId="5" applyNumberFormat="1" applyFont="1" applyFill="1" applyBorder="1" applyAlignment="1">
      <alignment horizontal="right" vertical="center"/>
    </xf>
    <xf numFmtId="49" fontId="16" fillId="2" borderId="17" xfId="5" applyNumberFormat="1" applyFont="1" applyFill="1" applyBorder="1" applyAlignment="1">
      <alignment horizontal="right" vertical="center"/>
    </xf>
    <xf numFmtId="49" fontId="16" fillId="6" borderId="27" xfId="5" applyNumberFormat="1" applyFont="1" applyFill="1" applyBorder="1" applyAlignment="1">
      <alignment vertical="center"/>
    </xf>
    <xf numFmtId="0" fontId="37" fillId="2" borderId="27" xfId="5" applyFont="1" applyFill="1" applyBorder="1" applyAlignment="1">
      <alignment vertical="center"/>
    </xf>
    <xf numFmtId="0" fontId="37" fillId="2" borderId="0" xfId="5" applyFont="1" applyFill="1" applyBorder="1" applyAlignment="1">
      <alignment vertical="center"/>
    </xf>
    <xf numFmtId="0" fontId="37" fillId="2" borderId="17" xfId="5" applyFont="1" applyFill="1" applyBorder="1" applyAlignment="1">
      <alignment vertical="center"/>
    </xf>
    <xf numFmtId="49" fontId="16" fillId="2" borderId="27" xfId="5" applyNumberFormat="1" applyFont="1" applyFill="1" applyBorder="1" applyAlignment="1">
      <alignment vertical="center"/>
    </xf>
    <xf numFmtId="49" fontId="16" fillId="2" borderId="0" xfId="5" applyNumberFormat="1" applyFont="1" applyFill="1" applyBorder="1" applyAlignment="1">
      <alignment vertical="center"/>
    </xf>
    <xf numFmtId="0" fontId="16" fillId="2" borderId="17" xfId="5" applyFont="1" applyFill="1" applyBorder="1" applyAlignment="1">
      <alignment horizontal="right" vertical="center"/>
    </xf>
    <xf numFmtId="49" fontId="16" fillId="2" borderId="30" xfId="5" applyNumberFormat="1" applyFont="1" applyFill="1" applyBorder="1" applyAlignment="1">
      <alignment vertical="center"/>
    </xf>
    <xf numFmtId="49" fontId="16" fillId="2" borderId="7" xfId="5" applyNumberFormat="1" applyFont="1" applyFill="1" applyBorder="1" applyAlignment="1">
      <alignment vertical="center"/>
    </xf>
    <xf numFmtId="0" fontId="16" fillId="2" borderId="18" xfId="5" applyFont="1" applyFill="1" applyBorder="1" applyAlignment="1">
      <alignment horizontal="right" vertical="center"/>
    </xf>
    <xf numFmtId="49" fontId="16" fillId="6" borderId="30" xfId="5" applyNumberFormat="1" applyFont="1" applyFill="1" applyBorder="1" applyAlignment="1">
      <alignment horizontal="center" vertical="center"/>
    </xf>
    <xf numFmtId="0" fontId="16" fillId="6" borderId="7" xfId="5" applyFont="1" applyFill="1" applyBorder="1" applyAlignment="1">
      <alignment vertical="center"/>
    </xf>
    <xf numFmtId="49" fontId="42" fillId="6" borderId="30" xfId="5" applyNumberFormat="1" applyFont="1" applyFill="1" applyBorder="1" applyAlignment="1">
      <alignment horizontal="center" vertical="center"/>
    </xf>
    <xf numFmtId="49" fontId="47" fillId="6" borderId="7" xfId="5" applyNumberFormat="1" applyFont="1" applyFill="1" applyBorder="1" applyAlignment="1">
      <alignment vertical="center"/>
    </xf>
    <xf numFmtId="49" fontId="16" fillId="6" borderId="18" xfId="5" applyNumberFormat="1" applyFont="1" applyFill="1" applyBorder="1" applyAlignment="1">
      <alignment vertical="center"/>
    </xf>
    <xf numFmtId="0" fontId="49" fillId="0" borderId="0" xfId="5" applyFont="1" applyFill="1" applyBorder="1" applyAlignment="1">
      <alignment horizontal="right" vertical="center"/>
    </xf>
    <xf numFmtId="0" fontId="21" fillId="6" borderId="0" xfId="5" applyNumberFormat="1" applyFont="1" applyFill="1" applyAlignment="1">
      <alignment horizontal="left"/>
    </xf>
    <xf numFmtId="0" fontId="61" fillId="6" borderId="0" xfId="5" applyFont="1" applyFill="1" applyAlignment="1">
      <alignment horizontal="center"/>
    </xf>
    <xf numFmtId="0" fontId="61" fillId="7" borderId="0" xfId="5" applyFont="1" applyFill="1" applyAlignment="1">
      <alignment horizontal="center"/>
    </xf>
    <xf numFmtId="0" fontId="64" fillId="6" borderId="7" xfId="5" applyFont="1" applyFill="1" applyBorder="1" applyAlignment="1">
      <alignment vertical="center"/>
    </xf>
    <xf numFmtId="0" fontId="9" fillId="3" borderId="0" xfId="5" applyFont="1" applyFill="1" applyBorder="1" applyAlignment="1">
      <alignment horizontal="center"/>
    </xf>
    <xf numFmtId="0" fontId="67" fillId="6" borderId="0" xfId="5" applyFont="1" applyFill="1" applyAlignment="1">
      <alignment horizontal="center"/>
    </xf>
    <xf numFmtId="0" fontId="9" fillId="4" borderId="0" xfId="5" applyFont="1" applyFill="1" applyBorder="1" applyAlignment="1">
      <alignment horizontal="center"/>
    </xf>
    <xf numFmtId="0" fontId="67" fillId="7" borderId="0" xfId="5" applyFont="1" applyFill="1" applyAlignment="1">
      <alignment horizontal="center"/>
    </xf>
    <xf numFmtId="0" fontId="9" fillId="8" borderId="0" xfId="5" applyFont="1" applyFill="1" applyBorder="1" applyAlignment="1">
      <alignment horizontal="center"/>
    </xf>
    <xf numFmtId="0" fontId="69" fillId="6" borderId="0" xfId="5" applyFont="1" applyFill="1" applyAlignment="1">
      <alignment horizontal="center"/>
    </xf>
    <xf numFmtId="0" fontId="61" fillId="6" borderId="7" xfId="5" applyFont="1" applyFill="1" applyBorder="1"/>
    <xf numFmtId="0" fontId="9" fillId="6" borderId="5" xfId="5" applyFill="1" applyBorder="1"/>
    <xf numFmtId="0" fontId="61" fillId="7" borderId="5" xfId="5" applyFont="1" applyFill="1" applyBorder="1" applyAlignment="1">
      <alignment horizontal="center" vertical="center"/>
    </xf>
    <xf numFmtId="0" fontId="9" fillId="6" borderId="0" xfId="5" applyFont="1" applyFill="1" applyAlignment="1">
      <alignment horizontal="center" vertical="center"/>
    </xf>
    <xf numFmtId="0" fontId="9" fillId="6" borderId="0" xfId="5" applyFill="1" applyBorder="1" applyAlignment="1">
      <alignment horizontal="center" vertical="center"/>
    </xf>
    <xf numFmtId="0" fontId="9" fillId="6" borderId="0" xfId="5" applyFill="1" applyBorder="1" applyAlignment="1">
      <alignment horizontal="right" vertical="center" shrinkToFit="1"/>
    </xf>
    <xf numFmtId="0" fontId="61" fillId="6" borderId="0" xfId="5" applyFont="1" applyFill="1" applyBorder="1" applyAlignment="1">
      <alignment horizontal="center" vertical="center"/>
    </xf>
    <xf numFmtId="0" fontId="9" fillId="6" borderId="0" xfId="5" applyFill="1" applyBorder="1" applyAlignment="1">
      <alignment horizontal="center"/>
    </xf>
    <xf numFmtId="0" fontId="21" fillId="0" borderId="0" xfId="5" applyNumberFormat="1" applyFont="1" applyAlignment="1">
      <alignment horizontal="left" vertical="center"/>
    </xf>
    <xf numFmtId="0" fontId="5" fillId="0" borderId="0" xfId="6"/>
    <xf numFmtId="0" fontId="76" fillId="0" borderId="0" xfId="6" applyFont="1"/>
    <xf numFmtId="0" fontId="77" fillId="0" borderId="0" xfId="6" applyFont="1"/>
    <xf numFmtId="0" fontId="72" fillId="0" borderId="0" xfId="6" applyFont="1"/>
    <xf numFmtId="0" fontId="73" fillId="0" borderId="0" xfId="6" applyFont="1"/>
    <xf numFmtId="0" fontId="74" fillId="0" borderId="0" xfId="6" applyFont="1" applyAlignment="1">
      <alignment horizontal="center"/>
    </xf>
    <xf numFmtId="0" fontId="72" fillId="0" borderId="0" xfId="6" applyFont="1" applyAlignment="1">
      <alignment horizontal="center"/>
    </xf>
    <xf numFmtId="0" fontId="72" fillId="14" borderId="7" xfId="6" applyFont="1" applyFill="1" applyBorder="1"/>
    <xf numFmtId="0" fontId="5" fillId="0" borderId="23" xfId="6" applyBorder="1"/>
    <xf numFmtId="0" fontId="5" fillId="0" borderId="28" xfId="6" applyBorder="1"/>
    <xf numFmtId="0" fontId="72" fillId="14" borderId="18" xfId="6" applyFont="1" applyFill="1" applyBorder="1"/>
    <xf numFmtId="0" fontId="5" fillId="0" borderId="27" xfId="6" applyBorder="1"/>
    <xf numFmtId="0" fontId="5" fillId="0" borderId="17" xfId="6" applyBorder="1"/>
    <xf numFmtId="0" fontId="5" fillId="0" borderId="45" xfId="6" applyBorder="1"/>
    <xf numFmtId="0" fontId="5" fillId="0" borderId="0" xfId="6" applyBorder="1"/>
    <xf numFmtId="0" fontId="5" fillId="0" borderId="0" xfId="6" applyAlignment="1">
      <alignment horizontal="center" vertical="center"/>
    </xf>
    <xf numFmtId="0" fontId="75" fillId="0" borderId="0" xfId="6" applyFont="1" applyAlignment="1"/>
    <xf numFmtId="49" fontId="12" fillId="6" borderId="0" xfId="8" applyNumberFormat="1" applyFont="1" applyFill="1" applyAlignment="1">
      <alignment vertical="top"/>
    </xf>
    <xf numFmtId="49" fontId="43" fillId="6" borderId="0" xfId="8" applyNumberFormat="1" applyFont="1" applyFill="1" applyAlignment="1">
      <alignment horizontal="center"/>
    </xf>
    <xf numFmtId="49" fontId="54" fillId="6" borderId="0" xfId="8" applyNumberFormat="1" applyFont="1" applyFill="1" applyAlignment="1">
      <alignment vertical="top"/>
    </xf>
    <xf numFmtId="49" fontId="39" fillId="6" borderId="0" xfId="8" applyNumberFormat="1" applyFont="1" applyFill="1" applyAlignment="1">
      <alignment vertical="top"/>
    </xf>
    <xf numFmtId="0" fontId="8" fillId="0" borderId="0" xfId="8"/>
    <xf numFmtId="49" fontId="43" fillId="6" borderId="0" xfId="8" applyNumberFormat="1" applyFont="1" applyFill="1" applyAlignment="1">
      <alignment horizontal="left"/>
    </xf>
    <xf numFmtId="49" fontId="22" fillId="6" borderId="0" xfId="8" applyNumberFormat="1" applyFont="1" applyFill="1" applyBorder="1" applyAlignment="1">
      <alignment horizontal="left"/>
    </xf>
    <xf numFmtId="49" fontId="39" fillId="0" borderId="0" xfId="8" applyNumberFormat="1" applyFont="1" applyFill="1" applyBorder="1" applyAlignment="1">
      <alignment vertical="top"/>
    </xf>
    <xf numFmtId="49" fontId="12" fillId="0" borderId="0" xfId="8" applyNumberFormat="1" applyFont="1" applyFill="1" applyBorder="1" applyAlignment="1">
      <alignment vertical="top"/>
    </xf>
    <xf numFmtId="0" fontId="8" fillId="0" borderId="0" xfId="8" applyFill="1" applyBorder="1"/>
    <xf numFmtId="0" fontId="68" fillId="11" borderId="0" xfId="8" applyFont="1" applyFill="1" applyAlignment="1">
      <alignment horizontal="center" vertical="center"/>
    </xf>
    <xf numFmtId="0" fontId="40" fillId="6" borderId="0" xfId="8" applyFont="1" applyFill="1"/>
    <xf numFmtId="49" fontId="21" fillId="6" borderId="0" xfId="8" applyNumberFormat="1" applyFont="1" applyFill="1" applyAlignment="1">
      <alignment horizontal="left"/>
    </xf>
    <xf numFmtId="0" fontId="21" fillId="6" borderId="0" xfId="8" applyNumberFormat="1" applyFont="1" applyFill="1" applyAlignment="1">
      <alignment horizontal="left"/>
    </xf>
    <xf numFmtId="49" fontId="40" fillId="6" borderId="0" xfId="8" applyNumberFormat="1" applyFont="1" applyFill="1"/>
    <xf numFmtId="49" fontId="27" fillId="6" borderId="0" xfId="8" applyNumberFormat="1" applyFont="1" applyFill="1"/>
    <xf numFmtId="49" fontId="23" fillId="6" borderId="0" xfId="8" applyNumberFormat="1" applyFont="1" applyFill="1"/>
    <xf numFmtId="49" fontId="43" fillId="6" borderId="0" xfId="8" applyNumberFormat="1" applyFont="1" applyFill="1" applyBorder="1" applyAlignment="1">
      <alignment horizontal="left"/>
    </xf>
    <xf numFmtId="49" fontId="23" fillId="0" borderId="0" xfId="8" applyNumberFormat="1" applyFont="1" applyFill="1" applyBorder="1"/>
    <xf numFmtId="49" fontId="27" fillId="0" borderId="0" xfId="8" applyNumberFormat="1" applyFont="1" applyFill="1" applyBorder="1"/>
    <xf numFmtId="49" fontId="8" fillId="3" borderId="0" xfId="8" applyNumberFormat="1" applyFill="1"/>
    <xf numFmtId="0" fontId="8" fillId="3" borderId="0" xfId="8" applyFill="1"/>
    <xf numFmtId="0" fontId="8" fillId="3" borderId="0" xfId="8" applyFill="1" applyAlignment="1">
      <alignment horizontal="center"/>
    </xf>
    <xf numFmtId="49" fontId="31" fillId="2" borderId="0" xfId="8" applyNumberFormat="1" applyFont="1" applyFill="1" applyAlignment="1">
      <alignment vertical="center"/>
    </xf>
    <xf numFmtId="49" fontId="41" fillId="2" borderId="0" xfId="8" applyNumberFormat="1" applyFont="1" applyFill="1" applyAlignment="1">
      <alignment vertical="center"/>
    </xf>
    <xf numFmtId="49" fontId="32" fillId="2" borderId="0" xfId="8" applyNumberFormat="1" applyFont="1" applyFill="1" applyAlignment="1">
      <alignment horizontal="right" vertical="center"/>
    </xf>
    <xf numFmtId="49" fontId="41" fillId="0" borderId="0" xfId="8" applyNumberFormat="1" applyFont="1" applyFill="1" applyBorder="1" applyAlignment="1">
      <alignment vertical="center"/>
    </xf>
    <xf numFmtId="49" fontId="31" fillId="0" borderId="0" xfId="8" applyNumberFormat="1" applyFont="1" applyFill="1" applyBorder="1" applyAlignment="1">
      <alignment vertical="center"/>
    </xf>
    <xf numFmtId="49" fontId="27" fillId="3" borderId="0" xfId="8" applyNumberFormat="1" applyFont="1" applyFill="1" applyBorder="1"/>
    <xf numFmtId="0" fontId="8" fillId="3" borderId="0" xfId="8" applyFill="1" applyBorder="1" applyAlignment="1">
      <alignment horizontal="center"/>
    </xf>
    <xf numFmtId="14" fontId="25" fillId="6" borderId="6" xfId="8" applyNumberFormat="1" applyFont="1" applyFill="1" applyBorder="1" applyAlignment="1">
      <alignment horizontal="left" vertical="center"/>
    </xf>
    <xf numFmtId="49" fontId="25" fillId="6" borderId="6" xfId="8" applyNumberFormat="1" applyFont="1" applyFill="1" applyBorder="1" applyAlignment="1">
      <alignment vertical="center"/>
    </xf>
    <xf numFmtId="49" fontId="25" fillId="6" borderId="6" xfId="7" applyNumberFormat="1" applyFont="1" applyFill="1" applyBorder="1" applyAlignment="1" applyProtection="1">
      <alignment vertical="center"/>
      <protection locked="0"/>
    </xf>
    <xf numFmtId="49" fontId="48" fillId="6" borderId="6" xfId="8" applyNumberFormat="1" applyFont="1" applyFill="1" applyBorder="1" applyAlignment="1">
      <alignment vertical="center"/>
    </xf>
    <xf numFmtId="49" fontId="26" fillId="6" borderId="6" xfId="8" applyNumberFormat="1" applyFont="1" applyFill="1" applyBorder="1" applyAlignment="1">
      <alignment horizontal="right" vertical="center"/>
    </xf>
    <xf numFmtId="49" fontId="48" fillId="0" borderId="0" xfId="8" applyNumberFormat="1" applyFont="1" applyFill="1" applyBorder="1" applyAlignment="1">
      <alignment vertical="center"/>
    </xf>
    <xf numFmtId="49" fontId="25" fillId="0" borderId="0" xfId="8" applyNumberFormat="1" applyFont="1" applyFill="1" applyBorder="1" applyAlignment="1">
      <alignment vertical="center"/>
    </xf>
    <xf numFmtId="49" fontId="27" fillId="4" borderId="0" xfId="8" applyNumberFormat="1" applyFont="1" applyFill="1" applyBorder="1"/>
    <xf numFmtId="0" fontId="8" fillId="4" borderId="0" xfId="8" applyFill="1" applyBorder="1" applyAlignment="1">
      <alignment horizontal="center"/>
    </xf>
    <xf numFmtId="0" fontId="8" fillId="2" borderId="0" xfId="8" applyFill="1"/>
    <xf numFmtId="0" fontId="8" fillId="2" borderId="0" xfId="8" applyFont="1" applyFill="1"/>
    <xf numFmtId="0" fontId="65" fillId="2" borderId="0" xfId="8" applyFont="1" applyFill="1" applyAlignment="1">
      <alignment horizontal="center" shrinkToFit="1"/>
    </xf>
    <xf numFmtId="49" fontId="27" fillId="8" borderId="0" xfId="8" applyNumberFormat="1" applyFont="1" applyFill="1" applyBorder="1"/>
    <xf numFmtId="0" fontId="8" fillId="8" borderId="0" xfId="8" applyFill="1" applyBorder="1" applyAlignment="1">
      <alignment horizontal="center"/>
    </xf>
    <xf numFmtId="0" fontId="8" fillId="6" borderId="0" xfId="8" applyFill="1"/>
    <xf numFmtId="0" fontId="8" fillId="6" borderId="0" xfId="8" applyFont="1" applyFill="1"/>
    <xf numFmtId="0" fontId="8" fillId="6" borderId="0" xfId="8" applyFill="1" applyAlignment="1">
      <alignment horizontal="center"/>
    </xf>
    <xf numFmtId="0" fontId="66" fillId="7" borderId="0" xfId="8" applyFont="1" applyFill="1"/>
    <xf numFmtId="0" fontId="62" fillId="6" borderId="7" xfId="8" applyFont="1" applyFill="1" applyBorder="1" applyAlignment="1">
      <alignment horizontal="center" vertical="center" shrinkToFit="1"/>
    </xf>
    <xf numFmtId="0" fontId="62" fillId="6" borderId="7" xfId="8" applyFont="1" applyFill="1" applyBorder="1" applyAlignment="1">
      <alignment vertical="center"/>
    </xf>
    <xf numFmtId="0" fontId="8" fillId="6" borderId="7" xfId="8" applyFont="1" applyFill="1" applyBorder="1"/>
    <xf numFmtId="0" fontId="8" fillId="7" borderId="7" xfId="8" applyFill="1" applyBorder="1" applyAlignment="1">
      <alignment horizontal="center"/>
    </xf>
    <xf numFmtId="0" fontId="8" fillId="9" borderId="37" xfId="8" applyNumberFormat="1" applyFill="1" applyBorder="1" applyAlignment="1">
      <alignment horizontal="center"/>
    </xf>
    <xf numFmtId="0" fontId="69" fillId="6" borderId="7" xfId="8" applyFont="1" applyFill="1" applyBorder="1" applyAlignment="1">
      <alignment horizontal="center"/>
    </xf>
    <xf numFmtId="0" fontId="66" fillId="6" borderId="0" xfId="8" applyFont="1" applyFill="1"/>
    <xf numFmtId="0" fontId="69" fillId="6" borderId="0" xfId="8" applyFont="1" applyFill="1" applyBorder="1" applyAlignment="1">
      <alignment horizontal="center"/>
    </xf>
    <xf numFmtId="0" fontId="8" fillId="10" borderId="0" xfId="8" applyFill="1"/>
    <xf numFmtId="0" fontId="8" fillId="6" borderId="5" xfId="8" applyFill="1" applyBorder="1" applyAlignment="1">
      <alignment horizontal="center" vertical="center"/>
    </xf>
    <xf numFmtId="0" fontId="8" fillId="0" borderId="0" xfId="8" applyFill="1"/>
    <xf numFmtId="0" fontId="8" fillId="6" borderId="7" xfId="8" applyFill="1" applyBorder="1"/>
    <xf numFmtId="0" fontId="37" fillId="2" borderId="24" xfId="8" applyFont="1" applyFill="1" applyBorder="1" applyAlignment="1">
      <alignment vertical="center"/>
    </xf>
    <xf numFmtId="0" fontId="37" fillId="2" borderId="25" xfId="8" applyFont="1" applyFill="1" applyBorder="1" applyAlignment="1">
      <alignment vertical="center"/>
    </xf>
    <xf numFmtId="0" fontId="37" fillId="2" borderId="26" xfId="8" applyFont="1" applyFill="1" applyBorder="1" applyAlignment="1">
      <alignment vertical="center"/>
    </xf>
    <xf numFmtId="49" fontId="50" fillId="2" borderId="29" xfId="8" applyNumberFormat="1" applyFont="1" applyFill="1" applyBorder="1" applyAlignment="1">
      <alignment horizontal="center" vertical="center"/>
    </xf>
    <xf numFmtId="49" fontId="50" fillId="2" borderId="29" xfId="8" applyNumberFormat="1" applyFont="1" applyFill="1" applyBorder="1" applyAlignment="1">
      <alignment vertical="center"/>
    </xf>
    <xf numFmtId="0" fontId="8" fillId="2" borderId="25" xfId="8" applyFill="1" applyBorder="1"/>
    <xf numFmtId="49" fontId="51" fillId="2" borderId="29" xfId="8" applyNumberFormat="1" applyFont="1" applyFill="1" applyBorder="1" applyAlignment="1">
      <alignment vertical="center"/>
    </xf>
    <xf numFmtId="49" fontId="37" fillId="2" borderId="29" xfId="8" applyNumberFormat="1" applyFont="1" applyFill="1" applyBorder="1" applyAlignment="1">
      <alignment horizontal="left" vertical="center"/>
    </xf>
    <xf numFmtId="0" fontId="8" fillId="2" borderId="26" xfId="8" applyFill="1" applyBorder="1"/>
    <xf numFmtId="0" fontId="8" fillId="0" borderId="27" xfId="8" applyBorder="1"/>
    <xf numFmtId="49" fontId="37" fillId="0" borderId="0" xfId="8" applyNumberFormat="1" applyFont="1" applyFill="1" applyBorder="1" applyAlignment="1">
      <alignment horizontal="left" vertical="center"/>
    </xf>
    <xf numFmtId="49" fontId="51" fillId="0" borderId="0" xfId="8" applyNumberFormat="1" applyFont="1" applyFill="1" applyBorder="1" applyAlignment="1">
      <alignment vertical="center"/>
    </xf>
    <xf numFmtId="49" fontId="16" fillId="6" borderId="28" xfId="8" applyNumberFormat="1" applyFont="1" applyFill="1" applyBorder="1" applyAlignment="1">
      <alignment vertical="center"/>
    </xf>
    <xf numFmtId="49" fontId="16" fillId="6" borderId="29" xfId="8" applyNumberFormat="1" applyFont="1" applyFill="1" applyBorder="1" applyAlignment="1">
      <alignment vertical="center"/>
    </xf>
    <xf numFmtId="49" fontId="16" fillId="6" borderId="23" xfId="8" applyNumberFormat="1" applyFont="1" applyFill="1" applyBorder="1" applyAlignment="1">
      <alignment horizontal="right" vertical="center"/>
    </xf>
    <xf numFmtId="49" fontId="16" fillId="6" borderId="28" xfId="8" applyNumberFormat="1" applyFont="1" applyFill="1" applyBorder="1" applyAlignment="1">
      <alignment horizontal="center" vertical="center"/>
    </xf>
    <xf numFmtId="49" fontId="42" fillId="6" borderId="28" xfId="8" applyNumberFormat="1" applyFont="1" applyFill="1" applyBorder="1" applyAlignment="1">
      <alignment horizontal="center" vertical="center"/>
    </xf>
    <xf numFmtId="49" fontId="47" fillId="6" borderId="29" xfId="8" applyNumberFormat="1" applyFont="1" applyFill="1" applyBorder="1" applyAlignment="1">
      <alignment vertical="center"/>
    </xf>
    <xf numFmtId="49" fontId="16" fillId="6" borderId="23" xfId="8" applyNumberFormat="1" applyFont="1" applyFill="1" applyBorder="1" applyAlignment="1">
      <alignment vertical="center"/>
    </xf>
    <xf numFmtId="49" fontId="37" fillId="6" borderId="28" xfId="8" applyNumberFormat="1" applyFont="1" applyFill="1" applyBorder="1" applyAlignment="1">
      <alignment vertical="center"/>
    </xf>
    <xf numFmtId="0" fontId="8" fillId="6" borderId="29" xfId="8" applyFill="1" applyBorder="1"/>
    <xf numFmtId="0" fontId="8" fillId="6" borderId="17" xfId="8" applyFill="1" applyBorder="1"/>
    <xf numFmtId="49" fontId="37" fillId="0" borderId="0" xfId="8" applyNumberFormat="1" applyFont="1" applyFill="1" applyBorder="1" applyAlignment="1">
      <alignment vertical="center"/>
    </xf>
    <xf numFmtId="49" fontId="47" fillId="0" borderId="0" xfId="8" applyNumberFormat="1" applyFont="1" applyFill="1" applyBorder="1" applyAlignment="1">
      <alignment vertical="center"/>
    </xf>
    <xf numFmtId="49" fontId="16" fillId="6" borderId="30" xfId="8" applyNumberFormat="1" applyFont="1" applyFill="1" applyBorder="1" applyAlignment="1">
      <alignment vertical="center"/>
    </xf>
    <xf numFmtId="49" fontId="16" fillId="6" borderId="7" xfId="8" applyNumberFormat="1" applyFont="1" applyFill="1" applyBorder="1" applyAlignment="1">
      <alignment vertical="center"/>
    </xf>
    <xf numFmtId="49" fontId="16" fillId="6" borderId="18" xfId="8" applyNumberFormat="1" applyFont="1" applyFill="1" applyBorder="1" applyAlignment="1">
      <alignment horizontal="right" vertical="center"/>
    </xf>
    <xf numFmtId="49" fontId="16" fillId="6" borderId="27" xfId="8" applyNumberFormat="1" applyFont="1" applyFill="1" applyBorder="1" applyAlignment="1">
      <alignment horizontal="center" vertical="center"/>
    </xf>
    <xf numFmtId="49" fontId="42" fillId="6" borderId="27" xfId="8" applyNumberFormat="1" applyFont="1" applyFill="1" applyBorder="1" applyAlignment="1">
      <alignment horizontal="center" vertical="center"/>
    </xf>
    <xf numFmtId="49" fontId="16" fillId="6" borderId="0" xfId="8" applyNumberFormat="1" applyFont="1" applyFill="1" applyBorder="1" applyAlignment="1">
      <alignment vertical="center"/>
    </xf>
    <xf numFmtId="49" fontId="47" fillId="6" borderId="0" xfId="8" applyNumberFormat="1" applyFont="1" applyFill="1" applyBorder="1" applyAlignment="1">
      <alignment vertical="center"/>
    </xf>
    <xf numFmtId="49" fontId="16" fillId="6" borderId="17" xfId="8" applyNumberFormat="1" applyFont="1" applyFill="1" applyBorder="1" applyAlignment="1">
      <alignment vertical="center"/>
    </xf>
    <xf numFmtId="0" fontId="16" fillId="6" borderId="30" xfId="8" applyFont="1" applyFill="1" applyBorder="1" applyAlignment="1">
      <alignment vertical="center"/>
    </xf>
    <xf numFmtId="0" fontId="8" fillId="6" borderId="18" xfId="8" applyFill="1" applyBorder="1"/>
    <xf numFmtId="49" fontId="16" fillId="0" borderId="0" xfId="8" applyNumberFormat="1" applyFont="1" applyFill="1" applyBorder="1" applyAlignment="1">
      <alignment vertical="center"/>
    </xf>
    <xf numFmtId="49" fontId="16" fillId="2" borderId="28" xfId="8" applyNumberFormat="1" applyFont="1" applyFill="1" applyBorder="1" applyAlignment="1">
      <alignment vertical="center"/>
    </xf>
    <xf numFmtId="49" fontId="16" fillId="2" borderId="29" xfId="8" applyNumberFormat="1" applyFont="1" applyFill="1" applyBorder="1" applyAlignment="1">
      <alignment vertical="center"/>
    </xf>
    <xf numFmtId="49" fontId="16" fillId="2" borderId="23" xfId="8" applyNumberFormat="1" applyFont="1" applyFill="1" applyBorder="1" applyAlignment="1">
      <alignment horizontal="right" vertical="center"/>
    </xf>
    <xf numFmtId="0" fontId="16" fillId="6" borderId="0" xfId="8" applyFont="1" applyFill="1" applyBorder="1" applyAlignment="1">
      <alignment vertical="center"/>
    </xf>
    <xf numFmtId="0" fontId="8" fillId="6" borderId="0" xfId="8" applyFill="1" applyBorder="1"/>
    <xf numFmtId="0" fontId="8" fillId="6" borderId="23" xfId="8" applyFill="1" applyBorder="1"/>
    <xf numFmtId="0" fontId="16" fillId="2" borderId="27" xfId="8" applyFont="1" applyFill="1" applyBorder="1" applyAlignment="1">
      <alignment vertical="center"/>
    </xf>
    <xf numFmtId="49" fontId="16" fillId="2" borderId="0" xfId="8" applyNumberFormat="1" applyFont="1" applyFill="1" applyBorder="1" applyAlignment="1">
      <alignment horizontal="right" vertical="center"/>
    </xf>
    <xf numFmtId="49" fontId="16" fillId="2" borderId="17" xfId="8" applyNumberFormat="1" applyFont="1" applyFill="1" applyBorder="1" applyAlignment="1">
      <alignment horizontal="right" vertical="center"/>
    </xf>
    <xf numFmtId="49" fontId="16" fillId="6" borderId="27" xfId="8" applyNumberFormat="1" applyFont="1" applyFill="1" applyBorder="1" applyAlignment="1">
      <alignment vertical="center"/>
    </xf>
    <xf numFmtId="0" fontId="37" fillId="2" borderId="27" xfId="8" applyFont="1" applyFill="1" applyBorder="1" applyAlignment="1">
      <alignment vertical="center"/>
    </xf>
    <xf numFmtId="0" fontId="37" fillId="2" borderId="0" xfId="8" applyFont="1" applyFill="1" applyBorder="1" applyAlignment="1">
      <alignment vertical="center"/>
    </xf>
    <xf numFmtId="0" fontId="37" fillId="2" borderId="17" xfId="8" applyFont="1" applyFill="1" applyBorder="1" applyAlignment="1">
      <alignment vertical="center"/>
    </xf>
    <xf numFmtId="49" fontId="16" fillId="2" borderId="27" xfId="8" applyNumberFormat="1" applyFont="1" applyFill="1" applyBorder="1" applyAlignment="1">
      <alignment vertical="center"/>
    </xf>
    <xf numFmtId="49" fontId="16" fillId="2" borderId="0" xfId="8" applyNumberFormat="1" applyFont="1" applyFill="1" applyBorder="1" applyAlignment="1">
      <alignment vertical="center"/>
    </xf>
    <xf numFmtId="0" fontId="16" fillId="2" borderId="17" xfId="8" applyFont="1" applyFill="1" applyBorder="1" applyAlignment="1">
      <alignment horizontal="right" vertical="center"/>
    </xf>
    <xf numFmtId="49" fontId="16" fillId="2" borderId="30" xfId="8" applyNumberFormat="1" applyFont="1" applyFill="1" applyBorder="1" applyAlignment="1">
      <alignment vertical="center"/>
    </xf>
    <xf numFmtId="49" fontId="16" fillId="2" borderId="7" xfId="8" applyNumberFormat="1" applyFont="1" applyFill="1" applyBorder="1" applyAlignment="1">
      <alignment vertical="center"/>
    </xf>
    <xf numFmtId="0" fontId="16" fillId="2" borderId="18" xfId="8" applyFont="1" applyFill="1" applyBorder="1" applyAlignment="1">
      <alignment horizontal="right" vertical="center"/>
    </xf>
    <xf numFmtId="49" fontId="16" fillId="6" borderId="30" xfId="8" applyNumberFormat="1" applyFont="1" applyFill="1" applyBorder="1" applyAlignment="1">
      <alignment horizontal="center" vertical="center"/>
    </xf>
    <xf numFmtId="0" fontId="16" fillId="6" borderId="7" xfId="8" applyFont="1" applyFill="1" applyBorder="1" applyAlignment="1">
      <alignment vertical="center"/>
    </xf>
    <xf numFmtId="49" fontId="42" fillId="6" borderId="30" xfId="8" applyNumberFormat="1" applyFont="1" applyFill="1" applyBorder="1" applyAlignment="1">
      <alignment horizontal="center" vertical="center"/>
    </xf>
    <xf numFmtId="49" fontId="47" fillId="6" borderId="7" xfId="8" applyNumberFormat="1" applyFont="1" applyFill="1" applyBorder="1" applyAlignment="1">
      <alignment vertical="center"/>
    </xf>
    <xf numFmtId="49" fontId="16" fillId="6" borderId="18" xfId="8" applyNumberFormat="1" applyFont="1" applyFill="1" applyBorder="1" applyAlignment="1">
      <alignment vertical="center"/>
    </xf>
    <xf numFmtId="0" fontId="49" fillId="0" borderId="0" xfId="8" applyFont="1" applyFill="1" applyBorder="1" applyAlignment="1">
      <alignment horizontal="right" vertical="center"/>
    </xf>
    <xf numFmtId="49" fontId="12" fillId="6" borderId="0" xfId="9" applyNumberFormat="1" applyFont="1" applyFill="1" applyAlignment="1">
      <alignment vertical="top"/>
    </xf>
    <xf numFmtId="49" fontId="43" fillId="6" borderId="0" xfId="9" applyNumberFormat="1" applyFont="1" applyFill="1" applyAlignment="1">
      <alignment horizontal="center"/>
    </xf>
    <xf numFmtId="49" fontId="54" fillId="6" borderId="0" xfId="9" applyNumberFormat="1" applyFont="1" applyFill="1" applyAlignment="1">
      <alignment vertical="top"/>
    </xf>
    <xf numFmtId="49" fontId="39" fillId="6" borderId="0" xfId="9" applyNumberFormat="1" applyFont="1" applyFill="1" applyAlignment="1">
      <alignment vertical="top"/>
    </xf>
    <xf numFmtId="0" fontId="8" fillId="0" borderId="0" xfId="9"/>
    <xf numFmtId="49" fontId="43" fillId="6" borderId="0" xfId="9" applyNumberFormat="1" applyFont="1" applyFill="1" applyAlignment="1">
      <alignment horizontal="left"/>
    </xf>
    <xf numFmtId="49" fontId="22" fillId="6" borderId="0" xfId="9" applyNumberFormat="1" applyFont="1" applyFill="1" applyBorder="1" applyAlignment="1">
      <alignment horizontal="left"/>
    </xf>
    <xf numFmtId="49" fontId="39" fillId="0" borderId="0" xfId="9" applyNumberFormat="1" applyFont="1" applyFill="1" applyBorder="1" applyAlignment="1">
      <alignment vertical="top"/>
    </xf>
    <xf numFmtId="49" fontId="12" fillId="0" borderId="0" xfId="9" applyNumberFormat="1" applyFont="1" applyFill="1" applyBorder="1" applyAlignment="1">
      <alignment vertical="top"/>
    </xf>
    <xf numFmtId="0" fontId="8" fillId="0" borderId="0" xfId="9" applyFill="1" applyBorder="1"/>
    <xf numFmtId="0" fontId="68" fillId="11" borderId="0" xfId="9" applyFont="1" applyFill="1" applyAlignment="1">
      <alignment horizontal="center" vertical="center"/>
    </xf>
    <xf numFmtId="0" fontId="40" fillId="6" borderId="0" xfId="9" applyFont="1" applyFill="1"/>
    <xf numFmtId="49" fontId="21" fillId="6" borderId="0" xfId="9" applyNumberFormat="1" applyFont="1" applyFill="1" applyAlignment="1">
      <alignment horizontal="left"/>
    </xf>
    <xf numFmtId="49" fontId="40" fillId="6" borderId="0" xfId="9" applyNumberFormat="1" applyFont="1" applyFill="1"/>
    <xf numFmtId="49" fontId="27" fillId="6" borderId="0" xfId="9" applyNumberFormat="1" applyFont="1" applyFill="1"/>
    <xf numFmtId="49" fontId="23" fillId="6" borderId="0" xfId="9" applyNumberFormat="1" applyFont="1" applyFill="1"/>
    <xf numFmtId="49" fontId="43" fillId="6" borderId="0" xfId="9" applyNumberFormat="1" applyFont="1" applyFill="1" applyBorder="1" applyAlignment="1">
      <alignment horizontal="left"/>
    </xf>
    <xf numFmtId="49" fontId="23" fillId="0" borderId="0" xfId="9" applyNumberFormat="1" applyFont="1" applyFill="1" applyBorder="1"/>
    <xf numFmtId="49" fontId="27" fillId="0" borderId="0" xfId="9" applyNumberFormat="1" applyFont="1" applyFill="1" applyBorder="1"/>
    <xf numFmtId="49" fontId="8" fillId="3" borderId="0" xfId="9" applyNumberFormat="1" applyFill="1"/>
    <xf numFmtId="0" fontId="8" fillId="3" borderId="0" xfId="9" applyFill="1"/>
    <xf numFmtId="0" fontId="8" fillId="3" borderId="0" xfId="9" applyFill="1" applyAlignment="1">
      <alignment horizontal="center"/>
    </xf>
    <xf numFmtId="49" fontId="31" fillId="2" borderId="0" xfId="9" applyNumberFormat="1" applyFont="1" applyFill="1" applyAlignment="1">
      <alignment vertical="center"/>
    </xf>
    <xf numFmtId="49" fontId="41" fillId="2" borderId="0" xfId="9" applyNumberFormat="1" applyFont="1" applyFill="1" applyAlignment="1">
      <alignment vertical="center"/>
    </xf>
    <xf numFmtId="49" fontId="32" fillId="2" borderId="0" xfId="9" applyNumberFormat="1" applyFont="1" applyFill="1" applyAlignment="1">
      <alignment horizontal="right" vertical="center"/>
    </xf>
    <xf numFmtId="49" fontId="41" fillId="0" borderId="0" xfId="9" applyNumberFormat="1" applyFont="1" applyFill="1" applyBorder="1" applyAlignment="1">
      <alignment vertical="center"/>
    </xf>
    <xf numFmtId="49" fontId="31" fillId="0" borderId="0" xfId="9" applyNumberFormat="1" applyFont="1" applyFill="1" applyBorder="1" applyAlignment="1">
      <alignment vertical="center"/>
    </xf>
    <xf numFmtId="49" fontId="27" fillId="3" borderId="0" xfId="9" applyNumberFormat="1" applyFont="1" applyFill="1" applyBorder="1"/>
    <xf numFmtId="0" fontId="8" fillId="3" borderId="0" xfId="9" applyFill="1" applyBorder="1" applyAlignment="1">
      <alignment horizontal="center"/>
    </xf>
    <xf numFmtId="14" fontId="25" fillId="6" borderId="6" xfId="9" applyNumberFormat="1" applyFont="1" applyFill="1" applyBorder="1" applyAlignment="1">
      <alignment horizontal="left" vertical="center"/>
    </xf>
    <xf numFmtId="49" fontId="25" fillId="6" borderId="6" xfId="9" applyNumberFormat="1" applyFont="1" applyFill="1" applyBorder="1" applyAlignment="1">
      <alignment vertical="center"/>
    </xf>
    <xf numFmtId="49" fontId="48" fillId="6" borderId="6" xfId="9" applyNumberFormat="1" applyFont="1" applyFill="1" applyBorder="1" applyAlignment="1">
      <alignment vertical="center"/>
    </xf>
    <xf numFmtId="49" fontId="26" fillId="6" borderId="6" xfId="9" applyNumberFormat="1" applyFont="1" applyFill="1" applyBorder="1" applyAlignment="1">
      <alignment horizontal="right" vertical="center"/>
    </xf>
    <xf numFmtId="49" fontId="48" fillId="0" borderId="0" xfId="9" applyNumberFormat="1" applyFont="1" applyFill="1" applyBorder="1" applyAlignment="1">
      <alignment vertical="center"/>
    </xf>
    <xf numFmtId="49" fontId="25" fillId="0" borderId="0" xfId="9" applyNumberFormat="1" applyFont="1" applyFill="1" applyBorder="1" applyAlignment="1">
      <alignment vertical="center"/>
    </xf>
    <xf numFmtId="49" fontId="27" fillId="4" borderId="0" xfId="9" applyNumberFormat="1" applyFont="1" applyFill="1" applyBorder="1"/>
    <xf numFmtId="0" fontId="8" fillId="4" borderId="0" xfId="9" applyFill="1" applyBorder="1" applyAlignment="1">
      <alignment horizontal="center"/>
    </xf>
    <xf numFmtId="0" fontId="8" fillId="2" borderId="0" xfId="9" applyFill="1"/>
    <xf numFmtId="0" fontId="8" fillId="2" borderId="0" xfId="9" applyFont="1" applyFill="1"/>
    <xf numFmtId="0" fontId="65" fillId="2" borderId="0" xfId="9" applyFont="1" applyFill="1" applyAlignment="1">
      <alignment horizontal="center" shrinkToFit="1"/>
    </xf>
    <xf numFmtId="49" fontId="27" fillId="8" borderId="0" xfId="9" applyNumberFormat="1" applyFont="1" applyFill="1" applyBorder="1"/>
    <xf numFmtId="0" fontId="8" fillId="8" borderId="0" xfId="9" applyFill="1" applyBorder="1" applyAlignment="1">
      <alignment horizontal="center"/>
    </xf>
    <xf numFmtId="0" fontId="8" fillId="6" borderId="0" xfId="9" applyFill="1"/>
    <xf numFmtId="0" fontId="8" fillId="6" borderId="0" xfId="9" applyFont="1" applyFill="1"/>
    <xf numFmtId="0" fontId="8" fillId="6" borderId="0" xfId="9" applyFill="1" applyAlignment="1">
      <alignment horizontal="center"/>
    </xf>
    <xf numFmtId="0" fontId="66" fillId="7" borderId="0" xfId="9" applyFont="1" applyFill="1"/>
    <xf numFmtId="0" fontId="62" fillId="6" borderId="7" xfId="9" applyFont="1" applyFill="1" applyBorder="1" applyAlignment="1">
      <alignment horizontal="center" vertical="center" shrinkToFit="1"/>
    </xf>
    <xf numFmtId="0" fontId="62" fillId="6" borderId="7" xfId="9" applyFont="1" applyFill="1" applyBorder="1" applyAlignment="1">
      <alignment vertical="center"/>
    </xf>
    <xf numFmtId="0" fontId="8" fillId="6" borderId="7" xfId="9" applyFont="1" applyFill="1" applyBorder="1"/>
    <xf numFmtId="0" fontId="8" fillId="7" borderId="7" xfId="9" applyFill="1" applyBorder="1" applyAlignment="1">
      <alignment horizontal="center"/>
    </xf>
    <xf numFmtId="0" fontId="8" fillId="9" borderId="37" xfId="9" applyNumberFormat="1" applyFill="1" applyBorder="1" applyAlignment="1">
      <alignment horizontal="center"/>
    </xf>
    <xf numFmtId="0" fontId="69" fillId="6" borderId="7" xfId="9" applyFont="1" applyFill="1" applyBorder="1" applyAlignment="1">
      <alignment horizontal="center"/>
    </xf>
    <xf numFmtId="0" fontId="66" fillId="6" borderId="0" xfId="9" applyFont="1" applyFill="1"/>
    <xf numFmtId="0" fontId="69" fillId="6" borderId="0" xfId="9" applyFont="1" applyFill="1" applyBorder="1" applyAlignment="1">
      <alignment horizontal="center"/>
    </xf>
    <xf numFmtId="0" fontId="8" fillId="10" borderId="0" xfId="9" applyFill="1"/>
    <xf numFmtId="0" fontId="8" fillId="6" borderId="5" xfId="9" applyFill="1" applyBorder="1" applyAlignment="1">
      <alignment horizontal="center" vertical="center"/>
    </xf>
    <xf numFmtId="0" fontId="8" fillId="0" borderId="0" xfId="9" applyFill="1"/>
    <xf numFmtId="0" fontId="8" fillId="6" borderId="7" xfId="9" applyFill="1" applyBorder="1"/>
    <xf numFmtId="0" fontId="37" fillId="2" borderId="24" xfId="9" applyFont="1" applyFill="1" applyBorder="1" applyAlignment="1">
      <alignment vertical="center"/>
    </xf>
    <xf numFmtId="0" fontId="37" fillId="2" borderId="25" xfId="9" applyFont="1" applyFill="1" applyBorder="1" applyAlignment="1">
      <alignment vertical="center"/>
    </xf>
    <xf numFmtId="0" fontId="37" fillId="2" borderId="26" xfId="9" applyFont="1" applyFill="1" applyBorder="1" applyAlignment="1">
      <alignment vertical="center"/>
    </xf>
    <xf numFmtId="49" fontId="50" fillId="2" borderId="29" xfId="9" applyNumberFormat="1" applyFont="1" applyFill="1" applyBorder="1" applyAlignment="1">
      <alignment horizontal="center" vertical="center"/>
    </xf>
    <xf numFmtId="49" fontId="50" fillId="2" borderId="29" xfId="9" applyNumberFormat="1" applyFont="1" applyFill="1" applyBorder="1" applyAlignment="1">
      <alignment vertical="center"/>
    </xf>
    <xf numFmtId="0" fontId="8" fillId="2" borderId="25" xfId="9" applyFill="1" applyBorder="1"/>
    <xf numFmtId="49" fontId="51" fillId="2" borderId="29" xfId="9" applyNumberFormat="1" applyFont="1" applyFill="1" applyBorder="1" applyAlignment="1">
      <alignment vertical="center"/>
    </xf>
    <xf numFmtId="49" fontId="37" fillId="2" borderId="29" xfId="9" applyNumberFormat="1" applyFont="1" applyFill="1" applyBorder="1" applyAlignment="1">
      <alignment horizontal="left" vertical="center"/>
    </xf>
    <xf numFmtId="0" fontId="8" fillId="2" borderId="26" xfId="9" applyFill="1" applyBorder="1"/>
    <xf numFmtId="0" fontId="8" fillId="0" borderId="27" xfId="9" applyBorder="1"/>
    <xf numFmtId="49" fontId="37" fillId="0" borderId="0" xfId="9" applyNumberFormat="1" applyFont="1" applyFill="1" applyBorder="1" applyAlignment="1">
      <alignment horizontal="left" vertical="center"/>
    </xf>
    <xf numFmtId="49" fontId="51" fillId="0" borderId="0" xfId="9" applyNumberFormat="1" applyFont="1" applyFill="1" applyBorder="1" applyAlignment="1">
      <alignment vertical="center"/>
    </xf>
    <xf numFmtId="49" fontId="16" fillId="6" borderId="28" xfId="9" applyNumberFormat="1" applyFont="1" applyFill="1" applyBorder="1" applyAlignment="1">
      <alignment vertical="center"/>
    </xf>
    <xf numFmtId="49" fontId="16" fillId="6" borderId="29" xfId="9" applyNumberFormat="1" applyFont="1" applyFill="1" applyBorder="1" applyAlignment="1">
      <alignment vertical="center"/>
    </xf>
    <xf numFmtId="49" fontId="16" fillId="6" borderId="23" xfId="9" applyNumberFormat="1" applyFont="1" applyFill="1" applyBorder="1" applyAlignment="1">
      <alignment horizontal="right" vertical="center"/>
    </xf>
    <xf numFmtId="49" fontId="16" fillId="6" borderId="28" xfId="9" applyNumberFormat="1" applyFont="1" applyFill="1" applyBorder="1" applyAlignment="1">
      <alignment horizontal="center" vertical="center"/>
    </xf>
    <xf numFmtId="49" fontId="42" fillId="6" borderId="28" xfId="9" applyNumberFormat="1" applyFont="1" applyFill="1" applyBorder="1" applyAlignment="1">
      <alignment horizontal="center" vertical="center"/>
    </xf>
    <xf numFmtId="49" fontId="47" fillId="6" borderId="29" xfId="9" applyNumberFormat="1" applyFont="1" applyFill="1" applyBorder="1" applyAlignment="1">
      <alignment vertical="center"/>
    </xf>
    <xf numFmtId="49" fontId="16" fillId="6" borderId="23" xfId="9" applyNumberFormat="1" applyFont="1" applyFill="1" applyBorder="1" applyAlignment="1">
      <alignment vertical="center"/>
    </xf>
    <xf numFmtId="49" fontId="37" fillId="6" borderId="28" xfId="9" applyNumberFormat="1" applyFont="1" applyFill="1" applyBorder="1" applyAlignment="1">
      <alignment vertical="center"/>
    </xf>
    <xf numFmtId="0" fontId="8" fillId="6" borderId="29" xfId="9" applyFill="1" applyBorder="1"/>
    <xf numFmtId="0" fontId="8" fillId="6" borderId="17" xfId="9" applyFill="1" applyBorder="1"/>
    <xf numFmtId="49" fontId="37" fillId="0" borderId="0" xfId="9" applyNumberFormat="1" applyFont="1" applyFill="1" applyBorder="1" applyAlignment="1">
      <alignment vertical="center"/>
    </xf>
    <xf numFmtId="49" fontId="47" fillId="0" borderId="0" xfId="9" applyNumberFormat="1" applyFont="1" applyFill="1" applyBorder="1" applyAlignment="1">
      <alignment vertical="center"/>
    </xf>
    <xf numFmtId="49" fontId="16" fillId="6" borderId="30" xfId="9" applyNumberFormat="1" applyFont="1" applyFill="1" applyBorder="1" applyAlignment="1">
      <alignment vertical="center"/>
    </xf>
    <xf numFmtId="49" fontId="16" fillId="6" borderId="7" xfId="9" applyNumberFormat="1" applyFont="1" applyFill="1" applyBorder="1" applyAlignment="1">
      <alignment vertical="center"/>
    </xf>
    <xf numFmtId="49" fontId="16" fillId="6" borderId="18" xfId="9" applyNumberFormat="1" applyFont="1" applyFill="1" applyBorder="1" applyAlignment="1">
      <alignment horizontal="right" vertical="center"/>
    </xf>
    <xf numFmtId="49" fontId="16" fillId="6" borderId="27" xfId="9" applyNumberFormat="1" applyFont="1" applyFill="1" applyBorder="1" applyAlignment="1">
      <alignment horizontal="center" vertical="center"/>
    </xf>
    <xf numFmtId="49" fontId="42" fillId="6" borderId="27" xfId="9" applyNumberFormat="1" applyFont="1" applyFill="1" applyBorder="1" applyAlignment="1">
      <alignment horizontal="center" vertical="center"/>
    </xf>
    <xf numFmtId="49" fontId="16" fillId="6" borderId="0" xfId="9" applyNumberFormat="1" applyFont="1" applyFill="1" applyBorder="1" applyAlignment="1">
      <alignment vertical="center"/>
    </xf>
    <xf numFmtId="49" fontId="47" fillId="6" borderId="0" xfId="9" applyNumberFormat="1" applyFont="1" applyFill="1" applyBorder="1" applyAlignment="1">
      <alignment vertical="center"/>
    </xf>
    <xf numFmtId="49" fontId="16" fillId="6" borderId="17" xfId="9" applyNumberFormat="1" applyFont="1" applyFill="1" applyBorder="1" applyAlignment="1">
      <alignment vertical="center"/>
    </xf>
    <xf numFmtId="0" fontId="16" fillId="6" borderId="30" xfId="9" applyFont="1" applyFill="1" applyBorder="1" applyAlignment="1">
      <alignment vertical="center"/>
    </xf>
    <xf numFmtId="0" fontId="8" fillId="6" borderId="18" xfId="9" applyFill="1" applyBorder="1"/>
    <xf numFmtId="49" fontId="16" fillId="0" borderId="0" xfId="9" applyNumberFormat="1" applyFont="1" applyFill="1" applyBorder="1" applyAlignment="1">
      <alignment vertical="center"/>
    </xf>
    <xf numFmtId="49" fontId="16" fillId="2" borderId="28" xfId="9" applyNumberFormat="1" applyFont="1" applyFill="1" applyBorder="1" applyAlignment="1">
      <alignment vertical="center"/>
    </xf>
    <xf numFmtId="49" fontId="16" fillId="2" borderId="29" xfId="9" applyNumberFormat="1" applyFont="1" applyFill="1" applyBorder="1" applyAlignment="1">
      <alignment vertical="center"/>
    </xf>
    <xf numFmtId="49" fontId="16" fillId="2" borderId="23" xfId="9" applyNumberFormat="1" applyFont="1" applyFill="1" applyBorder="1" applyAlignment="1">
      <alignment horizontal="right" vertical="center"/>
    </xf>
    <xf numFmtId="0" fontId="16" fillId="6" borderId="0" xfId="9" applyFont="1" applyFill="1" applyBorder="1" applyAlignment="1">
      <alignment vertical="center"/>
    </xf>
    <xf numFmtId="0" fontId="8" fillId="6" borderId="0" xfId="9" applyFill="1" applyBorder="1"/>
    <xf numFmtId="0" fontId="8" fillId="6" borderId="23" xfId="9" applyFill="1" applyBorder="1"/>
    <xf numFmtId="0" fontId="16" fillId="2" borderId="27" xfId="9" applyFont="1" applyFill="1" applyBorder="1" applyAlignment="1">
      <alignment vertical="center"/>
    </xf>
    <xf numFmtId="49" fontId="16" fillId="2" borderId="0" xfId="9" applyNumberFormat="1" applyFont="1" applyFill="1" applyBorder="1" applyAlignment="1">
      <alignment horizontal="right" vertical="center"/>
    </xf>
    <xf numFmtId="49" fontId="16" fillId="2" borderId="17" xfId="9" applyNumberFormat="1" applyFont="1" applyFill="1" applyBorder="1" applyAlignment="1">
      <alignment horizontal="right" vertical="center"/>
    </xf>
    <xf numFmtId="49" fontId="16" fillId="6" borderId="27" xfId="9" applyNumberFormat="1" applyFont="1" applyFill="1" applyBorder="1" applyAlignment="1">
      <alignment vertical="center"/>
    </xf>
    <xf numFmtId="0" fontId="37" fillId="2" borderId="27" xfId="9" applyFont="1" applyFill="1" applyBorder="1" applyAlignment="1">
      <alignment vertical="center"/>
    </xf>
    <xf numFmtId="0" fontId="37" fillId="2" borderId="0" xfId="9" applyFont="1" applyFill="1" applyBorder="1" applyAlignment="1">
      <alignment vertical="center"/>
    </xf>
    <xf numFmtId="0" fontId="37" fillId="2" borderId="17" xfId="9" applyFont="1" applyFill="1" applyBorder="1" applyAlignment="1">
      <alignment vertical="center"/>
    </xf>
    <xf numFmtId="49" fontId="16" fillId="2" borderId="27" xfId="9" applyNumberFormat="1" applyFont="1" applyFill="1" applyBorder="1" applyAlignment="1">
      <alignment vertical="center"/>
    </xf>
    <xf numFmtId="49" fontId="16" fillId="2" borderId="0" xfId="9" applyNumberFormat="1" applyFont="1" applyFill="1" applyBorder="1" applyAlignment="1">
      <alignment vertical="center"/>
    </xf>
    <xf numFmtId="0" fontId="16" fillId="2" borderId="17" xfId="9" applyFont="1" applyFill="1" applyBorder="1" applyAlignment="1">
      <alignment horizontal="right" vertical="center"/>
    </xf>
    <xf numFmtId="49" fontId="16" fillId="2" borderId="30" xfId="9" applyNumberFormat="1" applyFont="1" applyFill="1" applyBorder="1" applyAlignment="1">
      <alignment vertical="center"/>
    </xf>
    <xf numFmtId="49" fontId="16" fillId="2" borderId="7" xfId="9" applyNumberFormat="1" applyFont="1" applyFill="1" applyBorder="1" applyAlignment="1">
      <alignment vertical="center"/>
    </xf>
    <xf numFmtId="0" fontId="16" fillId="2" borderId="18" xfId="9" applyFont="1" applyFill="1" applyBorder="1" applyAlignment="1">
      <alignment horizontal="right" vertical="center"/>
    </xf>
    <xf numFmtId="49" fontId="16" fillId="6" borderId="30" xfId="9" applyNumberFormat="1" applyFont="1" applyFill="1" applyBorder="1" applyAlignment="1">
      <alignment horizontal="center" vertical="center"/>
    </xf>
    <xf numFmtId="0" fontId="16" fillId="6" borderId="7" xfId="9" applyFont="1" applyFill="1" applyBorder="1" applyAlignment="1">
      <alignment vertical="center"/>
    </xf>
    <xf numFmtId="49" fontId="42" fillId="6" borderId="30" xfId="9" applyNumberFormat="1" applyFont="1" applyFill="1" applyBorder="1" applyAlignment="1">
      <alignment horizontal="center" vertical="center"/>
    </xf>
    <xf numFmtId="49" fontId="47" fillId="6" borderId="7" xfId="9" applyNumberFormat="1" applyFont="1" applyFill="1" applyBorder="1" applyAlignment="1">
      <alignment vertical="center"/>
    </xf>
    <xf numFmtId="49" fontId="16" fillId="6" borderId="18" xfId="9" applyNumberFormat="1" applyFont="1" applyFill="1" applyBorder="1" applyAlignment="1">
      <alignment vertical="center"/>
    </xf>
    <xf numFmtId="0" fontId="49" fillId="0" borderId="0" xfId="9" applyFont="1" applyFill="1" applyBorder="1" applyAlignment="1">
      <alignment horizontal="right" vertical="center"/>
    </xf>
    <xf numFmtId="0" fontId="21" fillId="6" borderId="0" xfId="9" applyNumberFormat="1" applyFont="1" applyFill="1" applyAlignment="1">
      <alignment horizontal="left"/>
    </xf>
    <xf numFmtId="0" fontId="8" fillId="0" borderId="6" xfId="9" applyBorder="1"/>
    <xf numFmtId="0" fontId="8" fillId="6" borderId="7" xfId="9" applyFont="1" applyFill="1" applyBorder="1" applyAlignment="1">
      <alignment horizontal="center" vertical="center" shrinkToFit="1"/>
    </xf>
    <xf numFmtId="0" fontId="8" fillId="6" borderId="7" xfId="9" applyFont="1" applyFill="1" applyBorder="1" applyAlignment="1">
      <alignment vertical="center" shrinkToFit="1"/>
    </xf>
    <xf numFmtId="0" fontId="8" fillId="6" borderId="0" xfId="9" applyFont="1" applyFill="1" applyAlignment="1">
      <alignment shrinkToFit="1"/>
    </xf>
    <xf numFmtId="0" fontId="69" fillId="6" borderId="0" xfId="9" applyFont="1" applyFill="1" applyAlignment="1">
      <alignment horizontal="center"/>
    </xf>
    <xf numFmtId="14" fontId="25" fillId="6" borderId="6" xfId="9" applyNumberFormat="1" applyFont="1" applyFill="1" applyBorder="1" applyAlignment="1">
      <alignment horizontal="left" vertical="center"/>
    </xf>
    <xf numFmtId="0" fontId="61" fillId="6" borderId="0" xfId="9" applyFont="1" applyFill="1" applyAlignment="1">
      <alignment horizontal="center"/>
    </xf>
    <xf numFmtId="0" fontId="61" fillId="7" borderId="0" xfId="9" applyFont="1" applyFill="1" applyAlignment="1">
      <alignment horizontal="center"/>
    </xf>
    <xf numFmtId="0" fontId="61" fillId="6" borderId="7" xfId="9" applyFont="1" applyFill="1" applyBorder="1"/>
    <xf numFmtId="0" fontId="64" fillId="6" borderId="7" xfId="9" applyFont="1" applyFill="1" applyBorder="1" applyAlignment="1">
      <alignment vertical="center"/>
    </xf>
    <xf numFmtId="0" fontId="8" fillId="3" borderId="0" xfId="9" applyFont="1" applyFill="1" applyBorder="1" applyAlignment="1">
      <alignment horizontal="center"/>
    </xf>
    <xf numFmtId="0" fontId="67" fillId="6" borderId="0" xfId="9" applyFont="1" applyFill="1" applyAlignment="1">
      <alignment horizontal="center"/>
    </xf>
    <xf numFmtId="0" fontId="8" fillId="4" borderId="0" xfId="9" applyFont="1" applyFill="1" applyBorder="1" applyAlignment="1">
      <alignment horizontal="center"/>
    </xf>
    <xf numFmtId="0" fontId="67" fillId="7" borderId="0" xfId="9" applyFont="1" applyFill="1" applyAlignment="1">
      <alignment horizontal="center"/>
    </xf>
    <xf numFmtId="0" fontId="8" fillId="8" borderId="0" xfId="9" applyFont="1" applyFill="1" applyBorder="1" applyAlignment="1">
      <alignment horizontal="center"/>
    </xf>
    <xf numFmtId="0" fontId="8" fillId="6" borderId="0" xfId="9" applyFont="1" applyFill="1" applyAlignment="1">
      <alignment horizontal="center"/>
    </xf>
    <xf numFmtId="0" fontId="78" fillId="7" borderId="0" xfId="9" applyFont="1" applyFill="1" applyAlignment="1">
      <alignment horizontal="center"/>
    </xf>
    <xf numFmtId="0" fontId="79" fillId="7" borderId="0" xfId="9" applyFont="1" applyFill="1" applyAlignment="1">
      <alignment horizontal="center"/>
    </xf>
    <xf numFmtId="0" fontId="64" fillId="6" borderId="7" xfId="9" applyFont="1" applyFill="1" applyBorder="1" applyAlignment="1">
      <alignment horizontal="center" vertical="center" shrinkToFit="1"/>
    </xf>
    <xf numFmtId="0" fontId="8" fillId="6" borderId="5" xfId="9" applyFont="1" applyFill="1" applyBorder="1" applyAlignment="1">
      <alignment horizontal="center" vertical="center"/>
    </xf>
    <xf numFmtId="0" fontId="8" fillId="6" borderId="0" xfId="9" applyFill="1" applyBorder="1" applyAlignment="1">
      <alignment horizontal="center" vertical="center"/>
    </xf>
    <xf numFmtId="0" fontId="8" fillId="6" borderId="0" xfId="9" applyFill="1" applyBorder="1" applyAlignment="1">
      <alignment horizontal="center"/>
    </xf>
    <xf numFmtId="49" fontId="0" fillId="6" borderId="0" xfId="0" applyNumberFormat="1" applyFill="1"/>
    <xf numFmtId="49" fontId="0" fillId="6" borderId="5" xfId="0" applyNumberFormat="1" applyFill="1" applyBorder="1" applyAlignment="1">
      <alignment horizontal="center" vertical="center"/>
    </xf>
    <xf numFmtId="0" fontId="8" fillId="6" borderId="7" xfId="0" applyFont="1" applyFill="1" applyBorder="1"/>
    <xf numFmtId="0" fontId="8" fillId="7" borderId="7" xfId="0" applyFont="1" applyFill="1" applyBorder="1" applyAlignment="1">
      <alignment horizontal="center"/>
    </xf>
    <xf numFmtId="0" fontId="8" fillId="7" borderId="7" xfId="5" applyFont="1" applyFill="1" applyBorder="1" applyAlignment="1">
      <alignment horizontal="center"/>
    </xf>
    <xf numFmtId="49" fontId="8" fillId="6" borderId="0" xfId="9" applyNumberFormat="1" applyFill="1"/>
    <xf numFmtId="49" fontId="8" fillId="6" borderId="5" xfId="9" applyNumberFormat="1" applyFill="1" applyBorder="1"/>
    <xf numFmtId="49" fontId="61" fillId="7" borderId="5" xfId="9" applyNumberFormat="1" applyFont="1" applyFill="1" applyBorder="1" applyAlignment="1">
      <alignment horizontal="center" vertical="center"/>
    </xf>
    <xf numFmtId="49" fontId="8" fillId="6" borderId="0" xfId="9" applyNumberFormat="1" applyFont="1" applyFill="1" applyAlignment="1">
      <alignment horizontal="center" vertical="center"/>
    </xf>
    <xf numFmtId="49" fontId="8" fillId="6" borderId="0" xfId="9" applyNumberFormat="1" applyFill="1" applyBorder="1" applyAlignment="1">
      <alignment horizontal="right" vertical="center" shrinkToFit="1"/>
    </xf>
    <xf numFmtId="49" fontId="8" fillId="6" borderId="0" xfId="9" applyNumberFormat="1" applyFill="1" applyBorder="1" applyAlignment="1">
      <alignment horizontal="center" vertical="center"/>
    </xf>
    <xf numFmtId="49" fontId="61" fillId="6" borderId="0" xfId="9" applyNumberFormat="1" applyFont="1" applyFill="1" applyBorder="1" applyAlignment="1">
      <alignment horizontal="center" vertical="center"/>
    </xf>
    <xf numFmtId="49" fontId="9" fillId="6" borderId="0" xfId="5" applyNumberFormat="1" applyFill="1"/>
    <xf numFmtId="0" fontId="8" fillId="6" borderId="7" xfId="5" applyFont="1" applyFill="1" applyBorder="1"/>
    <xf numFmtId="0" fontId="4" fillId="0" borderId="44" xfId="4" applyFont="1" applyBorder="1"/>
    <xf numFmtId="0" fontId="4" fillId="0" borderId="0" xfId="4" applyFont="1"/>
    <xf numFmtId="0" fontId="4" fillId="14" borderId="7" xfId="4" applyFont="1" applyFill="1" applyBorder="1"/>
    <xf numFmtId="0" fontId="4" fillId="0" borderId="28" xfId="4" applyFont="1" applyBorder="1"/>
    <xf numFmtId="0" fontId="3" fillId="0" borderId="0" xfId="4" applyFont="1"/>
    <xf numFmtId="0" fontId="2" fillId="0" borderId="44" xfId="4" applyFont="1" applyBorder="1"/>
    <xf numFmtId="0" fontId="2" fillId="0" borderId="0" xfId="4" applyFont="1"/>
    <xf numFmtId="0" fontId="2" fillId="0" borderId="23" xfId="4" applyFont="1" applyBorder="1"/>
    <xf numFmtId="0" fontId="2" fillId="0" borderId="28" xfId="4" applyFont="1" applyBorder="1"/>
    <xf numFmtId="0" fontId="1" fillId="0" borderId="44" xfId="3" applyFont="1" applyBorder="1"/>
    <xf numFmtId="0" fontId="1" fillId="0" borderId="0" xfId="3" applyFont="1"/>
    <xf numFmtId="0" fontId="1" fillId="0" borderId="28" xfId="3" applyFont="1" applyBorder="1"/>
    <xf numFmtId="0" fontId="1" fillId="14" borderId="30" xfId="3" applyFont="1" applyFill="1" applyBorder="1"/>
    <xf numFmtId="0" fontId="1" fillId="0" borderId="29" xfId="3" applyFont="1" applyBorder="1"/>
    <xf numFmtId="0" fontId="1" fillId="0" borderId="44" xfId="6" applyFont="1" applyBorder="1"/>
    <xf numFmtId="0" fontId="1" fillId="0" borderId="0" xfId="6" applyFont="1"/>
    <xf numFmtId="0" fontId="1" fillId="0" borderId="28" xfId="6" applyFont="1" applyBorder="1"/>
    <xf numFmtId="0" fontId="1" fillId="0" borderId="29" xfId="6" applyFont="1" applyBorder="1"/>
    <xf numFmtId="49" fontId="8" fillId="6" borderId="0" xfId="8" applyNumberFormat="1" applyFill="1"/>
    <xf numFmtId="14" fontId="33" fillId="2" borderId="29" xfId="0" applyNumberFormat="1" applyFont="1" applyFill="1" applyBorder="1" applyAlignment="1">
      <alignment horizontal="left" vertical="center" wrapText="1"/>
    </xf>
    <xf numFmtId="49" fontId="0" fillId="0" borderId="5" xfId="0" applyNumberFormat="1" applyBorder="1" applyAlignment="1">
      <alignment horizontal="right" vertical="center" shrinkToFit="1"/>
    </xf>
    <xf numFmtId="49" fontId="8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12" borderId="5" xfId="0" applyNumberFormat="1" applyFill="1" applyBorder="1" applyAlignment="1">
      <alignment horizontal="center" vertical="center"/>
    </xf>
    <xf numFmtId="49" fontId="19" fillId="6" borderId="0" xfId="0" applyNumberFormat="1" applyFont="1" applyFill="1" applyAlignment="1">
      <alignment vertical="top" shrinkToFit="1"/>
    </xf>
    <xf numFmtId="14" fontId="25" fillId="6" borderId="6" xfId="0" applyNumberFormat="1" applyFont="1" applyFill="1" applyBorder="1" applyAlignment="1">
      <alignment horizontal="left" vertical="center"/>
    </xf>
    <xf numFmtId="49" fontId="0" fillId="2" borderId="5" xfId="0" applyNumberFormat="1" applyFill="1" applyBorder="1" applyAlignment="1">
      <alignment vertical="center"/>
    </xf>
    <xf numFmtId="49" fontId="0" fillId="0" borderId="5" xfId="0" applyNumberFormat="1" applyBorder="1" applyAlignment="1">
      <alignment horizontal="center" vertical="center" shrinkToFit="1"/>
    </xf>
    <xf numFmtId="0" fontId="0" fillId="6" borderId="7" xfId="0" applyFill="1" applyBorder="1" applyAlignment="1">
      <alignment horizontal="center"/>
    </xf>
    <xf numFmtId="0" fontId="16" fillId="6" borderId="29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left" vertical="center"/>
    </xf>
    <xf numFmtId="0" fontId="80" fillId="6" borderId="7" xfId="0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 shrinkToFit="1"/>
    </xf>
    <xf numFmtId="0" fontId="9" fillId="0" borderId="5" xfId="5" applyBorder="1" applyAlignment="1">
      <alignment horizontal="center" vertical="center" shrinkToFit="1"/>
    </xf>
    <xf numFmtId="49" fontId="19" fillId="6" borderId="0" xfId="5" applyNumberFormat="1" applyFont="1" applyFill="1" applyAlignment="1">
      <alignment vertical="top" shrinkToFit="1"/>
    </xf>
    <xf numFmtId="14" fontId="25" fillId="6" borderId="6" xfId="5" applyNumberFormat="1" applyFont="1" applyFill="1" applyBorder="1" applyAlignment="1">
      <alignment horizontal="left" vertical="center"/>
    </xf>
    <xf numFmtId="0" fontId="9" fillId="2" borderId="5" xfId="5" applyFill="1" applyBorder="1" applyAlignment="1">
      <alignment vertical="center"/>
    </xf>
    <xf numFmtId="0" fontId="16" fillId="6" borderId="0" xfId="5" applyFont="1" applyFill="1" applyBorder="1" applyAlignment="1">
      <alignment horizontal="left" vertical="center"/>
    </xf>
    <xf numFmtId="0" fontId="9" fillId="0" borderId="5" xfId="5" applyBorder="1" applyAlignment="1">
      <alignment horizontal="right" vertical="center" shrinkToFit="1"/>
    </xf>
    <xf numFmtId="0" fontId="9" fillId="12" borderId="5" xfId="5" applyFill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9" fillId="0" borderId="5" xfId="5" applyBorder="1" applyAlignment="1">
      <alignment horizontal="center" vertical="center"/>
    </xf>
    <xf numFmtId="0" fontId="16" fillId="6" borderId="29" xfId="5" applyFont="1" applyFill="1" applyBorder="1" applyAlignment="1">
      <alignment horizontal="left" vertical="center"/>
    </xf>
    <xf numFmtId="49" fontId="30" fillId="6" borderId="0" xfId="9" applyNumberFormat="1" applyFont="1" applyFill="1" applyAlignment="1">
      <alignment vertical="top" shrinkToFit="1"/>
    </xf>
    <xf numFmtId="49" fontId="19" fillId="6" borderId="0" xfId="9" applyNumberFormat="1" applyFont="1" applyFill="1" applyAlignment="1">
      <alignment vertical="top" shrinkToFit="1"/>
    </xf>
    <xf numFmtId="14" fontId="25" fillId="6" borderId="6" xfId="9" applyNumberFormat="1" applyFont="1" applyFill="1" applyBorder="1" applyAlignment="1">
      <alignment horizontal="left" vertical="center"/>
    </xf>
    <xf numFmtId="49" fontId="8" fillId="2" borderId="5" xfId="9" applyNumberFormat="1" applyFill="1" applyBorder="1" applyAlignment="1">
      <alignment vertical="center"/>
    </xf>
    <xf numFmtId="49" fontId="8" fillId="0" borderId="5" xfId="9" applyNumberFormat="1" applyBorder="1" applyAlignment="1">
      <alignment horizontal="center" vertical="center" shrinkToFit="1"/>
    </xf>
    <xf numFmtId="49" fontId="8" fillId="0" borderId="5" xfId="9" applyNumberFormat="1" applyBorder="1" applyAlignment="1">
      <alignment horizontal="right" vertical="center" shrinkToFit="1"/>
    </xf>
    <xf numFmtId="49" fontId="8" fillId="12" borderId="5" xfId="9" applyNumberFormat="1" applyFill="1" applyBorder="1" applyAlignment="1">
      <alignment horizontal="center" vertical="center"/>
    </xf>
    <xf numFmtId="49" fontId="8" fillId="0" borderId="5" xfId="9" applyNumberFormat="1" applyBorder="1" applyAlignment="1">
      <alignment horizontal="center" vertical="center"/>
    </xf>
    <xf numFmtId="49" fontId="8" fillId="0" borderId="24" xfId="9" applyNumberFormat="1" applyBorder="1" applyAlignment="1">
      <alignment horizontal="center" vertical="center" shrinkToFit="1"/>
    </xf>
    <xf numFmtId="49" fontId="8" fillId="0" borderId="26" xfId="9" applyNumberFormat="1" applyBorder="1" applyAlignment="1">
      <alignment horizontal="center" vertical="center" shrinkToFit="1"/>
    </xf>
    <xf numFmtId="49" fontId="8" fillId="0" borderId="24" xfId="9" applyNumberFormat="1" applyBorder="1" applyAlignment="1">
      <alignment horizontal="right" vertical="center" shrinkToFit="1"/>
    </xf>
    <xf numFmtId="49" fontId="8" fillId="0" borderId="26" xfId="9" applyNumberFormat="1" applyBorder="1" applyAlignment="1">
      <alignment horizontal="right" vertical="center" shrinkToFit="1"/>
    </xf>
    <xf numFmtId="0" fontId="8" fillId="6" borderId="7" xfId="9" applyFill="1" applyBorder="1" applyAlignment="1">
      <alignment horizontal="center"/>
    </xf>
    <xf numFmtId="0" fontId="16" fillId="6" borderId="29" xfId="9" applyFont="1" applyFill="1" applyBorder="1" applyAlignment="1">
      <alignment horizontal="left" vertical="center"/>
    </xf>
    <xf numFmtId="0" fontId="16" fillId="6" borderId="0" xfId="9" applyFont="1" applyFill="1" applyBorder="1" applyAlignment="1">
      <alignment horizontal="left" vertical="center"/>
    </xf>
    <xf numFmtId="0" fontId="80" fillId="6" borderId="7" xfId="9" applyFont="1" applyFill="1" applyBorder="1" applyAlignment="1">
      <alignment horizontal="center"/>
    </xf>
    <xf numFmtId="49" fontId="9" fillId="0" borderId="5" xfId="5" applyNumberFormat="1" applyBorder="1" applyAlignment="1">
      <alignment horizontal="center" vertical="center" shrinkToFit="1"/>
    </xf>
    <xf numFmtId="49" fontId="9" fillId="2" borderId="5" xfId="5" applyNumberFormat="1" applyFill="1" applyBorder="1" applyAlignment="1">
      <alignment vertical="center"/>
    </xf>
    <xf numFmtId="49" fontId="9" fillId="0" borderId="5" xfId="5" applyNumberFormat="1" applyBorder="1" applyAlignment="1">
      <alignment horizontal="right" vertical="center" shrinkToFit="1"/>
    </xf>
    <xf numFmtId="49" fontId="9" fillId="12" borderId="5" xfId="5" applyNumberFormat="1" applyFill="1" applyBorder="1" applyAlignment="1">
      <alignment horizontal="center" vertical="center"/>
    </xf>
    <xf numFmtId="49" fontId="8" fillId="0" borderId="5" xfId="5" applyNumberFormat="1" applyFont="1" applyBorder="1" applyAlignment="1">
      <alignment horizontal="center" vertical="center"/>
    </xf>
    <xf numFmtId="49" fontId="9" fillId="0" borderId="5" xfId="5" applyNumberFormat="1" applyBorder="1" applyAlignment="1">
      <alignment horizontal="center" vertical="center"/>
    </xf>
    <xf numFmtId="49" fontId="8" fillId="0" borderId="5" xfId="5" applyNumberFormat="1" applyFont="1" applyBorder="1" applyAlignment="1">
      <alignment horizontal="center" vertical="center" shrinkToFit="1"/>
    </xf>
    <xf numFmtId="0" fontId="80" fillId="6" borderId="7" xfId="5" applyFont="1" applyFill="1" applyBorder="1" applyAlignment="1">
      <alignment horizontal="center"/>
    </xf>
    <xf numFmtId="0" fontId="9" fillId="6" borderId="7" xfId="5" applyFill="1" applyBorder="1" applyAlignment="1">
      <alignment horizontal="center"/>
    </xf>
    <xf numFmtId="0" fontId="8" fillId="6" borderId="7" xfId="9" applyFont="1" applyFill="1" applyBorder="1" applyAlignment="1">
      <alignment vertical="center" shrinkToFit="1"/>
    </xf>
    <xf numFmtId="0" fontId="16" fillId="6" borderId="0" xfId="8" applyFont="1" applyFill="1" applyBorder="1" applyAlignment="1">
      <alignment horizontal="left" vertical="center"/>
    </xf>
    <xf numFmtId="0" fontId="8" fillId="0" borderId="5" xfId="8" applyBorder="1" applyAlignment="1">
      <alignment horizontal="right" vertical="center" shrinkToFit="1"/>
    </xf>
    <xf numFmtId="49" fontId="8" fillId="12" borderId="5" xfId="8" applyNumberFormat="1" applyFill="1" applyBorder="1" applyAlignment="1">
      <alignment horizontal="center" vertical="center"/>
    </xf>
    <xf numFmtId="49" fontId="8" fillId="0" borderId="5" xfId="8" applyNumberFormat="1" applyBorder="1" applyAlignment="1">
      <alignment horizontal="center" vertical="center"/>
    </xf>
    <xf numFmtId="0" fontId="16" fillId="6" borderId="29" xfId="8" applyFont="1" applyFill="1" applyBorder="1" applyAlignment="1">
      <alignment horizontal="left" vertical="center"/>
    </xf>
    <xf numFmtId="49" fontId="8" fillId="0" borderId="5" xfId="8" applyNumberFormat="1" applyBorder="1" applyAlignment="1">
      <alignment horizontal="center" vertical="center" shrinkToFit="1"/>
    </xf>
    <xf numFmtId="49" fontId="19" fillId="6" borderId="0" xfId="8" applyNumberFormat="1" applyFont="1" applyFill="1" applyAlignment="1">
      <alignment vertical="top" shrinkToFit="1"/>
    </xf>
    <xf numFmtId="14" fontId="25" fillId="6" borderId="6" xfId="8" applyNumberFormat="1" applyFont="1" applyFill="1" applyBorder="1" applyAlignment="1">
      <alignment horizontal="left" vertical="center"/>
    </xf>
    <xf numFmtId="0" fontId="8" fillId="2" borderId="5" xfId="8" applyFill="1" applyBorder="1" applyAlignment="1">
      <alignment vertical="center"/>
    </xf>
    <xf numFmtId="0" fontId="63" fillId="6" borderId="7" xfId="0" applyFont="1" applyFill="1" applyBorder="1" applyAlignment="1">
      <alignment vertical="center" shrinkToFit="1"/>
    </xf>
    <xf numFmtId="0" fontId="8" fillId="2" borderId="5" xfId="9" applyFill="1" applyBorder="1" applyAlignment="1">
      <alignment vertical="center"/>
    </xf>
    <xf numFmtId="0" fontId="8" fillId="0" borderId="5" xfId="9" applyBorder="1" applyAlignment="1">
      <alignment horizontal="right" vertical="center" shrinkToFit="1"/>
    </xf>
  </cellXfs>
  <cellStyles count="10">
    <cellStyle name="Hivatkozás" xfId="1" builtinId="8"/>
    <cellStyle name="Normál" xfId="0" builtinId="0"/>
    <cellStyle name="Normál 2" xfId="3"/>
    <cellStyle name="Normál 2 2" xfId="9"/>
    <cellStyle name="Normál 3" xfId="4"/>
    <cellStyle name="Normál 3 2" xfId="6"/>
    <cellStyle name="Normál 4" xfId="5"/>
    <cellStyle name="Normál 5" xfId="8"/>
    <cellStyle name="Pénznem" xfId="2" builtinId="4"/>
    <cellStyle name="Pénznem 2" xfId="7"/>
  </cellStyles>
  <dxfs count="116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0</xdr:rowOff>
    </xdr:from>
    <xdr:to>
      <xdr:col>4</xdr:col>
      <xdr:colOff>1228725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="" xmlns:a16="http://schemas.microsoft.com/office/drawing/2014/main" id="{25664601-00CD-4C39-B5F7-2A7E7EEAD8A2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609600</xdr:colOff>
      <xdr:row>0</xdr:row>
      <xdr:rowOff>57150</xdr:rowOff>
    </xdr:from>
    <xdr:to>
      <xdr:col>4</xdr:col>
      <xdr:colOff>1219200</xdr:colOff>
      <xdr:row>0</xdr:row>
      <xdr:rowOff>552450</xdr:rowOff>
    </xdr:to>
    <xdr:pic>
      <xdr:nvPicPr>
        <xdr:cNvPr id="1275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57150"/>
          <a:ext cx="6096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457200</xdr:colOff>
      <xdr:row>0</xdr:row>
      <xdr:rowOff>57150</xdr:rowOff>
    </xdr:from>
    <xdr:to>
      <xdr:col>16</xdr:col>
      <xdr:colOff>476250</xdr:colOff>
      <xdr:row>1</xdr:row>
      <xdr:rowOff>142875</xdr:rowOff>
    </xdr:to>
    <xdr:pic>
      <xdr:nvPicPr>
        <xdr:cNvPr id="688154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6650" y="57150"/>
          <a:ext cx="5143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542925</xdr:colOff>
      <xdr:row>0</xdr:row>
      <xdr:rowOff>9525</xdr:rowOff>
    </xdr:from>
    <xdr:to>
      <xdr:col>12</xdr:col>
      <xdr:colOff>561975</xdr:colOff>
      <xdr:row>1</xdr:row>
      <xdr:rowOff>152400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5905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19050</xdr:rowOff>
    </xdr:from>
    <xdr:to>
      <xdr:col>12</xdr:col>
      <xdr:colOff>466725</xdr:colOff>
      <xdr:row>1</xdr:row>
      <xdr:rowOff>142875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19050"/>
          <a:ext cx="561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38100</xdr:rowOff>
    </xdr:from>
    <xdr:to>
      <xdr:col>16</xdr:col>
      <xdr:colOff>447675</xdr:colOff>
      <xdr:row>1</xdr:row>
      <xdr:rowOff>114300</xdr:rowOff>
    </xdr:to>
    <xdr:pic>
      <xdr:nvPicPr>
        <xdr:cNvPr id="701466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48500" y="3810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523875</xdr:colOff>
      <xdr:row>0</xdr:row>
      <xdr:rowOff>0</xdr:rowOff>
    </xdr:from>
    <xdr:to>
      <xdr:col>12</xdr:col>
      <xdr:colOff>523875</xdr:colOff>
      <xdr:row>1</xdr:row>
      <xdr:rowOff>133350</xdr:rowOff>
    </xdr:to>
    <xdr:pic>
      <xdr:nvPicPr>
        <xdr:cNvPr id="738327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2675" y="0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523875</xdr:colOff>
      <xdr:row>0</xdr:row>
      <xdr:rowOff>0</xdr:rowOff>
    </xdr:from>
    <xdr:to>
      <xdr:col>12</xdr:col>
      <xdr:colOff>523875</xdr:colOff>
      <xdr:row>1</xdr:row>
      <xdr:rowOff>133350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2675" y="0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0</xdr:rowOff>
    </xdr:from>
    <xdr:to>
      <xdr:col>12</xdr:col>
      <xdr:colOff>504825</xdr:colOff>
      <xdr:row>1</xdr:row>
      <xdr:rowOff>152400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05525" y="0"/>
          <a:ext cx="6000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428625</xdr:colOff>
      <xdr:row>0</xdr:row>
      <xdr:rowOff>66675</xdr:rowOff>
    </xdr:from>
    <xdr:to>
      <xdr:col>16</xdr:col>
      <xdr:colOff>438150</xdr:colOff>
      <xdr:row>1</xdr:row>
      <xdr:rowOff>142875</xdr:rowOff>
    </xdr:to>
    <xdr:pic>
      <xdr:nvPicPr>
        <xdr:cNvPr id="714778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7550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66675</xdr:rowOff>
    </xdr:from>
    <xdr:to>
      <xdr:col>12</xdr:col>
      <xdr:colOff>476250</xdr:colOff>
      <xdr:row>1</xdr:row>
      <xdr:rowOff>133350</xdr:rowOff>
    </xdr:to>
    <xdr:pic>
      <xdr:nvPicPr>
        <xdr:cNvPr id="747543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5" y="66675"/>
          <a:ext cx="4953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28575</xdr:rowOff>
    </xdr:from>
    <xdr:to>
      <xdr:col>12</xdr:col>
      <xdr:colOff>523875</xdr:colOff>
      <xdr:row>1</xdr:row>
      <xdr:rowOff>133350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0" y="2857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0</xdr:row>
      <xdr:rowOff>76200</xdr:rowOff>
    </xdr:from>
    <xdr:to>
      <xdr:col>13</xdr:col>
      <xdr:colOff>409575</xdr:colOff>
      <xdr:row>1</xdr:row>
      <xdr:rowOff>152400</xdr:rowOff>
    </xdr:to>
    <xdr:pic>
      <xdr:nvPicPr>
        <xdr:cNvPr id="3902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6200"/>
          <a:ext cx="5619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0</xdr:rowOff>
    </xdr:from>
    <xdr:to>
      <xdr:col>12</xdr:col>
      <xdr:colOff>504825</xdr:colOff>
      <xdr:row>1</xdr:row>
      <xdr:rowOff>152400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05525" y="0"/>
          <a:ext cx="6000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381000</xdr:colOff>
      <xdr:row>0</xdr:row>
      <xdr:rowOff>38100</xdr:rowOff>
    </xdr:from>
    <xdr:to>
      <xdr:col>16</xdr:col>
      <xdr:colOff>457200</xdr:colOff>
      <xdr:row>1</xdr:row>
      <xdr:rowOff>171450</xdr:rowOff>
    </xdr:to>
    <xdr:pic>
      <xdr:nvPicPr>
        <xdr:cNvPr id="102508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38100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561975</xdr:colOff>
      <xdr:row>0</xdr:row>
      <xdr:rowOff>66675</xdr:rowOff>
    </xdr:from>
    <xdr:to>
      <xdr:col>12</xdr:col>
      <xdr:colOff>495300</xdr:colOff>
      <xdr:row>1</xdr:row>
      <xdr:rowOff>142875</xdr:rowOff>
    </xdr:to>
    <xdr:pic>
      <xdr:nvPicPr>
        <xdr:cNvPr id="300118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457200</xdr:colOff>
      <xdr:row>1</xdr:row>
      <xdr:rowOff>142875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28575</xdr:rowOff>
    </xdr:from>
    <xdr:to>
      <xdr:col>12</xdr:col>
      <xdr:colOff>514350</xdr:colOff>
      <xdr:row>1</xdr:row>
      <xdr:rowOff>123825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0" y="28575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457200</xdr:colOff>
      <xdr:row>1</xdr:row>
      <xdr:rowOff>142875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0</xdr:row>
      <xdr:rowOff>9525</xdr:rowOff>
    </xdr:from>
    <xdr:to>
      <xdr:col>16</xdr:col>
      <xdr:colOff>447675</xdr:colOff>
      <xdr:row>1</xdr:row>
      <xdr:rowOff>142875</xdr:rowOff>
    </xdr:to>
    <xdr:pic>
      <xdr:nvPicPr>
        <xdr:cNvPr id="650267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53275" y="9525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542925</xdr:colOff>
      <xdr:row>0</xdr:row>
      <xdr:rowOff>28575</xdr:rowOff>
    </xdr:from>
    <xdr:to>
      <xdr:col>12</xdr:col>
      <xdr:colOff>514350</xdr:colOff>
      <xdr:row>1</xdr:row>
      <xdr:rowOff>133350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2857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apesti%20di&#225;kolimpia%20tenisz%20t&#225;bla%20fi&#250;%20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i/Desktop/Tenisz/Tenisz%20t&#225;bl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udapesti%20di&#225;kolimpia%20tenisz%20t&#225;bla%20l&#225;ny%20%20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udapesti%20di&#225;kolimpia%20tenisz%20t&#225;bla%20l&#225;ny%20%20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talanos"/>
      <sheetName val="Birók"/>
      <sheetName val="II.fiú elő"/>
      <sheetName val="II.fiú B"/>
      <sheetName val="III.fiú elő"/>
      <sheetName val="III.fiú B"/>
      <sheetName val="IV.fiú elő"/>
      <sheetName val="IV.fiú B"/>
      <sheetName val="V.fiú elő"/>
      <sheetName val="V.fiú B"/>
      <sheetName val="VI.fiú elő"/>
      <sheetName val="VI.fiú B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talanos"/>
      <sheetName val="Birók"/>
      <sheetName val="II.lány elő"/>
      <sheetName val="II.lány B"/>
      <sheetName val="IV.lány elő"/>
      <sheetName val="IV.lány B"/>
      <sheetName val="VI.lány elő"/>
      <sheetName val="VI.lány B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talanos"/>
      <sheetName val="Birók"/>
      <sheetName val="II.lány elő"/>
      <sheetName val="II.lány A"/>
      <sheetName val="III.lány elő"/>
      <sheetName val="III.lány A"/>
      <sheetName val="V.lány elő"/>
      <sheetName val="V.lány A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8"/>
  <sheetViews>
    <sheetView showGridLines="0" showZeros="0" workbookViewId="0">
      <selection activeCell="D14" sqref="D14"/>
    </sheetView>
  </sheetViews>
  <sheetFormatPr defaultRowHeight="12.75"/>
  <cols>
    <col min="1" max="4" width="19.140625" customWidth="1"/>
    <col min="5" max="5" width="19.140625" style="1" customWidth="1"/>
  </cols>
  <sheetData>
    <row r="1" spans="1:7" s="2" customFormat="1" ht="49.5" customHeight="1" thickBot="1">
      <c r="A1" s="124" t="s">
        <v>95</v>
      </c>
      <c r="B1" s="3"/>
      <c r="C1" s="3"/>
      <c r="D1" s="125"/>
      <c r="E1" s="4"/>
      <c r="F1" s="5"/>
      <c r="G1" s="5"/>
    </row>
    <row r="2" spans="1:7" s="6" customFormat="1" ht="36.75" customHeight="1" thickBot="1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>
      <c r="A3" s="12"/>
      <c r="B3" s="13"/>
      <c r="C3" s="13"/>
      <c r="D3" s="13"/>
      <c r="E3" s="14"/>
      <c r="F3" s="5"/>
      <c r="G3" s="5"/>
    </row>
    <row r="4" spans="1:7" s="2" customFormat="1" ht="20.25" customHeight="1" thickBot="1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>
      <c r="A5" s="154" t="s">
        <v>17</v>
      </c>
      <c r="B5" s="20"/>
      <c r="C5" s="20"/>
      <c r="D5" s="20"/>
      <c r="E5" s="287"/>
      <c r="F5" s="21"/>
      <c r="G5" s="22"/>
    </row>
    <row r="6" spans="1:7" s="2" customFormat="1" ht="26.25">
      <c r="A6" s="320" t="s">
        <v>188</v>
      </c>
      <c r="B6" s="288"/>
      <c r="C6" s="23"/>
      <c r="D6" s="24"/>
      <c r="E6" s="25"/>
      <c r="F6" s="5"/>
      <c r="G6" s="5"/>
    </row>
    <row r="7" spans="1:7" s="18" customFormat="1" ht="15" customHeight="1">
      <c r="A7" s="274" t="s">
        <v>96</v>
      </c>
      <c r="B7" s="274" t="s">
        <v>97</v>
      </c>
      <c r="C7" s="274" t="s">
        <v>98</v>
      </c>
      <c r="D7" s="274" t="s">
        <v>99</v>
      </c>
      <c r="E7" s="274" t="s">
        <v>100</v>
      </c>
      <c r="F7" s="21"/>
      <c r="G7" s="22"/>
    </row>
    <row r="8" spans="1:7" s="2" customFormat="1" ht="16.5" customHeight="1">
      <c r="A8" s="175" t="s">
        <v>190</v>
      </c>
      <c r="B8" s="175" t="s">
        <v>191</v>
      </c>
      <c r="C8" s="175" t="s">
        <v>192</v>
      </c>
      <c r="D8" s="175" t="s">
        <v>193</v>
      </c>
      <c r="E8" s="175" t="s">
        <v>194</v>
      </c>
      <c r="F8" s="5"/>
      <c r="G8" s="5"/>
    </row>
    <row r="9" spans="1:7" s="2" customFormat="1" ht="15" customHeight="1">
      <c r="A9" s="154" t="s">
        <v>18</v>
      </c>
      <c r="B9" s="20"/>
      <c r="C9" s="155" t="s">
        <v>19</v>
      </c>
      <c r="D9" s="155"/>
      <c r="E9" s="156" t="s">
        <v>20</v>
      </c>
      <c r="F9" s="5"/>
      <c r="G9" s="5"/>
    </row>
    <row r="10" spans="1:7" s="2" customFormat="1">
      <c r="A10" s="27" t="s">
        <v>107</v>
      </c>
      <c r="B10" s="28"/>
      <c r="C10" s="29" t="s">
        <v>108</v>
      </c>
      <c r="D10" s="155" t="s">
        <v>57</v>
      </c>
      <c r="E10" s="279" t="s">
        <v>109</v>
      </c>
      <c r="F10" s="5"/>
      <c r="G10" s="5"/>
    </row>
    <row r="11" spans="1:7">
      <c r="A11" s="19"/>
      <c r="B11" s="20"/>
      <c r="C11" s="168" t="s">
        <v>55</v>
      </c>
      <c r="D11" s="168" t="s">
        <v>92</v>
      </c>
      <c r="E11" s="168" t="s">
        <v>93</v>
      </c>
      <c r="F11" s="31"/>
      <c r="G11" s="31"/>
    </row>
    <row r="12" spans="1:7" s="2" customFormat="1">
      <c r="A12" s="126"/>
      <c r="B12" s="5"/>
      <c r="C12" s="176"/>
      <c r="D12" s="176" t="s">
        <v>189</v>
      </c>
      <c r="E12" s="176" t="s">
        <v>110</v>
      </c>
      <c r="F12" s="5"/>
      <c r="G12" s="5"/>
    </row>
    <row r="13" spans="1:7" ht="7.5" customHeight="1">
      <c r="A13" s="31"/>
      <c r="B13" s="31"/>
      <c r="C13" s="31"/>
      <c r="D13" s="31"/>
      <c r="E13" s="35"/>
      <c r="F13" s="31"/>
      <c r="G13" s="31"/>
    </row>
    <row r="14" spans="1:7" ht="112.5" customHeight="1">
      <c r="A14" s="31"/>
      <c r="B14" s="31"/>
      <c r="C14" s="31"/>
      <c r="D14" s="31"/>
      <c r="E14" s="35"/>
      <c r="F14" s="31"/>
      <c r="G14" s="31"/>
    </row>
    <row r="15" spans="1:7" ht="18.75" customHeight="1">
      <c r="A15" s="30"/>
      <c r="B15" s="30"/>
      <c r="C15" s="30"/>
      <c r="D15" s="30"/>
      <c r="E15" s="35"/>
      <c r="F15" s="31"/>
      <c r="G15" s="31"/>
    </row>
    <row r="16" spans="1:7" ht="17.25" customHeight="1">
      <c r="A16" s="30"/>
      <c r="B16" s="30"/>
      <c r="C16" s="30"/>
      <c r="D16" s="30"/>
      <c r="E16" s="36"/>
      <c r="F16" s="31"/>
      <c r="G16" s="31"/>
    </row>
    <row r="17" spans="1:7" ht="12.75" customHeight="1">
      <c r="A17" s="37"/>
      <c r="B17" s="273"/>
      <c r="C17" s="127"/>
      <c r="D17" s="38"/>
      <c r="E17" s="35"/>
      <c r="F17" s="31"/>
      <c r="G17" s="31"/>
    </row>
    <row r="18" spans="1:7">
      <c r="A18" s="31"/>
      <c r="B18" s="31"/>
      <c r="C18" s="31"/>
      <c r="D18" s="31"/>
      <c r="E18" s="35"/>
      <c r="F18" s="31"/>
      <c r="G18" s="31"/>
    </row>
  </sheetData>
  <phoneticPr fontId="52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1"/>
  </sheetPr>
  <dimension ref="A1:AK51"/>
  <sheetViews>
    <sheetView topLeftCell="A7" workbookViewId="0">
      <selection activeCell="M12" sqref="M12"/>
    </sheetView>
  </sheetViews>
  <sheetFormatPr defaultRowHeight="12.75"/>
  <cols>
    <col min="1" max="1" width="6.140625" style="358" customWidth="1"/>
    <col min="2" max="2" width="4.42578125" style="358" customWidth="1"/>
    <col min="3" max="3" width="8.28515625" style="358" customWidth="1"/>
    <col min="4" max="4" width="7.140625" style="358" customWidth="1"/>
    <col min="5" max="5" width="9.28515625" style="358" customWidth="1"/>
    <col min="6" max="6" width="7.140625" style="358" customWidth="1"/>
    <col min="7" max="7" width="9.28515625" style="358" customWidth="1"/>
    <col min="8" max="8" width="7.140625" style="358" customWidth="1"/>
    <col min="9" max="9" width="9.28515625" style="358" customWidth="1"/>
    <col min="10" max="10" width="7.85546875" style="358" customWidth="1"/>
    <col min="11" max="13" width="8.5703125" style="358" customWidth="1"/>
    <col min="14" max="14" width="9.140625" style="358"/>
    <col min="15" max="16" width="5.28515625" style="358" customWidth="1"/>
    <col min="17" max="17" width="11.5703125" style="358" customWidth="1"/>
    <col min="18" max="24" width="9.140625" style="358"/>
    <col min="25" max="25" width="10.28515625" style="358" hidden="1" customWidth="1"/>
    <col min="26" max="37" width="9.140625" style="358" hidden="1" customWidth="1"/>
    <col min="38" max="16384" width="9.140625" style="358"/>
  </cols>
  <sheetData>
    <row r="1" spans="1:37" ht="26.25">
      <c r="A1" s="817" t="str">
        <f>[1]Altalanos!$A$6</f>
        <v>Budapesti Diákolimpia</v>
      </c>
      <c r="B1" s="817"/>
      <c r="C1" s="817"/>
      <c r="D1" s="817"/>
      <c r="E1" s="817"/>
      <c r="F1" s="817"/>
      <c r="G1" s="354"/>
      <c r="H1" s="355" t="s">
        <v>47</v>
      </c>
      <c r="I1" s="356"/>
      <c r="J1" s="357"/>
      <c r="L1" s="359"/>
      <c r="M1" s="360"/>
      <c r="N1" s="361"/>
      <c r="O1" s="361" t="s">
        <v>11</v>
      </c>
      <c r="P1" s="361"/>
      <c r="Q1" s="362"/>
      <c r="R1" s="361"/>
      <c r="S1" s="363"/>
      <c r="AB1" s="364" t="e">
        <f>IF(Y5=1,CONCATENATE(VLOOKUP(Y3,AA16:AH27,2)),CONCATENATE(VLOOKUP(Y3,AA2:AK13,2)))</f>
        <v>#N/A</v>
      </c>
      <c r="AC1" s="364" t="e">
        <f>IF(Y5=1,CONCATENATE(VLOOKUP(Y3,AA16:AK27,3)),CONCATENATE(VLOOKUP(Y3,AA2:AK13,3)))</f>
        <v>#N/A</v>
      </c>
      <c r="AD1" s="364" t="e">
        <f>IF(Y5=1,CONCATENATE(VLOOKUP(Y3,AA16:AK27,4)),CONCATENATE(VLOOKUP(Y3,AA2:AK13,4)))</f>
        <v>#N/A</v>
      </c>
      <c r="AE1" s="364" t="e">
        <f>IF(Y5=1,CONCATENATE(VLOOKUP(Y3,AA16:AK27,5)),CONCATENATE(VLOOKUP(Y3,AA2:AK13,5)))</f>
        <v>#N/A</v>
      </c>
      <c r="AF1" s="364" t="e">
        <f>IF(Y5=1,CONCATENATE(VLOOKUP(Y3,AA16:AK27,6)),CONCATENATE(VLOOKUP(Y3,AA2:AK13,6)))</f>
        <v>#N/A</v>
      </c>
      <c r="AG1" s="364" t="e">
        <f>IF(Y5=1,CONCATENATE(VLOOKUP(Y3,AA16:AK27,7)),CONCATENATE(VLOOKUP(Y3,AA2:AK13,7)))</f>
        <v>#N/A</v>
      </c>
      <c r="AH1" s="364" t="e">
        <f>IF(Y5=1,CONCATENATE(VLOOKUP(Y3,AA16:AK27,8)),CONCATENATE(VLOOKUP(Y3,AA2:AK13,8)))</f>
        <v>#N/A</v>
      </c>
      <c r="AI1" s="364" t="e">
        <f>IF(Y5=1,CONCATENATE(VLOOKUP(Y3,AA16:AK27,9)),CONCATENATE(VLOOKUP(Y3,AA2:AK13,9)))</f>
        <v>#N/A</v>
      </c>
      <c r="AJ1" s="364" t="e">
        <f>IF(Y5=1,CONCATENATE(VLOOKUP(Y3,AA16:AK27,10)),CONCATENATE(VLOOKUP(Y3,AA2:AK13,10)))</f>
        <v>#N/A</v>
      </c>
      <c r="AK1" s="364" t="e">
        <f>IF(Y5=1,CONCATENATE(VLOOKUP(Y3,AA16:AK27,11)),CONCATENATE(VLOOKUP(Y3,AA2:AK13,11)))</f>
        <v>#N/A</v>
      </c>
    </row>
    <row r="2" spans="1:37">
      <c r="A2" s="365" t="s">
        <v>46</v>
      </c>
      <c r="B2" s="366"/>
      <c r="C2" s="366"/>
      <c r="D2" s="366"/>
      <c r="E2" s="472" t="str">
        <f>[1]Altalanos!$B$8</f>
        <v>III.fiú B</v>
      </c>
      <c r="F2" s="366"/>
      <c r="G2" s="367"/>
      <c r="H2" s="368"/>
      <c r="I2" s="368"/>
      <c r="J2" s="369"/>
      <c r="K2" s="359"/>
      <c r="L2" s="359"/>
      <c r="M2" s="370"/>
      <c r="N2" s="371"/>
      <c r="O2" s="372"/>
      <c r="P2" s="371"/>
      <c r="Q2" s="372"/>
      <c r="R2" s="371"/>
      <c r="S2" s="363"/>
      <c r="Y2" s="373"/>
      <c r="Z2" s="374"/>
      <c r="AA2" s="374" t="s">
        <v>58</v>
      </c>
      <c r="AB2" s="375">
        <v>150</v>
      </c>
      <c r="AC2" s="375">
        <v>120</v>
      </c>
      <c r="AD2" s="375">
        <v>100</v>
      </c>
      <c r="AE2" s="375">
        <v>80</v>
      </c>
      <c r="AF2" s="375">
        <v>70</v>
      </c>
      <c r="AG2" s="375">
        <v>60</v>
      </c>
      <c r="AH2" s="375">
        <v>55</v>
      </c>
      <c r="AI2" s="375">
        <v>50</v>
      </c>
      <c r="AJ2" s="375">
        <v>45</v>
      </c>
      <c r="AK2" s="375">
        <v>40</v>
      </c>
    </row>
    <row r="3" spans="1:37">
      <c r="A3" s="376" t="s">
        <v>22</v>
      </c>
      <c r="B3" s="376"/>
      <c r="C3" s="376"/>
      <c r="D3" s="376"/>
      <c r="E3" s="376" t="s">
        <v>19</v>
      </c>
      <c r="F3" s="376"/>
      <c r="G3" s="376"/>
      <c r="H3" s="376" t="s">
        <v>27</v>
      </c>
      <c r="I3" s="376"/>
      <c r="J3" s="377"/>
      <c r="K3" s="376"/>
      <c r="L3" s="378" t="s">
        <v>28</v>
      </c>
      <c r="M3" s="376"/>
      <c r="N3" s="379"/>
      <c r="O3" s="380"/>
      <c r="P3" s="379"/>
      <c r="Q3" s="381" t="s">
        <v>72</v>
      </c>
      <c r="R3" s="382" t="s">
        <v>78</v>
      </c>
      <c r="S3" s="382" t="s">
        <v>73</v>
      </c>
      <c r="Y3" s="374">
        <f>IF(H4="OB","A",IF(H4="IX","W",H4))</f>
        <v>0</v>
      </c>
      <c r="Z3" s="374"/>
      <c r="AA3" s="374" t="s">
        <v>82</v>
      </c>
      <c r="AB3" s="375">
        <v>120</v>
      </c>
      <c r="AC3" s="375">
        <v>90</v>
      </c>
      <c r="AD3" s="375">
        <v>65</v>
      </c>
      <c r="AE3" s="375">
        <v>55</v>
      </c>
      <c r="AF3" s="375">
        <v>50</v>
      </c>
      <c r="AG3" s="375">
        <v>45</v>
      </c>
      <c r="AH3" s="375">
        <v>40</v>
      </c>
      <c r="AI3" s="375">
        <v>35</v>
      </c>
      <c r="AJ3" s="375">
        <v>25</v>
      </c>
      <c r="AK3" s="375">
        <v>20</v>
      </c>
    </row>
    <row r="4" spans="1:37" ht="13.5" thickBot="1">
      <c r="A4" s="818" t="str">
        <f>[1]Altalanos!$A$10</f>
        <v>2023.05.02-05.</v>
      </c>
      <c r="B4" s="818"/>
      <c r="C4" s="818"/>
      <c r="D4" s="383"/>
      <c r="E4" s="384" t="str">
        <f>[1]Altalanos!$C$10</f>
        <v>Budapest</v>
      </c>
      <c r="F4" s="384"/>
      <c r="G4" s="384"/>
      <c r="H4" s="191"/>
      <c r="I4" s="384"/>
      <c r="J4" s="385"/>
      <c r="K4" s="191"/>
      <c r="L4" s="386" t="str">
        <f>[1]Altalanos!$E$10</f>
        <v>Kádár László</v>
      </c>
      <c r="M4" s="191"/>
      <c r="N4" s="387"/>
      <c r="O4" s="388"/>
      <c r="P4" s="387"/>
      <c r="Q4" s="389" t="s">
        <v>79</v>
      </c>
      <c r="R4" s="390" t="s">
        <v>74</v>
      </c>
      <c r="S4" s="390" t="s">
        <v>75</v>
      </c>
      <c r="Y4" s="374"/>
      <c r="Z4" s="374"/>
      <c r="AA4" s="374" t="s">
        <v>83</v>
      </c>
      <c r="AB4" s="375">
        <v>90</v>
      </c>
      <c r="AC4" s="375">
        <v>60</v>
      </c>
      <c r="AD4" s="375">
        <v>45</v>
      </c>
      <c r="AE4" s="375">
        <v>34</v>
      </c>
      <c r="AF4" s="375">
        <v>27</v>
      </c>
      <c r="AG4" s="375">
        <v>22</v>
      </c>
      <c r="AH4" s="375">
        <v>18</v>
      </c>
      <c r="AI4" s="375">
        <v>15</v>
      </c>
      <c r="AJ4" s="375">
        <v>12</v>
      </c>
      <c r="AK4" s="375">
        <v>9</v>
      </c>
    </row>
    <row r="5" spans="1:37">
      <c r="A5" s="391"/>
      <c r="B5" s="391" t="s">
        <v>44</v>
      </c>
      <c r="C5" s="392" t="s">
        <v>56</v>
      </c>
      <c r="D5" s="391" t="s">
        <v>38</v>
      </c>
      <c r="E5" s="391" t="s">
        <v>61</v>
      </c>
      <c r="F5" s="391"/>
      <c r="G5" s="391" t="s">
        <v>26</v>
      </c>
      <c r="H5" s="391"/>
      <c r="I5" s="391" t="s">
        <v>29</v>
      </c>
      <c r="J5" s="391"/>
      <c r="K5" s="393" t="s">
        <v>62</v>
      </c>
      <c r="L5" s="393" t="s">
        <v>63</v>
      </c>
      <c r="M5" s="393" t="s">
        <v>64</v>
      </c>
      <c r="N5" s="363"/>
      <c r="O5" s="363"/>
      <c r="P5" s="363"/>
      <c r="Q5" s="394" t="s">
        <v>80</v>
      </c>
      <c r="R5" s="395" t="s">
        <v>76</v>
      </c>
      <c r="S5" s="395" t="s">
        <v>77</v>
      </c>
      <c r="Y5" s="374">
        <f>IF(OR([1]Altalanos!$A$8="F1",[1]Altalanos!$A$8="F2",[1]Altalanos!$A$8="N1",[1]Altalanos!$A$8="N2"),1,2)</f>
        <v>2</v>
      </c>
      <c r="Z5" s="374"/>
      <c r="AA5" s="374" t="s">
        <v>84</v>
      </c>
      <c r="AB5" s="375">
        <v>60</v>
      </c>
      <c r="AC5" s="375">
        <v>40</v>
      </c>
      <c r="AD5" s="375">
        <v>30</v>
      </c>
      <c r="AE5" s="375">
        <v>20</v>
      </c>
      <c r="AF5" s="375">
        <v>18</v>
      </c>
      <c r="AG5" s="375">
        <v>15</v>
      </c>
      <c r="AH5" s="375">
        <v>12</v>
      </c>
      <c r="AI5" s="375">
        <v>10</v>
      </c>
      <c r="AJ5" s="375">
        <v>8</v>
      </c>
      <c r="AK5" s="375">
        <v>6</v>
      </c>
    </row>
    <row r="6" spans="1:37">
      <c r="A6" s="396"/>
      <c r="B6" s="396"/>
      <c r="C6" s="397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63"/>
      <c r="O6" s="363"/>
      <c r="P6" s="363"/>
      <c r="Q6" s="363"/>
      <c r="R6" s="363"/>
      <c r="S6" s="363"/>
      <c r="Y6" s="374"/>
      <c r="Z6" s="374"/>
      <c r="AA6" s="374" t="s">
        <v>85</v>
      </c>
      <c r="AB6" s="375">
        <v>40</v>
      </c>
      <c r="AC6" s="375">
        <v>25</v>
      </c>
      <c r="AD6" s="375">
        <v>18</v>
      </c>
      <c r="AE6" s="375">
        <v>13</v>
      </c>
      <c r="AF6" s="375">
        <v>10</v>
      </c>
      <c r="AG6" s="375">
        <v>8</v>
      </c>
      <c r="AH6" s="375">
        <v>6</v>
      </c>
      <c r="AI6" s="375">
        <v>5</v>
      </c>
      <c r="AJ6" s="375">
        <v>4</v>
      </c>
      <c r="AK6" s="375">
        <v>3</v>
      </c>
    </row>
    <row r="7" spans="1:37">
      <c r="A7" s="473" t="s">
        <v>58</v>
      </c>
      <c r="B7" s="474">
        <v>3</v>
      </c>
      <c r="C7" s="400">
        <f>IF($B7="","",VLOOKUP($B7,'[1]III.fiú elő'!$A$7:$O$22,5))</f>
        <v>0</v>
      </c>
      <c r="D7" s="400">
        <f>IF($B7="","",VLOOKUP($B7,'[1]III.fiú elő'!$A$7:$O$22,15))</f>
        <v>0</v>
      </c>
      <c r="E7" s="401" t="str">
        <f>UPPER(IF($B7="","",VLOOKUP($B7,'[1]III.fiú elő'!$A$7:$O$22,2)))</f>
        <v xml:space="preserve">ADAMKÓ </v>
      </c>
      <c r="F7" s="402"/>
      <c r="G7" s="401" t="str">
        <f>IF($B7="","",VLOOKUP($B7,'[1]III.fiú elő'!$A$7:$O$22,3))</f>
        <v>András Zoltán</v>
      </c>
      <c r="H7" s="402"/>
      <c r="I7" s="475">
        <f>IF($B7="","",VLOOKUP($B7,'[1]III.fiú elő'!$A$7:$O$22,4))</f>
        <v>0</v>
      </c>
      <c r="J7" s="396"/>
      <c r="K7" s="773" t="s">
        <v>251</v>
      </c>
      <c r="L7" s="404"/>
      <c r="M7" s="405"/>
      <c r="N7" s="363"/>
      <c r="O7" s="363"/>
      <c r="P7" s="363"/>
      <c r="Q7" s="381" t="s">
        <v>72</v>
      </c>
      <c r="R7" s="476" t="s">
        <v>102</v>
      </c>
      <c r="S7" s="476" t="s">
        <v>104</v>
      </c>
      <c r="Y7" s="374"/>
      <c r="Z7" s="374"/>
      <c r="AA7" s="374" t="s">
        <v>86</v>
      </c>
      <c r="AB7" s="375">
        <v>25</v>
      </c>
      <c r="AC7" s="375">
        <v>15</v>
      </c>
      <c r="AD7" s="375">
        <v>13</v>
      </c>
      <c r="AE7" s="375">
        <v>8</v>
      </c>
      <c r="AF7" s="375">
        <v>6</v>
      </c>
      <c r="AG7" s="375">
        <v>4</v>
      </c>
      <c r="AH7" s="375">
        <v>3</v>
      </c>
      <c r="AI7" s="375">
        <v>2</v>
      </c>
      <c r="AJ7" s="375">
        <v>1</v>
      </c>
      <c r="AK7" s="375">
        <v>0</v>
      </c>
    </row>
    <row r="8" spans="1:37">
      <c r="A8" s="398"/>
      <c r="B8" s="477"/>
      <c r="C8" s="397"/>
      <c r="D8" s="397"/>
      <c r="E8" s="397"/>
      <c r="F8" s="397"/>
      <c r="G8" s="397"/>
      <c r="H8" s="397"/>
      <c r="I8" s="397"/>
      <c r="J8" s="396"/>
      <c r="K8" s="398"/>
      <c r="L8" s="398"/>
      <c r="M8" s="407"/>
      <c r="N8" s="363"/>
      <c r="O8" s="363"/>
      <c r="P8" s="363"/>
      <c r="Q8" s="389" t="s">
        <v>79</v>
      </c>
      <c r="R8" s="478" t="s">
        <v>103</v>
      </c>
      <c r="S8" s="478" t="s">
        <v>105</v>
      </c>
      <c r="Y8" s="374"/>
      <c r="Z8" s="374"/>
      <c r="AA8" s="374" t="s">
        <v>87</v>
      </c>
      <c r="AB8" s="375">
        <v>15</v>
      </c>
      <c r="AC8" s="375">
        <v>10</v>
      </c>
      <c r="AD8" s="375">
        <v>7</v>
      </c>
      <c r="AE8" s="375">
        <v>5</v>
      </c>
      <c r="AF8" s="375">
        <v>4</v>
      </c>
      <c r="AG8" s="375">
        <v>3</v>
      </c>
      <c r="AH8" s="375">
        <v>2</v>
      </c>
      <c r="AI8" s="375">
        <v>1</v>
      </c>
      <c r="AJ8" s="375">
        <v>0</v>
      </c>
      <c r="AK8" s="375">
        <v>0</v>
      </c>
    </row>
    <row r="9" spans="1:37">
      <c r="A9" s="398" t="s">
        <v>59</v>
      </c>
      <c r="B9" s="479">
        <v>1</v>
      </c>
      <c r="C9" s="400">
        <f>IF($B9="","",VLOOKUP($B9,'[1]III.fiú elő'!$A$7:$O$22,5))</f>
        <v>0</v>
      </c>
      <c r="D9" s="400">
        <f>IF($B9="","",VLOOKUP($B9,'[1]III.fiú elő'!$A$7:$O$22,15))</f>
        <v>0</v>
      </c>
      <c r="E9" s="401" t="str">
        <f>UPPER(IF($B9="","",VLOOKUP($B9,'[1]III.fiú elő'!$A$7:$O$22,2)))</f>
        <v xml:space="preserve">ANDA </v>
      </c>
      <c r="F9" s="402"/>
      <c r="G9" s="401" t="str">
        <f>IF($B9="","",VLOOKUP($B9,'[1]III.fiú elő'!$A$7:$O$22,3))</f>
        <v>Gergő</v>
      </c>
      <c r="H9" s="402"/>
      <c r="I9" s="401">
        <f>IF($B9="","",VLOOKUP($B9,'[1]III.fiú elő'!$A$7:$O$22,4))</f>
        <v>0</v>
      </c>
      <c r="J9" s="396"/>
      <c r="K9" s="403"/>
      <c r="L9" s="404" t="str">
        <f>IF(K9="","",CONCATENATE(VLOOKUP($Y$3,$AB$1:$AK$1,K9)," pont"))</f>
        <v/>
      </c>
      <c r="M9" s="405"/>
      <c r="N9" s="363"/>
      <c r="O9" s="363"/>
      <c r="P9" s="363"/>
      <c r="Q9" s="394" t="s">
        <v>80</v>
      </c>
      <c r="R9" s="480" t="s">
        <v>81</v>
      </c>
      <c r="S9" s="480" t="s">
        <v>106</v>
      </c>
      <c r="Y9" s="374"/>
      <c r="Z9" s="374"/>
      <c r="AA9" s="374" t="s">
        <v>88</v>
      </c>
      <c r="AB9" s="375">
        <v>10</v>
      </c>
      <c r="AC9" s="375">
        <v>6</v>
      </c>
      <c r="AD9" s="375">
        <v>4</v>
      </c>
      <c r="AE9" s="375">
        <v>2</v>
      </c>
      <c r="AF9" s="375">
        <v>1</v>
      </c>
      <c r="AG9" s="375">
        <v>0</v>
      </c>
      <c r="AH9" s="375">
        <v>0</v>
      </c>
      <c r="AI9" s="375">
        <v>0</v>
      </c>
      <c r="AJ9" s="375">
        <v>0</v>
      </c>
      <c r="AK9" s="375">
        <v>0</v>
      </c>
    </row>
    <row r="10" spans="1:37">
      <c r="A10" s="398"/>
      <c r="B10" s="477"/>
      <c r="C10" s="397"/>
      <c r="D10" s="397"/>
      <c r="E10" s="397"/>
      <c r="F10" s="397"/>
      <c r="G10" s="397"/>
      <c r="H10" s="397"/>
      <c r="I10" s="397"/>
      <c r="J10" s="396"/>
      <c r="K10" s="398"/>
      <c r="L10" s="398"/>
      <c r="M10" s="407"/>
      <c r="N10" s="363"/>
      <c r="O10" s="363"/>
      <c r="P10" s="363"/>
      <c r="Q10" s="363"/>
      <c r="R10" s="363"/>
      <c r="S10" s="363"/>
      <c r="Y10" s="374"/>
      <c r="Z10" s="374"/>
      <c r="AA10" s="374" t="s">
        <v>89</v>
      </c>
      <c r="AB10" s="375">
        <v>6</v>
      </c>
      <c r="AC10" s="375">
        <v>3</v>
      </c>
      <c r="AD10" s="375">
        <v>2</v>
      </c>
      <c r="AE10" s="375">
        <v>1</v>
      </c>
      <c r="AF10" s="375">
        <v>0</v>
      </c>
      <c r="AG10" s="375">
        <v>0</v>
      </c>
      <c r="AH10" s="375">
        <v>0</v>
      </c>
      <c r="AI10" s="375">
        <v>0</v>
      </c>
      <c r="AJ10" s="375">
        <v>0</v>
      </c>
      <c r="AK10" s="375">
        <v>0</v>
      </c>
    </row>
    <row r="11" spans="1:37">
      <c r="A11" s="398" t="s">
        <v>60</v>
      </c>
      <c r="B11" s="479">
        <v>7</v>
      </c>
      <c r="C11" s="400">
        <f>IF($B11="","",VLOOKUP($B11,'[1]III.fiú elő'!$A$7:$O$22,5))</f>
        <v>0</v>
      </c>
      <c r="D11" s="400">
        <f>IF($B11="","",VLOOKUP($B11,'[1]III.fiú elő'!$A$7:$O$22,15))</f>
        <v>0</v>
      </c>
      <c r="E11" s="401" t="str">
        <f>UPPER(IF($B11="","",VLOOKUP($B11,'[1]III.fiú elő'!$A$7:$O$22,2)))</f>
        <v>MOLNÁR</v>
      </c>
      <c r="F11" s="402"/>
      <c r="G11" s="401" t="str">
        <f>IF($B11="","",VLOOKUP($B11,'[1]III.fiú elő'!$A$7:$O$22,3))</f>
        <v>Máté</v>
      </c>
      <c r="H11" s="402"/>
      <c r="I11" s="401">
        <f>IF($B11="","",VLOOKUP($B11,'[1]III.fiú elő'!$A$7:$O$22,4))</f>
        <v>0</v>
      </c>
      <c r="J11" s="396"/>
      <c r="K11" s="773" t="s">
        <v>249</v>
      </c>
      <c r="L11" s="404"/>
      <c r="M11" s="405"/>
      <c r="N11" s="363"/>
      <c r="O11" s="363"/>
      <c r="P11" s="363"/>
      <c r="Q11" s="363"/>
      <c r="R11" s="363"/>
      <c r="S11" s="363"/>
      <c r="Y11" s="374"/>
      <c r="Z11" s="374"/>
      <c r="AA11" s="374" t="s">
        <v>94</v>
      </c>
      <c r="AB11" s="375">
        <v>3</v>
      </c>
      <c r="AC11" s="375">
        <v>2</v>
      </c>
      <c r="AD11" s="375">
        <v>1</v>
      </c>
      <c r="AE11" s="375">
        <v>0</v>
      </c>
      <c r="AF11" s="375">
        <v>0</v>
      </c>
      <c r="AG11" s="375">
        <v>0</v>
      </c>
      <c r="AH11" s="375">
        <v>0</v>
      </c>
      <c r="AI11" s="375">
        <v>0</v>
      </c>
      <c r="AJ11" s="375">
        <v>0</v>
      </c>
      <c r="AK11" s="375">
        <v>0</v>
      </c>
    </row>
    <row r="12" spans="1:37">
      <c r="A12" s="396"/>
      <c r="B12" s="473"/>
      <c r="C12" s="397"/>
      <c r="D12" s="396"/>
      <c r="E12" s="396"/>
      <c r="F12" s="396"/>
      <c r="G12" s="396"/>
      <c r="H12" s="396"/>
      <c r="I12" s="396"/>
      <c r="J12" s="396"/>
      <c r="K12" s="397"/>
      <c r="L12" s="397"/>
      <c r="M12" s="481"/>
      <c r="Y12" s="374"/>
      <c r="Z12" s="374"/>
      <c r="AA12" s="374" t="s">
        <v>90</v>
      </c>
      <c r="AB12" s="408">
        <v>0</v>
      </c>
      <c r="AC12" s="408">
        <v>0</v>
      </c>
      <c r="AD12" s="408">
        <v>0</v>
      </c>
      <c r="AE12" s="408">
        <v>0</v>
      </c>
      <c r="AF12" s="408">
        <v>0</v>
      </c>
      <c r="AG12" s="408">
        <v>0</v>
      </c>
      <c r="AH12" s="408">
        <v>0</v>
      </c>
      <c r="AI12" s="408">
        <v>0</v>
      </c>
      <c r="AJ12" s="408">
        <v>0</v>
      </c>
      <c r="AK12" s="408">
        <v>0</v>
      </c>
    </row>
    <row r="13" spans="1:37">
      <c r="A13" s="473" t="s">
        <v>65</v>
      </c>
      <c r="B13" s="474">
        <v>5</v>
      </c>
      <c r="C13" s="400">
        <f>IF($B13="","",VLOOKUP($B13,'[1]III.fiú elő'!$A$7:$O$22,5))</f>
        <v>0</v>
      </c>
      <c r="D13" s="400">
        <f>IF($B13="","",VLOOKUP($B13,'[1]III.fiú elő'!$A$7:$O$22,15))</f>
        <v>0</v>
      </c>
      <c r="E13" s="401" t="str">
        <f>UPPER(IF($B13="","",VLOOKUP($B13,'[1]III.fiú elő'!$A$7:$O$22,2)))</f>
        <v>LÁNYI</v>
      </c>
      <c r="F13" s="402"/>
      <c r="G13" s="401" t="str">
        <f>IF($B13="","",VLOOKUP($B13,'[1]III.fiú elő'!$A$7:$O$22,3))</f>
        <v>Martin</v>
      </c>
      <c r="H13" s="482"/>
      <c r="I13" s="475">
        <f>IF($B13="","",VLOOKUP($B13,'[1]III.fiú elő'!$A$7:$O$22,4))</f>
        <v>0</v>
      </c>
      <c r="J13" s="396"/>
      <c r="K13" s="403"/>
      <c r="L13" s="404" t="str">
        <f>IF(K13="","",CONCATENATE(VLOOKUP($Y$3,$AB$1:$AK$1,K13)," pont"))</f>
        <v/>
      </c>
      <c r="M13" s="405"/>
      <c r="Y13" s="374"/>
      <c r="Z13" s="374"/>
      <c r="AA13" s="374" t="s">
        <v>91</v>
      </c>
      <c r="AB13" s="408">
        <v>0</v>
      </c>
      <c r="AC13" s="408">
        <v>0</v>
      </c>
      <c r="AD13" s="408">
        <v>0</v>
      </c>
      <c r="AE13" s="408">
        <v>0</v>
      </c>
      <c r="AF13" s="408">
        <v>0</v>
      </c>
      <c r="AG13" s="408">
        <v>0</v>
      </c>
      <c r="AH13" s="408">
        <v>0</v>
      </c>
      <c r="AI13" s="408">
        <v>0</v>
      </c>
      <c r="AJ13" s="408">
        <v>0</v>
      </c>
      <c r="AK13" s="408">
        <v>0</v>
      </c>
    </row>
    <row r="14" spans="1:37">
      <c r="A14" s="398"/>
      <c r="B14" s="477"/>
      <c r="C14" s="397"/>
      <c r="D14" s="397"/>
      <c r="E14" s="397"/>
      <c r="F14" s="397"/>
      <c r="G14" s="397"/>
      <c r="H14" s="397"/>
      <c r="I14" s="397"/>
      <c r="J14" s="396"/>
      <c r="K14" s="398"/>
      <c r="L14" s="398"/>
      <c r="M14" s="407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74"/>
    </row>
    <row r="15" spans="1:37">
      <c r="A15" s="398" t="s">
        <v>66</v>
      </c>
      <c r="B15" s="479">
        <v>2</v>
      </c>
      <c r="C15" s="400">
        <f>IF($B15="","",VLOOKUP($B15,'[1]III.fiú elő'!$A$7:$O$22,5))</f>
        <v>0</v>
      </c>
      <c r="D15" s="400">
        <f>IF($B15="","",VLOOKUP($B15,'[1]III.fiú elő'!$A$7:$O$22,15))</f>
        <v>0</v>
      </c>
      <c r="E15" s="401" t="str">
        <f>UPPER(IF($B15="","",VLOOKUP($B15,'[1]III.fiú elő'!$A$7:$O$22,2)))</f>
        <v>ÁDÁM</v>
      </c>
      <c r="F15" s="402"/>
      <c r="G15" s="401" t="str">
        <f>IF($B15="","",VLOOKUP($B15,'[1]III.fiú elő'!$A$7:$O$22,3))</f>
        <v>Suriel</v>
      </c>
      <c r="H15" s="402"/>
      <c r="I15" s="401">
        <f>IF($B15="","",VLOOKUP($B15,'[1]III.fiú elő'!$A$7:$O$22,4))</f>
        <v>0</v>
      </c>
      <c r="J15" s="396"/>
      <c r="K15" s="773" t="s">
        <v>250</v>
      </c>
      <c r="L15" s="404"/>
      <c r="M15" s="405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</row>
    <row r="16" spans="1:37">
      <c r="A16" s="398"/>
      <c r="B16" s="477"/>
      <c r="C16" s="397"/>
      <c r="D16" s="397"/>
      <c r="E16" s="397"/>
      <c r="F16" s="397"/>
      <c r="G16" s="397"/>
      <c r="H16" s="397"/>
      <c r="I16" s="397"/>
      <c r="J16" s="396"/>
      <c r="K16" s="398"/>
      <c r="L16" s="398"/>
      <c r="M16" s="407"/>
      <c r="Y16" s="374"/>
      <c r="Z16" s="374"/>
      <c r="AA16" s="374" t="s">
        <v>58</v>
      </c>
      <c r="AB16" s="374">
        <v>300</v>
      </c>
      <c r="AC16" s="374">
        <v>250</v>
      </c>
      <c r="AD16" s="374">
        <v>220</v>
      </c>
      <c r="AE16" s="374">
        <v>180</v>
      </c>
      <c r="AF16" s="374">
        <v>160</v>
      </c>
      <c r="AG16" s="374">
        <v>150</v>
      </c>
      <c r="AH16" s="374">
        <v>140</v>
      </c>
      <c r="AI16" s="374">
        <v>130</v>
      </c>
      <c r="AJ16" s="374">
        <v>120</v>
      </c>
      <c r="AK16" s="374">
        <v>110</v>
      </c>
    </row>
    <row r="17" spans="1:37">
      <c r="A17" s="398" t="s">
        <v>67</v>
      </c>
      <c r="B17" s="479">
        <v>4</v>
      </c>
      <c r="C17" s="400">
        <f>IF($B17="","",VLOOKUP($B17,'[1]III.fiú elő'!$A$7:$O$22,5))</f>
        <v>0</v>
      </c>
      <c r="D17" s="400">
        <f>IF($B17="","",VLOOKUP($B17,'[1]III.fiú elő'!$A$7:$O$22,15))</f>
        <v>0</v>
      </c>
      <c r="E17" s="401" t="str">
        <f>UPPER(IF($B17="","",VLOOKUP($B17,'[1]III.fiú elő'!$A$7:$O$22,2)))</f>
        <v xml:space="preserve">TUKACS </v>
      </c>
      <c r="F17" s="402"/>
      <c r="G17" s="401" t="str">
        <f>IF($B17="","",VLOOKUP($B17,'[1]III.fiú elő'!$A$7:$O$22,3))</f>
        <v>Bence Bendegúz</v>
      </c>
      <c r="H17" s="402"/>
      <c r="I17" s="401">
        <f>IF($B17="","",VLOOKUP($B17,'[1]III.fiú elő'!$A$7:$O$22,4))</f>
        <v>0</v>
      </c>
      <c r="J17" s="396"/>
      <c r="K17" s="403"/>
      <c r="L17" s="404" t="str">
        <f>IF(K17="","",CONCATENATE(VLOOKUP($Y$3,$AB$1:$AK$1,K17)," pont"))</f>
        <v/>
      </c>
      <c r="M17" s="405"/>
      <c r="Y17" s="374"/>
      <c r="Z17" s="374"/>
      <c r="AA17" s="374" t="s">
        <v>82</v>
      </c>
      <c r="AB17" s="374">
        <v>250</v>
      </c>
      <c r="AC17" s="374">
        <v>200</v>
      </c>
      <c r="AD17" s="374">
        <v>160</v>
      </c>
      <c r="AE17" s="374">
        <v>140</v>
      </c>
      <c r="AF17" s="374">
        <v>120</v>
      </c>
      <c r="AG17" s="374">
        <v>110</v>
      </c>
      <c r="AH17" s="374">
        <v>100</v>
      </c>
      <c r="AI17" s="374">
        <v>90</v>
      </c>
      <c r="AJ17" s="374">
        <v>80</v>
      </c>
      <c r="AK17" s="374">
        <v>70</v>
      </c>
    </row>
    <row r="18" spans="1:37">
      <c r="A18" s="398"/>
      <c r="B18" s="477"/>
      <c r="C18" s="397"/>
      <c r="D18" s="397"/>
      <c r="E18" s="397"/>
      <c r="F18" s="397"/>
      <c r="G18" s="397"/>
      <c r="H18" s="397"/>
      <c r="I18" s="397"/>
      <c r="J18" s="396"/>
      <c r="K18" s="398"/>
      <c r="L18" s="398"/>
      <c r="M18" s="407"/>
      <c r="Y18" s="374"/>
      <c r="Z18" s="374"/>
      <c r="AA18" s="374" t="s">
        <v>83</v>
      </c>
      <c r="AB18" s="374">
        <v>200</v>
      </c>
      <c r="AC18" s="374">
        <v>150</v>
      </c>
      <c r="AD18" s="374">
        <v>130</v>
      </c>
      <c r="AE18" s="374">
        <v>110</v>
      </c>
      <c r="AF18" s="374">
        <v>95</v>
      </c>
      <c r="AG18" s="374">
        <v>80</v>
      </c>
      <c r="AH18" s="374">
        <v>70</v>
      </c>
      <c r="AI18" s="374">
        <v>60</v>
      </c>
      <c r="AJ18" s="374">
        <v>55</v>
      </c>
      <c r="AK18" s="374">
        <v>50</v>
      </c>
    </row>
    <row r="19" spans="1:37">
      <c r="A19" s="398" t="s">
        <v>67</v>
      </c>
      <c r="B19" s="479">
        <v>6</v>
      </c>
      <c r="C19" s="400">
        <f>IF($B19="","",VLOOKUP($B19,'[1]III.fiú elő'!$A$7:$O$22,5))</f>
        <v>0</v>
      </c>
      <c r="D19" s="400">
        <f>IF($B19="","",VLOOKUP($B19,'[1]III.fiú elő'!$A$7:$O$22,15))</f>
        <v>0</v>
      </c>
      <c r="E19" s="401" t="str">
        <f>UPPER(IF($B19="","",VLOOKUP($B19,'[1]III.fiú elő'!$A$7:$O$22,2)))</f>
        <v>POZDERKA</v>
      </c>
      <c r="F19" s="402"/>
      <c r="G19" s="401" t="str">
        <f>IF($B19="","",VLOOKUP($B19,'[1]III.fiú elő'!$A$7:$O$22,3))</f>
        <v>Csanád Ádám</v>
      </c>
      <c r="H19" s="402"/>
      <c r="I19" s="401">
        <f>IF($B19="","",VLOOKUP($B19,'[1]III.fiú elő'!$A$7:$O$22,4))</f>
        <v>0</v>
      </c>
      <c r="J19" s="396"/>
      <c r="K19" s="403"/>
      <c r="L19" s="404" t="str">
        <f>IF(K19="","",CONCATENATE(VLOOKUP($Y$3,$AB$1:$AK$1,K19)," pont"))</f>
        <v/>
      </c>
      <c r="M19" s="405"/>
      <c r="Y19" s="374"/>
      <c r="Z19" s="374"/>
      <c r="AA19" s="374" t="s">
        <v>84</v>
      </c>
      <c r="AB19" s="374">
        <v>150</v>
      </c>
      <c r="AC19" s="374">
        <v>120</v>
      </c>
      <c r="AD19" s="374">
        <v>100</v>
      </c>
      <c r="AE19" s="374">
        <v>80</v>
      </c>
      <c r="AF19" s="374">
        <v>70</v>
      </c>
      <c r="AG19" s="374">
        <v>60</v>
      </c>
      <c r="AH19" s="374">
        <v>55</v>
      </c>
      <c r="AI19" s="374">
        <v>50</v>
      </c>
      <c r="AJ19" s="374">
        <v>45</v>
      </c>
      <c r="AK19" s="374">
        <v>40</v>
      </c>
    </row>
    <row r="20" spans="1:37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Y20" s="374"/>
      <c r="Z20" s="374"/>
      <c r="AA20" s="374" t="s">
        <v>85</v>
      </c>
      <c r="AB20" s="374">
        <v>120</v>
      </c>
      <c r="AC20" s="374">
        <v>90</v>
      </c>
      <c r="AD20" s="374">
        <v>65</v>
      </c>
      <c r="AE20" s="374">
        <v>55</v>
      </c>
      <c r="AF20" s="374">
        <v>50</v>
      </c>
      <c r="AG20" s="374">
        <v>45</v>
      </c>
      <c r="AH20" s="374">
        <v>40</v>
      </c>
      <c r="AI20" s="374">
        <v>35</v>
      </c>
      <c r="AJ20" s="374">
        <v>25</v>
      </c>
      <c r="AK20" s="374">
        <v>20</v>
      </c>
    </row>
    <row r="21" spans="1:37">
      <c r="A21" s="396"/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Y21" s="374"/>
      <c r="Z21" s="374"/>
      <c r="AA21" s="374" t="s">
        <v>86</v>
      </c>
      <c r="AB21" s="374">
        <v>90</v>
      </c>
      <c r="AC21" s="374">
        <v>60</v>
      </c>
      <c r="AD21" s="374">
        <v>45</v>
      </c>
      <c r="AE21" s="374">
        <v>34</v>
      </c>
      <c r="AF21" s="374">
        <v>27</v>
      </c>
      <c r="AG21" s="374">
        <v>22</v>
      </c>
      <c r="AH21" s="374">
        <v>18</v>
      </c>
      <c r="AI21" s="374">
        <v>15</v>
      </c>
      <c r="AJ21" s="374">
        <v>12</v>
      </c>
      <c r="AK21" s="374">
        <v>9</v>
      </c>
    </row>
    <row r="22" spans="1:37" ht="18.75" customHeight="1">
      <c r="A22" s="396"/>
      <c r="B22" s="843"/>
      <c r="C22" s="843"/>
      <c r="D22" s="842" t="str">
        <f>E7</f>
        <v xml:space="preserve">ADAMKÓ </v>
      </c>
      <c r="E22" s="842"/>
      <c r="F22" s="842" t="str">
        <f>E9</f>
        <v xml:space="preserve">ANDA </v>
      </c>
      <c r="G22" s="842"/>
      <c r="H22" s="842" t="str">
        <f>E11</f>
        <v>MOLNÁR</v>
      </c>
      <c r="I22" s="842"/>
      <c r="J22" s="781"/>
      <c r="K22" s="781"/>
      <c r="L22" s="396"/>
      <c r="M22" s="483" t="s">
        <v>62</v>
      </c>
      <c r="Y22" s="374"/>
      <c r="Z22" s="374"/>
      <c r="AA22" s="374" t="s">
        <v>87</v>
      </c>
      <c r="AB22" s="374">
        <v>60</v>
      </c>
      <c r="AC22" s="374">
        <v>40</v>
      </c>
      <c r="AD22" s="374">
        <v>30</v>
      </c>
      <c r="AE22" s="374">
        <v>20</v>
      </c>
      <c r="AF22" s="374">
        <v>18</v>
      </c>
      <c r="AG22" s="374">
        <v>15</v>
      </c>
      <c r="AH22" s="374">
        <v>12</v>
      </c>
      <c r="AI22" s="374">
        <v>10</v>
      </c>
      <c r="AJ22" s="374">
        <v>8</v>
      </c>
      <c r="AK22" s="374">
        <v>6</v>
      </c>
    </row>
    <row r="23" spans="1:37" ht="18.75" customHeight="1">
      <c r="A23" s="409" t="s">
        <v>58</v>
      </c>
      <c r="B23" s="844" t="str">
        <f>E7</f>
        <v xml:space="preserve">ADAMKÓ </v>
      </c>
      <c r="C23" s="844"/>
      <c r="D23" s="845"/>
      <c r="E23" s="845"/>
      <c r="F23" s="846" t="s">
        <v>231</v>
      </c>
      <c r="G23" s="847"/>
      <c r="H23" s="846" t="s">
        <v>279</v>
      </c>
      <c r="I23" s="847"/>
      <c r="J23" s="781"/>
      <c r="K23" s="781"/>
      <c r="L23" s="396"/>
      <c r="M23" s="484">
        <v>2</v>
      </c>
      <c r="Y23" s="374"/>
      <c r="Z23" s="374"/>
      <c r="AA23" s="374" t="s">
        <v>88</v>
      </c>
      <c r="AB23" s="374">
        <v>40</v>
      </c>
      <c r="AC23" s="374">
        <v>25</v>
      </c>
      <c r="AD23" s="374">
        <v>18</v>
      </c>
      <c r="AE23" s="374">
        <v>13</v>
      </c>
      <c r="AF23" s="374">
        <v>8</v>
      </c>
      <c r="AG23" s="374">
        <v>7</v>
      </c>
      <c r="AH23" s="374">
        <v>6</v>
      </c>
      <c r="AI23" s="374">
        <v>5</v>
      </c>
      <c r="AJ23" s="374">
        <v>4</v>
      </c>
      <c r="AK23" s="374">
        <v>3</v>
      </c>
    </row>
    <row r="24" spans="1:37" ht="18.75" customHeight="1">
      <c r="A24" s="409" t="s">
        <v>59</v>
      </c>
      <c r="B24" s="844" t="str">
        <f>E9</f>
        <v xml:space="preserve">ANDA </v>
      </c>
      <c r="C24" s="844"/>
      <c r="D24" s="846" t="s">
        <v>234</v>
      </c>
      <c r="E24" s="847"/>
      <c r="F24" s="845"/>
      <c r="G24" s="845"/>
      <c r="H24" s="846" t="s">
        <v>234</v>
      </c>
      <c r="I24" s="847"/>
      <c r="J24" s="781"/>
      <c r="K24" s="781"/>
      <c r="L24" s="396"/>
      <c r="M24" s="484"/>
      <c r="Y24" s="374"/>
      <c r="Z24" s="374"/>
      <c r="AA24" s="374" t="s">
        <v>89</v>
      </c>
      <c r="AB24" s="374">
        <v>25</v>
      </c>
      <c r="AC24" s="374">
        <v>15</v>
      </c>
      <c r="AD24" s="374">
        <v>13</v>
      </c>
      <c r="AE24" s="374">
        <v>7</v>
      </c>
      <c r="AF24" s="374">
        <v>6</v>
      </c>
      <c r="AG24" s="374">
        <v>5</v>
      </c>
      <c r="AH24" s="374">
        <v>4</v>
      </c>
      <c r="AI24" s="374">
        <v>3</v>
      </c>
      <c r="AJ24" s="374">
        <v>2</v>
      </c>
      <c r="AK24" s="374">
        <v>1</v>
      </c>
    </row>
    <row r="25" spans="1:37" ht="18.75" customHeight="1">
      <c r="A25" s="409" t="s">
        <v>60</v>
      </c>
      <c r="B25" s="844" t="str">
        <f>E11</f>
        <v>MOLNÁR</v>
      </c>
      <c r="C25" s="844"/>
      <c r="D25" s="846" t="s">
        <v>281</v>
      </c>
      <c r="E25" s="847"/>
      <c r="F25" s="846" t="s">
        <v>231</v>
      </c>
      <c r="G25" s="847"/>
      <c r="H25" s="845"/>
      <c r="I25" s="845"/>
      <c r="J25" s="781"/>
      <c r="K25" s="781"/>
      <c r="L25" s="396"/>
      <c r="M25" s="484">
        <v>1</v>
      </c>
      <c r="Y25" s="374"/>
      <c r="Z25" s="374"/>
      <c r="AA25" s="374" t="s">
        <v>94</v>
      </c>
      <c r="AB25" s="374">
        <v>15</v>
      </c>
      <c r="AC25" s="374">
        <v>10</v>
      </c>
      <c r="AD25" s="374">
        <v>8</v>
      </c>
      <c r="AE25" s="374">
        <v>4</v>
      </c>
      <c r="AF25" s="374">
        <v>3</v>
      </c>
      <c r="AG25" s="374">
        <v>2</v>
      </c>
      <c r="AH25" s="374">
        <v>1</v>
      </c>
      <c r="AI25" s="374">
        <v>0</v>
      </c>
      <c r="AJ25" s="374">
        <v>0</v>
      </c>
      <c r="AK25" s="374">
        <v>0</v>
      </c>
    </row>
    <row r="26" spans="1:37">
      <c r="A26" s="396"/>
      <c r="B26" s="781"/>
      <c r="C26" s="781"/>
      <c r="D26" s="781"/>
      <c r="E26" s="781"/>
      <c r="F26" s="781"/>
      <c r="G26" s="781"/>
      <c r="H26" s="781"/>
      <c r="I26" s="781"/>
      <c r="J26" s="781"/>
      <c r="K26" s="781"/>
      <c r="L26" s="396"/>
      <c r="M26" s="485"/>
      <c r="Y26" s="374"/>
      <c r="Z26" s="374"/>
      <c r="AA26" s="374" t="s">
        <v>90</v>
      </c>
      <c r="AB26" s="374">
        <v>10</v>
      </c>
      <c r="AC26" s="374">
        <v>6</v>
      </c>
      <c r="AD26" s="374">
        <v>4</v>
      </c>
      <c r="AE26" s="374">
        <v>2</v>
      </c>
      <c r="AF26" s="374">
        <v>1</v>
      </c>
      <c r="AG26" s="374">
        <v>0</v>
      </c>
      <c r="AH26" s="374">
        <v>0</v>
      </c>
      <c r="AI26" s="374">
        <v>0</v>
      </c>
      <c r="AJ26" s="374">
        <v>0</v>
      </c>
      <c r="AK26" s="374">
        <v>0</v>
      </c>
    </row>
    <row r="27" spans="1:37" ht="18.75" customHeight="1">
      <c r="A27" s="396"/>
      <c r="B27" s="843"/>
      <c r="C27" s="843"/>
      <c r="D27" s="842" t="str">
        <f>E13</f>
        <v>LÁNYI</v>
      </c>
      <c r="E27" s="842"/>
      <c r="F27" s="842" t="str">
        <f>E15</f>
        <v>ÁDÁM</v>
      </c>
      <c r="G27" s="842"/>
      <c r="H27" s="842" t="str">
        <f>E17</f>
        <v xml:space="preserve">TUKACS </v>
      </c>
      <c r="I27" s="842"/>
      <c r="J27" s="842" t="str">
        <f>E19</f>
        <v>POZDERKA</v>
      </c>
      <c r="K27" s="842"/>
      <c r="L27" s="396"/>
      <c r="M27" s="485"/>
      <c r="Y27" s="374"/>
      <c r="Z27" s="374"/>
      <c r="AA27" s="374" t="s">
        <v>91</v>
      </c>
      <c r="AB27" s="374">
        <v>3</v>
      </c>
      <c r="AC27" s="374">
        <v>2</v>
      </c>
      <c r="AD27" s="374">
        <v>1</v>
      </c>
      <c r="AE27" s="374">
        <v>0</v>
      </c>
      <c r="AF27" s="374">
        <v>0</v>
      </c>
      <c r="AG27" s="374">
        <v>0</v>
      </c>
      <c r="AH27" s="374">
        <v>0</v>
      </c>
      <c r="AI27" s="374">
        <v>0</v>
      </c>
      <c r="AJ27" s="374">
        <v>0</v>
      </c>
      <c r="AK27" s="374">
        <v>0</v>
      </c>
    </row>
    <row r="28" spans="1:37" ht="18.75" customHeight="1">
      <c r="A28" s="409" t="s">
        <v>65</v>
      </c>
      <c r="B28" s="844" t="str">
        <f>E13</f>
        <v>LÁNYI</v>
      </c>
      <c r="C28" s="844"/>
      <c r="D28" s="845"/>
      <c r="E28" s="845"/>
      <c r="F28" s="846" t="s">
        <v>234</v>
      </c>
      <c r="G28" s="847"/>
      <c r="H28" s="846" t="s">
        <v>234</v>
      </c>
      <c r="I28" s="847"/>
      <c r="J28" s="848" t="s">
        <v>234</v>
      </c>
      <c r="K28" s="842"/>
      <c r="L28" s="396"/>
      <c r="M28" s="484"/>
    </row>
    <row r="29" spans="1:37" ht="18.75" customHeight="1">
      <c r="A29" s="409" t="s">
        <v>66</v>
      </c>
      <c r="B29" s="844" t="str">
        <f>E15</f>
        <v>ÁDÁM</v>
      </c>
      <c r="C29" s="844"/>
      <c r="D29" s="846" t="s">
        <v>231</v>
      </c>
      <c r="E29" s="847"/>
      <c r="F29" s="845"/>
      <c r="G29" s="845"/>
      <c r="H29" s="846" t="s">
        <v>318</v>
      </c>
      <c r="I29" s="847"/>
      <c r="J29" s="846" t="s">
        <v>231</v>
      </c>
      <c r="K29" s="847"/>
      <c r="L29" s="396"/>
      <c r="M29" s="484">
        <v>1</v>
      </c>
    </row>
    <row r="30" spans="1:37" ht="18.75" customHeight="1">
      <c r="A30" s="409" t="s">
        <v>67</v>
      </c>
      <c r="B30" s="844" t="str">
        <f>E17</f>
        <v xml:space="preserve">TUKACS </v>
      </c>
      <c r="C30" s="844"/>
      <c r="D30" s="846" t="s">
        <v>231</v>
      </c>
      <c r="E30" s="847"/>
      <c r="F30" s="846" t="s">
        <v>319</v>
      </c>
      <c r="G30" s="847"/>
      <c r="H30" s="845"/>
      <c r="I30" s="845"/>
      <c r="J30" s="846" t="s">
        <v>231</v>
      </c>
      <c r="K30" s="847"/>
      <c r="L30" s="396"/>
      <c r="M30" s="484">
        <v>2</v>
      </c>
    </row>
    <row r="31" spans="1:37" ht="18.75" customHeight="1">
      <c r="A31" s="409" t="s">
        <v>71</v>
      </c>
      <c r="B31" s="844" t="str">
        <f>E19</f>
        <v>POZDERKA</v>
      </c>
      <c r="C31" s="844"/>
      <c r="D31" s="846" t="s">
        <v>234</v>
      </c>
      <c r="E31" s="847"/>
      <c r="F31" s="846" t="s">
        <v>234</v>
      </c>
      <c r="G31" s="847"/>
      <c r="H31" s="848" t="s">
        <v>234</v>
      </c>
      <c r="I31" s="842"/>
      <c r="J31" s="845"/>
      <c r="K31" s="845"/>
      <c r="L31" s="396"/>
      <c r="M31" s="484"/>
    </row>
    <row r="32" spans="1:37" ht="18.75" customHeight="1">
      <c r="A32" s="486"/>
      <c r="B32" s="487"/>
      <c r="C32" s="487"/>
      <c r="D32" s="486"/>
      <c r="E32" s="486"/>
      <c r="F32" s="486"/>
      <c r="G32" s="486"/>
      <c r="H32" s="486"/>
      <c r="I32" s="486"/>
      <c r="J32" s="396"/>
      <c r="K32" s="396"/>
      <c r="L32" s="396"/>
      <c r="M32" s="488"/>
    </row>
    <row r="33" spans="1:19">
      <c r="A33" s="396"/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</row>
    <row r="34" spans="1:19">
      <c r="A34" s="396" t="s">
        <v>52</v>
      </c>
      <c r="B34" s="396"/>
      <c r="C34" s="849" t="str">
        <f>IF(M23=1,B23,IF(M24=1,B24,IF(M25=1,B25,"")))</f>
        <v>MOLNÁR</v>
      </c>
      <c r="D34" s="849"/>
      <c r="E34" s="398" t="s">
        <v>69</v>
      </c>
      <c r="F34" s="850" t="str">
        <f>IF(M28=1,B28,IF(M29=1,B29,IF(M30=1,B30,IF(M31=1,B31,""))))</f>
        <v>ÁDÁM</v>
      </c>
      <c r="G34" s="850"/>
      <c r="H34" s="396"/>
      <c r="I34" s="782" t="s">
        <v>301</v>
      </c>
      <c r="J34" s="396"/>
      <c r="K34" s="396"/>
      <c r="L34" s="396"/>
      <c r="M34" s="396"/>
    </row>
    <row r="35" spans="1:19">
      <c r="A35" s="396"/>
      <c r="B35" s="396"/>
      <c r="C35" s="396"/>
      <c r="D35" s="396"/>
      <c r="E35" s="396"/>
      <c r="F35" s="398"/>
      <c r="G35" s="398"/>
      <c r="H35" s="396"/>
      <c r="I35" s="396"/>
      <c r="J35" s="396"/>
      <c r="K35" s="396"/>
      <c r="L35" s="396"/>
      <c r="M35" s="396"/>
    </row>
    <row r="36" spans="1:19">
      <c r="A36" s="396" t="s">
        <v>68</v>
      </c>
      <c r="B36" s="396"/>
      <c r="C36" s="849" t="str">
        <f>IF(M23=2,B23,IF(M24=2,B24,IF(M25=2,B25,"")))</f>
        <v xml:space="preserve">ADAMKÓ </v>
      </c>
      <c r="D36" s="849"/>
      <c r="E36" s="398" t="s">
        <v>69</v>
      </c>
      <c r="F36" s="850" t="str">
        <f>IF(M28=2,B28,IF(M29=2,B29,IF(M30=2,B30,IF(M31=2,B31,""))))</f>
        <v xml:space="preserve">TUKACS </v>
      </c>
      <c r="G36" s="850"/>
      <c r="H36" s="396"/>
      <c r="I36" s="782" t="s">
        <v>300</v>
      </c>
      <c r="J36" s="396"/>
      <c r="K36" s="396"/>
      <c r="L36" s="396"/>
      <c r="M36" s="396"/>
    </row>
    <row r="37" spans="1:19">
      <c r="A37" s="396"/>
      <c r="B37" s="396"/>
      <c r="C37" s="489"/>
      <c r="D37" s="489"/>
      <c r="E37" s="398"/>
      <c r="F37" s="489"/>
      <c r="G37" s="489"/>
      <c r="H37" s="396"/>
      <c r="I37" s="396"/>
      <c r="J37" s="396"/>
      <c r="K37" s="396"/>
      <c r="L37" s="396"/>
      <c r="M37" s="396"/>
    </row>
    <row r="38" spans="1:19">
      <c r="A38" s="396" t="s">
        <v>70</v>
      </c>
      <c r="B38" s="396"/>
      <c r="C38" s="850" t="str">
        <f>IF(M23=3,B23,IF(M24=3,B24,IF(M25=3,B25,"")))</f>
        <v/>
      </c>
      <c r="D38" s="850"/>
      <c r="E38" s="398" t="s">
        <v>69</v>
      </c>
      <c r="F38" s="850" t="str">
        <f>IF(M28=3,B28,IF(M29=3,B29,IF(M30=3,B30,IF(M31=3,B31,""))))</f>
        <v/>
      </c>
      <c r="G38" s="850"/>
      <c r="H38" s="396"/>
      <c r="I38" s="411"/>
      <c r="J38" s="396"/>
      <c r="K38" s="396"/>
      <c r="L38" s="396"/>
      <c r="M38" s="396"/>
    </row>
    <row r="39" spans="1:19">
      <c r="A39" s="396"/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</row>
    <row r="40" spans="1:19">
      <c r="A40" s="396"/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411"/>
      <c r="M40" s="396"/>
      <c r="O40" s="363"/>
      <c r="P40" s="363"/>
      <c r="Q40" s="363"/>
      <c r="R40" s="363"/>
      <c r="S40" s="363"/>
    </row>
    <row r="41" spans="1:19">
      <c r="A41" s="412" t="s">
        <v>38</v>
      </c>
      <c r="B41" s="413"/>
      <c r="C41" s="414"/>
      <c r="D41" s="415" t="s">
        <v>2</v>
      </c>
      <c r="E41" s="416" t="s">
        <v>40</v>
      </c>
      <c r="F41" s="417"/>
      <c r="G41" s="415" t="s">
        <v>2</v>
      </c>
      <c r="H41" s="416" t="s">
        <v>49</v>
      </c>
      <c r="I41" s="418"/>
      <c r="J41" s="416" t="s">
        <v>50</v>
      </c>
      <c r="K41" s="419" t="s">
        <v>51</v>
      </c>
      <c r="L41" s="391"/>
      <c r="M41" s="417"/>
      <c r="O41" s="363"/>
      <c r="P41" s="422"/>
      <c r="Q41" s="422"/>
      <c r="R41" s="423"/>
      <c r="S41" s="363"/>
    </row>
    <row r="42" spans="1:19">
      <c r="A42" s="424" t="s">
        <v>39</v>
      </c>
      <c r="B42" s="425"/>
      <c r="C42" s="426"/>
      <c r="D42" s="427">
        <v>1</v>
      </c>
      <c r="E42" s="825" t="str">
        <f>IF(D42&gt;$R$44,,UPPER(VLOOKUP(D42,'[1]III.fiú elő'!$A$7:$Q$134,2)))</f>
        <v xml:space="preserve">ANDA </v>
      </c>
      <c r="F42" s="825"/>
      <c r="G42" s="428" t="s">
        <v>3</v>
      </c>
      <c r="H42" s="425"/>
      <c r="I42" s="429"/>
      <c r="J42" s="430"/>
      <c r="K42" s="431" t="s">
        <v>41</v>
      </c>
      <c r="L42" s="432"/>
      <c r="M42" s="452"/>
      <c r="O42" s="363"/>
      <c r="P42" s="434"/>
      <c r="Q42" s="434"/>
      <c r="R42" s="435"/>
      <c r="S42" s="363"/>
    </row>
    <row r="43" spans="1:19">
      <c r="A43" s="436" t="s">
        <v>48</v>
      </c>
      <c r="B43" s="437"/>
      <c r="C43" s="438"/>
      <c r="D43" s="439">
        <v>2</v>
      </c>
      <c r="E43" s="820" t="str">
        <f>IF(D43&gt;$R$44,,UPPER(VLOOKUP(D43,'[1]III.fiú elő'!$A$7:$Q$134,2)))</f>
        <v>ÁDÁM</v>
      </c>
      <c r="F43" s="820"/>
      <c r="G43" s="440" t="s">
        <v>4</v>
      </c>
      <c r="H43" s="441"/>
      <c r="I43" s="442"/>
      <c r="J43" s="443"/>
      <c r="K43" s="444"/>
      <c r="L43" s="411"/>
      <c r="M43" s="445"/>
      <c r="O43" s="363"/>
      <c r="P43" s="435"/>
      <c r="Q43" s="446"/>
      <c r="R43" s="435"/>
      <c r="S43" s="363"/>
    </row>
    <row r="44" spans="1:19">
      <c r="A44" s="447"/>
      <c r="B44" s="448"/>
      <c r="C44" s="449"/>
      <c r="D44" s="439"/>
      <c r="E44" s="450"/>
      <c r="F44" s="451"/>
      <c r="G44" s="440" t="s">
        <v>5</v>
      </c>
      <c r="H44" s="441"/>
      <c r="I44" s="442"/>
      <c r="J44" s="443"/>
      <c r="K44" s="431" t="s">
        <v>42</v>
      </c>
      <c r="L44" s="432"/>
      <c r="M44" s="452"/>
      <c r="O44" s="363"/>
      <c r="P44" s="434"/>
      <c r="Q44" s="434"/>
      <c r="R44" s="471">
        <f>MIN(4,'[1]III.fiú elő'!Q2)</f>
        <v>4</v>
      </c>
      <c r="S44" s="363"/>
    </row>
    <row r="45" spans="1:19">
      <c r="A45" s="453"/>
      <c r="B45" s="454"/>
      <c r="C45" s="455"/>
      <c r="D45" s="439"/>
      <c r="E45" s="450"/>
      <c r="F45" s="451"/>
      <c r="G45" s="440" t="s">
        <v>6</v>
      </c>
      <c r="H45" s="441"/>
      <c r="I45" s="442"/>
      <c r="J45" s="443"/>
      <c r="K45" s="456"/>
      <c r="L45" s="451"/>
      <c r="M45" s="433"/>
      <c r="O45" s="363"/>
      <c r="P45" s="435"/>
      <c r="Q45" s="446"/>
      <c r="R45" s="435"/>
      <c r="S45" s="363"/>
    </row>
    <row r="46" spans="1:19">
      <c r="A46" s="457"/>
      <c r="B46" s="458"/>
      <c r="C46" s="459"/>
      <c r="D46" s="439"/>
      <c r="E46" s="450"/>
      <c r="F46" s="451"/>
      <c r="G46" s="440" t="s">
        <v>7</v>
      </c>
      <c r="H46" s="441"/>
      <c r="I46" s="442"/>
      <c r="J46" s="443"/>
      <c r="K46" s="436"/>
      <c r="L46" s="411"/>
      <c r="M46" s="445"/>
      <c r="O46" s="363"/>
      <c r="P46" s="435"/>
      <c r="Q46" s="446"/>
      <c r="R46" s="435"/>
      <c r="S46" s="363"/>
    </row>
    <row r="47" spans="1:19">
      <c r="A47" s="460"/>
      <c r="B47" s="461"/>
      <c r="C47" s="455"/>
      <c r="D47" s="439"/>
      <c r="E47" s="450"/>
      <c r="F47" s="451"/>
      <c r="G47" s="440" t="s">
        <v>8</v>
      </c>
      <c r="H47" s="441"/>
      <c r="I47" s="442"/>
      <c r="J47" s="443"/>
      <c r="K47" s="431" t="s">
        <v>31</v>
      </c>
      <c r="L47" s="432"/>
      <c r="M47" s="452"/>
      <c r="O47" s="363"/>
      <c r="P47" s="434"/>
      <c r="Q47" s="434"/>
      <c r="R47" s="435"/>
      <c r="S47" s="363"/>
    </row>
    <row r="48" spans="1:19">
      <c r="A48" s="460"/>
      <c r="B48" s="461"/>
      <c r="C48" s="462"/>
      <c r="D48" s="439"/>
      <c r="E48" s="450"/>
      <c r="F48" s="451"/>
      <c r="G48" s="440" t="s">
        <v>9</v>
      </c>
      <c r="H48" s="441"/>
      <c r="I48" s="442"/>
      <c r="J48" s="443"/>
      <c r="K48" s="456"/>
      <c r="L48" s="451"/>
      <c r="M48" s="433"/>
      <c r="O48" s="363"/>
      <c r="P48" s="435"/>
      <c r="Q48" s="446"/>
      <c r="R48" s="435"/>
      <c r="S48" s="363"/>
    </row>
    <row r="49" spans="1:19">
      <c r="A49" s="463"/>
      <c r="B49" s="464"/>
      <c r="C49" s="465"/>
      <c r="D49" s="466"/>
      <c r="E49" s="467"/>
      <c r="F49" s="411"/>
      <c r="G49" s="468" t="s">
        <v>10</v>
      </c>
      <c r="H49" s="437"/>
      <c r="I49" s="469"/>
      <c r="J49" s="470"/>
      <c r="K49" s="436" t="str">
        <f>L4</f>
        <v>Kádár László</v>
      </c>
      <c r="L49" s="411"/>
      <c r="M49" s="445"/>
      <c r="O49" s="363"/>
      <c r="P49" s="435"/>
      <c r="Q49" s="446"/>
      <c r="R49" s="471"/>
      <c r="S49" s="363"/>
    </row>
    <row r="50" spans="1:19">
      <c r="O50" s="363"/>
      <c r="P50" s="363"/>
      <c r="Q50" s="363"/>
      <c r="R50" s="363"/>
      <c r="S50" s="363"/>
    </row>
    <row r="51" spans="1:19">
      <c r="O51" s="363"/>
      <c r="P51" s="363"/>
      <c r="Q51" s="363"/>
      <c r="R51" s="363"/>
      <c r="S51" s="363"/>
    </row>
  </sheetData>
  <mergeCells count="51"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R49 R44">
    <cfRule type="expression" dxfId="71" priority="2" stopIfTrue="1">
      <formula>$O$1="CU"</formula>
    </cfRule>
  </conditionalFormatting>
  <conditionalFormatting sqref="E7 E9 E11 E13 E15 E17 E19">
    <cfRule type="cellIs" dxfId="7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52"/>
  <sheetViews>
    <sheetView workbookViewId="0">
      <selection activeCell="I29" sqref="I29"/>
    </sheetView>
  </sheetViews>
  <sheetFormatPr defaultRowHeight="15"/>
  <cols>
    <col min="1" max="1" width="4.7109375" style="491" customWidth="1"/>
    <col min="2" max="2" width="20.5703125" style="491" customWidth="1"/>
    <col min="3" max="3" width="20.140625" style="491" customWidth="1"/>
    <col min="4" max="4" width="20.5703125" style="491" customWidth="1"/>
    <col min="5" max="5" width="9.140625" style="491"/>
    <col min="6" max="6" width="23.5703125" style="491" customWidth="1"/>
    <col min="7" max="7" width="18" style="491" customWidth="1"/>
    <col min="8" max="8" width="17.85546875" style="491" customWidth="1"/>
    <col min="9" max="9" width="20.140625" style="491" customWidth="1"/>
    <col min="10" max="16384" width="9.140625" style="491"/>
  </cols>
  <sheetData>
    <row r="2" spans="1:10" ht="15.75">
      <c r="B2" s="492" t="s">
        <v>199</v>
      </c>
      <c r="C2" s="493" t="s">
        <v>188</v>
      </c>
      <c r="F2" s="494" t="s">
        <v>200</v>
      </c>
    </row>
    <row r="4" spans="1:10" ht="18.75">
      <c r="D4" s="495"/>
    </row>
    <row r="5" spans="1:10">
      <c r="B5" s="496" t="s">
        <v>146</v>
      </c>
      <c r="H5" s="496" t="s">
        <v>147</v>
      </c>
    </row>
    <row r="6" spans="1:10">
      <c r="E6" s="497">
        <v>1</v>
      </c>
      <c r="F6" s="498" t="s">
        <v>201</v>
      </c>
    </row>
    <row r="7" spans="1:10">
      <c r="D7" s="501" t="s">
        <v>202</v>
      </c>
      <c r="E7" s="497"/>
      <c r="F7" s="499"/>
      <c r="G7" s="498" t="s">
        <v>201</v>
      </c>
    </row>
    <row r="8" spans="1:10">
      <c r="D8" s="500"/>
      <c r="E8" s="497">
        <v>2</v>
      </c>
      <c r="F8" s="501" t="s">
        <v>202</v>
      </c>
      <c r="G8" s="797" t="s">
        <v>301</v>
      </c>
    </row>
    <row r="9" spans="1:10">
      <c r="C9" s="501" t="s">
        <v>202</v>
      </c>
      <c r="D9" s="502"/>
      <c r="E9" s="497"/>
      <c r="G9" s="503"/>
      <c r="H9" s="498" t="s">
        <v>201</v>
      </c>
    </row>
    <row r="10" spans="1:10">
      <c r="C10" s="799" t="s">
        <v>316</v>
      </c>
      <c r="D10" s="502"/>
      <c r="E10" s="497">
        <v>3</v>
      </c>
      <c r="F10" s="498" t="s">
        <v>203</v>
      </c>
      <c r="G10" s="503"/>
      <c r="H10" s="797" t="s">
        <v>299</v>
      </c>
    </row>
    <row r="11" spans="1:10">
      <c r="C11" s="502"/>
      <c r="D11" s="498" t="s">
        <v>203</v>
      </c>
      <c r="E11" s="497"/>
      <c r="F11" s="499"/>
      <c r="G11" s="501" t="s">
        <v>204</v>
      </c>
      <c r="H11" s="504"/>
    </row>
    <row r="12" spans="1:10">
      <c r="C12" s="502"/>
      <c r="E12" s="497">
        <v>4</v>
      </c>
      <c r="F12" s="501" t="s">
        <v>204</v>
      </c>
      <c r="G12" s="491" t="s">
        <v>301</v>
      </c>
      <c r="H12" s="503"/>
    </row>
    <row r="13" spans="1:10">
      <c r="B13" s="501" t="s">
        <v>202</v>
      </c>
      <c r="C13" s="502"/>
      <c r="E13" s="497"/>
      <c r="H13" s="503"/>
      <c r="I13" s="498" t="s">
        <v>201</v>
      </c>
    </row>
    <row r="14" spans="1:10">
      <c r="A14" s="505"/>
      <c r="B14" s="800" t="s">
        <v>303</v>
      </c>
      <c r="C14" s="502"/>
      <c r="E14" s="497">
        <v>5</v>
      </c>
      <c r="F14" s="498" t="s">
        <v>205</v>
      </c>
      <c r="H14" s="503"/>
      <c r="I14" s="799" t="s">
        <v>312</v>
      </c>
    </row>
    <row r="15" spans="1:10">
      <c r="A15" s="505"/>
      <c r="B15" s="503"/>
      <c r="C15" s="502"/>
      <c r="D15" s="498" t="s">
        <v>205</v>
      </c>
      <c r="E15" s="497"/>
      <c r="F15" s="499"/>
      <c r="G15" s="501" t="s">
        <v>206</v>
      </c>
      <c r="H15" s="503"/>
      <c r="I15" s="502"/>
    </row>
    <row r="16" spans="1:10">
      <c r="A16" s="505"/>
      <c r="B16" s="505"/>
      <c r="C16" s="502"/>
      <c r="D16" s="500"/>
      <c r="E16" s="497">
        <v>6</v>
      </c>
      <c r="F16" s="501" t="s">
        <v>206</v>
      </c>
      <c r="G16" s="797" t="s">
        <v>299</v>
      </c>
      <c r="H16" s="504"/>
      <c r="I16" s="502"/>
      <c r="J16" s="505"/>
    </row>
    <row r="17" spans="1:10">
      <c r="A17" s="505"/>
      <c r="B17" s="505"/>
      <c r="C17" s="498" t="s">
        <v>205</v>
      </c>
      <c r="D17" s="502"/>
      <c r="E17" s="497"/>
      <c r="G17" s="503"/>
      <c r="H17" s="501" t="s">
        <v>208</v>
      </c>
      <c r="I17" s="502"/>
    </row>
    <row r="18" spans="1:10">
      <c r="A18" s="505"/>
      <c r="B18" s="505"/>
      <c r="C18" s="798" t="s">
        <v>303</v>
      </c>
      <c r="D18" s="502"/>
      <c r="E18" s="497">
        <v>7</v>
      </c>
      <c r="F18" s="498" t="s">
        <v>207</v>
      </c>
      <c r="G18" s="503"/>
      <c r="H18" s="798" t="s">
        <v>304</v>
      </c>
      <c r="I18" s="505"/>
      <c r="J18" s="505"/>
    </row>
    <row r="19" spans="1:10">
      <c r="A19" s="505"/>
      <c r="B19" s="505"/>
      <c r="D19" s="498" t="s">
        <v>207</v>
      </c>
      <c r="E19" s="497"/>
      <c r="F19" s="499"/>
      <c r="G19" s="501" t="s">
        <v>208</v>
      </c>
      <c r="I19" s="505"/>
    </row>
    <row r="20" spans="1:10">
      <c r="A20" s="505"/>
      <c r="B20" s="505"/>
      <c r="E20" s="497">
        <v>8</v>
      </c>
      <c r="F20" s="501" t="s">
        <v>208</v>
      </c>
      <c r="G20" s="491" t="s">
        <v>301</v>
      </c>
      <c r="I20" s="505"/>
    </row>
    <row r="22" spans="1:10">
      <c r="E22" s="506"/>
    </row>
    <row r="23" spans="1:10">
      <c r="B23" s="491">
        <v>1</v>
      </c>
      <c r="C23" s="501" t="s">
        <v>202</v>
      </c>
      <c r="E23" s="506"/>
      <c r="H23" s="491">
        <v>1</v>
      </c>
      <c r="I23" s="498" t="s">
        <v>201</v>
      </c>
    </row>
    <row r="24" spans="1:10">
      <c r="E24" s="506"/>
    </row>
    <row r="25" spans="1:10">
      <c r="B25" s="491">
        <v>2</v>
      </c>
      <c r="C25" s="498" t="s">
        <v>205</v>
      </c>
      <c r="E25" s="506"/>
      <c r="H25" s="491">
        <v>2</v>
      </c>
      <c r="I25" s="501" t="s">
        <v>208</v>
      </c>
    </row>
    <row r="26" spans="1:10">
      <c r="E26" s="506"/>
    </row>
    <row r="27" spans="1:10">
      <c r="B27" s="491">
        <v>3</v>
      </c>
      <c r="C27" s="498" t="s">
        <v>203</v>
      </c>
      <c r="E27" s="506"/>
      <c r="H27" s="491">
        <v>3</v>
      </c>
      <c r="I27" s="501" t="s">
        <v>204</v>
      </c>
    </row>
    <row r="28" spans="1:10">
      <c r="E28" s="506"/>
    </row>
    <row r="29" spans="1:10">
      <c r="B29" s="491">
        <v>3</v>
      </c>
      <c r="C29" s="498" t="s">
        <v>207</v>
      </c>
      <c r="E29" s="506"/>
      <c r="H29" s="491">
        <v>3</v>
      </c>
      <c r="I29" s="501" t="s">
        <v>206</v>
      </c>
    </row>
    <row r="30" spans="1:10">
      <c r="E30" s="506"/>
    </row>
    <row r="31" spans="1:10">
      <c r="E31" s="506"/>
      <c r="H31" s="507"/>
    </row>
    <row r="32" spans="1:10">
      <c r="E32" s="506"/>
    </row>
    <row r="33" spans="5:5">
      <c r="E33" s="506"/>
    </row>
    <row r="34" spans="5:5">
      <c r="E34" s="506"/>
    </row>
    <row r="35" spans="5:5">
      <c r="E35" s="506"/>
    </row>
    <row r="36" spans="5:5">
      <c r="E36" s="506"/>
    </row>
    <row r="37" spans="5:5">
      <c r="E37" s="506"/>
    </row>
    <row r="38" spans="5:5">
      <c r="E38" s="506"/>
    </row>
    <row r="39" spans="5:5">
      <c r="E39" s="506"/>
    </row>
    <row r="40" spans="5:5">
      <c r="E40" s="506"/>
    </row>
    <row r="41" spans="5:5">
      <c r="E41" s="506"/>
    </row>
    <row r="42" spans="5:5">
      <c r="E42" s="506"/>
    </row>
    <row r="43" spans="5:5">
      <c r="E43" s="506"/>
    </row>
    <row r="44" spans="5:5">
      <c r="E44" s="506"/>
    </row>
    <row r="45" spans="5:5">
      <c r="E45" s="506"/>
    </row>
    <row r="46" spans="5:5">
      <c r="E46" s="506"/>
    </row>
    <row r="47" spans="5:5">
      <c r="E47" s="506"/>
    </row>
    <row r="48" spans="5:5">
      <c r="E48" s="506"/>
    </row>
    <row r="49" spans="5:5">
      <c r="E49" s="506"/>
    </row>
    <row r="50" spans="5:5">
      <c r="E50" s="506"/>
    </row>
    <row r="51" spans="5:5">
      <c r="E51" s="506"/>
    </row>
    <row r="52" spans="5:5">
      <c r="E52" s="50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E20" sqref="E20"/>
    </sheetView>
  </sheetViews>
  <sheetFormatPr defaultRowHeight="12.75"/>
  <cols>
    <col min="1" max="1" width="3.85546875" customWidth="1"/>
    <col min="2" max="2" width="16.5703125" customWidth="1"/>
    <col min="3" max="3" width="14" customWidth="1"/>
    <col min="4" max="4" width="13.85546875" style="39" customWidth="1"/>
    <col min="5" max="5" width="12.140625" style="304" customWidth="1"/>
    <col min="6" max="6" width="6.140625" style="88" hidden="1" customWidth="1"/>
    <col min="7" max="7" width="29.85546875" style="88" customWidth="1"/>
    <col min="8" max="8" width="7.7109375" style="39" customWidth="1"/>
    <col min="9" max="13" width="7.42578125" style="39" hidden="1" customWidth="1"/>
    <col min="14" max="15" width="7.42578125" style="39" customWidth="1"/>
    <col min="16" max="16" width="7.42578125" style="39" hidden="1" customWidth="1"/>
    <col min="17" max="17" width="7.42578125" style="39" customWidth="1"/>
  </cols>
  <sheetData>
    <row r="1" spans="1:17" ht="26.25">
      <c r="A1" s="141" t="str">
        <f>Altalanos!$A$6</f>
        <v>Budapesti Diákolimpia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5" thickBot="1">
      <c r="B2" s="85" t="s">
        <v>46</v>
      </c>
      <c r="C2" s="318" t="str">
        <f>Altalanos!$C$8</f>
        <v>IV.kcs</v>
      </c>
      <c r="D2" s="99"/>
      <c r="E2" s="159" t="s">
        <v>32</v>
      </c>
      <c r="F2" s="89"/>
      <c r="G2" s="89"/>
      <c r="H2" s="296"/>
      <c r="I2" s="296"/>
      <c r="J2" s="84"/>
      <c r="K2" s="84"/>
      <c r="L2" s="84"/>
      <c r="M2" s="84"/>
      <c r="N2" s="93"/>
      <c r="O2" s="79"/>
      <c r="P2" s="79"/>
      <c r="Q2" s="93"/>
    </row>
    <row r="3" spans="1:17" s="2" customFormat="1" ht="13.5" thickBot="1">
      <c r="A3" s="289" t="s">
        <v>45</v>
      </c>
      <c r="B3" s="294"/>
      <c r="C3" s="294"/>
      <c r="D3" s="294"/>
      <c r="E3" s="294"/>
      <c r="F3" s="294"/>
      <c r="G3" s="294"/>
      <c r="H3" s="294"/>
      <c r="I3" s="295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>
      <c r="A4" s="49" t="s">
        <v>22</v>
      </c>
      <c r="B4" s="49"/>
      <c r="C4" s="47" t="s">
        <v>19</v>
      </c>
      <c r="D4" s="49" t="s">
        <v>27</v>
      </c>
      <c r="E4" s="80"/>
      <c r="G4" s="102"/>
      <c r="H4" s="306" t="s">
        <v>28</v>
      </c>
      <c r="I4" s="301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5" thickBot="1">
      <c r="A5" s="153" t="str">
        <f>Altalanos!$A$10</f>
        <v>2023.05.02-05.</v>
      </c>
      <c r="B5" s="153"/>
      <c r="C5" s="86" t="str">
        <f>Altalanos!$C$10</f>
        <v>Budapest</v>
      </c>
      <c r="D5" s="87" t="str">
        <f>Altalanos!$D$10</f>
        <v xml:space="preserve">  </v>
      </c>
      <c r="E5" s="87"/>
      <c r="F5" s="87"/>
      <c r="G5" s="87"/>
      <c r="H5" s="174" t="str">
        <f>Altalanos!$E$10</f>
        <v>Kádár László</v>
      </c>
      <c r="I5" s="307"/>
      <c r="J5" s="106"/>
      <c r="K5" s="81"/>
      <c r="L5" s="81"/>
      <c r="M5" s="81"/>
      <c r="N5" s="106"/>
      <c r="O5" s="87"/>
      <c r="P5" s="87"/>
      <c r="Q5" s="310"/>
    </row>
    <row r="6" spans="1:17" ht="30" customHeight="1" thickBot="1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97" t="s">
        <v>35</v>
      </c>
      <c r="I6" s="298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95" customHeight="1">
      <c r="A7" s="147">
        <v>1</v>
      </c>
      <c r="B7" s="90" t="s">
        <v>151</v>
      </c>
      <c r="C7" s="90"/>
      <c r="D7" s="91"/>
      <c r="E7" s="162"/>
      <c r="F7" s="290"/>
      <c r="G7" s="291"/>
      <c r="H7" s="91"/>
      <c r="I7" s="91"/>
      <c r="J7" s="144"/>
      <c r="K7" s="142"/>
      <c r="L7" s="146"/>
      <c r="M7" s="142"/>
      <c r="N7" s="137"/>
      <c r="O7" s="315"/>
      <c r="P7" s="108"/>
      <c r="Q7" s="92"/>
    </row>
    <row r="8" spans="1:17" s="11" customFormat="1" ht="18.95" customHeight="1">
      <c r="A8" s="147">
        <v>2</v>
      </c>
      <c r="B8" s="90" t="s">
        <v>152</v>
      </c>
      <c r="C8" s="90"/>
      <c r="D8" s="91"/>
      <c r="E8" s="162"/>
      <c r="F8" s="292"/>
      <c r="G8" s="293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95" customHeight="1">
      <c r="A9" s="147">
        <v>3</v>
      </c>
      <c r="B9" s="90" t="s">
        <v>153</v>
      </c>
      <c r="C9" s="90"/>
      <c r="D9" s="91"/>
      <c r="E9" s="162"/>
      <c r="F9" s="292"/>
      <c r="G9" s="293"/>
      <c r="H9" s="91"/>
      <c r="I9" s="91"/>
      <c r="J9" s="144"/>
      <c r="K9" s="142"/>
      <c r="L9" s="146"/>
      <c r="M9" s="142"/>
      <c r="N9" s="137"/>
      <c r="O9" s="91"/>
      <c r="P9" s="303"/>
      <c r="Q9" s="167"/>
    </row>
    <row r="10" spans="1:17" s="11" customFormat="1" ht="18.95" customHeight="1">
      <c r="A10" s="147">
        <v>4</v>
      </c>
      <c r="B10" s="90" t="s">
        <v>154</v>
      </c>
      <c r="C10" s="90"/>
      <c r="D10" s="91"/>
      <c r="E10" s="162"/>
      <c r="F10" s="292"/>
      <c r="G10" s="293"/>
      <c r="H10" s="91"/>
      <c r="I10" s="91"/>
      <c r="J10" s="144"/>
      <c r="K10" s="142"/>
      <c r="L10" s="146"/>
      <c r="M10" s="142"/>
      <c r="N10" s="137"/>
      <c r="O10" s="91"/>
      <c r="P10" s="302"/>
      <c r="Q10" s="299"/>
    </row>
    <row r="11" spans="1:17" s="11" customFormat="1" ht="18.95" customHeight="1">
      <c r="A11" s="147">
        <v>5</v>
      </c>
      <c r="B11" s="90" t="s">
        <v>155</v>
      </c>
      <c r="C11" s="90"/>
      <c r="D11" s="91"/>
      <c r="E11" s="162"/>
      <c r="F11" s="292"/>
      <c r="G11" s="293"/>
      <c r="H11" s="91"/>
      <c r="I11" s="91"/>
      <c r="J11" s="144"/>
      <c r="K11" s="142"/>
      <c r="L11" s="146"/>
      <c r="M11" s="142"/>
      <c r="N11" s="137"/>
      <c r="O11" s="91"/>
      <c r="P11" s="302"/>
      <c r="Q11" s="299"/>
    </row>
    <row r="12" spans="1:17" s="11" customFormat="1" ht="18.95" customHeight="1">
      <c r="A12" s="147">
        <v>6</v>
      </c>
      <c r="B12" s="90" t="s">
        <v>156</v>
      </c>
      <c r="C12" s="90"/>
      <c r="D12" s="91"/>
      <c r="E12" s="162"/>
      <c r="F12" s="292"/>
      <c r="G12" s="293"/>
      <c r="H12" s="91"/>
      <c r="I12" s="91"/>
      <c r="J12" s="144"/>
      <c r="K12" s="142"/>
      <c r="L12" s="146"/>
      <c r="M12" s="142"/>
      <c r="N12" s="137"/>
      <c r="O12" s="91"/>
      <c r="P12" s="302"/>
      <c r="Q12" s="299"/>
    </row>
    <row r="13" spans="1:17" s="11" customFormat="1" ht="18.95" customHeight="1">
      <c r="A13" s="147">
        <v>7</v>
      </c>
      <c r="B13" s="90" t="s">
        <v>157</v>
      </c>
      <c r="C13" s="90"/>
      <c r="D13" s="91"/>
      <c r="E13" s="162"/>
      <c r="F13" s="292"/>
      <c r="G13" s="293"/>
      <c r="H13" s="91"/>
      <c r="I13" s="91"/>
      <c r="J13" s="144"/>
      <c r="K13" s="142"/>
      <c r="L13" s="146"/>
      <c r="M13" s="142"/>
      <c r="N13" s="137"/>
      <c r="O13" s="91"/>
      <c r="P13" s="302"/>
      <c r="Q13" s="299"/>
    </row>
    <row r="14" spans="1:17" s="11" customFormat="1" ht="18.95" customHeight="1">
      <c r="A14" s="147">
        <v>8</v>
      </c>
      <c r="B14" s="90" t="s">
        <v>158</v>
      </c>
      <c r="C14" s="90"/>
      <c r="D14" s="91"/>
      <c r="E14" s="162"/>
      <c r="F14" s="292"/>
      <c r="G14" s="293"/>
      <c r="H14" s="91"/>
      <c r="I14" s="91"/>
      <c r="J14" s="144"/>
      <c r="K14" s="142"/>
      <c r="L14" s="146"/>
      <c r="M14" s="142"/>
      <c r="N14" s="137"/>
      <c r="O14" s="91"/>
      <c r="P14" s="302"/>
      <c r="Q14" s="299"/>
    </row>
    <row r="15" spans="1:17" s="11" customFormat="1" ht="18.95" customHeight="1">
      <c r="A15" s="147">
        <v>9</v>
      </c>
      <c r="B15" s="90" t="s">
        <v>159</v>
      </c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95" customHeight="1">
      <c r="A16" s="147">
        <v>10</v>
      </c>
      <c r="B16" s="314" t="s">
        <v>160</v>
      </c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95" customHeight="1">
      <c r="A17" s="147">
        <v>11</v>
      </c>
      <c r="B17" s="90" t="s">
        <v>161</v>
      </c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95" customHeight="1">
      <c r="A18" s="147">
        <v>12</v>
      </c>
      <c r="B18" s="90" t="s">
        <v>162</v>
      </c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95" customHeight="1">
      <c r="A19" s="147">
        <v>13</v>
      </c>
      <c r="B19" s="90" t="s">
        <v>163</v>
      </c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95" customHeight="1">
      <c r="A20" s="147">
        <v>14</v>
      </c>
      <c r="B20" s="90" t="s">
        <v>164</v>
      </c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95" customHeight="1">
      <c r="A21" s="147">
        <v>15</v>
      </c>
      <c r="B21" s="90" t="s">
        <v>165</v>
      </c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95" customHeight="1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95" customHeight="1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95" customHeight="1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95" customHeight="1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95" customHeight="1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95" customHeight="1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95" customHeight="1">
      <c r="A28" s="147">
        <v>22</v>
      </c>
      <c r="B28" s="90"/>
      <c r="C28" s="90"/>
      <c r="D28" s="91"/>
      <c r="E28" s="316"/>
      <c r="F28" s="308"/>
      <c r="G28" s="309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95" customHeight="1">
      <c r="A29" s="147">
        <v>23</v>
      </c>
      <c r="B29" s="90"/>
      <c r="C29" s="90"/>
      <c r="D29" s="91"/>
      <c r="E29" s="317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95" customHeight="1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95" customHeight="1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95" customHeight="1">
      <c r="A32" s="147">
        <v>26</v>
      </c>
      <c r="B32" s="90"/>
      <c r="C32" s="90"/>
      <c r="D32" s="91"/>
      <c r="E32" s="305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95" customHeight="1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95" customHeight="1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95" customHeight="1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95" customHeight="1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95" customHeight="1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95" customHeight="1">
      <c r="A38" s="147">
        <v>32</v>
      </c>
      <c r="B38" s="90"/>
      <c r="C38" s="90"/>
      <c r="D38" s="91"/>
      <c r="E38" s="162"/>
      <c r="F38" s="107"/>
      <c r="G38" s="107"/>
      <c r="H38" s="300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95" customHeight="1">
      <c r="A39" s="147">
        <v>33</v>
      </c>
      <c r="B39" s="90"/>
      <c r="C39" s="90"/>
      <c r="D39" s="91"/>
      <c r="E39" s="162"/>
      <c r="F39" s="107"/>
      <c r="G39" s="107"/>
      <c r="H39" s="300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95" customHeight="1">
      <c r="A40" s="147">
        <v>34</v>
      </c>
      <c r="B40" s="90"/>
      <c r="C40" s="90"/>
      <c r="D40" s="91"/>
      <c r="E40" s="162"/>
      <c r="F40" s="107"/>
      <c r="G40" s="107"/>
      <c r="H40" s="300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95" customHeight="1">
      <c r="A41" s="147">
        <v>35</v>
      </c>
      <c r="B41" s="90"/>
      <c r="C41" s="90"/>
      <c r="D41" s="91"/>
      <c r="E41" s="162"/>
      <c r="F41" s="107"/>
      <c r="G41" s="107"/>
      <c r="H41" s="300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95" customHeight="1">
      <c r="A42" s="147">
        <v>36</v>
      </c>
      <c r="B42" s="90"/>
      <c r="C42" s="90"/>
      <c r="D42" s="91"/>
      <c r="E42" s="162"/>
      <c r="F42" s="107"/>
      <c r="G42" s="107"/>
      <c r="H42" s="300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95" customHeight="1">
      <c r="A43" s="147">
        <v>37</v>
      </c>
      <c r="B43" s="90"/>
      <c r="C43" s="90"/>
      <c r="D43" s="91"/>
      <c r="E43" s="162"/>
      <c r="F43" s="107"/>
      <c r="G43" s="107"/>
      <c r="H43" s="300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95" customHeight="1">
      <c r="A44" s="147">
        <v>38</v>
      </c>
      <c r="B44" s="90"/>
      <c r="C44" s="90"/>
      <c r="D44" s="91"/>
      <c r="E44" s="162"/>
      <c r="F44" s="107"/>
      <c r="G44" s="107"/>
      <c r="H44" s="300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95" customHeight="1">
      <c r="A45" s="147">
        <v>39</v>
      </c>
      <c r="B45" s="90"/>
      <c r="C45" s="90"/>
      <c r="D45" s="91"/>
      <c r="E45" s="162"/>
      <c r="F45" s="107"/>
      <c r="G45" s="107"/>
      <c r="H45" s="300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95" customHeight="1">
      <c r="A46" s="147">
        <v>40</v>
      </c>
      <c r="B46" s="90"/>
      <c r="C46" s="90"/>
      <c r="D46" s="91"/>
      <c r="E46" s="162"/>
      <c r="F46" s="107"/>
      <c r="G46" s="107"/>
      <c r="H46" s="300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95" customHeight="1">
      <c r="A47" s="147">
        <v>41</v>
      </c>
      <c r="B47" s="90"/>
      <c r="C47" s="90"/>
      <c r="D47" s="91"/>
      <c r="E47" s="162"/>
      <c r="F47" s="107"/>
      <c r="G47" s="107"/>
      <c r="H47" s="300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95" customHeight="1">
      <c r="A48" s="147">
        <v>42</v>
      </c>
      <c r="B48" s="90"/>
      <c r="C48" s="90"/>
      <c r="D48" s="91"/>
      <c r="E48" s="162"/>
      <c r="F48" s="107"/>
      <c r="G48" s="107"/>
      <c r="H48" s="300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95" customHeight="1">
      <c r="A49" s="147">
        <v>43</v>
      </c>
      <c r="B49" s="90"/>
      <c r="C49" s="90"/>
      <c r="D49" s="91"/>
      <c r="E49" s="162"/>
      <c r="F49" s="107"/>
      <c r="G49" s="107"/>
      <c r="H49" s="300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95" customHeight="1">
      <c r="A50" s="147">
        <v>44</v>
      </c>
      <c r="B50" s="90"/>
      <c r="C50" s="90"/>
      <c r="D50" s="91"/>
      <c r="E50" s="162"/>
      <c r="F50" s="107"/>
      <c r="G50" s="107"/>
      <c r="H50" s="300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95" customHeight="1">
      <c r="A51" s="147">
        <v>45</v>
      </c>
      <c r="B51" s="90"/>
      <c r="C51" s="90"/>
      <c r="D51" s="91"/>
      <c r="E51" s="162"/>
      <c r="F51" s="107"/>
      <c r="G51" s="107"/>
      <c r="H51" s="300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95" customHeight="1">
      <c r="A52" s="147">
        <v>46</v>
      </c>
      <c r="B52" s="90"/>
      <c r="C52" s="90"/>
      <c r="D52" s="91"/>
      <c r="E52" s="162"/>
      <c r="F52" s="107"/>
      <c r="G52" s="107"/>
      <c r="H52" s="300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95" customHeight="1">
      <c r="A53" s="147">
        <v>47</v>
      </c>
      <c r="B53" s="90"/>
      <c r="C53" s="90"/>
      <c r="D53" s="91"/>
      <c r="E53" s="162"/>
      <c r="F53" s="107"/>
      <c r="G53" s="107"/>
      <c r="H53" s="300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95" customHeight="1">
      <c r="A54" s="147">
        <v>48</v>
      </c>
      <c r="B54" s="90"/>
      <c r="C54" s="90"/>
      <c r="D54" s="91"/>
      <c r="E54" s="162"/>
      <c r="F54" s="107"/>
      <c r="G54" s="107"/>
      <c r="H54" s="300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95" customHeight="1">
      <c r="A55" s="147">
        <v>49</v>
      </c>
      <c r="B55" s="90"/>
      <c r="C55" s="90"/>
      <c r="D55" s="91"/>
      <c r="E55" s="162"/>
      <c r="F55" s="107"/>
      <c r="G55" s="107"/>
      <c r="H55" s="300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95" customHeight="1">
      <c r="A56" s="147">
        <v>50</v>
      </c>
      <c r="B56" s="90"/>
      <c r="C56" s="90"/>
      <c r="D56" s="91"/>
      <c r="E56" s="162"/>
      <c r="F56" s="107"/>
      <c r="G56" s="107"/>
      <c r="H56" s="300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95" customHeight="1">
      <c r="A57" s="147">
        <v>51</v>
      </c>
      <c r="B57" s="90"/>
      <c r="C57" s="90"/>
      <c r="D57" s="91"/>
      <c r="E57" s="162"/>
      <c r="F57" s="107"/>
      <c r="G57" s="107"/>
      <c r="H57" s="300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95" customHeight="1">
      <c r="A58" s="147">
        <v>52</v>
      </c>
      <c r="B58" s="90"/>
      <c r="C58" s="90"/>
      <c r="D58" s="91"/>
      <c r="E58" s="162"/>
      <c r="F58" s="107"/>
      <c r="G58" s="107"/>
      <c r="H58" s="300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95" customHeight="1">
      <c r="A59" s="147">
        <v>53</v>
      </c>
      <c r="B59" s="90"/>
      <c r="C59" s="90"/>
      <c r="D59" s="91"/>
      <c r="E59" s="162"/>
      <c r="F59" s="107"/>
      <c r="G59" s="107"/>
      <c r="H59" s="300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95" customHeight="1">
      <c r="A60" s="147">
        <v>54</v>
      </c>
      <c r="B60" s="90"/>
      <c r="C60" s="90"/>
      <c r="D60" s="91"/>
      <c r="E60" s="162"/>
      <c r="F60" s="107"/>
      <c r="G60" s="107"/>
      <c r="H60" s="300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95" customHeight="1">
      <c r="A61" s="147">
        <v>55</v>
      </c>
      <c r="B61" s="90"/>
      <c r="C61" s="90"/>
      <c r="D61" s="91"/>
      <c r="E61" s="162"/>
      <c r="F61" s="107"/>
      <c r="G61" s="107"/>
      <c r="H61" s="300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95" customHeight="1">
      <c r="A62" s="147">
        <v>56</v>
      </c>
      <c r="B62" s="90"/>
      <c r="C62" s="90"/>
      <c r="D62" s="91"/>
      <c r="E62" s="162"/>
      <c r="F62" s="107"/>
      <c r="G62" s="107"/>
      <c r="H62" s="300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95" customHeight="1">
      <c r="A63" s="147">
        <v>57</v>
      </c>
      <c r="B63" s="90"/>
      <c r="C63" s="90"/>
      <c r="D63" s="91"/>
      <c r="E63" s="162"/>
      <c r="F63" s="107"/>
      <c r="G63" s="107"/>
      <c r="H63" s="300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95" customHeight="1">
      <c r="A64" s="147">
        <v>58</v>
      </c>
      <c r="B64" s="90"/>
      <c r="C64" s="90"/>
      <c r="D64" s="91"/>
      <c r="E64" s="162"/>
      <c r="F64" s="107"/>
      <c r="G64" s="107"/>
      <c r="H64" s="300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95" customHeight="1">
      <c r="A65" s="147">
        <v>59</v>
      </c>
      <c r="B65" s="90"/>
      <c r="C65" s="90"/>
      <c r="D65" s="91"/>
      <c r="E65" s="162"/>
      <c r="F65" s="107"/>
      <c r="G65" s="107"/>
      <c r="H65" s="300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95" customHeight="1">
      <c r="A66" s="147">
        <v>60</v>
      </c>
      <c r="B66" s="90"/>
      <c r="C66" s="90"/>
      <c r="D66" s="91"/>
      <c r="E66" s="162"/>
      <c r="F66" s="107"/>
      <c r="G66" s="107"/>
      <c r="H66" s="300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95" customHeight="1">
      <c r="A67" s="147">
        <v>61</v>
      </c>
      <c r="B67" s="90"/>
      <c r="C67" s="90"/>
      <c r="D67" s="91"/>
      <c r="E67" s="162"/>
      <c r="F67" s="107"/>
      <c r="G67" s="107"/>
      <c r="H67" s="300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95" customHeight="1">
      <c r="A68" s="147">
        <v>62</v>
      </c>
      <c r="B68" s="90"/>
      <c r="C68" s="90"/>
      <c r="D68" s="91"/>
      <c r="E68" s="162"/>
      <c r="F68" s="107"/>
      <c r="G68" s="107"/>
      <c r="H68" s="300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95" customHeight="1">
      <c r="A69" s="147">
        <v>63</v>
      </c>
      <c r="B69" s="90"/>
      <c r="C69" s="90"/>
      <c r="D69" s="91"/>
      <c r="E69" s="162"/>
      <c r="F69" s="107"/>
      <c r="G69" s="107"/>
      <c r="H69" s="300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95" customHeight="1">
      <c r="A70" s="147">
        <v>64</v>
      </c>
      <c r="B70" s="90"/>
      <c r="C70" s="90"/>
      <c r="D70" s="91"/>
      <c r="E70" s="162"/>
      <c r="F70" s="107"/>
      <c r="G70" s="107"/>
      <c r="H70" s="300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95" customHeight="1">
      <c r="A71" s="147">
        <v>65</v>
      </c>
      <c r="B71" s="90"/>
      <c r="C71" s="90"/>
      <c r="D71" s="91"/>
      <c r="E71" s="162"/>
      <c r="F71" s="107"/>
      <c r="G71" s="107"/>
      <c r="H71" s="300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95" customHeight="1">
      <c r="A72" s="147">
        <v>66</v>
      </c>
      <c r="B72" s="90"/>
      <c r="C72" s="90"/>
      <c r="D72" s="91"/>
      <c r="E72" s="162"/>
      <c r="F72" s="107"/>
      <c r="G72" s="107"/>
      <c r="H72" s="300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95" customHeight="1">
      <c r="A73" s="147">
        <v>67</v>
      </c>
      <c r="B73" s="90"/>
      <c r="C73" s="90"/>
      <c r="D73" s="91"/>
      <c r="E73" s="162"/>
      <c r="F73" s="107"/>
      <c r="G73" s="107"/>
      <c r="H73" s="300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95" customHeight="1">
      <c r="A74" s="147">
        <v>68</v>
      </c>
      <c r="B74" s="90"/>
      <c r="C74" s="90"/>
      <c r="D74" s="91"/>
      <c r="E74" s="162"/>
      <c r="F74" s="107"/>
      <c r="G74" s="107"/>
      <c r="H74" s="300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95" customHeight="1">
      <c r="A75" s="147">
        <v>69</v>
      </c>
      <c r="B75" s="90"/>
      <c r="C75" s="90"/>
      <c r="D75" s="91"/>
      <c r="E75" s="162"/>
      <c r="F75" s="107"/>
      <c r="G75" s="107"/>
      <c r="H75" s="300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95" customHeight="1">
      <c r="A76" s="147">
        <v>70</v>
      </c>
      <c r="B76" s="90"/>
      <c r="C76" s="90"/>
      <c r="D76" s="91"/>
      <c r="E76" s="162"/>
      <c r="F76" s="107"/>
      <c r="G76" s="107"/>
      <c r="H76" s="300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95" customHeight="1">
      <c r="A77" s="147">
        <v>71</v>
      </c>
      <c r="B77" s="90"/>
      <c r="C77" s="90"/>
      <c r="D77" s="91"/>
      <c r="E77" s="162"/>
      <c r="F77" s="107"/>
      <c r="G77" s="107"/>
      <c r="H77" s="300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95" customHeight="1">
      <c r="A78" s="147">
        <v>72</v>
      </c>
      <c r="B78" s="90"/>
      <c r="C78" s="90"/>
      <c r="D78" s="91"/>
      <c r="E78" s="162"/>
      <c r="F78" s="107"/>
      <c r="G78" s="107"/>
      <c r="H78" s="300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95" customHeight="1">
      <c r="A79" s="147">
        <v>73</v>
      </c>
      <c r="B79" s="90"/>
      <c r="C79" s="90"/>
      <c r="D79" s="91"/>
      <c r="E79" s="162"/>
      <c r="F79" s="107"/>
      <c r="G79" s="107"/>
      <c r="H79" s="300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95" customHeight="1">
      <c r="A80" s="147">
        <v>74</v>
      </c>
      <c r="B80" s="90"/>
      <c r="C80" s="90"/>
      <c r="D80" s="91"/>
      <c r="E80" s="162"/>
      <c r="F80" s="107"/>
      <c r="G80" s="107"/>
      <c r="H80" s="300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95" customHeight="1">
      <c r="A81" s="147">
        <v>75</v>
      </c>
      <c r="B81" s="90"/>
      <c r="C81" s="90"/>
      <c r="D81" s="91"/>
      <c r="E81" s="162"/>
      <c r="F81" s="107"/>
      <c r="G81" s="107"/>
      <c r="H81" s="300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95" customHeight="1">
      <c r="A82" s="147">
        <v>76</v>
      </c>
      <c r="B82" s="90"/>
      <c r="C82" s="90"/>
      <c r="D82" s="91"/>
      <c r="E82" s="162"/>
      <c r="F82" s="107"/>
      <c r="G82" s="107"/>
      <c r="H82" s="300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95" customHeight="1">
      <c r="A83" s="147">
        <v>77</v>
      </c>
      <c r="B83" s="90"/>
      <c r="C83" s="90"/>
      <c r="D83" s="91"/>
      <c r="E83" s="162"/>
      <c r="F83" s="107"/>
      <c r="G83" s="107"/>
      <c r="H83" s="300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95" customHeight="1">
      <c r="A84" s="147">
        <v>78</v>
      </c>
      <c r="B84" s="90"/>
      <c r="C84" s="90"/>
      <c r="D84" s="91"/>
      <c r="E84" s="162"/>
      <c r="F84" s="107"/>
      <c r="G84" s="107"/>
      <c r="H84" s="300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95" customHeight="1">
      <c r="A85" s="147">
        <v>79</v>
      </c>
      <c r="B85" s="90"/>
      <c r="C85" s="90"/>
      <c r="D85" s="91"/>
      <c r="E85" s="162"/>
      <c r="F85" s="107"/>
      <c r="G85" s="107"/>
      <c r="H85" s="300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95" customHeight="1">
      <c r="A86" s="147">
        <v>80</v>
      </c>
      <c r="B86" s="90"/>
      <c r="C86" s="90"/>
      <c r="D86" s="91"/>
      <c r="E86" s="162"/>
      <c r="F86" s="107"/>
      <c r="G86" s="107"/>
      <c r="H86" s="300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95" customHeight="1">
      <c r="A87" s="147">
        <v>81</v>
      </c>
      <c r="B87" s="90"/>
      <c r="C87" s="90"/>
      <c r="D87" s="91"/>
      <c r="E87" s="162"/>
      <c r="F87" s="107"/>
      <c r="G87" s="107"/>
      <c r="H87" s="300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95" customHeight="1">
      <c r="A88" s="147">
        <v>82</v>
      </c>
      <c r="B88" s="90"/>
      <c r="C88" s="90"/>
      <c r="D88" s="91"/>
      <c r="E88" s="162"/>
      <c r="F88" s="107"/>
      <c r="G88" s="107"/>
      <c r="H88" s="300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95" customHeight="1">
      <c r="A89" s="147">
        <v>83</v>
      </c>
      <c r="B89" s="90"/>
      <c r="C89" s="90"/>
      <c r="D89" s="91"/>
      <c r="E89" s="162"/>
      <c r="F89" s="107"/>
      <c r="G89" s="107"/>
      <c r="H89" s="300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95" customHeight="1">
      <c r="A90" s="147">
        <v>84</v>
      </c>
      <c r="B90" s="90"/>
      <c r="C90" s="90"/>
      <c r="D90" s="91"/>
      <c r="E90" s="162"/>
      <c r="F90" s="107"/>
      <c r="G90" s="107"/>
      <c r="H90" s="300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95" customHeight="1">
      <c r="A91" s="147">
        <v>85</v>
      </c>
      <c r="B91" s="90"/>
      <c r="C91" s="90"/>
      <c r="D91" s="91"/>
      <c r="E91" s="162"/>
      <c r="F91" s="107"/>
      <c r="G91" s="107"/>
      <c r="H91" s="300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95" customHeight="1">
      <c r="A92" s="147">
        <v>86</v>
      </c>
      <c r="B92" s="90"/>
      <c r="C92" s="90"/>
      <c r="D92" s="91"/>
      <c r="E92" s="162"/>
      <c r="F92" s="107"/>
      <c r="G92" s="107"/>
      <c r="H92" s="300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95" customHeight="1">
      <c r="A93" s="147">
        <v>87</v>
      </c>
      <c r="B93" s="90"/>
      <c r="C93" s="90"/>
      <c r="D93" s="91"/>
      <c r="E93" s="162"/>
      <c r="F93" s="107"/>
      <c r="G93" s="107"/>
      <c r="H93" s="300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95" customHeight="1">
      <c r="A94" s="147">
        <v>88</v>
      </c>
      <c r="B94" s="90"/>
      <c r="C94" s="90"/>
      <c r="D94" s="91"/>
      <c r="E94" s="162"/>
      <c r="F94" s="107"/>
      <c r="G94" s="107"/>
      <c r="H94" s="300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95" customHeight="1">
      <c r="A95" s="147">
        <v>89</v>
      </c>
      <c r="B95" s="90"/>
      <c r="C95" s="90"/>
      <c r="D95" s="91"/>
      <c r="E95" s="162"/>
      <c r="F95" s="107"/>
      <c r="G95" s="107"/>
      <c r="H95" s="300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95" customHeight="1">
      <c r="A96" s="147">
        <v>90</v>
      </c>
      <c r="B96" s="90"/>
      <c r="C96" s="90"/>
      <c r="D96" s="91"/>
      <c r="E96" s="162"/>
      <c r="F96" s="107"/>
      <c r="G96" s="107"/>
      <c r="H96" s="300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95" customHeight="1">
      <c r="A97" s="147">
        <v>91</v>
      </c>
      <c r="B97" s="90"/>
      <c r="C97" s="90"/>
      <c r="D97" s="91"/>
      <c r="E97" s="162"/>
      <c r="F97" s="107"/>
      <c r="G97" s="107"/>
      <c r="H97" s="300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95" customHeight="1">
      <c r="A98" s="147">
        <v>92</v>
      </c>
      <c r="B98" s="90"/>
      <c r="C98" s="90"/>
      <c r="D98" s="91"/>
      <c r="E98" s="162"/>
      <c r="F98" s="107"/>
      <c r="G98" s="107"/>
      <c r="H98" s="300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95" customHeight="1">
      <c r="A99" s="147">
        <v>93</v>
      </c>
      <c r="B99" s="90"/>
      <c r="C99" s="90"/>
      <c r="D99" s="91"/>
      <c r="E99" s="162"/>
      <c r="F99" s="107"/>
      <c r="G99" s="107"/>
      <c r="H99" s="300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95" customHeight="1">
      <c r="A100" s="147">
        <v>94</v>
      </c>
      <c r="B100" s="90"/>
      <c r="C100" s="90"/>
      <c r="D100" s="91"/>
      <c r="E100" s="162"/>
      <c r="F100" s="107"/>
      <c r="G100" s="107"/>
      <c r="H100" s="300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95" customHeight="1">
      <c r="A101" s="147">
        <v>95</v>
      </c>
      <c r="B101" s="90"/>
      <c r="C101" s="90"/>
      <c r="D101" s="91"/>
      <c r="E101" s="162"/>
      <c r="F101" s="107"/>
      <c r="G101" s="107"/>
      <c r="H101" s="300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95" customHeight="1">
      <c r="A102" s="147">
        <v>96</v>
      </c>
      <c r="B102" s="90"/>
      <c r="C102" s="90"/>
      <c r="D102" s="91"/>
      <c r="E102" s="162"/>
      <c r="F102" s="107"/>
      <c r="G102" s="107"/>
      <c r="H102" s="300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95" customHeight="1">
      <c r="A103" s="147">
        <v>97</v>
      </c>
      <c r="B103" s="90"/>
      <c r="C103" s="90"/>
      <c r="D103" s="91"/>
      <c r="E103" s="162"/>
      <c r="F103" s="107"/>
      <c r="G103" s="107"/>
      <c r="H103" s="300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95" customHeight="1">
      <c r="A104" s="147">
        <v>98</v>
      </c>
      <c r="B104" s="90"/>
      <c r="C104" s="90"/>
      <c r="D104" s="91"/>
      <c r="E104" s="162"/>
      <c r="F104" s="107"/>
      <c r="G104" s="107"/>
      <c r="H104" s="300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95" customHeight="1">
      <c r="A105" s="147">
        <v>99</v>
      </c>
      <c r="B105" s="90"/>
      <c r="C105" s="90"/>
      <c r="D105" s="91"/>
      <c r="E105" s="162"/>
      <c r="F105" s="107"/>
      <c r="G105" s="107"/>
      <c r="H105" s="300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95" customHeight="1">
      <c r="A106" s="147">
        <v>100</v>
      </c>
      <c r="B106" s="90"/>
      <c r="C106" s="90"/>
      <c r="D106" s="91"/>
      <c r="E106" s="162"/>
      <c r="F106" s="107"/>
      <c r="G106" s="107"/>
      <c r="H106" s="300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95" customHeight="1">
      <c r="A107" s="147">
        <v>101</v>
      </c>
      <c r="B107" s="90"/>
      <c r="C107" s="90"/>
      <c r="D107" s="91"/>
      <c r="E107" s="162"/>
      <c r="F107" s="107"/>
      <c r="G107" s="107"/>
      <c r="H107" s="300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95" customHeight="1">
      <c r="A108" s="147">
        <v>102</v>
      </c>
      <c r="B108" s="90"/>
      <c r="C108" s="90"/>
      <c r="D108" s="91"/>
      <c r="E108" s="162"/>
      <c r="F108" s="107"/>
      <c r="G108" s="107"/>
      <c r="H108" s="300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95" customHeight="1">
      <c r="A109" s="147">
        <v>103</v>
      </c>
      <c r="B109" s="90"/>
      <c r="C109" s="90"/>
      <c r="D109" s="91"/>
      <c r="E109" s="162"/>
      <c r="F109" s="107"/>
      <c r="G109" s="107"/>
      <c r="H109" s="300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95" customHeight="1">
      <c r="A110" s="147">
        <v>104</v>
      </c>
      <c r="B110" s="90"/>
      <c r="C110" s="90"/>
      <c r="D110" s="91"/>
      <c r="E110" s="162"/>
      <c r="F110" s="107"/>
      <c r="G110" s="107"/>
      <c r="H110" s="300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95" customHeight="1">
      <c r="A111" s="147">
        <v>105</v>
      </c>
      <c r="B111" s="90"/>
      <c r="C111" s="90"/>
      <c r="D111" s="91"/>
      <c r="E111" s="162"/>
      <c r="F111" s="107"/>
      <c r="G111" s="107"/>
      <c r="H111" s="300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95" customHeight="1">
      <c r="A112" s="147">
        <v>106</v>
      </c>
      <c r="B112" s="90"/>
      <c r="C112" s="90"/>
      <c r="D112" s="91"/>
      <c r="E112" s="162"/>
      <c r="F112" s="107"/>
      <c r="G112" s="107"/>
      <c r="H112" s="300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95" customHeight="1">
      <c r="A113" s="147">
        <v>107</v>
      </c>
      <c r="B113" s="90"/>
      <c r="C113" s="90"/>
      <c r="D113" s="91"/>
      <c r="E113" s="162"/>
      <c r="F113" s="107"/>
      <c r="G113" s="107"/>
      <c r="H113" s="300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95" customHeight="1">
      <c r="A114" s="147">
        <v>108</v>
      </c>
      <c r="B114" s="90"/>
      <c r="C114" s="90"/>
      <c r="D114" s="91"/>
      <c r="E114" s="162"/>
      <c r="F114" s="107"/>
      <c r="G114" s="107"/>
      <c r="H114" s="300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95" customHeight="1">
      <c r="A115" s="147">
        <v>109</v>
      </c>
      <c r="B115" s="90"/>
      <c r="C115" s="90"/>
      <c r="D115" s="91"/>
      <c r="E115" s="162"/>
      <c r="F115" s="107"/>
      <c r="G115" s="107"/>
      <c r="H115" s="300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95" customHeight="1">
      <c r="A116" s="147">
        <v>110</v>
      </c>
      <c r="B116" s="90"/>
      <c r="C116" s="90"/>
      <c r="D116" s="91"/>
      <c r="E116" s="162"/>
      <c r="F116" s="107"/>
      <c r="G116" s="107"/>
      <c r="H116" s="300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95" customHeight="1">
      <c r="A117" s="147">
        <v>111</v>
      </c>
      <c r="B117" s="90"/>
      <c r="C117" s="90"/>
      <c r="D117" s="91"/>
      <c r="E117" s="162"/>
      <c r="F117" s="107"/>
      <c r="G117" s="107"/>
      <c r="H117" s="300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95" customHeight="1">
      <c r="A118" s="147">
        <v>112</v>
      </c>
      <c r="B118" s="90"/>
      <c r="C118" s="90"/>
      <c r="D118" s="91"/>
      <c r="E118" s="162"/>
      <c r="F118" s="107"/>
      <c r="G118" s="107"/>
      <c r="H118" s="300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95" customHeight="1">
      <c r="A119" s="147">
        <v>113</v>
      </c>
      <c r="B119" s="90"/>
      <c r="C119" s="90"/>
      <c r="D119" s="91"/>
      <c r="E119" s="162"/>
      <c r="F119" s="107"/>
      <c r="G119" s="107"/>
      <c r="H119" s="300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95" customHeight="1">
      <c r="A120" s="147">
        <v>114</v>
      </c>
      <c r="B120" s="90"/>
      <c r="C120" s="90"/>
      <c r="D120" s="91"/>
      <c r="E120" s="162"/>
      <c r="F120" s="107"/>
      <c r="G120" s="107"/>
      <c r="H120" s="300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95" customHeight="1">
      <c r="A121" s="147">
        <v>115</v>
      </c>
      <c r="B121" s="90"/>
      <c r="C121" s="90"/>
      <c r="D121" s="91"/>
      <c r="E121" s="162"/>
      <c r="F121" s="107"/>
      <c r="G121" s="107"/>
      <c r="H121" s="300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95" customHeight="1">
      <c r="A122" s="147">
        <v>116</v>
      </c>
      <c r="B122" s="90"/>
      <c r="C122" s="90"/>
      <c r="D122" s="91"/>
      <c r="E122" s="162"/>
      <c r="F122" s="107"/>
      <c r="G122" s="107"/>
      <c r="H122" s="300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95" customHeight="1">
      <c r="A123" s="147">
        <v>117</v>
      </c>
      <c r="B123" s="90"/>
      <c r="C123" s="90"/>
      <c r="D123" s="91"/>
      <c r="E123" s="162"/>
      <c r="F123" s="107"/>
      <c r="G123" s="107"/>
      <c r="H123" s="300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95" customHeight="1">
      <c r="A124" s="147">
        <v>118</v>
      </c>
      <c r="B124" s="90"/>
      <c r="C124" s="90"/>
      <c r="D124" s="91"/>
      <c r="E124" s="162"/>
      <c r="F124" s="107"/>
      <c r="G124" s="107"/>
      <c r="H124" s="300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95" customHeight="1">
      <c r="A125" s="147">
        <v>119</v>
      </c>
      <c r="B125" s="90"/>
      <c r="C125" s="90"/>
      <c r="D125" s="91"/>
      <c r="E125" s="162"/>
      <c r="F125" s="107"/>
      <c r="G125" s="107"/>
      <c r="H125" s="300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95" customHeight="1">
      <c r="A126" s="147">
        <v>120</v>
      </c>
      <c r="B126" s="90"/>
      <c r="C126" s="90"/>
      <c r="D126" s="91"/>
      <c r="E126" s="162"/>
      <c r="F126" s="107"/>
      <c r="G126" s="107"/>
      <c r="H126" s="300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95" customHeight="1">
      <c r="A127" s="147">
        <v>121</v>
      </c>
      <c r="B127" s="90"/>
      <c r="C127" s="90"/>
      <c r="D127" s="91"/>
      <c r="E127" s="162"/>
      <c r="F127" s="107"/>
      <c r="G127" s="107"/>
      <c r="H127" s="300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95" customHeight="1">
      <c r="A128" s="147">
        <v>122</v>
      </c>
      <c r="B128" s="90"/>
      <c r="C128" s="90"/>
      <c r="D128" s="91"/>
      <c r="E128" s="162"/>
      <c r="F128" s="107"/>
      <c r="G128" s="107"/>
      <c r="H128" s="300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95" customHeight="1">
      <c r="A129" s="147">
        <v>123</v>
      </c>
      <c r="B129" s="90"/>
      <c r="C129" s="90"/>
      <c r="D129" s="91"/>
      <c r="E129" s="162"/>
      <c r="F129" s="107"/>
      <c r="G129" s="107"/>
      <c r="H129" s="300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95" customHeight="1">
      <c r="A130" s="147">
        <v>124</v>
      </c>
      <c r="B130" s="90"/>
      <c r="C130" s="90"/>
      <c r="D130" s="91"/>
      <c r="E130" s="162"/>
      <c r="F130" s="107"/>
      <c r="G130" s="107"/>
      <c r="H130" s="300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95" customHeight="1">
      <c r="A131" s="147">
        <v>125</v>
      </c>
      <c r="B131" s="90"/>
      <c r="C131" s="90"/>
      <c r="D131" s="91"/>
      <c r="E131" s="162"/>
      <c r="F131" s="107"/>
      <c r="G131" s="107"/>
      <c r="H131" s="300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95" customHeight="1">
      <c r="A132" s="147">
        <v>126</v>
      </c>
      <c r="B132" s="90"/>
      <c r="C132" s="90"/>
      <c r="D132" s="91"/>
      <c r="E132" s="162"/>
      <c r="F132" s="107"/>
      <c r="G132" s="107"/>
      <c r="H132" s="300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95" customHeight="1">
      <c r="A133" s="147">
        <v>127</v>
      </c>
      <c r="B133" s="90"/>
      <c r="C133" s="90"/>
      <c r="D133" s="91"/>
      <c r="E133" s="162"/>
      <c r="F133" s="107"/>
      <c r="G133" s="107"/>
      <c r="H133" s="300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95" customHeight="1">
      <c r="A134" s="147">
        <v>128</v>
      </c>
      <c r="B134" s="90"/>
      <c r="C134" s="90"/>
      <c r="D134" s="91"/>
      <c r="E134" s="162"/>
      <c r="F134" s="107"/>
      <c r="G134" s="107"/>
      <c r="H134" s="300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1"/>
      <c r="P134" s="172">
        <f t="shared" si="5"/>
        <v>999</v>
      </c>
      <c r="Q134" s="173"/>
    </row>
    <row r="135" spans="1:17">
      <c r="A135" s="147">
        <v>129</v>
      </c>
      <c r="B135" s="90"/>
      <c r="C135" s="90"/>
      <c r="D135" s="91"/>
      <c r="E135" s="162"/>
      <c r="F135" s="107"/>
      <c r="G135" s="107"/>
      <c r="H135" s="300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140"/>
      <c r="P135" s="108">
        <f t="shared" si="5"/>
        <v>999</v>
      </c>
      <c r="Q135" s="92"/>
    </row>
    <row r="136" spans="1:17">
      <c r="A136" s="147">
        <v>130</v>
      </c>
      <c r="B136" s="90"/>
      <c r="C136" s="90"/>
      <c r="D136" s="91"/>
      <c r="E136" s="162"/>
      <c r="F136" s="107"/>
      <c r="G136" s="107"/>
      <c r="H136" s="300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140"/>
      <c r="P136" s="108">
        <f t="shared" si="5"/>
        <v>999</v>
      </c>
      <c r="Q136" s="92"/>
    </row>
    <row r="137" spans="1:17">
      <c r="A137" s="147">
        <v>131</v>
      </c>
      <c r="B137" s="90"/>
      <c r="C137" s="90"/>
      <c r="D137" s="91"/>
      <c r="E137" s="162"/>
      <c r="F137" s="107"/>
      <c r="G137" s="107"/>
      <c r="H137" s="300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140"/>
      <c r="P137" s="108">
        <f t="shared" si="5"/>
        <v>999</v>
      </c>
      <c r="Q137" s="92"/>
    </row>
    <row r="138" spans="1:17">
      <c r="A138" s="147">
        <v>132</v>
      </c>
      <c r="B138" s="90"/>
      <c r="C138" s="90"/>
      <c r="D138" s="91"/>
      <c r="E138" s="162"/>
      <c r="F138" s="107"/>
      <c r="G138" s="107"/>
      <c r="H138" s="300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140"/>
      <c r="P138" s="108">
        <f t="shared" si="5"/>
        <v>999</v>
      </c>
      <c r="Q138" s="92"/>
    </row>
    <row r="139" spans="1:17">
      <c r="A139" s="147">
        <v>133</v>
      </c>
      <c r="B139" s="90"/>
      <c r="C139" s="90"/>
      <c r="D139" s="91"/>
      <c r="E139" s="162"/>
      <c r="F139" s="107"/>
      <c r="G139" s="107"/>
      <c r="H139" s="300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140"/>
      <c r="P139" s="108">
        <f t="shared" si="5"/>
        <v>999</v>
      </c>
      <c r="Q139" s="92"/>
    </row>
    <row r="140" spans="1:17">
      <c r="A140" s="147">
        <v>134</v>
      </c>
      <c r="B140" s="90"/>
      <c r="C140" s="90"/>
      <c r="D140" s="91"/>
      <c r="E140" s="162"/>
      <c r="F140" s="107"/>
      <c r="G140" s="107"/>
      <c r="H140" s="300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140"/>
      <c r="P140" s="108">
        <f t="shared" si="5"/>
        <v>999</v>
      </c>
      <c r="Q140" s="92"/>
    </row>
    <row r="141" spans="1:17">
      <c r="A141" s="147">
        <v>135</v>
      </c>
      <c r="B141" s="90"/>
      <c r="C141" s="90"/>
      <c r="D141" s="91"/>
      <c r="E141" s="162"/>
      <c r="F141" s="107"/>
      <c r="G141" s="107"/>
      <c r="H141" s="300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1"/>
      <c r="P141" s="172">
        <f t="shared" si="5"/>
        <v>999</v>
      </c>
      <c r="Q141" s="173"/>
    </row>
    <row r="142" spans="1:17">
      <c r="A142" s="147">
        <v>136</v>
      </c>
      <c r="B142" s="90"/>
      <c r="C142" s="90"/>
      <c r="D142" s="91"/>
      <c r="E142" s="162"/>
      <c r="F142" s="107"/>
      <c r="G142" s="107"/>
      <c r="H142" s="300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140"/>
      <c r="P142" s="108">
        <f t="shared" si="5"/>
        <v>999</v>
      </c>
      <c r="Q142" s="92"/>
    </row>
    <row r="143" spans="1:17">
      <c r="A143" s="147">
        <v>137</v>
      </c>
      <c r="B143" s="90"/>
      <c r="C143" s="90"/>
      <c r="D143" s="91"/>
      <c r="E143" s="162"/>
      <c r="F143" s="107"/>
      <c r="G143" s="107"/>
      <c r="H143" s="300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140"/>
      <c r="P143" s="108">
        <f t="shared" si="5"/>
        <v>999</v>
      </c>
      <c r="Q143" s="92"/>
    </row>
    <row r="144" spans="1:17">
      <c r="A144" s="147">
        <v>138</v>
      </c>
      <c r="B144" s="90"/>
      <c r="C144" s="90"/>
      <c r="D144" s="91"/>
      <c r="E144" s="162"/>
      <c r="F144" s="107"/>
      <c r="G144" s="107"/>
      <c r="H144" s="300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140"/>
      <c r="P144" s="108">
        <f t="shared" si="5"/>
        <v>999</v>
      </c>
      <c r="Q144" s="92"/>
    </row>
    <row r="145" spans="1:17">
      <c r="A145" s="147">
        <v>139</v>
      </c>
      <c r="B145" s="90"/>
      <c r="C145" s="90"/>
      <c r="D145" s="91"/>
      <c r="E145" s="162"/>
      <c r="F145" s="107"/>
      <c r="G145" s="107"/>
      <c r="H145" s="300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140"/>
      <c r="P145" s="108">
        <f t="shared" si="5"/>
        <v>999</v>
      </c>
      <c r="Q145" s="92"/>
    </row>
    <row r="146" spans="1:17">
      <c r="A146" s="147">
        <v>140</v>
      </c>
      <c r="B146" s="90"/>
      <c r="C146" s="90"/>
      <c r="D146" s="91"/>
      <c r="E146" s="162"/>
      <c r="F146" s="107"/>
      <c r="G146" s="107"/>
      <c r="H146" s="300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140"/>
      <c r="P146" s="108">
        <f t="shared" si="5"/>
        <v>999</v>
      </c>
      <c r="Q146" s="92"/>
    </row>
    <row r="147" spans="1:17">
      <c r="A147" s="147">
        <v>141</v>
      </c>
      <c r="B147" s="90"/>
      <c r="C147" s="90"/>
      <c r="D147" s="91"/>
      <c r="E147" s="162"/>
      <c r="F147" s="107"/>
      <c r="G147" s="107"/>
      <c r="H147" s="300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140"/>
      <c r="P147" s="108">
        <f t="shared" si="5"/>
        <v>999</v>
      </c>
      <c r="Q147" s="92"/>
    </row>
    <row r="148" spans="1:17">
      <c r="A148" s="147">
        <v>142</v>
      </c>
      <c r="B148" s="90"/>
      <c r="C148" s="90"/>
      <c r="D148" s="91"/>
      <c r="E148" s="162"/>
      <c r="F148" s="107"/>
      <c r="G148" s="107"/>
      <c r="H148" s="300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1"/>
      <c r="P148" s="172">
        <f t="shared" si="5"/>
        <v>999</v>
      </c>
      <c r="Q148" s="173"/>
    </row>
    <row r="149" spans="1:17">
      <c r="A149" s="147">
        <v>143</v>
      </c>
      <c r="B149" s="90"/>
      <c r="C149" s="90"/>
      <c r="D149" s="91"/>
      <c r="E149" s="162"/>
      <c r="F149" s="107"/>
      <c r="G149" s="107"/>
      <c r="H149" s="300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140"/>
      <c r="P149" s="108">
        <f t="shared" si="5"/>
        <v>999</v>
      </c>
      <c r="Q149" s="92"/>
    </row>
    <row r="150" spans="1:17">
      <c r="A150" s="147">
        <v>144</v>
      </c>
      <c r="B150" s="90"/>
      <c r="C150" s="90"/>
      <c r="D150" s="91"/>
      <c r="E150" s="162"/>
      <c r="F150" s="107"/>
      <c r="G150" s="107"/>
      <c r="H150" s="300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140"/>
      <c r="P150" s="108">
        <f t="shared" si="5"/>
        <v>999</v>
      </c>
      <c r="Q150" s="92"/>
    </row>
    <row r="151" spans="1:17">
      <c r="A151" s="147">
        <v>145</v>
      </c>
      <c r="B151" s="90"/>
      <c r="C151" s="90"/>
      <c r="D151" s="91"/>
      <c r="E151" s="162"/>
      <c r="F151" s="107"/>
      <c r="G151" s="107"/>
      <c r="H151" s="300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140"/>
      <c r="P151" s="108">
        <f t="shared" si="5"/>
        <v>999</v>
      </c>
      <c r="Q151" s="92"/>
    </row>
    <row r="152" spans="1:17">
      <c r="A152" s="147">
        <v>146</v>
      </c>
      <c r="B152" s="90"/>
      <c r="C152" s="90"/>
      <c r="D152" s="91"/>
      <c r="E152" s="162"/>
      <c r="F152" s="107"/>
      <c r="G152" s="107"/>
      <c r="H152" s="300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140"/>
      <c r="P152" s="108">
        <f t="shared" si="5"/>
        <v>999</v>
      </c>
      <c r="Q152" s="92"/>
    </row>
    <row r="153" spans="1:17">
      <c r="A153" s="147">
        <v>147</v>
      </c>
      <c r="B153" s="90"/>
      <c r="C153" s="90"/>
      <c r="D153" s="91"/>
      <c r="E153" s="162"/>
      <c r="F153" s="107"/>
      <c r="G153" s="107"/>
      <c r="H153" s="300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140"/>
      <c r="P153" s="108">
        <f t="shared" si="5"/>
        <v>999</v>
      </c>
      <c r="Q153" s="92"/>
    </row>
    <row r="154" spans="1:17">
      <c r="A154" s="147">
        <v>148</v>
      </c>
      <c r="B154" s="90"/>
      <c r="C154" s="90"/>
      <c r="D154" s="91"/>
      <c r="E154" s="162"/>
      <c r="F154" s="107"/>
      <c r="G154" s="107"/>
      <c r="H154" s="300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140"/>
      <c r="P154" s="108">
        <f t="shared" si="5"/>
        <v>999</v>
      </c>
      <c r="Q154" s="92"/>
    </row>
    <row r="155" spans="1:17">
      <c r="A155" s="147">
        <v>149</v>
      </c>
      <c r="B155" s="90"/>
      <c r="C155" s="90"/>
      <c r="D155" s="91"/>
      <c r="E155" s="162"/>
      <c r="F155" s="107"/>
      <c r="G155" s="107"/>
      <c r="H155" s="300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140"/>
      <c r="P155" s="108">
        <f t="shared" si="5"/>
        <v>999</v>
      </c>
      <c r="Q155" s="92"/>
    </row>
    <row r="156" spans="1:17">
      <c r="A156" s="147">
        <v>150</v>
      </c>
      <c r="B156" s="90"/>
      <c r="C156" s="90"/>
      <c r="D156" s="91"/>
      <c r="E156" s="162"/>
      <c r="F156" s="107"/>
      <c r="G156" s="107"/>
      <c r="H156" s="300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69" priority="16" stopIfTrue="1">
      <formula>AND(ROUNDDOWN(($A$4-E7)/365.25,0)&lt;=13,G7&lt;&gt;"OK")</formula>
    </cfRule>
    <cfRule type="expression" dxfId="68" priority="17" stopIfTrue="1">
      <formula>AND(ROUNDDOWN(($A$4-E7)/365.25,0)&lt;=14,G7&lt;&gt;"OK")</formula>
    </cfRule>
    <cfRule type="expression" dxfId="67" priority="18" stopIfTrue="1">
      <formula>AND(ROUNDDOWN(($A$4-E7)/365.25,0)&lt;=17,G7&lt;&gt;"OK")</formula>
    </cfRule>
  </conditionalFormatting>
  <conditionalFormatting sqref="J7:J156">
    <cfRule type="cellIs" dxfId="66" priority="15" stopIfTrue="1" operator="equal">
      <formula>"Z"</formula>
    </cfRule>
  </conditionalFormatting>
  <conditionalFormatting sqref="A7:D156">
    <cfRule type="expression" dxfId="65" priority="14" stopIfTrue="1">
      <formula>$Q7&gt;=1</formula>
    </cfRule>
  </conditionalFormatting>
  <conditionalFormatting sqref="E7:E14">
    <cfRule type="expression" dxfId="64" priority="11" stopIfTrue="1">
      <formula>AND(ROUNDDOWN(($A$4-E7)/365.25,0)&lt;=13,G7&lt;&gt;"OK")</formula>
    </cfRule>
    <cfRule type="expression" dxfId="63" priority="12" stopIfTrue="1">
      <formula>AND(ROUNDDOWN(($A$4-E7)/365.25,0)&lt;=14,G7&lt;&gt;"OK")</formula>
    </cfRule>
    <cfRule type="expression" dxfId="62" priority="13" stopIfTrue="1">
      <formula>AND(ROUNDDOWN(($A$4-E7)/365.25,0)&lt;=17,G7&lt;&gt;"OK")</formula>
    </cfRule>
  </conditionalFormatting>
  <conditionalFormatting sqref="J7:J14">
    <cfRule type="cellIs" dxfId="61" priority="10" stopIfTrue="1" operator="equal">
      <formula>"Z"</formula>
    </cfRule>
  </conditionalFormatting>
  <conditionalFormatting sqref="B7:D14">
    <cfRule type="expression" dxfId="60" priority="9" stopIfTrue="1">
      <formula>$Q7&gt;=1</formula>
    </cfRule>
  </conditionalFormatting>
  <conditionalFormatting sqref="E7:E14">
    <cfRule type="expression" dxfId="59" priority="6" stopIfTrue="1">
      <formula>AND(ROUNDDOWN(($A$4-E7)/365.25,0)&lt;=13,G7&lt;&gt;"OK")</formula>
    </cfRule>
    <cfRule type="expression" dxfId="58" priority="7" stopIfTrue="1">
      <formula>AND(ROUNDDOWN(($A$4-E7)/365.25,0)&lt;=14,G7&lt;&gt;"OK")</formula>
    </cfRule>
    <cfRule type="expression" dxfId="57" priority="8" stopIfTrue="1">
      <formula>AND(ROUNDDOWN(($A$4-E7)/365.25,0)&lt;=17,G7&lt;&gt;"OK")</formula>
    </cfRule>
  </conditionalFormatting>
  <conditionalFormatting sqref="B7:D14">
    <cfRule type="expression" dxfId="56" priority="5" stopIfTrue="1">
      <formula>$Q7&gt;=1</formula>
    </cfRule>
  </conditionalFormatting>
  <conditionalFormatting sqref="E7:E27 E29:E37">
    <cfRule type="expression" dxfId="55" priority="2" stopIfTrue="1">
      <formula>AND(ROUNDDOWN(($A$4-E7)/365.25,0)&lt;=13,G7&lt;&gt;"OK")</formula>
    </cfRule>
    <cfRule type="expression" dxfId="54" priority="3" stopIfTrue="1">
      <formula>AND(ROUNDDOWN(($A$4-E7)/365.25,0)&lt;=14,G7&lt;&gt;"OK")</formula>
    </cfRule>
    <cfRule type="expression" dxfId="53" priority="4" stopIfTrue="1">
      <formula>AND(ROUNDDOWN(($A$4-E7)/365.25,0)&lt;=17,G7&lt;&gt;"OK")</formula>
    </cfRule>
  </conditionalFormatting>
  <conditionalFormatting sqref="B7:D37">
    <cfRule type="expression" dxfId="5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B2:I68"/>
  <sheetViews>
    <sheetView workbookViewId="0">
      <selection activeCell="H45" sqref="H45"/>
    </sheetView>
  </sheetViews>
  <sheetFormatPr defaultRowHeight="15"/>
  <cols>
    <col min="1" max="1" width="4.7109375" style="340" customWidth="1"/>
    <col min="2" max="2" width="21.5703125" style="340" customWidth="1"/>
    <col min="3" max="3" width="21.7109375" style="340" customWidth="1"/>
    <col min="4" max="4" width="20.5703125" style="340" customWidth="1"/>
    <col min="5" max="5" width="9.140625" style="340"/>
    <col min="6" max="6" width="23.5703125" style="340" customWidth="1"/>
    <col min="7" max="7" width="18" style="340" customWidth="1"/>
    <col min="8" max="8" width="17.85546875" style="340" customWidth="1"/>
    <col min="9" max="9" width="20.140625" style="340" customWidth="1"/>
    <col min="10" max="16384" width="9.140625" style="340"/>
  </cols>
  <sheetData>
    <row r="2" spans="2:9" ht="15.75">
      <c r="B2" s="339" t="s">
        <v>149</v>
      </c>
      <c r="F2" s="339" t="s">
        <v>166</v>
      </c>
    </row>
    <row r="4" spans="2:9" ht="18.75">
      <c r="D4" s="341"/>
    </row>
    <row r="5" spans="2:9">
      <c r="B5" s="342" t="s">
        <v>146</v>
      </c>
      <c r="H5" s="342" t="s">
        <v>147</v>
      </c>
    </row>
    <row r="6" spans="2:9">
      <c r="E6" s="343">
        <v>1</v>
      </c>
      <c r="F6" s="344" t="s">
        <v>163</v>
      </c>
    </row>
    <row r="7" spans="2:9">
      <c r="D7" s="785" t="s">
        <v>187</v>
      </c>
      <c r="E7" s="343"/>
      <c r="F7" s="345"/>
      <c r="G7" s="344" t="s">
        <v>163</v>
      </c>
    </row>
    <row r="8" spans="2:9">
      <c r="D8" s="346"/>
      <c r="E8" s="343">
        <v>2</v>
      </c>
      <c r="F8" s="347" t="s">
        <v>187</v>
      </c>
      <c r="G8" s="348"/>
    </row>
    <row r="9" spans="2:9">
      <c r="C9" s="344" t="s">
        <v>152</v>
      </c>
      <c r="D9" s="349"/>
      <c r="E9" s="343"/>
      <c r="G9" s="350"/>
      <c r="H9" s="344" t="s">
        <v>163</v>
      </c>
    </row>
    <row r="10" spans="2:9">
      <c r="C10" s="346"/>
      <c r="D10" s="349"/>
      <c r="E10" s="343">
        <v>3</v>
      </c>
      <c r="F10" s="344" t="s">
        <v>152</v>
      </c>
      <c r="G10" s="350"/>
      <c r="H10" s="783" t="s">
        <v>299</v>
      </c>
    </row>
    <row r="11" spans="2:9">
      <c r="C11" s="349"/>
      <c r="D11" s="344" t="s">
        <v>152</v>
      </c>
      <c r="E11" s="343"/>
      <c r="F11" s="345"/>
      <c r="G11" s="344" t="s">
        <v>152</v>
      </c>
      <c r="H11" s="351"/>
    </row>
    <row r="12" spans="2:9">
      <c r="C12" s="349"/>
      <c r="E12" s="343">
        <v>4</v>
      </c>
      <c r="F12" s="347" t="s">
        <v>167</v>
      </c>
      <c r="G12" s="784" t="s">
        <v>298</v>
      </c>
      <c r="H12" s="350"/>
    </row>
    <row r="13" spans="2:9">
      <c r="B13" s="344" t="s">
        <v>152</v>
      </c>
      <c r="C13" s="349"/>
      <c r="E13" s="343"/>
      <c r="H13" s="350"/>
      <c r="I13" s="344" t="s">
        <v>158</v>
      </c>
    </row>
    <row r="14" spans="2:9">
      <c r="B14" s="786" t="s">
        <v>281</v>
      </c>
      <c r="C14" s="349"/>
      <c r="E14" s="343">
        <v>5</v>
      </c>
      <c r="F14" s="344" t="s">
        <v>158</v>
      </c>
      <c r="H14" s="350"/>
      <c r="I14" s="788" t="s">
        <v>311</v>
      </c>
    </row>
    <row r="15" spans="2:9">
      <c r="B15" s="349"/>
      <c r="C15" s="349"/>
      <c r="D15" s="347" t="s">
        <v>155</v>
      </c>
      <c r="E15" s="343"/>
      <c r="F15" s="345"/>
      <c r="G15" s="344" t="s">
        <v>158</v>
      </c>
      <c r="H15" s="350"/>
      <c r="I15" s="351"/>
    </row>
    <row r="16" spans="2:9">
      <c r="B16" s="349"/>
      <c r="C16" s="349"/>
      <c r="D16" s="346"/>
      <c r="E16" s="343">
        <v>6</v>
      </c>
      <c r="F16" s="347" t="s">
        <v>155</v>
      </c>
      <c r="G16" s="783" t="s">
        <v>300</v>
      </c>
      <c r="H16" s="351"/>
      <c r="I16" s="351"/>
    </row>
    <row r="17" spans="2:9">
      <c r="B17" s="349"/>
      <c r="C17" s="347" t="s">
        <v>155</v>
      </c>
      <c r="D17" s="349"/>
      <c r="E17" s="343"/>
      <c r="G17" s="350"/>
      <c r="H17" s="344" t="s">
        <v>158</v>
      </c>
      <c r="I17" s="351"/>
    </row>
    <row r="18" spans="2:9">
      <c r="B18" s="349"/>
      <c r="C18" s="784" t="s">
        <v>300</v>
      </c>
      <c r="D18" s="349"/>
      <c r="E18" s="343">
        <v>7</v>
      </c>
      <c r="F18" s="344" t="s">
        <v>168</v>
      </c>
      <c r="G18" s="350"/>
      <c r="H18" s="784" t="s">
        <v>304</v>
      </c>
      <c r="I18" s="350"/>
    </row>
    <row r="19" spans="2:9">
      <c r="B19" s="349"/>
      <c r="D19" s="344" t="s">
        <v>168</v>
      </c>
      <c r="E19" s="343"/>
      <c r="F19" s="345"/>
      <c r="G19" s="347" t="s">
        <v>157</v>
      </c>
      <c r="I19" s="350"/>
    </row>
    <row r="20" spans="2:9">
      <c r="B20" s="349"/>
      <c r="E20" s="343">
        <v>8</v>
      </c>
      <c r="F20" s="347" t="s">
        <v>157</v>
      </c>
      <c r="G20" s="784" t="s">
        <v>301</v>
      </c>
      <c r="I20" s="350"/>
    </row>
    <row r="21" spans="2:9">
      <c r="B21" s="344" t="s">
        <v>152</v>
      </c>
      <c r="E21" s="343"/>
      <c r="I21" s="347" t="s">
        <v>153</v>
      </c>
    </row>
    <row r="22" spans="2:9">
      <c r="B22" s="791" t="s">
        <v>301</v>
      </c>
      <c r="E22" s="343">
        <v>9</v>
      </c>
      <c r="F22" s="344" t="s">
        <v>159</v>
      </c>
      <c r="I22" s="790" t="s">
        <v>313</v>
      </c>
    </row>
    <row r="23" spans="2:9">
      <c r="B23" s="349"/>
      <c r="D23" s="347" t="s">
        <v>161</v>
      </c>
      <c r="E23" s="343"/>
      <c r="F23" s="345"/>
      <c r="G23" s="344" t="s">
        <v>159</v>
      </c>
      <c r="I23" s="350"/>
    </row>
    <row r="24" spans="2:9">
      <c r="B24" s="349"/>
      <c r="D24" s="346"/>
      <c r="E24" s="343">
        <v>10</v>
      </c>
      <c r="F24" s="347" t="s">
        <v>161</v>
      </c>
      <c r="G24" s="783" t="s">
        <v>302</v>
      </c>
      <c r="I24" s="350"/>
    </row>
    <row r="25" spans="2:9">
      <c r="B25" s="349"/>
      <c r="C25" s="344" t="s">
        <v>164</v>
      </c>
      <c r="D25" s="349"/>
      <c r="E25" s="343"/>
      <c r="G25" s="350"/>
      <c r="H25" s="347" t="s">
        <v>162</v>
      </c>
      <c r="I25" s="350"/>
    </row>
    <row r="26" spans="2:9">
      <c r="B26" s="349"/>
      <c r="C26" s="786" t="s">
        <v>307</v>
      </c>
      <c r="D26" s="349"/>
      <c r="E26" s="343">
        <v>11</v>
      </c>
      <c r="F26" s="344" t="s">
        <v>164</v>
      </c>
      <c r="G26" s="350"/>
      <c r="H26" s="783" t="s">
        <v>305</v>
      </c>
      <c r="I26" s="351"/>
    </row>
    <row r="27" spans="2:9">
      <c r="B27" s="349"/>
      <c r="C27" s="349"/>
      <c r="D27" s="344" t="s">
        <v>164</v>
      </c>
      <c r="E27" s="343"/>
      <c r="F27" s="345"/>
      <c r="G27" s="347" t="s">
        <v>162</v>
      </c>
      <c r="H27" s="351"/>
      <c r="I27" s="351"/>
    </row>
    <row r="28" spans="2:9">
      <c r="B28" s="349"/>
      <c r="C28" s="349"/>
      <c r="E28" s="343">
        <v>12</v>
      </c>
      <c r="F28" s="347" t="s">
        <v>162</v>
      </c>
      <c r="G28" s="784" t="s">
        <v>303</v>
      </c>
      <c r="H28" s="350"/>
      <c r="I28" s="351"/>
    </row>
    <row r="29" spans="2:9">
      <c r="B29" s="344" t="s">
        <v>164</v>
      </c>
      <c r="C29" s="349"/>
      <c r="E29" s="343"/>
      <c r="H29" s="350"/>
      <c r="I29" s="347" t="s">
        <v>153</v>
      </c>
    </row>
    <row r="30" spans="2:9">
      <c r="B30" s="787" t="s">
        <v>310</v>
      </c>
      <c r="C30" s="349"/>
      <c r="E30" s="343">
        <v>13</v>
      </c>
      <c r="F30" s="344" t="s">
        <v>156</v>
      </c>
      <c r="H30" s="350"/>
      <c r="I30" s="789" t="s">
        <v>312</v>
      </c>
    </row>
    <row r="31" spans="2:9">
      <c r="C31" s="349"/>
      <c r="D31" s="344" t="s">
        <v>156</v>
      </c>
      <c r="E31" s="343"/>
      <c r="F31" s="345"/>
      <c r="G31" s="347" t="s">
        <v>160</v>
      </c>
      <c r="H31" s="350"/>
    </row>
    <row r="32" spans="2:9">
      <c r="C32" s="349"/>
      <c r="D32" s="346"/>
      <c r="E32" s="343">
        <v>14</v>
      </c>
      <c r="F32" s="347" t="s">
        <v>160</v>
      </c>
      <c r="G32" s="783" t="s">
        <v>300</v>
      </c>
      <c r="H32" s="351"/>
    </row>
    <row r="33" spans="2:9">
      <c r="C33" s="344" t="s">
        <v>165</v>
      </c>
      <c r="D33" s="349"/>
      <c r="G33" s="350"/>
      <c r="H33" s="347" t="s">
        <v>153</v>
      </c>
    </row>
    <row r="34" spans="2:9">
      <c r="C34" s="784" t="s">
        <v>308</v>
      </c>
      <c r="D34" s="349"/>
      <c r="E34" s="343">
        <v>15</v>
      </c>
      <c r="F34" s="344" t="s">
        <v>165</v>
      </c>
      <c r="G34" s="350"/>
      <c r="H34" s="784" t="s">
        <v>306</v>
      </c>
    </row>
    <row r="35" spans="2:9">
      <c r="D35" s="344" t="s">
        <v>165</v>
      </c>
      <c r="E35" s="343"/>
      <c r="F35" s="345"/>
      <c r="G35" s="347" t="s">
        <v>153</v>
      </c>
    </row>
    <row r="36" spans="2:9">
      <c r="E36" s="343">
        <v>16</v>
      </c>
      <c r="F36" s="347" t="s">
        <v>153</v>
      </c>
      <c r="G36" s="784" t="s">
        <v>300</v>
      </c>
    </row>
    <row r="38" spans="2:9">
      <c r="E38" s="352"/>
    </row>
    <row r="39" spans="2:9">
      <c r="B39" s="340">
        <v>1</v>
      </c>
      <c r="C39" s="344" t="s">
        <v>152</v>
      </c>
      <c r="E39" s="352"/>
      <c r="H39" s="340">
        <v>1</v>
      </c>
      <c r="I39" s="347" t="s">
        <v>153</v>
      </c>
    </row>
    <row r="40" spans="2:9">
      <c r="E40" s="352"/>
    </row>
    <row r="41" spans="2:9">
      <c r="B41" s="340">
        <v>2</v>
      </c>
      <c r="C41" s="344" t="s">
        <v>164</v>
      </c>
      <c r="E41" s="352"/>
      <c r="H41" s="340">
        <v>2</v>
      </c>
      <c r="I41" s="344" t="s">
        <v>158</v>
      </c>
    </row>
    <row r="42" spans="2:9">
      <c r="E42" s="352"/>
    </row>
    <row r="43" spans="2:9">
      <c r="B43" s="340">
        <v>3</v>
      </c>
      <c r="C43" s="347" t="s">
        <v>155</v>
      </c>
      <c r="E43" s="352"/>
      <c r="H43" s="340">
        <v>3</v>
      </c>
      <c r="I43" s="344" t="s">
        <v>163</v>
      </c>
    </row>
    <row r="44" spans="2:9">
      <c r="E44" s="352"/>
    </row>
    <row r="45" spans="2:9">
      <c r="B45" s="340">
        <v>3</v>
      </c>
      <c r="C45" s="344" t="s">
        <v>165</v>
      </c>
      <c r="E45" s="352"/>
      <c r="H45" s="340">
        <v>3</v>
      </c>
      <c r="I45" s="347" t="s">
        <v>162</v>
      </c>
    </row>
    <row r="46" spans="2:9">
      <c r="E46" s="352"/>
    </row>
    <row r="47" spans="2:9">
      <c r="E47" s="352"/>
      <c r="H47" s="353"/>
    </row>
    <row r="48" spans="2:9">
      <c r="E48" s="352"/>
    </row>
    <row r="49" spans="5:5">
      <c r="E49" s="352"/>
    </row>
    <row r="50" spans="5:5">
      <c r="E50" s="352"/>
    </row>
    <row r="51" spans="5:5">
      <c r="E51" s="352"/>
    </row>
    <row r="52" spans="5:5">
      <c r="E52" s="352"/>
    </row>
    <row r="53" spans="5:5">
      <c r="E53" s="352"/>
    </row>
    <row r="54" spans="5:5">
      <c r="E54" s="352"/>
    </row>
    <row r="55" spans="5:5">
      <c r="E55" s="352"/>
    </row>
    <row r="56" spans="5:5">
      <c r="E56" s="352"/>
    </row>
    <row r="57" spans="5:5">
      <c r="E57" s="352"/>
    </row>
    <row r="58" spans="5:5">
      <c r="E58" s="352"/>
    </row>
    <row r="59" spans="5:5">
      <c r="E59" s="352"/>
    </row>
    <row r="60" spans="5:5">
      <c r="E60" s="352"/>
    </row>
    <row r="61" spans="5:5">
      <c r="E61" s="352"/>
    </row>
    <row r="62" spans="5:5">
      <c r="E62" s="352"/>
    </row>
    <row r="63" spans="5:5">
      <c r="E63" s="352"/>
    </row>
    <row r="64" spans="5:5">
      <c r="E64" s="352"/>
    </row>
    <row r="65" spans="5:5">
      <c r="E65" s="352"/>
    </row>
    <row r="66" spans="5:5">
      <c r="E66" s="352"/>
    </row>
    <row r="67" spans="5:5">
      <c r="E67" s="352"/>
    </row>
    <row r="68" spans="5:5">
      <c r="E68" s="35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11"/>
  </sheetPr>
  <dimension ref="A1:AK49"/>
  <sheetViews>
    <sheetView workbookViewId="0">
      <selection activeCell="L23" sqref="L23"/>
    </sheetView>
  </sheetViews>
  <sheetFormatPr defaultRowHeight="12.75"/>
  <cols>
    <col min="1" max="1" width="6.140625" style="358" customWidth="1"/>
    <col min="2" max="2" width="4.42578125" style="358" customWidth="1"/>
    <col min="3" max="3" width="8.28515625" style="358" customWidth="1"/>
    <col min="4" max="4" width="7.140625" style="358" customWidth="1"/>
    <col min="5" max="5" width="9.28515625" style="358" customWidth="1"/>
    <col min="6" max="6" width="7.140625" style="358" customWidth="1"/>
    <col min="7" max="7" width="9.28515625" style="358" customWidth="1"/>
    <col min="8" max="8" width="7.140625" style="358" customWidth="1"/>
    <col min="9" max="9" width="9.28515625" style="358" customWidth="1"/>
    <col min="10" max="10" width="7.85546875" style="358" customWidth="1"/>
    <col min="11" max="13" width="8.5703125" style="358" customWidth="1"/>
    <col min="14" max="14" width="9.140625" style="358"/>
    <col min="15" max="15" width="11.42578125" style="358" customWidth="1"/>
    <col min="16" max="17" width="8.42578125" style="358" customWidth="1"/>
    <col min="18" max="18" width="10.85546875" style="358" customWidth="1"/>
    <col min="19" max="21" width="8.42578125" style="358" customWidth="1"/>
    <col min="22" max="24" width="9.140625" style="358"/>
    <col min="25" max="37" width="0" style="358" hidden="1" customWidth="1"/>
    <col min="38" max="16384" width="9.140625" style="358"/>
  </cols>
  <sheetData>
    <row r="1" spans="1:37" ht="26.25">
      <c r="A1" s="817" t="str">
        <f>[1]Altalanos!$A$6</f>
        <v>Budapesti Diákolimpia</v>
      </c>
      <c r="B1" s="817"/>
      <c r="C1" s="817"/>
      <c r="D1" s="817"/>
      <c r="E1" s="817"/>
      <c r="F1" s="817"/>
      <c r="G1" s="354"/>
      <c r="H1" s="355" t="s">
        <v>47</v>
      </c>
      <c r="I1" s="356"/>
      <c r="J1" s="357"/>
      <c r="L1" s="359"/>
      <c r="M1" s="360"/>
      <c r="N1" s="361"/>
      <c r="O1" s="361" t="s">
        <v>11</v>
      </c>
      <c r="P1" s="361"/>
      <c r="Q1" s="362"/>
      <c r="R1" s="361"/>
      <c r="S1" s="363"/>
      <c r="AB1" s="364" t="e">
        <f>IF(Y5=1,CONCATENATE(VLOOKUP(Y3,AA16:AH27,2)),CONCATENATE(VLOOKUP(Y3,AA2:AK13,2)))</f>
        <v>#N/A</v>
      </c>
      <c r="AC1" s="364" t="e">
        <f>IF(Y5=1,CONCATENATE(VLOOKUP(Y3,AA16:AK27,3)),CONCATENATE(VLOOKUP(Y3,AA2:AK13,3)))</f>
        <v>#N/A</v>
      </c>
      <c r="AD1" s="364" t="e">
        <f>IF(Y5=1,CONCATENATE(VLOOKUP(Y3,AA16:AK27,4)),CONCATENATE(VLOOKUP(Y3,AA2:AK13,4)))</f>
        <v>#N/A</v>
      </c>
      <c r="AE1" s="364" t="e">
        <f>IF(Y5=1,CONCATENATE(VLOOKUP(Y3,AA16:AK27,5)),CONCATENATE(VLOOKUP(Y3,AA2:AK13,5)))</f>
        <v>#N/A</v>
      </c>
      <c r="AF1" s="364" t="e">
        <f>IF(Y5=1,CONCATENATE(VLOOKUP(Y3,AA16:AK27,6)),CONCATENATE(VLOOKUP(Y3,AA2:AK13,6)))</f>
        <v>#N/A</v>
      </c>
      <c r="AG1" s="364" t="e">
        <f>IF(Y5=1,CONCATENATE(VLOOKUP(Y3,AA16:AK27,7)),CONCATENATE(VLOOKUP(Y3,AA2:AK13,7)))</f>
        <v>#N/A</v>
      </c>
      <c r="AH1" s="364" t="e">
        <f>IF(Y5=1,CONCATENATE(VLOOKUP(Y3,AA16:AK27,8)),CONCATENATE(VLOOKUP(Y3,AA2:AK13,8)))</f>
        <v>#N/A</v>
      </c>
      <c r="AI1" s="364" t="e">
        <f>IF(Y5=1,CONCATENATE(VLOOKUP(Y3,AA16:AK27,9)),CONCATENATE(VLOOKUP(Y3,AA2:AK13,9)))</f>
        <v>#N/A</v>
      </c>
      <c r="AJ1" s="364" t="e">
        <f>IF(Y5=1,CONCATENATE(VLOOKUP(Y3,AA16:AK27,10)),CONCATENATE(VLOOKUP(Y3,AA2:AK13,10)))</f>
        <v>#N/A</v>
      </c>
      <c r="AK1" s="364" t="e">
        <f>IF(Y5=1,CONCATENATE(VLOOKUP(Y3,AA16:AK27,11)),CONCATENATE(VLOOKUP(Y3,AA2:AK13,11)))</f>
        <v>#N/A</v>
      </c>
    </row>
    <row r="2" spans="1:37">
      <c r="A2" s="365" t="s">
        <v>46</v>
      </c>
      <c r="B2" s="366"/>
      <c r="C2" s="366"/>
      <c r="D2" s="366"/>
      <c r="E2" s="472" t="str">
        <f>[1]Altalanos!$C$8</f>
        <v>IV. fiú B</v>
      </c>
      <c r="F2" s="366"/>
      <c r="G2" s="367"/>
      <c r="H2" s="368"/>
      <c r="I2" s="368"/>
      <c r="J2" s="369"/>
      <c r="K2" s="359"/>
      <c r="L2" s="359"/>
      <c r="M2" s="370"/>
      <c r="N2" s="371"/>
      <c r="O2" s="372"/>
      <c r="P2" s="371"/>
      <c r="Q2" s="372"/>
      <c r="R2" s="371"/>
      <c r="S2" s="363"/>
      <c r="Y2" s="373"/>
      <c r="Z2" s="374"/>
      <c r="AA2" s="374" t="s">
        <v>58</v>
      </c>
      <c r="AB2" s="375">
        <v>150</v>
      </c>
      <c r="AC2" s="375">
        <v>120</v>
      </c>
      <c r="AD2" s="375">
        <v>100</v>
      </c>
      <c r="AE2" s="375">
        <v>80</v>
      </c>
      <c r="AF2" s="375">
        <v>70</v>
      </c>
      <c r="AG2" s="375">
        <v>60</v>
      </c>
      <c r="AH2" s="375">
        <v>55</v>
      </c>
      <c r="AI2" s="375">
        <v>50</v>
      </c>
      <c r="AJ2" s="375">
        <v>45</v>
      </c>
      <c r="AK2" s="375">
        <v>40</v>
      </c>
    </row>
    <row r="3" spans="1:37">
      <c r="A3" s="376" t="s">
        <v>22</v>
      </c>
      <c r="B3" s="376"/>
      <c r="C3" s="376"/>
      <c r="D3" s="376"/>
      <c r="E3" s="376" t="s">
        <v>19</v>
      </c>
      <c r="F3" s="376"/>
      <c r="G3" s="376"/>
      <c r="H3" s="376" t="s">
        <v>27</v>
      </c>
      <c r="I3" s="376"/>
      <c r="J3" s="377"/>
      <c r="K3" s="376"/>
      <c r="L3" s="378" t="s">
        <v>28</v>
      </c>
      <c r="M3" s="376"/>
      <c r="N3" s="379"/>
      <c r="O3" s="380"/>
      <c r="P3" s="379"/>
      <c r="Y3" s="374">
        <f>IF(H4="OB","A",IF(H4="IX","W",H4))</f>
        <v>0</v>
      </c>
      <c r="Z3" s="374"/>
      <c r="AA3" s="374" t="s">
        <v>82</v>
      </c>
      <c r="AB3" s="375">
        <v>120</v>
      </c>
      <c r="AC3" s="375">
        <v>90</v>
      </c>
      <c r="AD3" s="375">
        <v>65</v>
      </c>
      <c r="AE3" s="375">
        <v>55</v>
      </c>
      <c r="AF3" s="375">
        <v>50</v>
      </c>
      <c r="AG3" s="375">
        <v>45</v>
      </c>
      <c r="AH3" s="375">
        <v>40</v>
      </c>
      <c r="AI3" s="375">
        <v>35</v>
      </c>
      <c r="AJ3" s="375">
        <v>25</v>
      </c>
      <c r="AK3" s="375">
        <v>20</v>
      </c>
    </row>
    <row r="4" spans="1:37" ht="13.5" thickBot="1">
      <c r="A4" s="818" t="str">
        <f>[1]Altalanos!$A$10</f>
        <v>2023.05.02-05.</v>
      </c>
      <c r="B4" s="818"/>
      <c r="C4" s="818"/>
      <c r="D4" s="383"/>
      <c r="E4" s="384" t="str">
        <f>[1]Altalanos!$C$10</f>
        <v>Budapest</v>
      </c>
      <c r="F4" s="384"/>
      <c r="G4" s="384"/>
      <c r="H4" s="191"/>
      <c r="I4" s="384"/>
      <c r="J4" s="385"/>
      <c r="K4" s="191"/>
      <c r="L4" s="386" t="str">
        <f>[1]Altalanos!$E$10</f>
        <v>Kádár László</v>
      </c>
      <c r="M4" s="191"/>
      <c r="N4" s="387"/>
      <c r="O4" s="388"/>
      <c r="P4" s="387"/>
      <c r="Y4" s="374"/>
      <c r="Z4" s="374"/>
      <c r="AA4" s="374" t="s">
        <v>83</v>
      </c>
      <c r="AB4" s="375">
        <v>90</v>
      </c>
      <c r="AC4" s="375">
        <v>60</v>
      </c>
      <c r="AD4" s="375">
        <v>45</v>
      </c>
      <c r="AE4" s="375">
        <v>34</v>
      </c>
      <c r="AF4" s="375">
        <v>27</v>
      </c>
      <c r="AG4" s="375">
        <v>22</v>
      </c>
      <c r="AH4" s="375">
        <v>18</v>
      </c>
      <c r="AI4" s="375">
        <v>15</v>
      </c>
      <c r="AJ4" s="375">
        <v>12</v>
      </c>
      <c r="AK4" s="375">
        <v>9</v>
      </c>
    </row>
    <row r="5" spans="1:37">
      <c r="A5" s="391"/>
      <c r="B5" s="391" t="s">
        <v>44</v>
      </c>
      <c r="C5" s="392" t="s">
        <v>56</v>
      </c>
      <c r="D5" s="391" t="s">
        <v>38</v>
      </c>
      <c r="E5" s="391" t="s">
        <v>61</v>
      </c>
      <c r="F5" s="391"/>
      <c r="G5" s="391" t="s">
        <v>26</v>
      </c>
      <c r="H5" s="391"/>
      <c r="I5" s="391" t="s">
        <v>29</v>
      </c>
      <c r="J5" s="391"/>
      <c r="K5" s="393" t="s">
        <v>62</v>
      </c>
      <c r="L5" s="393" t="s">
        <v>63</v>
      </c>
      <c r="M5" s="393" t="s">
        <v>64</v>
      </c>
      <c r="N5" s="363"/>
      <c r="O5" s="381" t="s">
        <v>72</v>
      </c>
      <c r="P5" s="382" t="s">
        <v>78</v>
      </c>
      <c r="Q5" s="363"/>
      <c r="R5" s="381" t="s">
        <v>72</v>
      </c>
      <c r="S5" s="476" t="s">
        <v>102</v>
      </c>
      <c r="Y5" s="374">
        <f>IF(OR([1]Altalanos!$A$8="F1",[1]Altalanos!$A$8="F2",[1]Altalanos!$A$8="N1",[1]Altalanos!$A$8="N2"),1,2)</f>
        <v>2</v>
      </c>
      <c r="Z5" s="374"/>
      <c r="AA5" s="374" t="s">
        <v>84</v>
      </c>
      <c r="AB5" s="375">
        <v>60</v>
      </c>
      <c r="AC5" s="375">
        <v>40</v>
      </c>
      <c r="AD5" s="375">
        <v>30</v>
      </c>
      <c r="AE5" s="375">
        <v>20</v>
      </c>
      <c r="AF5" s="375">
        <v>18</v>
      </c>
      <c r="AG5" s="375">
        <v>15</v>
      </c>
      <c r="AH5" s="375">
        <v>12</v>
      </c>
      <c r="AI5" s="375">
        <v>10</v>
      </c>
      <c r="AJ5" s="375">
        <v>8</v>
      </c>
      <c r="AK5" s="375">
        <v>6</v>
      </c>
    </row>
    <row r="6" spans="1:37">
      <c r="A6" s="396"/>
      <c r="B6" s="396"/>
      <c r="C6" s="397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63"/>
      <c r="O6" s="389" t="s">
        <v>79</v>
      </c>
      <c r="P6" s="390" t="s">
        <v>74</v>
      </c>
      <c r="Q6" s="363"/>
      <c r="R6" s="389" t="s">
        <v>79</v>
      </c>
      <c r="S6" s="478" t="s">
        <v>103</v>
      </c>
      <c r="Y6" s="374"/>
      <c r="Z6" s="374"/>
      <c r="AA6" s="374" t="s">
        <v>85</v>
      </c>
      <c r="AB6" s="375">
        <v>40</v>
      </c>
      <c r="AC6" s="375">
        <v>25</v>
      </c>
      <c r="AD6" s="375">
        <v>18</v>
      </c>
      <c r="AE6" s="375">
        <v>13</v>
      </c>
      <c r="AF6" s="375">
        <v>10</v>
      </c>
      <c r="AG6" s="375">
        <v>8</v>
      </c>
      <c r="AH6" s="375">
        <v>6</v>
      </c>
      <c r="AI6" s="375">
        <v>5</v>
      </c>
      <c r="AJ6" s="375">
        <v>4</v>
      </c>
      <c r="AK6" s="375">
        <v>3</v>
      </c>
    </row>
    <row r="7" spans="1:37">
      <c r="A7" s="473" t="s">
        <v>58</v>
      </c>
      <c r="B7" s="474">
        <v>6</v>
      </c>
      <c r="C7" s="400">
        <f>IF($B7="","",VLOOKUP($B7,'[1]IV.fiú elő'!$A$7:$O$22,5))</f>
        <v>0</v>
      </c>
      <c r="D7" s="400">
        <f>IF($B7="","",VLOOKUP($B7,'[1]IV.fiú elő'!$A$7:$O$22,15))</f>
        <v>0</v>
      </c>
      <c r="E7" s="401" t="str">
        <f>UPPER(IF($B7="","",VLOOKUP($B7,'[1]IV.fiú elő'!$A$7:$O$22,2)))</f>
        <v xml:space="preserve">SZILÁGYI </v>
      </c>
      <c r="F7" s="402"/>
      <c r="G7" s="401" t="str">
        <f>IF($B7="","",VLOOKUP($B7,'[1]IV.fiú elő'!$A$7:$O$22,3))</f>
        <v>Márk</v>
      </c>
      <c r="H7" s="482"/>
      <c r="I7" s="475">
        <f>IF($B7="","",VLOOKUP($B7,'[1]IV.fiú elő'!$A$7:$O$22,4))</f>
        <v>0</v>
      </c>
      <c r="J7" s="396"/>
      <c r="K7" s="403"/>
      <c r="L7" s="404" t="str">
        <f>IF(K7="","",CONCATENATE(VLOOKUP($Y$3,$AB$1:$AK$1,K7)," pont"))</f>
        <v/>
      </c>
      <c r="M7" s="405"/>
      <c r="N7" s="363"/>
      <c r="O7" s="394" t="s">
        <v>80</v>
      </c>
      <c r="P7" s="395" t="s">
        <v>76</v>
      </c>
      <c r="Q7" s="363"/>
      <c r="R7" s="394" t="s">
        <v>80</v>
      </c>
      <c r="S7" s="480" t="s">
        <v>81</v>
      </c>
      <c r="Y7" s="374"/>
      <c r="Z7" s="374"/>
      <c r="AA7" s="374" t="s">
        <v>86</v>
      </c>
      <c r="AB7" s="375">
        <v>25</v>
      </c>
      <c r="AC7" s="375">
        <v>15</v>
      </c>
      <c r="AD7" s="375">
        <v>13</v>
      </c>
      <c r="AE7" s="375">
        <v>8</v>
      </c>
      <c r="AF7" s="375">
        <v>6</v>
      </c>
      <c r="AG7" s="375">
        <v>4</v>
      </c>
      <c r="AH7" s="375">
        <v>3</v>
      </c>
      <c r="AI7" s="375">
        <v>2</v>
      </c>
      <c r="AJ7" s="375">
        <v>1</v>
      </c>
      <c r="AK7" s="375">
        <v>0</v>
      </c>
    </row>
    <row r="8" spans="1:37">
      <c r="A8" s="398"/>
      <c r="B8" s="477"/>
      <c r="C8" s="397"/>
      <c r="D8" s="397"/>
      <c r="E8" s="397"/>
      <c r="F8" s="397"/>
      <c r="G8" s="397"/>
      <c r="H8" s="397"/>
      <c r="I8" s="397"/>
      <c r="J8" s="396"/>
      <c r="K8" s="398"/>
      <c r="L8" s="398"/>
      <c r="M8" s="407"/>
      <c r="N8" s="363"/>
      <c r="O8" s="363"/>
      <c r="P8" s="363"/>
      <c r="Q8" s="363"/>
      <c r="R8" s="363"/>
      <c r="S8" s="363"/>
      <c r="Y8" s="374"/>
      <c r="Z8" s="374"/>
      <c r="AA8" s="374" t="s">
        <v>87</v>
      </c>
      <c r="AB8" s="375">
        <v>15</v>
      </c>
      <c r="AC8" s="375">
        <v>10</v>
      </c>
      <c r="AD8" s="375">
        <v>7</v>
      </c>
      <c r="AE8" s="375">
        <v>5</v>
      </c>
      <c r="AF8" s="375">
        <v>4</v>
      </c>
      <c r="AG8" s="375">
        <v>3</v>
      </c>
      <c r="AH8" s="375">
        <v>2</v>
      </c>
      <c r="AI8" s="375">
        <v>1</v>
      </c>
      <c r="AJ8" s="375">
        <v>0</v>
      </c>
      <c r="AK8" s="375">
        <v>0</v>
      </c>
    </row>
    <row r="9" spans="1:37">
      <c r="A9" s="398" t="s">
        <v>59</v>
      </c>
      <c r="B9" s="479">
        <v>1</v>
      </c>
      <c r="C9" s="400">
        <f>IF($B9="","",VLOOKUP($B9,'[1]IV.fiú elő'!$A$7:$O$22,5))</f>
        <v>0</v>
      </c>
      <c r="D9" s="400">
        <f>IF($B9="","",VLOOKUP($B9,'[1]IV.fiú elő'!$A$7:$O$22,15))</f>
        <v>0</v>
      </c>
      <c r="E9" s="401" t="str">
        <f>UPPER(IF($B9="","",VLOOKUP($B9,'[1]IV.fiú elő'!$A$7:$O$22,2)))</f>
        <v xml:space="preserve">BÁCS </v>
      </c>
      <c r="F9" s="402"/>
      <c r="G9" s="401" t="str">
        <f>IF($B9="","",VLOOKUP($B9,'[1]IV.fiú elő'!$A$7:$O$22,3))</f>
        <v>Erik Gellért</v>
      </c>
      <c r="H9" s="402"/>
      <c r="I9" s="401">
        <f>IF($B9="","",VLOOKUP($B9,'[1]IV.fiú elő'!$A$7:$O$22,4))</f>
        <v>0</v>
      </c>
      <c r="J9" s="396"/>
      <c r="K9" s="403"/>
      <c r="L9" s="404" t="str">
        <f>IF(K9="","",CONCATENATE(VLOOKUP($Y$3,$AB$1:$AK$1,K9)," pont"))</f>
        <v/>
      </c>
      <c r="M9" s="405"/>
      <c r="N9" s="363"/>
      <c r="O9" s="363"/>
      <c r="P9" s="363"/>
      <c r="Q9" s="363"/>
      <c r="R9" s="363"/>
      <c r="S9" s="363"/>
      <c r="Y9" s="374"/>
      <c r="Z9" s="374"/>
      <c r="AA9" s="374" t="s">
        <v>88</v>
      </c>
      <c r="AB9" s="375">
        <v>10</v>
      </c>
      <c r="AC9" s="375">
        <v>6</v>
      </c>
      <c r="AD9" s="375">
        <v>4</v>
      </c>
      <c r="AE9" s="375">
        <v>2</v>
      </c>
      <c r="AF9" s="375">
        <v>1</v>
      </c>
      <c r="AG9" s="375">
        <v>0</v>
      </c>
      <c r="AH9" s="375">
        <v>0</v>
      </c>
      <c r="AI9" s="375">
        <v>0</v>
      </c>
      <c r="AJ9" s="375">
        <v>0</v>
      </c>
      <c r="AK9" s="375">
        <v>0</v>
      </c>
    </row>
    <row r="10" spans="1:37">
      <c r="A10" s="398"/>
      <c r="B10" s="477"/>
      <c r="C10" s="397"/>
      <c r="D10" s="397"/>
      <c r="E10" s="397"/>
      <c r="F10" s="397"/>
      <c r="G10" s="397"/>
      <c r="H10" s="397"/>
      <c r="I10" s="397"/>
      <c r="J10" s="396"/>
      <c r="K10" s="398"/>
      <c r="L10" s="398"/>
      <c r="M10" s="407"/>
      <c r="N10" s="363"/>
      <c r="O10" s="363"/>
      <c r="P10" s="363"/>
      <c r="Q10" s="363"/>
      <c r="R10" s="363"/>
      <c r="S10" s="363"/>
      <c r="Y10" s="374"/>
      <c r="Z10" s="374"/>
      <c r="AA10" s="374" t="s">
        <v>89</v>
      </c>
      <c r="AB10" s="375">
        <v>6</v>
      </c>
      <c r="AC10" s="375">
        <v>3</v>
      </c>
      <c r="AD10" s="375">
        <v>2</v>
      </c>
      <c r="AE10" s="375">
        <v>1</v>
      </c>
      <c r="AF10" s="375">
        <v>0</v>
      </c>
      <c r="AG10" s="375">
        <v>0</v>
      </c>
      <c r="AH10" s="375">
        <v>0</v>
      </c>
      <c r="AI10" s="375">
        <v>0</v>
      </c>
      <c r="AJ10" s="375">
        <v>0</v>
      </c>
      <c r="AK10" s="375">
        <v>0</v>
      </c>
    </row>
    <row r="11" spans="1:37">
      <c r="A11" s="398" t="s">
        <v>60</v>
      </c>
      <c r="B11" s="479">
        <v>5</v>
      </c>
      <c r="C11" s="400">
        <f>IF($B11="","",VLOOKUP($B11,'[1]IV.fiú elő'!$A$7:$O$22,5))</f>
        <v>0</v>
      </c>
      <c r="D11" s="400">
        <f>IF($B11="","",VLOOKUP($B11,'[1]IV.fiú elő'!$A$7:$O$22,15))</f>
        <v>0</v>
      </c>
      <c r="E11" s="401" t="str">
        <f>UPPER(IF($B11="","",VLOOKUP($B11,'[1]IV.fiú elő'!$A$7:$O$22,2)))</f>
        <v xml:space="preserve">DOLMÁNY </v>
      </c>
      <c r="F11" s="402"/>
      <c r="G11" s="401" t="str">
        <f>IF($B11="","",VLOOKUP($B11,'[1]IV.fiú elő'!$A$7:$O$22,3))</f>
        <v>Balázs</v>
      </c>
      <c r="H11" s="402"/>
      <c r="I11" s="401">
        <f>IF($B11="","",VLOOKUP($B11,'[1]IV.fiú elő'!$A$7:$O$22,4))</f>
        <v>0</v>
      </c>
      <c r="J11" s="396"/>
      <c r="K11" s="773" t="s">
        <v>249</v>
      </c>
      <c r="L11" s="404"/>
      <c r="M11" s="405"/>
      <c r="N11" s="363"/>
      <c r="O11" s="363"/>
      <c r="P11" s="363"/>
      <c r="Q11" s="363"/>
      <c r="R11" s="363"/>
      <c r="S11" s="363"/>
      <c r="Y11" s="374"/>
      <c r="Z11" s="374"/>
      <c r="AA11" s="374" t="s">
        <v>94</v>
      </c>
      <c r="AB11" s="375">
        <v>3</v>
      </c>
      <c r="AC11" s="375">
        <v>2</v>
      </c>
      <c r="AD11" s="375">
        <v>1</v>
      </c>
      <c r="AE11" s="375">
        <v>0</v>
      </c>
      <c r="AF11" s="375">
        <v>0</v>
      </c>
      <c r="AG11" s="375">
        <v>0</v>
      </c>
      <c r="AH11" s="375">
        <v>0</v>
      </c>
      <c r="AI11" s="375">
        <v>0</v>
      </c>
      <c r="AJ11" s="375">
        <v>0</v>
      </c>
      <c r="AK11" s="375">
        <v>0</v>
      </c>
    </row>
    <row r="12" spans="1:37">
      <c r="A12" s="396"/>
      <c r="B12" s="473"/>
      <c r="C12" s="397"/>
      <c r="D12" s="396"/>
      <c r="E12" s="396"/>
      <c r="F12" s="396"/>
      <c r="G12" s="396"/>
      <c r="H12" s="396"/>
      <c r="I12" s="396"/>
      <c r="J12" s="396"/>
      <c r="K12" s="397"/>
      <c r="L12" s="397"/>
      <c r="M12" s="481"/>
      <c r="Y12" s="374"/>
      <c r="Z12" s="374"/>
      <c r="AA12" s="374" t="s">
        <v>90</v>
      </c>
      <c r="AB12" s="408">
        <v>0</v>
      </c>
      <c r="AC12" s="408">
        <v>0</v>
      </c>
      <c r="AD12" s="408">
        <v>0</v>
      </c>
      <c r="AE12" s="408">
        <v>0</v>
      </c>
      <c r="AF12" s="408">
        <v>0</v>
      </c>
      <c r="AG12" s="408">
        <v>0</v>
      </c>
      <c r="AH12" s="408">
        <v>0</v>
      </c>
      <c r="AI12" s="408">
        <v>0</v>
      </c>
      <c r="AJ12" s="408">
        <v>0</v>
      </c>
      <c r="AK12" s="408">
        <v>0</v>
      </c>
    </row>
    <row r="13" spans="1:37">
      <c r="A13" s="473" t="s">
        <v>65</v>
      </c>
      <c r="B13" s="474">
        <v>4</v>
      </c>
      <c r="C13" s="400">
        <f>IF($B13="","",VLOOKUP($B13,'[1]IV.fiú elő'!$A$7:$O$22,5))</f>
        <v>0</v>
      </c>
      <c r="D13" s="400">
        <f>IF($B13="","",VLOOKUP($B13,'[1]IV.fiú elő'!$A$7:$O$22,15))</f>
        <v>0</v>
      </c>
      <c r="E13" s="401" t="str">
        <f>UPPER(IF($B13="","",VLOOKUP($B13,'[1]IV.fiú elő'!$A$7:$O$22,2)))</f>
        <v xml:space="preserve">HAJDUK </v>
      </c>
      <c r="F13" s="402"/>
      <c r="G13" s="401" t="str">
        <f>IF($B13="","",VLOOKUP($B13,'[1]IV.fiú elő'!$A$7:$O$22,3))</f>
        <v>Dominik</v>
      </c>
      <c r="H13" s="482"/>
      <c r="I13" s="475">
        <f>IF($B13="","",VLOOKUP($B13,'[1]IV.fiú elő'!$A$7:$O$22,4))</f>
        <v>0</v>
      </c>
      <c r="J13" s="396"/>
      <c r="K13" s="403"/>
      <c r="L13" s="404" t="str">
        <f>IF(K13="","",CONCATENATE(VLOOKUP($Y$3,$AB$1:$AK$1,K13)," pont"))</f>
        <v/>
      </c>
      <c r="M13" s="405"/>
      <c r="Y13" s="374"/>
      <c r="Z13" s="374"/>
      <c r="AA13" s="374" t="s">
        <v>91</v>
      </c>
      <c r="AB13" s="408">
        <v>0</v>
      </c>
      <c r="AC13" s="408">
        <v>0</v>
      </c>
      <c r="AD13" s="408">
        <v>0</v>
      </c>
      <c r="AE13" s="408">
        <v>0</v>
      </c>
      <c r="AF13" s="408">
        <v>0</v>
      </c>
      <c r="AG13" s="408">
        <v>0</v>
      </c>
      <c r="AH13" s="408">
        <v>0</v>
      </c>
      <c r="AI13" s="408">
        <v>0</v>
      </c>
      <c r="AJ13" s="408">
        <v>0</v>
      </c>
      <c r="AK13" s="408">
        <v>0</v>
      </c>
    </row>
    <row r="14" spans="1:37">
      <c r="A14" s="398"/>
      <c r="B14" s="477"/>
      <c r="C14" s="397"/>
      <c r="D14" s="397"/>
      <c r="E14" s="397"/>
      <c r="F14" s="397"/>
      <c r="G14" s="397"/>
      <c r="H14" s="397"/>
      <c r="I14" s="397"/>
      <c r="J14" s="396"/>
      <c r="K14" s="398"/>
      <c r="L14" s="398"/>
      <c r="M14" s="407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74"/>
    </row>
    <row r="15" spans="1:37">
      <c r="A15" s="398" t="s">
        <v>66</v>
      </c>
      <c r="B15" s="479">
        <v>2</v>
      </c>
      <c r="C15" s="400">
        <f>IF($B15="","",VLOOKUP($B15,'[1]IV.fiú elő'!$A$7:$O$22,5))</f>
        <v>0</v>
      </c>
      <c r="D15" s="400">
        <f>IF($B15="","",VLOOKUP($B15,'[1]IV.fiú elő'!$A$7:$O$22,15))</f>
        <v>0</v>
      </c>
      <c r="E15" s="401" t="str">
        <f>UPPER(IF($B15="","",VLOOKUP($B15,'[1]IV.fiú elő'!$A$7:$O$22,2)))</f>
        <v xml:space="preserve">STARK </v>
      </c>
      <c r="F15" s="402"/>
      <c r="G15" s="401" t="str">
        <f>IF($B15="","",VLOOKUP($B15,'[1]IV.fiú elő'!$A$7:$O$22,3))</f>
        <v>Benjámin</v>
      </c>
      <c r="H15" s="402"/>
      <c r="I15" s="401">
        <f>IF($B15="","",VLOOKUP($B15,'[1]IV.fiú elő'!$A$7:$O$22,4))</f>
        <v>0</v>
      </c>
      <c r="J15" s="396"/>
      <c r="K15" s="773" t="s">
        <v>251</v>
      </c>
      <c r="L15" s="404"/>
      <c r="M15" s="405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</row>
    <row r="16" spans="1:37">
      <c r="A16" s="398"/>
      <c r="B16" s="477"/>
      <c r="C16" s="397"/>
      <c r="D16" s="397"/>
      <c r="E16" s="397"/>
      <c r="F16" s="397"/>
      <c r="G16" s="397"/>
      <c r="H16" s="397"/>
      <c r="I16" s="397"/>
      <c r="J16" s="396"/>
      <c r="K16" s="398"/>
      <c r="L16" s="398"/>
      <c r="M16" s="407"/>
      <c r="Y16" s="374"/>
      <c r="Z16" s="374"/>
      <c r="AA16" s="374" t="s">
        <v>58</v>
      </c>
      <c r="AB16" s="374">
        <v>300</v>
      </c>
      <c r="AC16" s="374">
        <v>250</v>
      </c>
      <c r="AD16" s="374">
        <v>220</v>
      </c>
      <c r="AE16" s="374">
        <v>180</v>
      </c>
      <c r="AF16" s="374">
        <v>160</v>
      </c>
      <c r="AG16" s="374">
        <v>150</v>
      </c>
      <c r="AH16" s="374">
        <v>140</v>
      </c>
      <c r="AI16" s="374">
        <v>130</v>
      </c>
      <c r="AJ16" s="374">
        <v>120</v>
      </c>
      <c r="AK16" s="374">
        <v>110</v>
      </c>
    </row>
    <row r="17" spans="1:37">
      <c r="A17" s="398" t="s">
        <v>67</v>
      </c>
      <c r="B17" s="479">
        <v>3</v>
      </c>
      <c r="C17" s="400">
        <f>IF($B17="","",VLOOKUP($B17,'[1]IV.fiú elő'!$A$7:$O$22,5))</f>
        <v>0</v>
      </c>
      <c r="D17" s="400">
        <f>IF($B17="","",VLOOKUP($B17,'[1]IV.fiú elő'!$A$7:$O$22,15))</f>
        <v>0</v>
      </c>
      <c r="E17" s="401" t="str">
        <f>UPPER(IF($B17="","",VLOOKUP($B17,'[1]IV.fiú elő'!$A$7:$O$22,2)))</f>
        <v xml:space="preserve">LEBI-KOVACS </v>
      </c>
      <c r="F17" s="402"/>
      <c r="G17" s="401" t="str">
        <f>IF($B17="","",VLOOKUP($B17,'[1]IV.fiú elő'!$A$7:$O$22,3))</f>
        <v>Isai</v>
      </c>
      <c r="H17" s="402"/>
      <c r="I17" s="401">
        <f>IF($B17="","",VLOOKUP($B17,'[1]IV.fiú elő'!$A$7:$O$22,4))</f>
        <v>0</v>
      </c>
      <c r="J17" s="396"/>
      <c r="K17" s="773" t="s">
        <v>250</v>
      </c>
      <c r="L17" s="404"/>
      <c r="M17" s="405"/>
      <c r="Y17" s="374"/>
      <c r="Z17" s="374"/>
      <c r="AA17" s="374" t="s">
        <v>82</v>
      </c>
      <c r="AB17" s="374">
        <v>250</v>
      </c>
      <c r="AC17" s="374">
        <v>200</v>
      </c>
      <c r="AD17" s="374">
        <v>160</v>
      </c>
      <c r="AE17" s="374">
        <v>140</v>
      </c>
      <c r="AF17" s="374">
        <v>120</v>
      </c>
      <c r="AG17" s="374">
        <v>110</v>
      </c>
      <c r="AH17" s="374">
        <v>100</v>
      </c>
      <c r="AI17" s="374">
        <v>90</v>
      </c>
      <c r="AJ17" s="374">
        <v>80</v>
      </c>
      <c r="AK17" s="374">
        <v>70</v>
      </c>
    </row>
    <row r="18" spans="1:37">
      <c r="A18" s="396"/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Y18" s="374"/>
      <c r="Z18" s="374"/>
      <c r="AA18" s="374" t="s">
        <v>83</v>
      </c>
      <c r="AB18" s="374">
        <v>200</v>
      </c>
      <c r="AC18" s="374">
        <v>150</v>
      </c>
      <c r="AD18" s="374">
        <v>130</v>
      </c>
      <c r="AE18" s="374">
        <v>110</v>
      </c>
      <c r="AF18" s="374">
        <v>95</v>
      </c>
      <c r="AG18" s="374">
        <v>80</v>
      </c>
      <c r="AH18" s="374">
        <v>70</v>
      </c>
      <c r="AI18" s="374">
        <v>60</v>
      </c>
      <c r="AJ18" s="374">
        <v>55</v>
      </c>
      <c r="AK18" s="374">
        <v>50</v>
      </c>
    </row>
    <row r="19" spans="1:37">
      <c r="A19" s="396"/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Y19" s="374"/>
      <c r="Z19" s="374"/>
      <c r="AA19" s="374" t="s">
        <v>84</v>
      </c>
      <c r="AB19" s="374">
        <v>150</v>
      </c>
      <c r="AC19" s="374">
        <v>120</v>
      </c>
      <c r="AD19" s="374">
        <v>100</v>
      </c>
      <c r="AE19" s="374">
        <v>80</v>
      </c>
      <c r="AF19" s="374">
        <v>70</v>
      </c>
      <c r="AG19" s="374">
        <v>60</v>
      </c>
      <c r="AH19" s="374">
        <v>55</v>
      </c>
      <c r="AI19" s="374">
        <v>50</v>
      </c>
      <c r="AJ19" s="374">
        <v>45</v>
      </c>
      <c r="AK19" s="374">
        <v>40</v>
      </c>
    </row>
    <row r="20" spans="1:37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Y20" s="374"/>
      <c r="Z20" s="374"/>
      <c r="AA20" s="374" t="s">
        <v>85</v>
      </c>
      <c r="AB20" s="374">
        <v>120</v>
      </c>
      <c r="AC20" s="374">
        <v>90</v>
      </c>
      <c r="AD20" s="374">
        <v>65</v>
      </c>
      <c r="AE20" s="374">
        <v>55</v>
      </c>
      <c r="AF20" s="374">
        <v>50</v>
      </c>
      <c r="AG20" s="374">
        <v>45</v>
      </c>
      <c r="AH20" s="374">
        <v>40</v>
      </c>
      <c r="AI20" s="374">
        <v>35</v>
      </c>
      <c r="AJ20" s="374">
        <v>25</v>
      </c>
      <c r="AK20" s="374">
        <v>20</v>
      </c>
    </row>
    <row r="21" spans="1:37">
      <c r="A21" s="396"/>
      <c r="B21" s="781"/>
      <c r="C21" s="781"/>
      <c r="D21" s="781"/>
      <c r="E21" s="781"/>
      <c r="F21" s="781"/>
      <c r="G21" s="781"/>
      <c r="H21" s="781"/>
      <c r="I21" s="781"/>
      <c r="J21" s="781"/>
      <c r="K21" s="396"/>
      <c r="L21" s="396"/>
      <c r="M21" s="396"/>
      <c r="Y21" s="374"/>
      <c r="Z21" s="374"/>
      <c r="AA21" s="374" t="s">
        <v>86</v>
      </c>
      <c r="AB21" s="374">
        <v>90</v>
      </c>
      <c r="AC21" s="374">
        <v>60</v>
      </c>
      <c r="AD21" s="374">
        <v>45</v>
      </c>
      <c r="AE21" s="374">
        <v>34</v>
      </c>
      <c r="AF21" s="374">
        <v>27</v>
      </c>
      <c r="AG21" s="374">
        <v>22</v>
      </c>
      <c r="AH21" s="374">
        <v>18</v>
      </c>
      <c r="AI21" s="374">
        <v>15</v>
      </c>
      <c r="AJ21" s="374">
        <v>12</v>
      </c>
      <c r="AK21" s="374">
        <v>9</v>
      </c>
    </row>
    <row r="22" spans="1:37" ht="18.75" customHeight="1">
      <c r="A22" s="396"/>
      <c r="B22" s="843"/>
      <c r="C22" s="843"/>
      <c r="D22" s="842" t="str">
        <f>E7</f>
        <v xml:space="preserve">SZILÁGYI </v>
      </c>
      <c r="E22" s="842"/>
      <c r="F22" s="842" t="str">
        <f>E9</f>
        <v xml:space="preserve">BÁCS </v>
      </c>
      <c r="G22" s="842"/>
      <c r="H22" s="842" t="str">
        <f>E11</f>
        <v xml:space="preserve">DOLMÁNY </v>
      </c>
      <c r="I22" s="842"/>
      <c r="J22" s="781"/>
      <c r="K22" s="396"/>
      <c r="L22" s="396"/>
      <c r="M22" s="483" t="s">
        <v>62</v>
      </c>
      <c r="Y22" s="374"/>
      <c r="Z22" s="374"/>
      <c r="AA22" s="374" t="s">
        <v>87</v>
      </c>
      <c r="AB22" s="374">
        <v>60</v>
      </c>
      <c r="AC22" s="374">
        <v>40</v>
      </c>
      <c r="AD22" s="374">
        <v>30</v>
      </c>
      <c r="AE22" s="374">
        <v>20</v>
      </c>
      <c r="AF22" s="374">
        <v>18</v>
      </c>
      <c r="AG22" s="374">
        <v>15</v>
      </c>
      <c r="AH22" s="374">
        <v>12</v>
      </c>
      <c r="AI22" s="374">
        <v>10</v>
      </c>
      <c r="AJ22" s="374">
        <v>8</v>
      </c>
      <c r="AK22" s="374">
        <v>6</v>
      </c>
    </row>
    <row r="23" spans="1:37" ht="18.75" customHeight="1">
      <c r="A23" s="409" t="s">
        <v>58</v>
      </c>
      <c r="B23" s="844" t="str">
        <f>E7</f>
        <v xml:space="preserve">SZILÁGYI </v>
      </c>
      <c r="C23" s="844"/>
      <c r="D23" s="845"/>
      <c r="E23" s="845"/>
      <c r="F23" s="846" t="s">
        <v>288</v>
      </c>
      <c r="G23" s="847"/>
      <c r="H23" s="846" t="s">
        <v>284</v>
      </c>
      <c r="I23" s="847"/>
      <c r="J23" s="781"/>
      <c r="K23" s="396"/>
      <c r="L23" s="396"/>
      <c r="M23" s="484">
        <v>2</v>
      </c>
      <c r="Y23" s="374"/>
      <c r="Z23" s="374"/>
      <c r="AA23" s="374" t="s">
        <v>88</v>
      </c>
      <c r="AB23" s="374">
        <v>40</v>
      </c>
      <c r="AC23" s="374">
        <v>25</v>
      </c>
      <c r="AD23" s="374">
        <v>18</v>
      </c>
      <c r="AE23" s="374">
        <v>13</v>
      </c>
      <c r="AF23" s="374">
        <v>8</v>
      </c>
      <c r="AG23" s="374">
        <v>7</v>
      </c>
      <c r="AH23" s="374">
        <v>6</v>
      </c>
      <c r="AI23" s="374">
        <v>5</v>
      </c>
      <c r="AJ23" s="374">
        <v>4</v>
      </c>
      <c r="AK23" s="374">
        <v>3</v>
      </c>
    </row>
    <row r="24" spans="1:37" ht="18.75" customHeight="1">
      <c r="A24" s="409" t="s">
        <v>59</v>
      </c>
      <c r="B24" s="844" t="str">
        <f>E9</f>
        <v xml:space="preserve">BÁCS </v>
      </c>
      <c r="C24" s="844"/>
      <c r="D24" s="846" t="s">
        <v>290</v>
      </c>
      <c r="E24" s="847"/>
      <c r="F24" s="845"/>
      <c r="G24" s="845"/>
      <c r="H24" s="846" t="s">
        <v>279</v>
      </c>
      <c r="I24" s="847"/>
      <c r="J24" s="781"/>
      <c r="K24" s="396"/>
      <c r="L24" s="396"/>
      <c r="M24" s="484"/>
      <c r="Y24" s="374"/>
      <c r="Z24" s="374"/>
      <c r="AA24" s="374" t="s">
        <v>89</v>
      </c>
      <c r="AB24" s="374">
        <v>25</v>
      </c>
      <c r="AC24" s="374">
        <v>15</v>
      </c>
      <c r="AD24" s="374">
        <v>13</v>
      </c>
      <c r="AE24" s="374">
        <v>7</v>
      </c>
      <c r="AF24" s="374">
        <v>6</v>
      </c>
      <c r="AG24" s="374">
        <v>5</v>
      </c>
      <c r="AH24" s="374">
        <v>4</v>
      </c>
      <c r="AI24" s="374">
        <v>3</v>
      </c>
      <c r="AJ24" s="374">
        <v>2</v>
      </c>
      <c r="AK24" s="374">
        <v>1</v>
      </c>
    </row>
    <row r="25" spans="1:37" ht="18.75" customHeight="1">
      <c r="A25" s="409" t="s">
        <v>60</v>
      </c>
      <c r="B25" s="844" t="str">
        <f>E11</f>
        <v xml:space="preserve">DOLMÁNY </v>
      </c>
      <c r="C25" s="844"/>
      <c r="D25" s="846" t="s">
        <v>309</v>
      </c>
      <c r="E25" s="847"/>
      <c r="F25" s="846" t="s">
        <v>281</v>
      </c>
      <c r="G25" s="847"/>
      <c r="H25" s="845"/>
      <c r="I25" s="845"/>
      <c r="J25" s="781"/>
      <c r="K25" s="396"/>
      <c r="L25" s="396"/>
      <c r="M25" s="484">
        <v>1</v>
      </c>
      <c r="Y25" s="374"/>
      <c r="Z25" s="374"/>
      <c r="AA25" s="374" t="s">
        <v>94</v>
      </c>
      <c r="AB25" s="374">
        <v>15</v>
      </c>
      <c r="AC25" s="374">
        <v>10</v>
      </c>
      <c r="AD25" s="374">
        <v>8</v>
      </c>
      <c r="AE25" s="374">
        <v>4</v>
      </c>
      <c r="AF25" s="374">
        <v>3</v>
      </c>
      <c r="AG25" s="374">
        <v>2</v>
      </c>
      <c r="AH25" s="374">
        <v>1</v>
      </c>
      <c r="AI25" s="374">
        <v>0</v>
      </c>
      <c r="AJ25" s="374">
        <v>0</v>
      </c>
      <c r="AK25" s="374">
        <v>0</v>
      </c>
    </row>
    <row r="26" spans="1:37">
      <c r="A26" s="396"/>
      <c r="B26" s="781"/>
      <c r="C26" s="781"/>
      <c r="D26" s="781"/>
      <c r="E26" s="781"/>
      <c r="F26" s="781"/>
      <c r="G26" s="781"/>
      <c r="H26" s="781"/>
      <c r="I26" s="781"/>
      <c r="J26" s="781"/>
      <c r="K26" s="396"/>
      <c r="L26" s="396"/>
      <c r="M26" s="485"/>
      <c r="Y26" s="374"/>
      <c r="Z26" s="374"/>
      <c r="AA26" s="374" t="s">
        <v>90</v>
      </c>
      <c r="AB26" s="374">
        <v>10</v>
      </c>
      <c r="AC26" s="374">
        <v>6</v>
      </c>
      <c r="AD26" s="374">
        <v>4</v>
      </c>
      <c r="AE26" s="374">
        <v>2</v>
      </c>
      <c r="AF26" s="374">
        <v>1</v>
      </c>
      <c r="AG26" s="374">
        <v>0</v>
      </c>
      <c r="AH26" s="374">
        <v>0</v>
      </c>
      <c r="AI26" s="374">
        <v>0</v>
      </c>
      <c r="AJ26" s="374">
        <v>0</v>
      </c>
      <c r="AK26" s="374">
        <v>0</v>
      </c>
    </row>
    <row r="27" spans="1:37" ht="18.75" customHeight="1">
      <c r="A27" s="396"/>
      <c r="B27" s="843"/>
      <c r="C27" s="843"/>
      <c r="D27" s="842" t="str">
        <f>E13</f>
        <v xml:space="preserve">HAJDUK </v>
      </c>
      <c r="E27" s="842"/>
      <c r="F27" s="842" t="str">
        <f>E15</f>
        <v xml:space="preserve">STARK </v>
      </c>
      <c r="G27" s="842"/>
      <c r="H27" s="842" t="str">
        <f>E17</f>
        <v xml:space="preserve">LEBI-KOVACS </v>
      </c>
      <c r="I27" s="842"/>
      <c r="J27" s="781"/>
      <c r="K27" s="396"/>
      <c r="L27" s="396"/>
      <c r="M27" s="485"/>
      <c r="Y27" s="374"/>
      <c r="Z27" s="374"/>
      <c r="AA27" s="374" t="s">
        <v>91</v>
      </c>
      <c r="AB27" s="374">
        <v>3</v>
      </c>
      <c r="AC27" s="374">
        <v>2</v>
      </c>
      <c r="AD27" s="374">
        <v>1</v>
      </c>
      <c r="AE27" s="374">
        <v>0</v>
      </c>
      <c r="AF27" s="374">
        <v>0</v>
      </c>
      <c r="AG27" s="374">
        <v>0</v>
      </c>
      <c r="AH27" s="374">
        <v>0</v>
      </c>
      <c r="AI27" s="374">
        <v>0</v>
      </c>
      <c r="AJ27" s="374">
        <v>0</v>
      </c>
      <c r="AK27" s="374">
        <v>0</v>
      </c>
    </row>
    <row r="28" spans="1:37" ht="18.75" customHeight="1">
      <c r="A28" s="409" t="s">
        <v>65</v>
      </c>
      <c r="B28" s="844" t="str">
        <f>E13</f>
        <v xml:space="preserve">HAJDUK </v>
      </c>
      <c r="C28" s="844"/>
      <c r="D28" s="845"/>
      <c r="E28" s="845"/>
      <c r="F28" s="846" t="s">
        <v>279</v>
      </c>
      <c r="G28" s="847"/>
      <c r="H28" s="846" t="s">
        <v>278</v>
      </c>
      <c r="I28" s="847"/>
      <c r="J28" s="781"/>
      <c r="K28" s="396"/>
      <c r="L28" s="396"/>
      <c r="M28" s="484"/>
    </row>
    <row r="29" spans="1:37" ht="18.75" customHeight="1">
      <c r="A29" s="409" t="s">
        <v>66</v>
      </c>
      <c r="B29" s="844" t="str">
        <f>E15</f>
        <v xml:space="preserve">STARK </v>
      </c>
      <c r="C29" s="844"/>
      <c r="D29" s="846" t="s">
        <v>281</v>
      </c>
      <c r="E29" s="847"/>
      <c r="F29" s="845"/>
      <c r="G29" s="845"/>
      <c r="H29" s="846" t="s">
        <v>295</v>
      </c>
      <c r="I29" s="847"/>
      <c r="J29" s="781"/>
      <c r="K29" s="396"/>
      <c r="L29" s="396"/>
      <c r="M29" s="484">
        <v>2</v>
      </c>
    </row>
    <row r="30" spans="1:37" ht="18.75" customHeight="1">
      <c r="A30" s="409" t="s">
        <v>67</v>
      </c>
      <c r="B30" s="844" t="str">
        <f>E17</f>
        <v xml:space="preserve">LEBI-KOVACS </v>
      </c>
      <c r="C30" s="844"/>
      <c r="D30" s="846" t="s">
        <v>276</v>
      </c>
      <c r="E30" s="847"/>
      <c r="F30" s="846" t="s">
        <v>297</v>
      </c>
      <c r="G30" s="847"/>
      <c r="H30" s="845"/>
      <c r="I30" s="845"/>
      <c r="J30" s="781"/>
      <c r="K30" s="396"/>
      <c r="L30" s="396"/>
      <c r="M30" s="484">
        <v>1</v>
      </c>
    </row>
    <row r="31" spans="1:37">
      <c r="A31" s="396"/>
      <c r="B31" s="781"/>
      <c r="C31" s="781"/>
      <c r="D31" s="781"/>
      <c r="E31" s="781"/>
      <c r="F31" s="781"/>
      <c r="G31" s="781"/>
      <c r="H31" s="781"/>
      <c r="I31" s="781"/>
      <c r="J31" s="781"/>
      <c r="K31" s="396"/>
      <c r="L31" s="396"/>
      <c r="M31" s="396"/>
    </row>
    <row r="32" spans="1:37">
      <c r="A32" s="396" t="s">
        <v>52</v>
      </c>
      <c r="B32" s="396"/>
      <c r="C32" s="849" t="str">
        <f>IF(M23=1,B23,IF(M24=1,B24,IF(M25=1,B25,"")))</f>
        <v xml:space="preserve">DOLMÁNY </v>
      </c>
      <c r="D32" s="849"/>
      <c r="E32" s="398" t="s">
        <v>69</v>
      </c>
      <c r="F32" s="850" t="str">
        <f>IF(M28=1,B28,IF(M29=1,B29,IF(M30=1,B30,"")))</f>
        <v xml:space="preserve">LEBI-KOVACS </v>
      </c>
      <c r="G32" s="850"/>
      <c r="H32" s="396"/>
      <c r="I32" s="782" t="s">
        <v>300</v>
      </c>
      <c r="J32" s="396"/>
      <c r="K32" s="396"/>
      <c r="L32" s="396"/>
      <c r="M32" s="396"/>
    </row>
    <row r="33" spans="1:19">
      <c r="A33" s="396"/>
      <c r="B33" s="396"/>
      <c r="C33" s="396"/>
      <c r="D33" s="396"/>
      <c r="E33" s="396"/>
      <c r="F33" s="398"/>
      <c r="G33" s="398"/>
      <c r="H33" s="396"/>
      <c r="I33" s="396"/>
      <c r="J33" s="396"/>
      <c r="K33" s="396"/>
      <c r="L33" s="396"/>
      <c r="M33" s="396"/>
    </row>
    <row r="34" spans="1:19">
      <c r="A34" s="396" t="s">
        <v>68</v>
      </c>
      <c r="B34" s="396"/>
      <c r="C34" s="850" t="str">
        <f>IF(M23=2,B23,IF(M24=2,B24,IF(M25=2,B25,"")))</f>
        <v xml:space="preserve">SZILÁGYI </v>
      </c>
      <c r="D34" s="850"/>
      <c r="E34" s="398" t="s">
        <v>69</v>
      </c>
      <c r="F34" s="849" t="str">
        <f>IF(M28=2,B28,IF(M29=2,B29,IF(M30=2,B30,"")))</f>
        <v xml:space="preserve">STARK </v>
      </c>
      <c r="G34" s="849"/>
      <c r="H34" s="396"/>
      <c r="I34" s="782" t="s">
        <v>304</v>
      </c>
      <c r="J34" s="396"/>
      <c r="K34" s="396"/>
      <c r="L34" s="396"/>
      <c r="M34" s="396"/>
    </row>
    <row r="35" spans="1:19">
      <c r="A35" s="396"/>
      <c r="B35" s="396"/>
      <c r="C35" s="489"/>
      <c r="D35" s="489"/>
      <c r="E35" s="398"/>
      <c r="F35" s="489"/>
      <c r="G35" s="489"/>
      <c r="H35" s="396"/>
      <c r="I35" s="396"/>
      <c r="J35" s="396"/>
      <c r="K35" s="396"/>
      <c r="L35" s="396"/>
      <c r="M35" s="396"/>
    </row>
    <row r="36" spans="1:19">
      <c r="A36" s="396" t="s">
        <v>70</v>
      </c>
      <c r="B36" s="396"/>
      <c r="C36" s="850" t="str">
        <f>IF(M23=3,B23,IF(M24=3,B24,IF(M25=3,B25,"")))</f>
        <v/>
      </c>
      <c r="D36" s="850"/>
      <c r="E36" s="398" t="s">
        <v>69</v>
      </c>
      <c r="F36" s="850" t="str">
        <f>IF(M28=3,B28,IF(M29=3,B29,IF(M30=3,B30,"")))</f>
        <v/>
      </c>
      <c r="G36" s="850"/>
      <c r="H36" s="396"/>
      <c r="I36" s="411"/>
      <c r="J36" s="396"/>
      <c r="K36" s="396"/>
      <c r="L36" s="396"/>
      <c r="M36" s="396"/>
    </row>
    <row r="37" spans="1:19">
      <c r="A37" s="396"/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</row>
    <row r="38" spans="1:19">
      <c r="A38" s="396"/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411"/>
      <c r="M38" s="396"/>
      <c r="O38" s="363"/>
      <c r="P38" s="363"/>
      <c r="Q38" s="363"/>
      <c r="R38" s="363"/>
      <c r="S38" s="363"/>
    </row>
    <row r="39" spans="1:19">
      <c r="A39" s="412" t="s">
        <v>38</v>
      </c>
      <c r="B39" s="413"/>
      <c r="C39" s="414"/>
      <c r="D39" s="415" t="s">
        <v>2</v>
      </c>
      <c r="E39" s="416" t="s">
        <v>40</v>
      </c>
      <c r="F39" s="417"/>
      <c r="G39" s="415" t="s">
        <v>2</v>
      </c>
      <c r="H39" s="416" t="s">
        <v>49</v>
      </c>
      <c r="I39" s="418"/>
      <c r="J39" s="416" t="s">
        <v>50</v>
      </c>
      <c r="K39" s="419" t="s">
        <v>51</v>
      </c>
      <c r="L39" s="391"/>
      <c r="M39" s="417"/>
      <c r="O39" s="363"/>
      <c r="P39" s="422"/>
      <c r="Q39" s="422"/>
      <c r="R39" s="423"/>
      <c r="S39" s="363"/>
    </row>
    <row r="40" spans="1:19">
      <c r="A40" s="424" t="s">
        <v>39</v>
      </c>
      <c r="B40" s="425"/>
      <c r="C40" s="426"/>
      <c r="D40" s="427">
        <v>1</v>
      </c>
      <c r="E40" s="825" t="str">
        <f>IF(D40&gt;$R$47,,UPPER(VLOOKUP(D40,'[1]IV.fiú elő'!$A$7:$Q$134,2)))</f>
        <v xml:space="preserve">BÁCS </v>
      </c>
      <c r="F40" s="825"/>
      <c r="G40" s="428" t="s">
        <v>3</v>
      </c>
      <c r="H40" s="425"/>
      <c r="I40" s="429"/>
      <c r="J40" s="430"/>
      <c r="K40" s="431" t="s">
        <v>41</v>
      </c>
      <c r="L40" s="432"/>
      <c r="M40" s="452"/>
      <c r="O40" s="363"/>
      <c r="P40" s="434"/>
      <c r="Q40" s="434"/>
      <c r="R40" s="435"/>
      <c r="S40" s="363"/>
    </row>
    <row r="41" spans="1:19">
      <c r="A41" s="436" t="s">
        <v>48</v>
      </c>
      <c r="B41" s="437"/>
      <c r="C41" s="438"/>
      <c r="D41" s="439">
        <v>2</v>
      </c>
      <c r="E41" s="820" t="str">
        <f>IF(D41&gt;$R$47,,UPPER(VLOOKUP(D41,'[1]IV.fiú elő'!$A$7:$Q$134,2)))</f>
        <v xml:space="preserve">STARK </v>
      </c>
      <c r="F41" s="820"/>
      <c r="G41" s="440" t="s">
        <v>4</v>
      </c>
      <c r="H41" s="441"/>
      <c r="I41" s="442"/>
      <c r="J41" s="443"/>
      <c r="K41" s="444"/>
      <c r="L41" s="411"/>
      <c r="M41" s="445"/>
      <c r="O41" s="363"/>
      <c r="P41" s="435"/>
      <c r="Q41" s="446"/>
      <c r="R41" s="435"/>
      <c r="S41" s="363"/>
    </row>
    <row r="42" spans="1:19">
      <c r="A42" s="447"/>
      <c r="B42" s="448"/>
      <c r="C42" s="449"/>
      <c r="D42" s="439"/>
      <c r="E42" s="450"/>
      <c r="F42" s="451"/>
      <c r="G42" s="440" t="s">
        <v>5</v>
      </c>
      <c r="H42" s="441"/>
      <c r="I42" s="442"/>
      <c r="J42" s="443"/>
      <c r="K42" s="431" t="s">
        <v>42</v>
      </c>
      <c r="L42" s="432"/>
      <c r="M42" s="452"/>
      <c r="O42" s="363"/>
      <c r="P42" s="434"/>
      <c r="Q42" s="434"/>
      <c r="R42" s="435"/>
      <c r="S42" s="363"/>
    </row>
    <row r="43" spans="1:19">
      <c r="A43" s="453"/>
      <c r="B43" s="454"/>
      <c r="C43" s="455"/>
      <c r="D43" s="439"/>
      <c r="E43" s="450"/>
      <c r="F43" s="451"/>
      <c r="G43" s="440" t="s">
        <v>6</v>
      </c>
      <c r="H43" s="441"/>
      <c r="I43" s="442"/>
      <c r="J43" s="443"/>
      <c r="K43" s="456"/>
      <c r="L43" s="451"/>
      <c r="M43" s="433"/>
      <c r="O43" s="363"/>
      <c r="P43" s="435"/>
      <c r="Q43" s="446"/>
      <c r="R43" s="435"/>
      <c r="S43" s="363"/>
    </row>
    <row r="44" spans="1:19">
      <c r="A44" s="457"/>
      <c r="B44" s="458"/>
      <c r="C44" s="459"/>
      <c r="D44" s="439"/>
      <c r="E44" s="450"/>
      <c r="F44" s="451"/>
      <c r="G44" s="440" t="s">
        <v>7</v>
      </c>
      <c r="H44" s="441"/>
      <c r="I44" s="442"/>
      <c r="J44" s="443"/>
      <c r="K44" s="436"/>
      <c r="L44" s="411"/>
      <c r="M44" s="445"/>
      <c r="O44" s="363"/>
      <c r="P44" s="435"/>
      <c r="Q44" s="446"/>
      <c r="R44" s="435"/>
      <c r="S44" s="363"/>
    </row>
    <row r="45" spans="1:19">
      <c r="A45" s="460"/>
      <c r="B45" s="461"/>
      <c r="C45" s="455"/>
      <c r="D45" s="439"/>
      <c r="E45" s="450"/>
      <c r="F45" s="451"/>
      <c r="G45" s="440" t="s">
        <v>8</v>
      </c>
      <c r="H45" s="441"/>
      <c r="I45" s="442"/>
      <c r="J45" s="443"/>
      <c r="K45" s="431" t="s">
        <v>31</v>
      </c>
      <c r="L45" s="432"/>
      <c r="M45" s="452"/>
      <c r="O45" s="363"/>
      <c r="P45" s="434"/>
      <c r="Q45" s="434"/>
      <c r="R45" s="435"/>
      <c r="S45" s="363"/>
    </row>
    <row r="46" spans="1:19">
      <c r="A46" s="460"/>
      <c r="B46" s="461"/>
      <c r="C46" s="462"/>
      <c r="D46" s="439"/>
      <c r="E46" s="450"/>
      <c r="F46" s="451"/>
      <c r="G46" s="440" t="s">
        <v>9</v>
      </c>
      <c r="H46" s="441"/>
      <c r="I46" s="442"/>
      <c r="J46" s="443"/>
      <c r="K46" s="456"/>
      <c r="L46" s="451"/>
      <c r="M46" s="433"/>
      <c r="O46" s="363"/>
      <c r="P46" s="435"/>
      <c r="Q46" s="446"/>
      <c r="R46" s="435"/>
      <c r="S46" s="363"/>
    </row>
    <row r="47" spans="1:19">
      <c r="A47" s="463"/>
      <c r="B47" s="464"/>
      <c r="C47" s="465"/>
      <c r="D47" s="466"/>
      <c r="E47" s="467"/>
      <c r="F47" s="411"/>
      <c r="G47" s="468" t="s">
        <v>10</v>
      </c>
      <c r="H47" s="437"/>
      <c r="I47" s="469"/>
      <c r="J47" s="470"/>
      <c r="K47" s="436" t="str">
        <f>L4</f>
        <v>Kádár László</v>
      </c>
      <c r="L47" s="411"/>
      <c r="M47" s="445"/>
      <c r="O47" s="363"/>
      <c r="P47" s="435"/>
      <c r="Q47" s="446"/>
      <c r="R47" s="471">
        <f>MIN(4,'[1]IV.fiú elő'!Q5)</f>
        <v>4</v>
      </c>
      <c r="S47" s="363"/>
    </row>
    <row r="48" spans="1:19">
      <c r="O48" s="363"/>
      <c r="P48" s="363"/>
      <c r="Q48" s="363"/>
      <c r="R48" s="363"/>
      <c r="S48" s="363"/>
    </row>
    <row r="49" spans="15:19">
      <c r="O49" s="363"/>
      <c r="P49" s="363"/>
      <c r="Q49" s="363"/>
      <c r="R49" s="363"/>
      <c r="S49" s="363"/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R47">
    <cfRule type="expression" dxfId="51" priority="2" stopIfTrue="1">
      <formula>$O$1="CU"</formula>
    </cfRule>
  </conditionalFormatting>
  <conditionalFormatting sqref="E7 E9 E11 E13 E15 E17">
    <cfRule type="cellIs" dxfId="5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11"/>
  </sheetPr>
  <dimension ref="A1:AK43"/>
  <sheetViews>
    <sheetView workbookViewId="0">
      <selection activeCell="T22" sqref="T22"/>
    </sheetView>
  </sheetViews>
  <sheetFormatPr defaultRowHeight="12.75"/>
  <cols>
    <col min="1" max="1" width="5.42578125" style="632" customWidth="1"/>
    <col min="2" max="2" width="4.42578125" style="632" customWidth="1"/>
    <col min="3" max="3" width="8.28515625" style="632" customWidth="1"/>
    <col min="4" max="4" width="7.140625" style="632" customWidth="1"/>
    <col min="5" max="5" width="9.28515625" style="632" customWidth="1"/>
    <col min="6" max="6" width="7.140625" style="632" customWidth="1"/>
    <col min="7" max="7" width="9.28515625" style="632" customWidth="1"/>
    <col min="8" max="8" width="7.140625" style="632" customWidth="1"/>
    <col min="9" max="9" width="9.28515625" style="632" customWidth="1"/>
    <col min="10" max="10" width="7.85546875" style="632" customWidth="1"/>
    <col min="11" max="12" width="8.5703125" style="632" customWidth="1"/>
    <col min="13" max="13" width="7.85546875" style="632" customWidth="1"/>
    <col min="14" max="14" width="9.140625" style="632"/>
    <col min="15" max="16" width="4.42578125" style="632" customWidth="1"/>
    <col min="17" max="17" width="12.140625" style="632" customWidth="1"/>
    <col min="18" max="18" width="7.85546875" style="632" customWidth="1"/>
    <col min="19" max="19" width="7.42578125" style="632" customWidth="1"/>
    <col min="20" max="24" width="9.140625" style="632"/>
    <col min="25" max="37" width="0" style="632" hidden="1" customWidth="1"/>
    <col min="38" max="16384" width="9.140625" style="632"/>
  </cols>
  <sheetData>
    <row r="1" spans="1:37" ht="26.25">
      <c r="A1" s="827" t="str">
        <f>[3]Altalanos!$A$6</f>
        <v>Budapesti Diákolimpia</v>
      </c>
      <c r="B1" s="827"/>
      <c r="C1" s="827"/>
      <c r="D1" s="827"/>
      <c r="E1" s="827"/>
      <c r="F1" s="827"/>
      <c r="G1" s="628"/>
      <c r="H1" s="629" t="s">
        <v>47</v>
      </c>
      <c r="I1" s="630"/>
      <c r="J1" s="631"/>
      <c r="L1" s="633"/>
      <c r="M1" s="634"/>
      <c r="N1" s="635"/>
      <c r="O1" s="635" t="s">
        <v>11</v>
      </c>
      <c r="P1" s="635"/>
      <c r="Q1" s="636"/>
      <c r="R1" s="635"/>
      <c r="S1" s="637"/>
      <c r="AB1" s="638" t="e">
        <f>IF(Y5=1,CONCATENATE(VLOOKUP(Y3,AA16:AH27,2)),CONCATENATE(VLOOKUP(Y3,AA2:AK13,2)))</f>
        <v>#N/A</v>
      </c>
      <c r="AC1" s="638" t="e">
        <f>IF(Y5=1,CONCATENATE(VLOOKUP(Y3,AA16:AK27,3)),CONCATENATE(VLOOKUP(Y3,AA2:AK13,3)))</f>
        <v>#N/A</v>
      </c>
      <c r="AD1" s="638" t="e">
        <f>IF(Y5=1,CONCATENATE(VLOOKUP(Y3,AA16:AK27,4)),CONCATENATE(VLOOKUP(Y3,AA2:AK13,4)))</f>
        <v>#N/A</v>
      </c>
      <c r="AE1" s="638" t="e">
        <f>IF(Y5=1,CONCATENATE(VLOOKUP(Y3,AA16:AK27,5)),CONCATENATE(VLOOKUP(Y3,AA2:AK13,5)))</f>
        <v>#N/A</v>
      </c>
      <c r="AF1" s="638" t="e">
        <f>IF(Y5=1,CONCATENATE(VLOOKUP(Y3,AA16:AK27,6)),CONCATENATE(VLOOKUP(Y3,AA2:AK13,6)))</f>
        <v>#N/A</v>
      </c>
      <c r="AG1" s="638" t="e">
        <f>IF(Y5=1,CONCATENATE(VLOOKUP(Y3,AA16:AK27,7)),CONCATENATE(VLOOKUP(Y3,AA2:AK13,7)))</f>
        <v>#N/A</v>
      </c>
      <c r="AH1" s="638" t="e">
        <f>IF(Y5=1,CONCATENATE(VLOOKUP(Y3,AA16:AK27,8)),CONCATENATE(VLOOKUP(Y3,AA2:AK13,8)))</f>
        <v>#N/A</v>
      </c>
      <c r="AI1" s="638" t="e">
        <f>IF(Y5=1,CONCATENATE(VLOOKUP(Y3,AA16:AK27,9)),CONCATENATE(VLOOKUP(Y3,AA2:AK13,9)))</f>
        <v>#N/A</v>
      </c>
      <c r="AJ1" s="638" t="e">
        <f>IF(Y5=1,CONCATENATE(VLOOKUP(Y3,AA16:AK27,10)),CONCATENATE(VLOOKUP(Y3,AA2:AK13,10)))</f>
        <v>#N/A</v>
      </c>
      <c r="AK1" s="638" t="e">
        <f>IF(Y5=1,CONCATENATE(VLOOKUP(Y3,AA16:AK27,11)),CONCATENATE(VLOOKUP(Y3,AA2:AK13,11)))</f>
        <v>#N/A</v>
      </c>
    </row>
    <row r="2" spans="1:37">
      <c r="A2" s="639" t="s">
        <v>46</v>
      </c>
      <c r="B2" s="640"/>
      <c r="C2" s="640"/>
      <c r="D2" s="640"/>
      <c r="E2" s="746" t="str">
        <f>[3]Altalanos!$B$8</f>
        <v>IV.lány B</v>
      </c>
      <c r="F2" s="640"/>
      <c r="G2" s="641"/>
      <c r="H2" s="642"/>
      <c r="I2" s="642"/>
      <c r="J2" s="643"/>
      <c r="K2" s="633"/>
      <c r="L2" s="633"/>
      <c r="M2" s="644"/>
      <c r="N2" s="645"/>
      <c r="O2" s="646"/>
      <c r="P2" s="645"/>
      <c r="Q2" s="646"/>
      <c r="R2" s="645"/>
      <c r="S2" s="637"/>
      <c r="Y2" s="647"/>
      <c r="Z2" s="648"/>
      <c r="AA2" s="648" t="s">
        <v>58</v>
      </c>
      <c r="AB2" s="649">
        <v>150</v>
      </c>
      <c r="AC2" s="649">
        <v>120</v>
      </c>
      <c r="AD2" s="649">
        <v>100</v>
      </c>
      <c r="AE2" s="649">
        <v>80</v>
      </c>
      <c r="AF2" s="649">
        <v>70</v>
      </c>
      <c r="AG2" s="649">
        <v>60</v>
      </c>
      <c r="AH2" s="649">
        <v>55</v>
      </c>
      <c r="AI2" s="649">
        <v>50</v>
      </c>
      <c r="AJ2" s="649">
        <v>45</v>
      </c>
      <c r="AK2" s="649">
        <v>40</v>
      </c>
    </row>
    <row r="3" spans="1:37">
      <c r="A3" s="650" t="s">
        <v>22</v>
      </c>
      <c r="B3" s="650"/>
      <c r="C3" s="650"/>
      <c r="D3" s="650"/>
      <c r="E3" s="650" t="s">
        <v>19</v>
      </c>
      <c r="F3" s="650"/>
      <c r="G3" s="650"/>
      <c r="H3" s="650" t="s">
        <v>27</v>
      </c>
      <c r="I3" s="650"/>
      <c r="J3" s="651"/>
      <c r="K3" s="650"/>
      <c r="L3" s="652"/>
      <c r="M3" s="652" t="s">
        <v>28</v>
      </c>
      <c r="N3" s="653"/>
      <c r="O3" s="654"/>
      <c r="P3" s="653"/>
      <c r="Q3" s="655" t="s">
        <v>72</v>
      </c>
      <c r="R3" s="656" t="s">
        <v>78</v>
      </c>
      <c r="S3" s="656" t="s">
        <v>73</v>
      </c>
      <c r="Y3" s="648">
        <f>IF(H4="OB","A",IF(H4="IX","W",H4))</f>
        <v>0</v>
      </c>
      <c r="Z3" s="648"/>
      <c r="AA3" s="648" t="s">
        <v>82</v>
      </c>
      <c r="AB3" s="649">
        <v>120</v>
      </c>
      <c r="AC3" s="649">
        <v>90</v>
      </c>
      <c r="AD3" s="649">
        <v>65</v>
      </c>
      <c r="AE3" s="649">
        <v>55</v>
      </c>
      <c r="AF3" s="649">
        <v>50</v>
      </c>
      <c r="AG3" s="649">
        <v>45</v>
      </c>
      <c r="AH3" s="649">
        <v>40</v>
      </c>
      <c r="AI3" s="649">
        <v>35</v>
      </c>
      <c r="AJ3" s="649">
        <v>25</v>
      </c>
      <c r="AK3" s="649">
        <v>20</v>
      </c>
    </row>
    <row r="4" spans="1:37" ht="13.5" thickBot="1">
      <c r="A4" s="828" t="str">
        <f>[3]Altalanos!$A$10</f>
        <v>2023.05.02-05.</v>
      </c>
      <c r="B4" s="828"/>
      <c r="C4" s="828"/>
      <c r="D4" s="657"/>
      <c r="E4" s="658" t="str">
        <f>[3]Altalanos!$C$10</f>
        <v>Budapest</v>
      </c>
      <c r="F4" s="658"/>
      <c r="G4" s="658"/>
      <c r="H4" s="540"/>
      <c r="I4" s="658"/>
      <c r="J4" s="659"/>
      <c r="K4" s="540"/>
      <c r="L4" s="747"/>
      <c r="M4" s="660" t="str">
        <f>[3]Altalanos!$E$10</f>
        <v>Kádár László</v>
      </c>
      <c r="N4" s="661"/>
      <c r="O4" s="662"/>
      <c r="P4" s="661"/>
      <c r="Q4" s="663" t="s">
        <v>79</v>
      </c>
      <c r="R4" s="664" t="s">
        <v>74</v>
      </c>
      <c r="S4" s="664" t="s">
        <v>75</v>
      </c>
      <c r="Y4" s="648"/>
      <c r="Z4" s="648"/>
      <c r="AA4" s="648" t="s">
        <v>83</v>
      </c>
      <c r="AB4" s="649">
        <v>90</v>
      </c>
      <c r="AC4" s="649">
        <v>60</v>
      </c>
      <c r="AD4" s="649">
        <v>45</v>
      </c>
      <c r="AE4" s="649">
        <v>34</v>
      </c>
      <c r="AF4" s="649">
        <v>27</v>
      </c>
      <c r="AG4" s="649">
        <v>22</v>
      </c>
      <c r="AH4" s="649">
        <v>18</v>
      </c>
      <c r="AI4" s="649">
        <v>15</v>
      </c>
      <c r="AJ4" s="649">
        <v>12</v>
      </c>
      <c r="AK4" s="649">
        <v>9</v>
      </c>
    </row>
    <row r="5" spans="1:37">
      <c r="A5" s="665"/>
      <c r="B5" s="665" t="s">
        <v>44</v>
      </c>
      <c r="C5" s="666" t="s">
        <v>56</v>
      </c>
      <c r="D5" s="665" t="s">
        <v>38</v>
      </c>
      <c r="E5" s="665" t="s">
        <v>61</v>
      </c>
      <c r="F5" s="665"/>
      <c r="G5" s="665" t="s">
        <v>26</v>
      </c>
      <c r="H5" s="665"/>
      <c r="I5" s="665" t="s">
        <v>29</v>
      </c>
      <c r="J5" s="665"/>
      <c r="K5" s="667" t="s">
        <v>62</v>
      </c>
      <c r="L5" s="667" t="s">
        <v>63</v>
      </c>
      <c r="M5" s="667" t="s">
        <v>64</v>
      </c>
      <c r="N5" s="637"/>
      <c r="O5" s="637"/>
      <c r="P5" s="637"/>
      <c r="Q5" s="668" t="s">
        <v>80</v>
      </c>
      <c r="R5" s="669" t="s">
        <v>76</v>
      </c>
      <c r="S5" s="669" t="s">
        <v>77</v>
      </c>
      <c r="Y5" s="648">
        <f>IF(OR([3]Altalanos!$A$8="F1",[3]Altalanos!$A$8="F2",[3]Altalanos!$A$8="N1",[3]Altalanos!$A$8="N2"),1,2)</f>
        <v>2</v>
      </c>
      <c r="Z5" s="648"/>
      <c r="AA5" s="648" t="s">
        <v>84</v>
      </c>
      <c r="AB5" s="649">
        <v>60</v>
      </c>
      <c r="AC5" s="649">
        <v>40</v>
      </c>
      <c r="AD5" s="649">
        <v>30</v>
      </c>
      <c r="AE5" s="649">
        <v>20</v>
      </c>
      <c r="AF5" s="649">
        <v>18</v>
      </c>
      <c r="AG5" s="649">
        <v>15</v>
      </c>
      <c r="AH5" s="649">
        <v>12</v>
      </c>
      <c r="AI5" s="649">
        <v>10</v>
      </c>
      <c r="AJ5" s="649">
        <v>8</v>
      </c>
      <c r="AK5" s="649">
        <v>6</v>
      </c>
    </row>
    <row r="6" spans="1:37">
      <c r="A6" s="670"/>
      <c r="B6" s="670"/>
      <c r="C6" s="671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37"/>
      <c r="O6" s="637"/>
      <c r="P6" s="637"/>
      <c r="Q6" s="637"/>
      <c r="R6" s="637"/>
      <c r="S6" s="637"/>
      <c r="Y6" s="648"/>
      <c r="Z6" s="648"/>
      <c r="AA6" s="648" t="s">
        <v>85</v>
      </c>
      <c r="AB6" s="649">
        <v>40</v>
      </c>
      <c r="AC6" s="649">
        <v>25</v>
      </c>
      <c r="AD6" s="649">
        <v>18</v>
      </c>
      <c r="AE6" s="649">
        <v>13</v>
      </c>
      <c r="AF6" s="649">
        <v>10</v>
      </c>
      <c r="AG6" s="649">
        <v>8</v>
      </c>
      <c r="AH6" s="649">
        <v>6</v>
      </c>
      <c r="AI6" s="649">
        <v>5</v>
      </c>
      <c r="AJ6" s="649">
        <v>4</v>
      </c>
      <c r="AK6" s="649">
        <v>3</v>
      </c>
    </row>
    <row r="7" spans="1:37">
      <c r="A7" s="672" t="s">
        <v>58</v>
      </c>
      <c r="B7" s="673">
        <v>3</v>
      </c>
      <c r="C7" s="748">
        <f>IF($B7="","",VLOOKUP($B7,'[3]IV.lány elő'!$A$7:$O$22,5))</f>
        <v>0</v>
      </c>
      <c r="D7" s="748">
        <f>IF($B7="","",VLOOKUP($B7,'[3]IV.lány elő'!$A$7:$O$22,15))</f>
        <v>0</v>
      </c>
      <c r="E7" s="851" t="str">
        <f>UPPER(IF($B7="","",VLOOKUP($B7,'[3]IV.lány elő'!$A$7:$O$22,2)))</f>
        <v xml:space="preserve">SZABÓ </v>
      </c>
      <c r="F7" s="851"/>
      <c r="G7" s="851" t="str">
        <f>IF($B7="","",VLOOKUP($B7,'[3]IV.lány elő'!$A$7:$O$22,3))</f>
        <v>Dorottya Ilaona</v>
      </c>
      <c r="H7" s="851"/>
      <c r="I7" s="749">
        <f>IF($B7="","",VLOOKUP($B7,'[3]IV.lány elő'!$A$7:$O$22,4))</f>
        <v>0</v>
      </c>
      <c r="J7" s="670"/>
      <c r="K7" s="677" t="s">
        <v>251</v>
      </c>
      <c r="L7" s="678"/>
      <c r="M7" s="679"/>
      <c r="N7" s="637"/>
      <c r="O7" s="637"/>
      <c r="P7" s="637"/>
      <c r="Q7" s="637"/>
      <c r="R7" s="637"/>
      <c r="S7" s="637"/>
      <c r="Y7" s="648"/>
      <c r="Z7" s="648"/>
      <c r="AA7" s="648" t="s">
        <v>86</v>
      </c>
      <c r="AB7" s="649">
        <v>25</v>
      </c>
      <c r="AC7" s="649">
        <v>15</v>
      </c>
      <c r="AD7" s="649">
        <v>13</v>
      </c>
      <c r="AE7" s="649">
        <v>8</v>
      </c>
      <c r="AF7" s="649">
        <v>6</v>
      </c>
      <c r="AG7" s="649">
        <v>4</v>
      </c>
      <c r="AH7" s="649">
        <v>3</v>
      </c>
      <c r="AI7" s="649">
        <v>2</v>
      </c>
      <c r="AJ7" s="649">
        <v>1</v>
      </c>
      <c r="AK7" s="649">
        <v>0</v>
      </c>
    </row>
    <row r="8" spans="1:37">
      <c r="A8" s="672"/>
      <c r="B8" s="680"/>
      <c r="C8" s="750"/>
      <c r="D8" s="750"/>
      <c r="E8" s="750"/>
      <c r="F8" s="750"/>
      <c r="G8" s="750"/>
      <c r="H8" s="750"/>
      <c r="I8" s="750"/>
      <c r="J8" s="670"/>
      <c r="K8" s="672"/>
      <c r="L8" s="672"/>
      <c r="M8" s="681"/>
      <c r="N8" s="637"/>
      <c r="O8" s="637"/>
      <c r="P8" s="637"/>
      <c r="Q8" s="637"/>
      <c r="R8" s="637"/>
      <c r="S8" s="637"/>
      <c r="Y8" s="648"/>
      <c r="Z8" s="648"/>
      <c r="AA8" s="648" t="s">
        <v>87</v>
      </c>
      <c r="AB8" s="649">
        <v>15</v>
      </c>
      <c r="AC8" s="649">
        <v>10</v>
      </c>
      <c r="AD8" s="649">
        <v>7</v>
      </c>
      <c r="AE8" s="649">
        <v>5</v>
      </c>
      <c r="AF8" s="649">
        <v>4</v>
      </c>
      <c r="AG8" s="649">
        <v>3</v>
      </c>
      <c r="AH8" s="649">
        <v>2</v>
      </c>
      <c r="AI8" s="649">
        <v>1</v>
      </c>
      <c r="AJ8" s="649">
        <v>0</v>
      </c>
      <c r="AK8" s="649">
        <v>0</v>
      </c>
    </row>
    <row r="9" spans="1:37">
      <c r="A9" s="672" t="s">
        <v>59</v>
      </c>
      <c r="B9" s="673">
        <v>1</v>
      </c>
      <c r="C9" s="748">
        <f>IF($B9="","",VLOOKUP($B9,'[3]IV.lány elő'!$A$7:$O$22,5))</f>
        <v>0</v>
      </c>
      <c r="D9" s="748">
        <f>IF($B9="","",VLOOKUP($B9,'[3]IV.lány elő'!$A$7:$O$22,15))</f>
        <v>0</v>
      </c>
      <c r="E9" s="851" t="str">
        <f>UPPER(IF($B9="","",VLOOKUP($B9,'[3]IV.lány elő'!$A$7:$O$22,2)))</f>
        <v xml:space="preserve">SOMORJAI </v>
      </c>
      <c r="F9" s="851"/>
      <c r="G9" s="851" t="str">
        <f>IF($B9="","",VLOOKUP($B9,'[3]IV.lány elő'!$A$7:$O$22,3))</f>
        <v>Szonja</v>
      </c>
      <c r="H9" s="851"/>
      <c r="I9" s="749">
        <f>IF($B9="","",VLOOKUP($B9,'[3]IV.lány elő'!$A$7:$O$22,4))</f>
        <v>0</v>
      </c>
      <c r="J9" s="670"/>
      <c r="K9" s="677" t="s">
        <v>250</v>
      </c>
      <c r="L9" s="678"/>
      <c r="M9" s="679"/>
      <c r="N9" s="637"/>
      <c r="O9" s="637"/>
      <c r="P9" s="637"/>
      <c r="Q9" s="637"/>
      <c r="R9" s="637"/>
      <c r="S9" s="637"/>
      <c r="Y9" s="648"/>
      <c r="Z9" s="648"/>
      <c r="AA9" s="648" t="s">
        <v>88</v>
      </c>
      <c r="AB9" s="649">
        <v>10</v>
      </c>
      <c r="AC9" s="649">
        <v>6</v>
      </c>
      <c r="AD9" s="649">
        <v>4</v>
      </c>
      <c r="AE9" s="649">
        <v>2</v>
      </c>
      <c r="AF9" s="649">
        <v>1</v>
      </c>
      <c r="AG9" s="649">
        <v>0</v>
      </c>
      <c r="AH9" s="649">
        <v>0</v>
      </c>
      <c r="AI9" s="649">
        <v>0</v>
      </c>
      <c r="AJ9" s="649">
        <v>0</v>
      </c>
      <c r="AK9" s="649">
        <v>0</v>
      </c>
    </row>
    <row r="10" spans="1:37">
      <c r="A10" s="672"/>
      <c r="B10" s="680"/>
      <c r="C10" s="750"/>
      <c r="D10" s="750"/>
      <c r="E10" s="750"/>
      <c r="F10" s="750"/>
      <c r="G10" s="750"/>
      <c r="H10" s="750"/>
      <c r="I10" s="750"/>
      <c r="J10" s="670"/>
      <c r="K10" s="672"/>
      <c r="L10" s="672"/>
      <c r="M10" s="681"/>
      <c r="N10" s="637"/>
      <c r="O10" s="637"/>
      <c r="P10" s="637"/>
      <c r="Q10" s="637"/>
      <c r="R10" s="637"/>
      <c r="S10" s="637"/>
      <c r="Y10" s="648"/>
      <c r="Z10" s="648"/>
      <c r="AA10" s="648" t="s">
        <v>89</v>
      </c>
      <c r="AB10" s="649">
        <v>6</v>
      </c>
      <c r="AC10" s="649">
        <v>3</v>
      </c>
      <c r="AD10" s="649">
        <v>2</v>
      </c>
      <c r="AE10" s="649">
        <v>1</v>
      </c>
      <c r="AF10" s="649">
        <v>0</v>
      </c>
      <c r="AG10" s="649">
        <v>0</v>
      </c>
      <c r="AH10" s="649">
        <v>0</v>
      </c>
      <c r="AI10" s="649">
        <v>0</v>
      </c>
      <c r="AJ10" s="649">
        <v>0</v>
      </c>
      <c r="AK10" s="649">
        <v>0</v>
      </c>
    </row>
    <row r="11" spans="1:37">
      <c r="A11" s="672" t="s">
        <v>60</v>
      </c>
      <c r="B11" s="673">
        <v>2</v>
      </c>
      <c r="C11" s="748">
        <f>IF($B11="","",VLOOKUP($B11,'[3]IV.lány elő'!$A$7:$O$22,5))</f>
        <v>0</v>
      </c>
      <c r="D11" s="748">
        <f>IF($B11="","",VLOOKUP($B11,'[3]IV.lány elő'!$A$7:$O$22,15))</f>
        <v>0</v>
      </c>
      <c r="E11" s="851" t="str">
        <f>UPPER(IF($B11="","",VLOOKUP($B11,'[3]IV.lány elő'!$A$7:$O$22,2)))</f>
        <v xml:space="preserve">FREY </v>
      </c>
      <c r="F11" s="851"/>
      <c r="G11" s="851" t="str">
        <f>IF($B11="","",VLOOKUP($B11,'[3]IV.lány elő'!$A$7:$O$22,3))</f>
        <v>Noémi</v>
      </c>
      <c r="H11" s="851"/>
      <c r="I11" s="749">
        <f>IF($B11="","",VLOOKUP($B11,'[3]IV.lány elő'!$A$7:$O$22,4))</f>
        <v>0</v>
      </c>
      <c r="J11" s="670"/>
      <c r="K11" s="677"/>
      <c r="L11" s="678"/>
      <c r="M11" s="679"/>
      <c r="N11" s="637"/>
      <c r="O11" s="637"/>
      <c r="P11" s="637"/>
      <c r="Q11" s="637"/>
      <c r="R11" s="637"/>
      <c r="S11" s="637"/>
      <c r="Y11" s="648"/>
      <c r="Z11" s="648"/>
      <c r="AA11" s="648" t="s">
        <v>94</v>
      </c>
      <c r="AB11" s="649">
        <v>3</v>
      </c>
      <c r="AC11" s="649">
        <v>2</v>
      </c>
      <c r="AD11" s="649">
        <v>1</v>
      </c>
      <c r="AE11" s="649">
        <v>0</v>
      </c>
      <c r="AF11" s="649">
        <v>0</v>
      </c>
      <c r="AG11" s="649">
        <v>0</v>
      </c>
      <c r="AH11" s="649">
        <v>0</v>
      </c>
      <c r="AI11" s="649">
        <v>0</v>
      </c>
      <c r="AJ11" s="649">
        <v>0</v>
      </c>
      <c r="AK11" s="649">
        <v>0</v>
      </c>
    </row>
    <row r="12" spans="1:37">
      <c r="A12" s="672"/>
      <c r="B12" s="680"/>
      <c r="C12" s="750"/>
      <c r="D12" s="750"/>
      <c r="E12" s="750"/>
      <c r="F12" s="750"/>
      <c r="G12" s="750"/>
      <c r="H12" s="750"/>
      <c r="I12" s="750"/>
      <c r="J12" s="670"/>
      <c r="K12" s="671"/>
      <c r="L12" s="671"/>
      <c r="M12" s="751"/>
      <c r="Y12" s="648"/>
      <c r="Z12" s="648"/>
      <c r="AA12" s="648" t="s">
        <v>90</v>
      </c>
      <c r="AB12" s="682">
        <v>0</v>
      </c>
      <c r="AC12" s="682">
        <v>0</v>
      </c>
      <c r="AD12" s="682">
        <v>0</v>
      </c>
      <c r="AE12" s="682">
        <v>0</v>
      </c>
      <c r="AF12" s="682">
        <v>0</v>
      </c>
      <c r="AG12" s="682">
        <v>0</v>
      </c>
      <c r="AH12" s="682">
        <v>0</v>
      </c>
      <c r="AI12" s="682">
        <v>0</v>
      </c>
      <c r="AJ12" s="682">
        <v>0</v>
      </c>
      <c r="AK12" s="682">
        <v>0</v>
      </c>
    </row>
    <row r="13" spans="1:37">
      <c r="A13" s="672" t="s">
        <v>65</v>
      </c>
      <c r="B13" s="673">
        <v>4</v>
      </c>
      <c r="C13" s="748">
        <f>IF($B13="","",VLOOKUP($B13,'[3]IV.lány elő'!$A$7:$O$22,5))</f>
        <v>0</v>
      </c>
      <c r="D13" s="748">
        <f>IF($B13="","",VLOOKUP($B13,'[3]IV.lány elő'!$A$7:$O$22,15))</f>
        <v>0</v>
      </c>
      <c r="E13" s="851" t="str">
        <f>UPPER(IF($B13="","",VLOOKUP($B13,'[3]IV.lány elő'!$A$7:$O$22,2)))</f>
        <v xml:space="preserve">KOVÁCS </v>
      </c>
      <c r="F13" s="851"/>
      <c r="G13" s="851" t="str">
        <f>IF($B13="","",VLOOKUP($B13,'[3]IV.lány elő'!$A$7:$O$22,3))</f>
        <v>Blanka</v>
      </c>
      <c r="H13" s="851"/>
      <c r="I13" s="749">
        <f>IF($B13="","",VLOOKUP($B13,'[3]IV.lány elő'!$A$7:$O$22,4))</f>
        <v>0</v>
      </c>
      <c r="J13" s="670"/>
      <c r="K13" s="677" t="s">
        <v>249</v>
      </c>
      <c r="L13" s="678"/>
      <c r="M13" s="679"/>
      <c r="Y13" s="648"/>
      <c r="Z13" s="648"/>
      <c r="AA13" s="648" t="s">
        <v>91</v>
      </c>
      <c r="AB13" s="682">
        <v>0</v>
      </c>
      <c r="AC13" s="682">
        <v>0</v>
      </c>
      <c r="AD13" s="682">
        <v>0</v>
      </c>
      <c r="AE13" s="682">
        <v>0</v>
      </c>
      <c r="AF13" s="682">
        <v>0</v>
      </c>
      <c r="AG13" s="682">
        <v>0</v>
      </c>
      <c r="AH13" s="682">
        <v>0</v>
      </c>
      <c r="AI13" s="682">
        <v>0</v>
      </c>
      <c r="AJ13" s="682">
        <v>0</v>
      </c>
      <c r="AK13" s="682">
        <v>0</v>
      </c>
    </row>
    <row r="14" spans="1:37">
      <c r="A14" s="670"/>
      <c r="B14" s="670"/>
      <c r="C14" s="670"/>
      <c r="D14" s="670"/>
      <c r="E14" s="670"/>
      <c r="F14" s="670"/>
      <c r="G14" s="670"/>
      <c r="H14" s="670"/>
      <c r="I14" s="670"/>
      <c r="J14" s="670"/>
      <c r="K14" s="670"/>
      <c r="L14" s="670"/>
      <c r="M14" s="670"/>
      <c r="Y14" s="648"/>
      <c r="Z14" s="648"/>
      <c r="AA14" s="648"/>
      <c r="AB14" s="648"/>
      <c r="AC14" s="648"/>
      <c r="AD14" s="648"/>
      <c r="AE14" s="648"/>
      <c r="AF14" s="648"/>
      <c r="AG14" s="648"/>
      <c r="AH14" s="648"/>
      <c r="AI14" s="648"/>
      <c r="AJ14" s="648"/>
      <c r="AK14" s="648"/>
    </row>
    <row r="15" spans="1:37">
      <c r="A15" s="670"/>
      <c r="B15" s="670"/>
      <c r="C15" s="670"/>
      <c r="D15" s="670"/>
      <c r="E15" s="670"/>
      <c r="F15" s="670"/>
      <c r="G15" s="670"/>
      <c r="H15" s="670"/>
      <c r="I15" s="670"/>
      <c r="J15" s="670"/>
      <c r="K15" s="670"/>
      <c r="L15" s="670"/>
      <c r="M15" s="670"/>
      <c r="Y15" s="648"/>
      <c r="Z15" s="648"/>
      <c r="AA15" s="648"/>
      <c r="AB15" s="648"/>
      <c r="AC15" s="648"/>
      <c r="AD15" s="648"/>
      <c r="AE15" s="648"/>
      <c r="AF15" s="648"/>
      <c r="AG15" s="648"/>
      <c r="AH15" s="648"/>
      <c r="AI15" s="648"/>
      <c r="AJ15" s="648"/>
      <c r="AK15" s="648"/>
    </row>
    <row r="16" spans="1:37">
      <c r="A16" s="670"/>
      <c r="B16" s="774"/>
      <c r="C16" s="774"/>
      <c r="D16" s="774"/>
      <c r="E16" s="774"/>
      <c r="F16" s="774"/>
      <c r="G16" s="774"/>
      <c r="H16" s="774"/>
      <c r="I16" s="774"/>
      <c r="J16" s="774"/>
      <c r="K16" s="774"/>
      <c r="L16" s="670"/>
      <c r="M16" s="670"/>
      <c r="Y16" s="648"/>
      <c r="Z16" s="648"/>
      <c r="AA16" s="648" t="s">
        <v>58</v>
      </c>
      <c r="AB16" s="648">
        <v>300</v>
      </c>
      <c r="AC16" s="648">
        <v>250</v>
      </c>
      <c r="AD16" s="648">
        <v>220</v>
      </c>
      <c r="AE16" s="648">
        <v>180</v>
      </c>
      <c r="AF16" s="648">
        <v>160</v>
      </c>
      <c r="AG16" s="648">
        <v>150</v>
      </c>
      <c r="AH16" s="648">
        <v>140</v>
      </c>
      <c r="AI16" s="648">
        <v>130</v>
      </c>
      <c r="AJ16" s="648">
        <v>120</v>
      </c>
      <c r="AK16" s="648">
        <v>110</v>
      </c>
    </row>
    <row r="17" spans="1:37">
      <c r="A17" s="670"/>
      <c r="B17" s="774"/>
      <c r="C17" s="774"/>
      <c r="D17" s="774"/>
      <c r="E17" s="774"/>
      <c r="F17" s="774"/>
      <c r="G17" s="774"/>
      <c r="H17" s="774"/>
      <c r="I17" s="774"/>
      <c r="J17" s="774"/>
      <c r="K17" s="774"/>
      <c r="L17" s="670"/>
      <c r="M17" s="670"/>
      <c r="Y17" s="648"/>
      <c r="Z17" s="648"/>
      <c r="AA17" s="648" t="s">
        <v>82</v>
      </c>
      <c r="AB17" s="648">
        <v>250</v>
      </c>
      <c r="AC17" s="648">
        <v>200</v>
      </c>
      <c r="AD17" s="648">
        <v>160</v>
      </c>
      <c r="AE17" s="648">
        <v>140</v>
      </c>
      <c r="AF17" s="648">
        <v>120</v>
      </c>
      <c r="AG17" s="648">
        <v>110</v>
      </c>
      <c r="AH17" s="648">
        <v>100</v>
      </c>
      <c r="AI17" s="648">
        <v>90</v>
      </c>
      <c r="AJ17" s="648">
        <v>80</v>
      </c>
      <c r="AK17" s="648">
        <v>70</v>
      </c>
    </row>
    <row r="18" spans="1:37" ht="18.75" customHeight="1">
      <c r="A18" s="670"/>
      <c r="B18" s="829"/>
      <c r="C18" s="829"/>
      <c r="D18" s="830" t="str">
        <f>E7</f>
        <v xml:space="preserve">SZABÓ </v>
      </c>
      <c r="E18" s="830"/>
      <c r="F18" s="830" t="str">
        <f>E9</f>
        <v xml:space="preserve">SOMORJAI </v>
      </c>
      <c r="G18" s="830"/>
      <c r="H18" s="830" t="str">
        <f>E11</f>
        <v xml:space="preserve">FREY </v>
      </c>
      <c r="I18" s="830"/>
      <c r="J18" s="830" t="str">
        <f>E13</f>
        <v xml:space="preserve">KOVÁCS </v>
      </c>
      <c r="K18" s="830"/>
      <c r="L18" s="670"/>
      <c r="M18" s="670"/>
      <c r="Y18" s="648"/>
      <c r="Z18" s="648"/>
      <c r="AA18" s="648" t="s">
        <v>83</v>
      </c>
      <c r="AB18" s="648">
        <v>200</v>
      </c>
      <c r="AC18" s="648">
        <v>150</v>
      </c>
      <c r="AD18" s="648">
        <v>130</v>
      </c>
      <c r="AE18" s="648">
        <v>110</v>
      </c>
      <c r="AF18" s="648">
        <v>95</v>
      </c>
      <c r="AG18" s="648">
        <v>80</v>
      </c>
      <c r="AH18" s="648">
        <v>70</v>
      </c>
      <c r="AI18" s="648">
        <v>60</v>
      </c>
      <c r="AJ18" s="648">
        <v>55</v>
      </c>
      <c r="AK18" s="648">
        <v>50</v>
      </c>
    </row>
    <row r="19" spans="1:37" ht="18.75" customHeight="1">
      <c r="A19" s="683" t="s">
        <v>58</v>
      </c>
      <c r="B19" s="831" t="str">
        <f>E7</f>
        <v xml:space="preserve">SZABÓ </v>
      </c>
      <c r="C19" s="831"/>
      <c r="D19" s="832"/>
      <c r="E19" s="832"/>
      <c r="F19" s="833" t="s">
        <v>314</v>
      </c>
      <c r="G19" s="833"/>
      <c r="H19" s="833" t="s">
        <v>276</v>
      </c>
      <c r="I19" s="833"/>
      <c r="J19" s="830" t="s">
        <v>278</v>
      </c>
      <c r="K19" s="830"/>
      <c r="L19" s="670"/>
      <c r="M19" s="670"/>
      <c r="Y19" s="648"/>
      <c r="Z19" s="648"/>
      <c r="AA19" s="648" t="s">
        <v>84</v>
      </c>
      <c r="AB19" s="648">
        <v>150</v>
      </c>
      <c r="AC19" s="648">
        <v>120</v>
      </c>
      <c r="AD19" s="648">
        <v>100</v>
      </c>
      <c r="AE19" s="648">
        <v>80</v>
      </c>
      <c r="AF19" s="648">
        <v>70</v>
      </c>
      <c r="AG19" s="648">
        <v>60</v>
      </c>
      <c r="AH19" s="648">
        <v>55</v>
      </c>
      <c r="AI19" s="648">
        <v>50</v>
      </c>
      <c r="AJ19" s="648">
        <v>45</v>
      </c>
      <c r="AK19" s="648">
        <v>40</v>
      </c>
    </row>
    <row r="20" spans="1:37" ht="18.75" customHeight="1">
      <c r="A20" s="683" t="s">
        <v>59</v>
      </c>
      <c r="B20" s="831" t="str">
        <f>E9</f>
        <v xml:space="preserve">SOMORJAI </v>
      </c>
      <c r="C20" s="831"/>
      <c r="D20" s="833" t="s">
        <v>315</v>
      </c>
      <c r="E20" s="833"/>
      <c r="F20" s="832"/>
      <c r="G20" s="832"/>
      <c r="H20" s="833" t="s">
        <v>281</v>
      </c>
      <c r="I20" s="833"/>
      <c r="J20" s="833" t="s">
        <v>277</v>
      </c>
      <c r="K20" s="833"/>
      <c r="L20" s="670"/>
      <c r="M20" s="670"/>
      <c r="Y20" s="648"/>
      <c r="Z20" s="648"/>
      <c r="AA20" s="648" t="s">
        <v>85</v>
      </c>
      <c r="AB20" s="648">
        <v>120</v>
      </c>
      <c r="AC20" s="648">
        <v>90</v>
      </c>
      <c r="AD20" s="648">
        <v>65</v>
      </c>
      <c r="AE20" s="648">
        <v>55</v>
      </c>
      <c r="AF20" s="648">
        <v>50</v>
      </c>
      <c r="AG20" s="648">
        <v>45</v>
      </c>
      <c r="AH20" s="648">
        <v>40</v>
      </c>
      <c r="AI20" s="648">
        <v>35</v>
      </c>
      <c r="AJ20" s="648">
        <v>25</v>
      </c>
      <c r="AK20" s="648">
        <v>20</v>
      </c>
    </row>
    <row r="21" spans="1:37" ht="18.75" customHeight="1">
      <c r="A21" s="683" t="s">
        <v>60</v>
      </c>
      <c r="B21" s="831" t="str">
        <f>E11</f>
        <v xml:space="preserve">FREY </v>
      </c>
      <c r="C21" s="831"/>
      <c r="D21" s="833" t="s">
        <v>278</v>
      </c>
      <c r="E21" s="833"/>
      <c r="F21" s="833" t="s">
        <v>279</v>
      </c>
      <c r="G21" s="833"/>
      <c r="H21" s="832"/>
      <c r="I21" s="832"/>
      <c r="J21" s="833" t="s">
        <v>295</v>
      </c>
      <c r="K21" s="833"/>
      <c r="L21" s="670"/>
      <c r="M21" s="670"/>
      <c r="Y21" s="648"/>
      <c r="Z21" s="648"/>
      <c r="AA21" s="648" t="s">
        <v>86</v>
      </c>
      <c r="AB21" s="648">
        <v>90</v>
      </c>
      <c r="AC21" s="648">
        <v>60</v>
      </c>
      <c r="AD21" s="648">
        <v>45</v>
      </c>
      <c r="AE21" s="648">
        <v>34</v>
      </c>
      <c r="AF21" s="648">
        <v>27</v>
      </c>
      <c r="AG21" s="648">
        <v>22</v>
      </c>
      <c r="AH21" s="648">
        <v>18</v>
      </c>
      <c r="AI21" s="648">
        <v>15</v>
      </c>
      <c r="AJ21" s="648">
        <v>12</v>
      </c>
      <c r="AK21" s="648">
        <v>9</v>
      </c>
    </row>
    <row r="22" spans="1:37" ht="18.75" customHeight="1">
      <c r="A22" s="683" t="s">
        <v>65</v>
      </c>
      <c r="B22" s="831" t="str">
        <f>E13</f>
        <v xml:space="preserve">KOVÁCS </v>
      </c>
      <c r="C22" s="831"/>
      <c r="D22" s="833" t="s">
        <v>276</v>
      </c>
      <c r="E22" s="833"/>
      <c r="F22" s="833" t="s">
        <v>280</v>
      </c>
      <c r="G22" s="833"/>
      <c r="H22" s="830" t="s">
        <v>297</v>
      </c>
      <c r="I22" s="830"/>
      <c r="J22" s="832"/>
      <c r="K22" s="832"/>
      <c r="L22" s="670"/>
      <c r="M22" s="670"/>
      <c r="Y22" s="648"/>
      <c r="Z22" s="648"/>
      <c r="AA22" s="648" t="s">
        <v>87</v>
      </c>
      <c r="AB22" s="648">
        <v>60</v>
      </c>
      <c r="AC22" s="648">
        <v>40</v>
      </c>
      <c r="AD22" s="648">
        <v>30</v>
      </c>
      <c r="AE22" s="648">
        <v>20</v>
      </c>
      <c r="AF22" s="648">
        <v>18</v>
      </c>
      <c r="AG22" s="648">
        <v>15</v>
      </c>
      <c r="AH22" s="648">
        <v>12</v>
      </c>
      <c r="AI22" s="648">
        <v>10</v>
      </c>
      <c r="AJ22" s="648">
        <v>8</v>
      </c>
      <c r="AK22" s="648">
        <v>6</v>
      </c>
    </row>
    <row r="23" spans="1:37">
      <c r="A23" s="670"/>
      <c r="B23" s="774"/>
      <c r="C23" s="774"/>
      <c r="D23" s="774"/>
      <c r="E23" s="774"/>
      <c r="F23" s="774"/>
      <c r="G23" s="774"/>
      <c r="H23" s="774"/>
      <c r="I23" s="774"/>
      <c r="J23" s="774"/>
      <c r="K23" s="774"/>
      <c r="L23" s="670"/>
      <c r="M23" s="670"/>
      <c r="Y23" s="648"/>
      <c r="Z23" s="648"/>
      <c r="AA23" s="648" t="s">
        <v>88</v>
      </c>
      <c r="AB23" s="648">
        <v>40</v>
      </c>
      <c r="AC23" s="648">
        <v>25</v>
      </c>
      <c r="AD23" s="648">
        <v>18</v>
      </c>
      <c r="AE23" s="648">
        <v>13</v>
      </c>
      <c r="AF23" s="648">
        <v>8</v>
      </c>
      <c r="AG23" s="648">
        <v>7</v>
      </c>
      <c r="AH23" s="648">
        <v>6</v>
      </c>
      <c r="AI23" s="648">
        <v>5</v>
      </c>
      <c r="AJ23" s="648">
        <v>4</v>
      </c>
      <c r="AK23" s="648">
        <v>3</v>
      </c>
    </row>
    <row r="24" spans="1:37">
      <c r="A24" s="670"/>
      <c r="B24" s="670"/>
      <c r="C24" s="670"/>
      <c r="D24" s="670"/>
      <c r="E24" s="670"/>
      <c r="F24" s="670"/>
      <c r="G24" s="670"/>
      <c r="H24" s="670"/>
      <c r="I24" s="670"/>
      <c r="J24" s="670"/>
      <c r="K24" s="670"/>
      <c r="L24" s="670"/>
      <c r="M24" s="670"/>
      <c r="Y24" s="648"/>
      <c r="Z24" s="648"/>
      <c r="AA24" s="648" t="s">
        <v>89</v>
      </c>
      <c r="AB24" s="648">
        <v>25</v>
      </c>
      <c r="AC24" s="648">
        <v>15</v>
      </c>
      <c r="AD24" s="648">
        <v>13</v>
      </c>
      <c r="AE24" s="648">
        <v>7</v>
      </c>
      <c r="AF24" s="648">
        <v>6</v>
      </c>
      <c r="AG24" s="648">
        <v>5</v>
      </c>
      <c r="AH24" s="648">
        <v>4</v>
      </c>
      <c r="AI24" s="648">
        <v>3</v>
      </c>
      <c r="AJ24" s="648">
        <v>2</v>
      </c>
      <c r="AK24" s="648">
        <v>1</v>
      </c>
    </row>
    <row r="25" spans="1:37">
      <c r="A25" s="670"/>
      <c r="B25" s="670"/>
      <c r="C25" s="670"/>
      <c r="D25" s="670"/>
      <c r="E25" s="670"/>
      <c r="F25" s="670"/>
      <c r="G25" s="670"/>
      <c r="H25" s="670"/>
      <c r="I25" s="670"/>
      <c r="J25" s="670"/>
      <c r="K25" s="670"/>
      <c r="L25" s="670"/>
      <c r="M25" s="670"/>
      <c r="Y25" s="648"/>
      <c r="Z25" s="648"/>
      <c r="AA25" s="648" t="s">
        <v>94</v>
      </c>
      <c r="AB25" s="648">
        <v>15</v>
      </c>
      <c r="AC25" s="648">
        <v>10</v>
      </c>
      <c r="AD25" s="648">
        <v>8</v>
      </c>
      <c r="AE25" s="648">
        <v>4</v>
      </c>
      <c r="AF25" s="648">
        <v>3</v>
      </c>
      <c r="AG25" s="648">
        <v>2</v>
      </c>
      <c r="AH25" s="648">
        <v>1</v>
      </c>
      <c r="AI25" s="648">
        <v>0</v>
      </c>
      <c r="AJ25" s="648">
        <v>0</v>
      </c>
      <c r="AK25" s="648">
        <v>0</v>
      </c>
    </row>
    <row r="26" spans="1:37">
      <c r="A26" s="670"/>
      <c r="B26" s="670"/>
      <c r="C26" s="670"/>
      <c r="D26" s="670"/>
      <c r="E26" s="670"/>
      <c r="F26" s="670"/>
      <c r="G26" s="670"/>
      <c r="H26" s="670"/>
      <c r="I26" s="670"/>
      <c r="J26" s="670"/>
      <c r="K26" s="670"/>
      <c r="L26" s="670"/>
      <c r="M26" s="670"/>
      <c r="Y26" s="648"/>
      <c r="Z26" s="648"/>
      <c r="AA26" s="648" t="s">
        <v>90</v>
      </c>
      <c r="AB26" s="648">
        <v>10</v>
      </c>
      <c r="AC26" s="648">
        <v>6</v>
      </c>
      <c r="AD26" s="648">
        <v>4</v>
      </c>
      <c r="AE26" s="648">
        <v>2</v>
      </c>
      <c r="AF26" s="648">
        <v>1</v>
      </c>
      <c r="AG26" s="648">
        <v>0</v>
      </c>
      <c r="AH26" s="648">
        <v>0</v>
      </c>
      <c r="AI26" s="648">
        <v>0</v>
      </c>
      <c r="AJ26" s="648">
        <v>0</v>
      </c>
      <c r="AK26" s="648">
        <v>0</v>
      </c>
    </row>
    <row r="27" spans="1:37">
      <c r="A27" s="670"/>
      <c r="B27" s="670"/>
      <c r="C27" s="670"/>
      <c r="D27" s="670"/>
      <c r="E27" s="670"/>
      <c r="F27" s="670"/>
      <c r="G27" s="670"/>
      <c r="H27" s="670"/>
      <c r="I27" s="670"/>
      <c r="J27" s="670"/>
      <c r="K27" s="670"/>
      <c r="L27" s="670"/>
      <c r="M27" s="670"/>
      <c r="Y27" s="648"/>
      <c r="Z27" s="648"/>
      <c r="AA27" s="648" t="s">
        <v>91</v>
      </c>
      <c r="AB27" s="648">
        <v>3</v>
      </c>
      <c r="AC27" s="648">
        <v>2</v>
      </c>
      <c r="AD27" s="648">
        <v>1</v>
      </c>
      <c r="AE27" s="648">
        <v>0</v>
      </c>
      <c r="AF27" s="648">
        <v>0</v>
      </c>
      <c r="AG27" s="648">
        <v>0</v>
      </c>
      <c r="AH27" s="648">
        <v>0</v>
      </c>
      <c r="AI27" s="648">
        <v>0</v>
      </c>
      <c r="AJ27" s="648">
        <v>0</v>
      </c>
      <c r="AK27" s="648">
        <v>0</v>
      </c>
    </row>
    <row r="28" spans="1:37">
      <c r="A28" s="670"/>
      <c r="B28" s="670"/>
      <c r="C28" s="670"/>
      <c r="D28" s="670"/>
      <c r="E28" s="670"/>
      <c r="F28" s="670"/>
      <c r="G28" s="670"/>
      <c r="H28" s="670"/>
      <c r="I28" s="670"/>
      <c r="J28" s="670"/>
      <c r="K28" s="670"/>
      <c r="L28" s="670"/>
      <c r="M28" s="670"/>
    </row>
    <row r="29" spans="1:37">
      <c r="A29" s="670"/>
      <c r="B29" s="670"/>
      <c r="C29" s="670"/>
      <c r="D29" s="670"/>
      <c r="E29" s="670"/>
      <c r="F29" s="670"/>
      <c r="G29" s="670"/>
      <c r="H29" s="670"/>
      <c r="I29" s="670"/>
      <c r="J29" s="670"/>
      <c r="K29" s="670"/>
      <c r="L29" s="670"/>
      <c r="M29" s="670"/>
    </row>
    <row r="30" spans="1:37">
      <c r="A30" s="670"/>
      <c r="B30" s="670"/>
      <c r="C30" s="670"/>
      <c r="D30" s="670"/>
      <c r="E30" s="670"/>
      <c r="F30" s="670"/>
      <c r="G30" s="670"/>
      <c r="H30" s="670"/>
      <c r="I30" s="670"/>
      <c r="J30" s="670"/>
      <c r="K30" s="670"/>
      <c r="L30" s="670"/>
      <c r="M30" s="670"/>
    </row>
    <row r="31" spans="1:37">
      <c r="A31" s="670"/>
      <c r="B31" s="670"/>
      <c r="C31" s="670"/>
      <c r="D31" s="670"/>
      <c r="E31" s="670"/>
      <c r="F31" s="670"/>
      <c r="G31" s="670"/>
      <c r="H31" s="670"/>
      <c r="I31" s="670"/>
      <c r="J31" s="670"/>
      <c r="K31" s="670"/>
      <c r="L31" s="670"/>
      <c r="M31" s="670"/>
    </row>
    <row r="32" spans="1:37">
      <c r="A32" s="670"/>
      <c r="B32" s="670"/>
      <c r="C32" s="670"/>
      <c r="D32" s="670"/>
      <c r="E32" s="670"/>
      <c r="F32" s="670"/>
      <c r="G32" s="670"/>
      <c r="H32" s="670"/>
      <c r="I32" s="670"/>
      <c r="J32" s="670"/>
      <c r="K32" s="670"/>
      <c r="L32" s="685"/>
      <c r="M32" s="670"/>
      <c r="O32" s="637"/>
      <c r="P32" s="637"/>
      <c r="Q32" s="637"/>
      <c r="R32" s="637"/>
      <c r="S32" s="637"/>
    </row>
    <row r="33" spans="1:19">
      <c r="A33" s="686" t="s">
        <v>38</v>
      </c>
      <c r="B33" s="687"/>
      <c r="C33" s="688"/>
      <c r="D33" s="689" t="s">
        <v>2</v>
      </c>
      <c r="E33" s="690" t="s">
        <v>40</v>
      </c>
      <c r="F33" s="691"/>
      <c r="G33" s="689" t="s">
        <v>2</v>
      </c>
      <c r="H33" s="690" t="s">
        <v>49</v>
      </c>
      <c r="I33" s="692"/>
      <c r="J33" s="690" t="s">
        <v>50</v>
      </c>
      <c r="K33" s="693" t="s">
        <v>51</v>
      </c>
      <c r="L33" s="665"/>
      <c r="M33" s="691"/>
      <c r="O33" s="637"/>
      <c r="P33" s="696"/>
      <c r="Q33" s="696"/>
      <c r="R33" s="697"/>
      <c r="S33" s="637"/>
    </row>
    <row r="34" spans="1:19">
      <c r="A34" s="698" t="s">
        <v>39</v>
      </c>
      <c r="B34" s="699"/>
      <c r="C34" s="700"/>
      <c r="D34" s="701"/>
      <c r="E34" s="839"/>
      <c r="F34" s="839"/>
      <c r="G34" s="702" t="s">
        <v>3</v>
      </c>
      <c r="H34" s="699"/>
      <c r="I34" s="703"/>
      <c r="J34" s="704"/>
      <c r="K34" s="705" t="s">
        <v>41</v>
      </c>
      <c r="L34" s="706"/>
      <c r="M34" s="726"/>
      <c r="O34" s="637"/>
      <c r="P34" s="708"/>
      <c r="Q34" s="708"/>
      <c r="R34" s="709"/>
      <c r="S34" s="637"/>
    </row>
    <row r="35" spans="1:19">
      <c r="A35" s="710" t="s">
        <v>48</v>
      </c>
      <c r="B35" s="711"/>
      <c r="C35" s="712"/>
      <c r="D35" s="713"/>
      <c r="E35" s="840"/>
      <c r="F35" s="840"/>
      <c r="G35" s="714" t="s">
        <v>4</v>
      </c>
      <c r="H35" s="715"/>
      <c r="I35" s="716"/>
      <c r="J35" s="717"/>
      <c r="K35" s="718"/>
      <c r="L35" s="685"/>
      <c r="M35" s="719"/>
      <c r="O35" s="637"/>
      <c r="P35" s="709"/>
      <c r="Q35" s="720"/>
      <c r="R35" s="709"/>
      <c r="S35" s="637"/>
    </row>
    <row r="36" spans="1:19">
      <c r="A36" s="721"/>
      <c r="B36" s="722"/>
      <c r="C36" s="723"/>
      <c r="D36" s="713"/>
      <c r="E36" s="724"/>
      <c r="F36" s="725"/>
      <c r="G36" s="714" t="s">
        <v>5</v>
      </c>
      <c r="H36" s="715"/>
      <c r="I36" s="716"/>
      <c r="J36" s="717"/>
      <c r="K36" s="705" t="s">
        <v>42</v>
      </c>
      <c r="L36" s="706"/>
      <c r="M36" s="726"/>
      <c r="O36" s="637"/>
      <c r="P36" s="708"/>
      <c r="Q36" s="708"/>
      <c r="R36" s="709"/>
      <c r="S36" s="637"/>
    </row>
    <row r="37" spans="1:19">
      <c r="A37" s="727"/>
      <c r="B37" s="728"/>
      <c r="C37" s="729"/>
      <c r="D37" s="713"/>
      <c r="E37" s="724"/>
      <c r="F37" s="725"/>
      <c r="G37" s="714" t="s">
        <v>6</v>
      </c>
      <c r="H37" s="715"/>
      <c r="I37" s="716"/>
      <c r="J37" s="717"/>
      <c r="K37" s="730"/>
      <c r="L37" s="725"/>
      <c r="M37" s="707"/>
      <c r="O37" s="637"/>
      <c r="P37" s="709"/>
      <c r="Q37" s="720"/>
      <c r="R37" s="709"/>
      <c r="S37" s="637"/>
    </row>
    <row r="38" spans="1:19">
      <c r="A38" s="731"/>
      <c r="B38" s="732"/>
      <c r="C38" s="733"/>
      <c r="D38" s="713"/>
      <c r="E38" s="724"/>
      <c r="F38" s="725"/>
      <c r="G38" s="714" t="s">
        <v>7</v>
      </c>
      <c r="H38" s="715"/>
      <c r="I38" s="716"/>
      <c r="J38" s="717"/>
      <c r="K38" s="710"/>
      <c r="L38" s="685"/>
      <c r="M38" s="719"/>
      <c r="O38" s="637"/>
      <c r="P38" s="709"/>
      <c r="Q38" s="720"/>
      <c r="R38" s="709"/>
      <c r="S38" s="637"/>
    </row>
    <row r="39" spans="1:19">
      <c r="A39" s="734"/>
      <c r="B39" s="735"/>
      <c r="C39" s="729"/>
      <c r="D39" s="713"/>
      <c r="E39" s="724"/>
      <c r="F39" s="725"/>
      <c r="G39" s="714" t="s">
        <v>8</v>
      </c>
      <c r="H39" s="715"/>
      <c r="I39" s="716"/>
      <c r="J39" s="717"/>
      <c r="K39" s="705" t="s">
        <v>31</v>
      </c>
      <c r="L39" s="706"/>
      <c r="M39" s="726"/>
      <c r="O39" s="637"/>
      <c r="P39" s="708"/>
      <c r="Q39" s="708"/>
      <c r="R39" s="709"/>
      <c r="S39" s="637"/>
    </row>
    <row r="40" spans="1:19">
      <c r="A40" s="734"/>
      <c r="B40" s="735"/>
      <c r="C40" s="736"/>
      <c r="D40" s="713"/>
      <c r="E40" s="724"/>
      <c r="F40" s="725"/>
      <c r="G40" s="714" t="s">
        <v>9</v>
      </c>
      <c r="H40" s="715"/>
      <c r="I40" s="716"/>
      <c r="J40" s="717"/>
      <c r="K40" s="730"/>
      <c r="L40" s="725"/>
      <c r="M40" s="707"/>
      <c r="O40" s="637"/>
      <c r="P40" s="709"/>
      <c r="Q40" s="720"/>
      <c r="R40" s="709"/>
      <c r="S40" s="637"/>
    </row>
    <row r="41" spans="1:19">
      <c r="A41" s="737"/>
      <c r="B41" s="738"/>
      <c r="C41" s="739"/>
      <c r="D41" s="740"/>
      <c r="E41" s="741"/>
      <c r="F41" s="685"/>
      <c r="G41" s="742" t="s">
        <v>10</v>
      </c>
      <c r="H41" s="711"/>
      <c r="I41" s="743"/>
      <c r="J41" s="744"/>
      <c r="K41" s="710" t="str">
        <f>M4</f>
        <v>Kádár László</v>
      </c>
      <c r="L41" s="685"/>
      <c r="M41" s="719"/>
      <c r="O41" s="637"/>
      <c r="P41" s="709"/>
      <c r="Q41" s="720"/>
      <c r="R41" s="745"/>
      <c r="S41" s="637"/>
    </row>
    <row r="42" spans="1:19">
      <c r="O42" s="637"/>
      <c r="P42" s="637"/>
      <c r="Q42" s="637"/>
      <c r="R42" s="637"/>
      <c r="S42" s="637"/>
    </row>
    <row r="43" spans="1:19">
      <c r="O43" s="637"/>
      <c r="P43" s="637"/>
      <c r="Q43" s="637"/>
      <c r="R43" s="637"/>
      <c r="S43" s="637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49" priority="2" stopIfTrue="1" operator="equal">
      <formula>"Bye"</formula>
    </cfRule>
  </conditionalFormatting>
  <conditionalFormatting sqref="R41">
    <cfRule type="expression" dxfId="4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S12" sqref="S12"/>
    </sheetView>
  </sheetViews>
  <sheetFormatPr defaultRowHeight="12.75"/>
  <cols>
    <col min="1" max="1" width="3.85546875" customWidth="1"/>
    <col min="2" max="2" width="14" customWidth="1"/>
    <col min="3" max="3" width="12.42578125" customWidth="1"/>
    <col min="4" max="4" width="10.140625" style="39" customWidth="1"/>
    <col min="5" max="5" width="12.140625" style="304" customWidth="1"/>
    <col min="6" max="6" width="6.140625" style="88" hidden="1" customWidth="1"/>
    <col min="7" max="7" width="31.42578125" style="88" customWidth="1"/>
    <col min="8" max="8" width="7.7109375" style="39" customWidth="1"/>
    <col min="9" max="13" width="7.42578125" style="39" hidden="1" customWidth="1"/>
    <col min="14" max="15" width="7.42578125" style="39" customWidth="1"/>
    <col min="16" max="16" width="7.42578125" style="39" hidden="1" customWidth="1"/>
    <col min="17" max="17" width="7.42578125" style="39" customWidth="1"/>
  </cols>
  <sheetData>
    <row r="1" spans="1:17" ht="26.25">
      <c r="A1" s="141" t="str">
        <f>Altalanos!$A$6</f>
        <v>Budapesti Diákolimpia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5" thickBot="1">
      <c r="B2" s="85" t="s">
        <v>46</v>
      </c>
      <c r="C2" s="318" t="str">
        <f>Altalanos!$D$8</f>
        <v>V.kcs</v>
      </c>
      <c r="D2" s="99"/>
      <c r="E2" s="159" t="s">
        <v>32</v>
      </c>
      <c r="F2" s="89"/>
      <c r="G2" s="89"/>
      <c r="H2" s="296"/>
      <c r="I2" s="296"/>
      <c r="J2" s="84"/>
      <c r="K2" s="84"/>
      <c r="L2" s="84"/>
      <c r="M2" s="84"/>
      <c r="N2" s="93"/>
      <c r="O2" s="79"/>
      <c r="P2" s="79"/>
      <c r="Q2" s="93"/>
    </row>
    <row r="3" spans="1:17" s="2" customFormat="1" ht="13.5" thickBot="1">
      <c r="A3" s="289" t="s">
        <v>45</v>
      </c>
      <c r="B3" s="294"/>
      <c r="C3" s="294"/>
      <c r="D3" s="294"/>
      <c r="E3" s="294"/>
      <c r="F3" s="294"/>
      <c r="G3" s="294"/>
      <c r="H3" s="294"/>
      <c r="I3" s="295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>
      <c r="A4" s="49" t="s">
        <v>22</v>
      </c>
      <c r="B4" s="49"/>
      <c r="C4" s="47" t="s">
        <v>19</v>
      </c>
      <c r="D4" s="49" t="s">
        <v>27</v>
      </c>
      <c r="E4" s="80"/>
      <c r="G4" s="102"/>
      <c r="H4" s="306" t="s">
        <v>28</v>
      </c>
      <c r="I4" s="301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5" thickBot="1">
      <c r="A5" s="153" t="str">
        <f>Altalanos!$A$10</f>
        <v>2023.05.02-05.</v>
      </c>
      <c r="B5" s="153"/>
      <c r="C5" s="86" t="str">
        <f>Altalanos!$C$10</f>
        <v>Budapest</v>
      </c>
      <c r="D5" s="87" t="str">
        <f>Altalanos!$D$10</f>
        <v xml:space="preserve">  </v>
      </c>
      <c r="E5" s="87"/>
      <c r="F5" s="87"/>
      <c r="G5" s="87"/>
      <c r="H5" s="174" t="str">
        <f>Altalanos!$E$10</f>
        <v>Kádár László</v>
      </c>
      <c r="I5" s="307"/>
      <c r="J5" s="106"/>
      <c r="K5" s="81"/>
      <c r="L5" s="81"/>
      <c r="M5" s="81"/>
      <c r="N5" s="106"/>
      <c r="O5" s="87"/>
      <c r="P5" s="87"/>
      <c r="Q5" s="310"/>
    </row>
    <row r="6" spans="1:17" ht="30" customHeight="1" thickBot="1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97" t="s">
        <v>35</v>
      </c>
      <c r="I6" s="298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95" customHeight="1">
      <c r="A7" s="147">
        <v>1</v>
      </c>
      <c r="B7" s="90" t="s">
        <v>170</v>
      </c>
      <c r="C7" s="90" t="s">
        <v>169</v>
      </c>
      <c r="D7" s="91"/>
      <c r="E7" s="162"/>
      <c r="F7" s="290"/>
      <c r="G7" s="291"/>
      <c r="H7" s="91">
        <v>16</v>
      </c>
      <c r="I7" s="91"/>
      <c r="J7" s="144"/>
      <c r="K7" s="142"/>
      <c r="L7" s="146"/>
      <c r="M7" s="142"/>
      <c r="N7" s="137"/>
      <c r="O7" s="315"/>
      <c r="P7" s="108"/>
      <c r="Q7" s="92"/>
    </row>
    <row r="8" spans="1:17" s="11" customFormat="1" ht="18.95" customHeight="1">
      <c r="A8" s="147">
        <v>2</v>
      </c>
      <c r="B8" s="90" t="s">
        <v>143</v>
      </c>
      <c r="C8" s="90" t="s">
        <v>175</v>
      </c>
      <c r="D8" s="91"/>
      <c r="E8" s="162"/>
      <c r="F8" s="292"/>
      <c r="G8" s="293"/>
      <c r="H8" s="91">
        <v>43</v>
      </c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95" customHeight="1">
      <c r="A9" s="147">
        <v>3</v>
      </c>
      <c r="B9" s="90" t="s">
        <v>171</v>
      </c>
      <c r="C9" s="90" t="s">
        <v>134</v>
      </c>
      <c r="D9" s="91"/>
      <c r="E9" s="162"/>
      <c r="F9" s="292"/>
      <c r="G9" s="293"/>
      <c r="H9" s="91"/>
      <c r="I9" s="91"/>
      <c r="J9" s="144"/>
      <c r="K9" s="142"/>
      <c r="L9" s="146"/>
      <c r="M9" s="142"/>
      <c r="N9" s="137"/>
      <c r="O9" s="91"/>
      <c r="P9" s="303"/>
      <c r="Q9" s="167"/>
    </row>
    <row r="10" spans="1:17" s="11" customFormat="1" ht="18.95" customHeight="1">
      <c r="A10" s="147">
        <v>4</v>
      </c>
      <c r="B10" s="90" t="s">
        <v>172</v>
      </c>
      <c r="C10" s="90" t="s">
        <v>174</v>
      </c>
      <c r="D10" s="91"/>
      <c r="E10" s="162"/>
      <c r="F10" s="292"/>
      <c r="G10" s="293"/>
      <c r="H10" s="91"/>
      <c r="I10" s="91"/>
      <c r="J10" s="144"/>
      <c r="K10" s="142"/>
      <c r="L10" s="146"/>
      <c r="M10" s="142"/>
      <c r="N10" s="137"/>
      <c r="O10" s="91"/>
      <c r="P10" s="302"/>
      <c r="Q10" s="299"/>
    </row>
    <row r="11" spans="1:17" s="11" customFormat="1" ht="18.95" customHeight="1">
      <c r="A11" s="147">
        <v>5</v>
      </c>
      <c r="B11" s="90" t="s">
        <v>173</v>
      </c>
      <c r="C11" s="90" t="s">
        <v>176</v>
      </c>
      <c r="D11" s="91"/>
      <c r="E11" s="162"/>
      <c r="F11" s="292"/>
      <c r="G11" s="293"/>
      <c r="H11" s="91"/>
      <c r="I11" s="91"/>
      <c r="J11" s="144"/>
      <c r="K11" s="142"/>
      <c r="L11" s="146"/>
      <c r="M11" s="142"/>
      <c r="N11" s="137"/>
      <c r="O11" s="91"/>
      <c r="P11" s="302"/>
      <c r="Q11" s="299"/>
    </row>
    <row r="12" spans="1:17" s="11" customFormat="1" ht="18.95" customHeight="1">
      <c r="A12" s="147">
        <v>6</v>
      </c>
      <c r="B12" s="90"/>
      <c r="C12" s="90"/>
      <c r="D12" s="91"/>
      <c r="E12" s="162"/>
      <c r="F12" s="292"/>
      <c r="G12" s="293"/>
      <c r="H12" s="91"/>
      <c r="I12" s="91"/>
      <c r="J12" s="144"/>
      <c r="K12" s="142"/>
      <c r="L12" s="146"/>
      <c r="M12" s="142"/>
      <c r="N12" s="137"/>
      <c r="O12" s="91"/>
      <c r="P12" s="302"/>
      <c r="Q12" s="299"/>
    </row>
    <row r="13" spans="1:17" s="11" customFormat="1" ht="18.95" customHeight="1">
      <c r="A13" s="147">
        <v>7</v>
      </c>
      <c r="B13" s="90"/>
      <c r="C13" s="90"/>
      <c r="D13" s="91"/>
      <c r="E13" s="162"/>
      <c r="F13" s="292"/>
      <c r="G13" s="293"/>
      <c r="H13" s="91"/>
      <c r="I13" s="91"/>
      <c r="J13" s="144"/>
      <c r="K13" s="142"/>
      <c r="L13" s="146"/>
      <c r="M13" s="142"/>
      <c r="N13" s="137"/>
      <c r="O13" s="91"/>
      <c r="P13" s="302"/>
      <c r="Q13" s="299"/>
    </row>
    <row r="14" spans="1:17" s="11" customFormat="1" ht="18.95" customHeight="1">
      <c r="A14" s="147">
        <v>8</v>
      </c>
      <c r="B14" s="90"/>
      <c r="C14" s="90"/>
      <c r="D14" s="91"/>
      <c r="E14" s="162"/>
      <c r="F14" s="292"/>
      <c r="G14" s="293"/>
      <c r="H14" s="91"/>
      <c r="I14" s="91"/>
      <c r="J14" s="144"/>
      <c r="K14" s="142"/>
      <c r="L14" s="146"/>
      <c r="M14" s="142"/>
      <c r="N14" s="137"/>
      <c r="O14" s="91"/>
      <c r="P14" s="302"/>
      <c r="Q14" s="299"/>
    </row>
    <row r="15" spans="1:17" s="11" customFormat="1" ht="18.95" customHeight="1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95" customHeight="1">
      <c r="A16" s="147">
        <v>10</v>
      </c>
      <c r="B16" s="314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95" customHeight="1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95" customHeight="1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95" customHeight="1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95" customHeight="1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95" customHeight="1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95" customHeight="1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95" customHeight="1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95" customHeight="1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95" customHeight="1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95" customHeight="1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95" customHeight="1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95" customHeight="1">
      <c r="A28" s="147">
        <v>22</v>
      </c>
      <c r="B28" s="90"/>
      <c r="C28" s="90"/>
      <c r="D28" s="91"/>
      <c r="E28" s="316"/>
      <c r="F28" s="308"/>
      <c r="G28" s="309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95" customHeight="1">
      <c r="A29" s="147">
        <v>23</v>
      </c>
      <c r="B29" s="90"/>
      <c r="C29" s="90"/>
      <c r="D29" s="91"/>
      <c r="E29" s="317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95" customHeight="1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95" customHeight="1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95" customHeight="1">
      <c r="A32" s="147">
        <v>26</v>
      </c>
      <c r="B32" s="90"/>
      <c r="C32" s="90"/>
      <c r="D32" s="91"/>
      <c r="E32" s="305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95" customHeight="1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95" customHeight="1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95" customHeight="1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95" customHeight="1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95" customHeight="1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95" customHeight="1">
      <c r="A38" s="147">
        <v>32</v>
      </c>
      <c r="B38" s="90"/>
      <c r="C38" s="90"/>
      <c r="D38" s="91"/>
      <c r="E38" s="162"/>
      <c r="F38" s="107"/>
      <c r="G38" s="107"/>
      <c r="H38" s="300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95" customHeight="1">
      <c r="A39" s="147">
        <v>33</v>
      </c>
      <c r="B39" s="90"/>
      <c r="C39" s="90"/>
      <c r="D39" s="91"/>
      <c r="E39" s="162"/>
      <c r="F39" s="107"/>
      <c r="G39" s="107"/>
      <c r="H39" s="300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95" customHeight="1">
      <c r="A40" s="147">
        <v>34</v>
      </c>
      <c r="B40" s="90"/>
      <c r="C40" s="90"/>
      <c r="D40" s="91"/>
      <c r="E40" s="162"/>
      <c r="F40" s="107"/>
      <c r="G40" s="107"/>
      <c r="H40" s="300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95" customHeight="1">
      <c r="A41" s="147">
        <v>35</v>
      </c>
      <c r="B41" s="90"/>
      <c r="C41" s="90"/>
      <c r="D41" s="91"/>
      <c r="E41" s="162"/>
      <c r="F41" s="107"/>
      <c r="G41" s="107"/>
      <c r="H41" s="300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95" customHeight="1">
      <c r="A42" s="147">
        <v>36</v>
      </c>
      <c r="B42" s="90"/>
      <c r="C42" s="90"/>
      <c r="D42" s="91"/>
      <c r="E42" s="162"/>
      <c r="F42" s="107"/>
      <c r="G42" s="107"/>
      <c r="H42" s="300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95" customHeight="1">
      <c r="A43" s="147">
        <v>37</v>
      </c>
      <c r="B43" s="90"/>
      <c r="C43" s="90"/>
      <c r="D43" s="91"/>
      <c r="E43" s="162"/>
      <c r="F43" s="107"/>
      <c r="G43" s="107"/>
      <c r="H43" s="300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95" customHeight="1">
      <c r="A44" s="147">
        <v>38</v>
      </c>
      <c r="B44" s="90"/>
      <c r="C44" s="90"/>
      <c r="D44" s="91"/>
      <c r="E44" s="162"/>
      <c r="F44" s="107"/>
      <c r="G44" s="107"/>
      <c r="H44" s="300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95" customHeight="1">
      <c r="A45" s="147">
        <v>39</v>
      </c>
      <c r="B45" s="90"/>
      <c r="C45" s="90"/>
      <c r="D45" s="91"/>
      <c r="E45" s="162"/>
      <c r="F45" s="107"/>
      <c r="G45" s="107"/>
      <c r="H45" s="300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95" customHeight="1">
      <c r="A46" s="147">
        <v>40</v>
      </c>
      <c r="B46" s="90"/>
      <c r="C46" s="90"/>
      <c r="D46" s="91"/>
      <c r="E46" s="162"/>
      <c r="F46" s="107"/>
      <c r="G46" s="107"/>
      <c r="H46" s="300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95" customHeight="1">
      <c r="A47" s="147">
        <v>41</v>
      </c>
      <c r="B47" s="90"/>
      <c r="C47" s="90"/>
      <c r="D47" s="91"/>
      <c r="E47" s="162"/>
      <c r="F47" s="107"/>
      <c r="G47" s="107"/>
      <c r="H47" s="300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95" customHeight="1">
      <c r="A48" s="147">
        <v>42</v>
      </c>
      <c r="B48" s="90"/>
      <c r="C48" s="90"/>
      <c r="D48" s="91"/>
      <c r="E48" s="162"/>
      <c r="F48" s="107"/>
      <c r="G48" s="107"/>
      <c r="H48" s="300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95" customHeight="1">
      <c r="A49" s="147">
        <v>43</v>
      </c>
      <c r="B49" s="90"/>
      <c r="C49" s="90"/>
      <c r="D49" s="91"/>
      <c r="E49" s="162"/>
      <c r="F49" s="107"/>
      <c r="G49" s="107"/>
      <c r="H49" s="300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95" customHeight="1">
      <c r="A50" s="147">
        <v>44</v>
      </c>
      <c r="B50" s="90"/>
      <c r="C50" s="90"/>
      <c r="D50" s="91"/>
      <c r="E50" s="162"/>
      <c r="F50" s="107"/>
      <c r="G50" s="107"/>
      <c r="H50" s="300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95" customHeight="1">
      <c r="A51" s="147">
        <v>45</v>
      </c>
      <c r="B51" s="90"/>
      <c r="C51" s="90"/>
      <c r="D51" s="91"/>
      <c r="E51" s="162"/>
      <c r="F51" s="107"/>
      <c r="G51" s="107"/>
      <c r="H51" s="300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95" customHeight="1">
      <c r="A52" s="147">
        <v>46</v>
      </c>
      <c r="B52" s="90"/>
      <c r="C52" s="90"/>
      <c r="D52" s="91"/>
      <c r="E52" s="162"/>
      <c r="F52" s="107"/>
      <c r="G52" s="107"/>
      <c r="H52" s="300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95" customHeight="1">
      <c r="A53" s="147">
        <v>47</v>
      </c>
      <c r="B53" s="90"/>
      <c r="C53" s="90"/>
      <c r="D53" s="91"/>
      <c r="E53" s="162"/>
      <c r="F53" s="107"/>
      <c r="G53" s="107"/>
      <c r="H53" s="300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95" customHeight="1">
      <c r="A54" s="147">
        <v>48</v>
      </c>
      <c r="B54" s="90"/>
      <c r="C54" s="90"/>
      <c r="D54" s="91"/>
      <c r="E54" s="162"/>
      <c r="F54" s="107"/>
      <c r="G54" s="107"/>
      <c r="H54" s="300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95" customHeight="1">
      <c r="A55" s="147">
        <v>49</v>
      </c>
      <c r="B55" s="90"/>
      <c r="C55" s="90"/>
      <c r="D55" s="91"/>
      <c r="E55" s="162"/>
      <c r="F55" s="107"/>
      <c r="G55" s="107"/>
      <c r="H55" s="300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95" customHeight="1">
      <c r="A56" s="147">
        <v>50</v>
      </c>
      <c r="B56" s="90"/>
      <c r="C56" s="90"/>
      <c r="D56" s="91"/>
      <c r="E56" s="162"/>
      <c r="F56" s="107"/>
      <c r="G56" s="107"/>
      <c r="H56" s="300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95" customHeight="1">
      <c r="A57" s="147">
        <v>51</v>
      </c>
      <c r="B57" s="90"/>
      <c r="C57" s="90"/>
      <c r="D57" s="91"/>
      <c r="E57" s="162"/>
      <c r="F57" s="107"/>
      <c r="G57" s="107"/>
      <c r="H57" s="300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95" customHeight="1">
      <c r="A58" s="147">
        <v>52</v>
      </c>
      <c r="B58" s="90"/>
      <c r="C58" s="90"/>
      <c r="D58" s="91"/>
      <c r="E58" s="162"/>
      <c r="F58" s="107"/>
      <c r="G58" s="107"/>
      <c r="H58" s="300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95" customHeight="1">
      <c r="A59" s="147">
        <v>53</v>
      </c>
      <c r="B59" s="90"/>
      <c r="C59" s="90"/>
      <c r="D59" s="91"/>
      <c r="E59" s="162"/>
      <c r="F59" s="107"/>
      <c r="G59" s="107"/>
      <c r="H59" s="300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95" customHeight="1">
      <c r="A60" s="147">
        <v>54</v>
      </c>
      <c r="B60" s="90"/>
      <c r="C60" s="90"/>
      <c r="D60" s="91"/>
      <c r="E60" s="162"/>
      <c r="F60" s="107"/>
      <c r="G60" s="107"/>
      <c r="H60" s="300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95" customHeight="1">
      <c r="A61" s="147">
        <v>55</v>
      </c>
      <c r="B61" s="90"/>
      <c r="C61" s="90"/>
      <c r="D61" s="91"/>
      <c r="E61" s="162"/>
      <c r="F61" s="107"/>
      <c r="G61" s="107"/>
      <c r="H61" s="300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95" customHeight="1">
      <c r="A62" s="147">
        <v>56</v>
      </c>
      <c r="B62" s="90"/>
      <c r="C62" s="90"/>
      <c r="D62" s="91"/>
      <c r="E62" s="162"/>
      <c r="F62" s="107"/>
      <c r="G62" s="107"/>
      <c r="H62" s="300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95" customHeight="1">
      <c r="A63" s="147">
        <v>57</v>
      </c>
      <c r="B63" s="90"/>
      <c r="C63" s="90"/>
      <c r="D63" s="91"/>
      <c r="E63" s="162"/>
      <c r="F63" s="107"/>
      <c r="G63" s="107"/>
      <c r="H63" s="300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95" customHeight="1">
      <c r="A64" s="147">
        <v>58</v>
      </c>
      <c r="B64" s="90"/>
      <c r="C64" s="90"/>
      <c r="D64" s="91"/>
      <c r="E64" s="162"/>
      <c r="F64" s="107"/>
      <c r="G64" s="107"/>
      <c r="H64" s="300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95" customHeight="1">
      <c r="A65" s="147">
        <v>59</v>
      </c>
      <c r="B65" s="90"/>
      <c r="C65" s="90"/>
      <c r="D65" s="91"/>
      <c r="E65" s="162"/>
      <c r="F65" s="107"/>
      <c r="G65" s="107"/>
      <c r="H65" s="300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95" customHeight="1">
      <c r="A66" s="147">
        <v>60</v>
      </c>
      <c r="B66" s="90"/>
      <c r="C66" s="90"/>
      <c r="D66" s="91"/>
      <c r="E66" s="162"/>
      <c r="F66" s="107"/>
      <c r="G66" s="107"/>
      <c r="H66" s="300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95" customHeight="1">
      <c r="A67" s="147">
        <v>61</v>
      </c>
      <c r="B67" s="90"/>
      <c r="C67" s="90"/>
      <c r="D67" s="91"/>
      <c r="E67" s="162"/>
      <c r="F67" s="107"/>
      <c r="G67" s="107"/>
      <c r="H67" s="300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95" customHeight="1">
      <c r="A68" s="147">
        <v>62</v>
      </c>
      <c r="B68" s="90"/>
      <c r="C68" s="90"/>
      <c r="D68" s="91"/>
      <c r="E68" s="162"/>
      <c r="F68" s="107"/>
      <c r="G68" s="107"/>
      <c r="H68" s="300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95" customHeight="1">
      <c r="A69" s="147">
        <v>63</v>
      </c>
      <c r="B69" s="90"/>
      <c r="C69" s="90"/>
      <c r="D69" s="91"/>
      <c r="E69" s="162"/>
      <c r="F69" s="107"/>
      <c r="G69" s="107"/>
      <c r="H69" s="300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95" customHeight="1">
      <c r="A70" s="147">
        <v>64</v>
      </c>
      <c r="B70" s="90"/>
      <c r="C70" s="90"/>
      <c r="D70" s="91"/>
      <c r="E70" s="162"/>
      <c r="F70" s="107"/>
      <c r="G70" s="107"/>
      <c r="H70" s="300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95" customHeight="1">
      <c r="A71" s="147">
        <v>65</v>
      </c>
      <c r="B71" s="90"/>
      <c r="C71" s="90"/>
      <c r="D71" s="91"/>
      <c r="E71" s="162"/>
      <c r="F71" s="107"/>
      <c r="G71" s="107"/>
      <c r="H71" s="300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95" customHeight="1">
      <c r="A72" s="147">
        <v>66</v>
      </c>
      <c r="B72" s="90"/>
      <c r="C72" s="90"/>
      <c r="D72" s="91"/>
      <c r="E72" s="162"/>
      <c r="F72" s="107"/>
      <c r="G72" s="107"/>
      <c r="H72" s="300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95" customHeight="1">
      <c r="A73" s="147">
        <v>67</v>
      </c>
      <c r="B73" s="90"/>
      <c r="C73" s="90"/>
      <c r="D73" s="91"/>
      <c r="E73" s="162"/>
      <c r="F73" s="107"/>
      <c r="G73" s="107"/>
      <c r="H73" s="300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95" customHeight="1">
      <c r="A74" s="147">
        <v>68</v>
      </c>
      <c r="B74" s="90"/>
      <c r="C74" s="90"/>
      <c r="D74" s="91"/>
      <c r="E74" s="162"/>
      <c r="F74" s="107"/>
      <c r="G74" s="107"/>
      <c r="H74" s="300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95" customHeight="1">
      <c r="A75" s="147">
        <v>69</v>
      </c>
      <c r="B75" s="90"/>
      <c r="C75" s="90"/>
      <c r="D75" s="91"/>
      <c r="E75" s="162"/>
      <c r="F75" s="107"/>
      <c r="G75" s="107"/>
      <c r="H75" s="300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95" customHeight="1">
      <c r="A76" s="147">
        <v>70</v>
      </c>
      <c r="B76" s="90"/>
      <c r="C76" s="90"/>
      <c r="D76" s="91"/>
      <c r="E76" s="162"/>
      <c r="F76" s="107"/>
      <c r="G76" s="107"/>
      <c r="H76" s="300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95" customHeight="1">
      <c r="A77" s="147">
        <v>71</v>
      </c>
      <c r="B77" s="90"/>
      <c r="C77" s="90"/>
      <c r="D77" s="91"/>
      <c r="E77" s="162"/>
      <c r="F77" s="107"/>
      <c r="G77" s="107"/>
      <c r="H77" s="300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95" customHeight="1">
      <c r="A78" s="147">
        <v>72</v>
      </c>
      <c r="B78" s="90"/>
      <c r="C78" s="90"/>
      <c r="D78" s="91"/>
      <c r="E78" s="162"/>
      <c r="F78" s="107"/>
      <c r="G78" s="107"/>
      <c r="H78" s="300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95" customHeight="1">
      <c r="A79" s="147">
        <v>73</v>
      </c>
      <c r="B79" s="90"/>
      <c r="C79" s="90"/>
      <c r="D79" s="91"/>
      <c r="E79" s="162"/>
      <c r="F79" s="107"/>
      <c r="G79" s="107"/>
      <c r="H79" s="300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95" customHeight="1">
      <c r="A80" s="147">
        <v>74</v>
      </c>
      <c r="B80" s="90"/>
      <c r="C80" s="90"/>
      <c r="D80" s="91"/>
      <c r="E80" s="162"/>
      <c r="F80" s="107"/>
      <c r="G80" s="107"/>
      <c r="H80" s="300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95" customHeight="1">
      <c r="A81" s="147">
        <v>75</v>
      </c>
      <c r="B81" s="90"/>
      <c r="C81" s="90"/>
      <c r="D81" s="91"/>
      <c r="E81" s="162"/>
      <c r="F81" s="107"/>
      <c r="G81" s="107"/>
      <c r="H81" s="300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95" customHeight="1">
      <c r="A82" s="147">
        <v>76</v>
      </c>
      <c r="B82" s="90"/>
      <c r="C82" s="90"/>
      <c r="D82" s="91"/>
      <c r="E82" s="162"/>
      <c r="F82" s="107"/>
      <c r="G82" s="107"/>
      <c r="H82" s="300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95" customHeight="1">
      <c r="A83" s="147">
        <v>77</v>
      </c>
      <c r="B83" s="90"/>
      <c r="C83" s="90"/>
      <c r="D83" s="91"/>
      <c r="E83" s="162"/>
      <c r="F83" s="107"/>
      <c r="G83" s="107"/>
      <c r="H83" s="300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95" customHeight="1">
      <c r="A84" s="147">
        <v>78</v>
      </c>
      <c r="B84" s="90"/>
      <c r="C84" s="90"/>
      <c r="D84" s="91"/>
      <c r="E84" s="162"/>
      <c r="F84" s="107"/>
      <c r="G84" s="107"/>
      <c r="H84" s="300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95" customHeight="1">
      <c r="A85" s="147">
        <v>79</v>
      </c>
      <c r="B85" s="90"/>
      <c r="C85" s="90"/>
      <c r="D85" s="91"/>
      <c r="E85" s="162"/>
      <c r="F85" s="107"/>
      <c r="G85" s="107"/>
      <c r="H85" s="300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95" customHeight="1">
      <c r="A86" s="147">
        <v>80</v>
      </c>
      <c r="B86" s="90"/>
      <c r="C86" s="90"/>
      <c r="D86" s="91"/>
      <c r="E86" s="162"/>
      <c r="F86" s="107"/>
      <c r="G86" s="107"/>
      <c r="H86" s="300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95" customHeight="1">
      <c r="A87" s="147">
        <v>81</v>
      </c>
      <c r="B87" s="90"/>
      <c r="C87" s="90"/>
      <c r="D87" s="91"/>
      <c r="E87" s="162"/>
      <c r="F87" s="107"/>
      <c r="G87" s="107"/>
      <c r="H87" s="300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95" customHeight="1">
      <c r="A88" s="147">
        <v>82</v>
      </c>
      <c r="B88" s="90"/>
      <c r="C88" s="90"/>
      <c r="D88" s="91"/>
      <c r="E88" s="162"/>
      <c r="F88" s="107"/>
      <c r="G88" s="107"/>
      <c r="H88" s="300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95" customHeight="1">
      <c r="A89" s="147">
        <v>83</v>
      </c>
      <c r="B89" s="90"/>
      <c r="C89" s="90"/>
      <c r="D89" s="91"/>
      <c r="E89" s="162"/>
      <c r="F89" s="107"/>
      <c r="G89" s="107"/>
      <c r="H89" s="300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95" customHeight="1">
      <c r="A90" s="147">
        <v>84</v>
      </c>
      <c r="B90" s="90"/>
      <c r="C90" s="90"/>
      <c r="D90" s="91"/>
      <c r="E90" s="162"/>
      <c r="F90" s="107"/>
      <c r="G90" s="107"/>
      <c r="H90" s="300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95" customHeight="1">
      <c r="A91" s="147">
        <v>85</v>
      </c>
      <c r="B91" s="90"/>
      <c r="C91" s="90"/>
      <c r="D91" s="91"/>
      <c r="E91" s="162"/>
      <c r="F91" s="107"/>
      <c r="G91" s="107"/>
      <c r="H91" s="300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95" customHeight="1">
      <c r="A92" s="147">
        <v>86</v>
      </c>
      <c r="B92" s="90"/>
      <c r="C92" s="90"/>
      <c r="D92" s="91"/>
      <c r="E92" s="162"/>
      <c r="F92" s="107"/>
      <c r="G92" s="107"/>
      <c r="H92" s="300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95" customHeight="1">
      <c r="A93" s="147">
        <v>87</v>
      </c>
      <c r="B93" s="90"/>
      <c r="C93" s="90"/>
      <c r="D93" s="91"/>
      <c r="E93" s="162"/>
      <c r="F93" s="107"/>
      <c r="G93" s="107"/>
      <c r="H93" s="300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95" customHeight="1">
      <c r="A94" s="147">
        <v>88</v>
      </c>
      <c r="B94" s="90"/>
      <c r="C94" s="90"/>
      <c r="D94" s="91"/>
      <c r="E94" s="162"/>
      <c r="F94" s="107"/>
      <c r="G94" s="107"/>
      <c r="H94" s="300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95" customHeight="1">
      <c r="A95" s="147">
        <v>89</v>
      </c>
      <c r="B95" s="90"/>
      <c r="C95" s="90"/>
      <c r="D95" s="91"/>
      <c r="E95" s="162"/>
      <c r="F95" s="107"/>
      <c r="G95" s="107"/>
      <c r="H95" s="300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95" customHeight="1">
      <c r="A96" s="147">
        <v>90</v>
      </c>
      <c r="B96" s="90"/>
      <c r="C96" s="90"/>
      <c r="D96" s="91"/>
      <c r="E96" s="162"/>
      <c r="F96" s="107"/>
      <c r="G96" s="107"/>
      <c r="H96" s="300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95" customHeight="1">
      <c r="A97" s="147">
        <v>91</v>
      </c>
      <c r="B97" s="90"/>
      <c r="C97" s="90"/>
      <c r="D97" s="91"/>
      <c r="E97" s="162"/>
      <c r="F97" s="107"/>
      <c r="G97" s="107"/>
      <c r="H97" s="300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95" customHeight="1">
      <c r="A98" s="147">
        <v>92</v>
      </c>
      <c r="B98" s="90"/>
      <c r="C98" s="90"/>
      <c r="D98" s="91"/>
      <c r="E98" s="162"/>
      <c r="F98" s="107"/>
      <c r="G98" s="107"/>
      <c r="H98" s="300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95" customHeight="1">
      <c r="A99" s="147">
        <v>93</v>
      </c>
      <c r="B99" s="90"/>
      <c r="C99" s="90"/>
      <c r="D99" s="91"/>
      <c r="E99" s="162"/>
      <c r="F99" s="107"/>
      <c r="G99" s="107"/>
      <c r="H99" s="300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95" customHeight="1">
      <c r="A100" s="147">
        <v>94</v>
      </c>
      <c r="B100" s="90"/>
      <c r="C100" s="90"/>
      <c r="D100" s="91"/>
      <c r="E100" s="162"/>
      <c r="F100" s="107"/>
      <c r="G100" s="107"/>
      <c r="H100" s="300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95" customHeight="1">
      <c r="A101" s="147">
        <v>95</v>
      </c>
      <c r="B101" s="90"/>
      <c r="C101" s="90"/>
      <c r="D101" s="91"/>
      <c r="E101" s="162"/>
      <c r="F101" s="107"/>
      <c r="G101" s="107"/>
      <c r="H101" s="300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95" customHeight="1">
      <c r="A102" s="147">
        <v>96</v>
      </c>
      <c r="B102" s="90"/>
      <c r="C102" s="90"/>
      <c r="D102" s="91"/>
      <c r="E102" s="162"/>
      <c r="F102" s="107"/>
      <c r="G102" s="107"/>
      <c r="H102" s="300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95" customHeight="1">
      <c r="A103" s="147">
        <v>97</v>
      </c>
      <c r="B103" s="90"/>
      <c r="C103" s="90"/>
      <c r="D103" s="91"/>
      <c r="E103" s="162"/>
      <c r="F103" s="107"/>
      <c r="G103" s="107"/>
      <c r="H103" s="300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95" customHeight="1">
      <c r="A104" s="147">
        <v>98</v>
      </c>
      <c r="B104" s="90"/>
      <c r="C104" s="90"/>
      <c r="D104" s="91"/>
      <c r="E104" s="162"/>
      <c r="F104" s="107"/>
      <c r="G104" s="107"/>
      <c r="H104" s="300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95" customHeight="1">
      <c r="A105" s="147">
        <v>99</v>
      </c>
      <c r="B105" s="90"/>
      <c r="C105" s="90"/>
      <c r="D105" s="91"/>
      <c r="E105" s="162"/>
      <c r="F105" s="107"/>
      <c r="G105" s="107"/>
      <c r="H105" s="300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95" customHeight="1">
      <c r="A106" s="147">
        <v>100</v>
      </c>
      <c r="B106" s="90"/>
      <c r="C106" s="90"/>
      <c r="D106" s="91"/>
      <c r="E106" s="162"/>
      <c r="F106" s="107"/>
      <c r="G106" s="107"/>
      <c r="H106" s="300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95" customHeight="1">
      <c r="A107" s="147">
        <v>101</v>
      </c>
      <c r="B107" s="90"/>
      <c r="C107" s="90"/>
      <c r="D107" s="91"/>
      <c r="E107" s="162"/>
      <c r="F107" s="107"/>
      <c r="G107" s="107"/>
      <c r="H107" s="300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95" customHeight="1">
      <c r="A108" s="147">
        <v>102</v>
      </c>
      <c r="B108" s="90"/>
      <c r="C108" s="90"/>
      <c r="D108" s="91"/>
      <c r="E108" s="162"/>
      <c r="F108" s="107"/>
      <c r="G108" s="107"/>
      <c r="H108" s="300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95" customHeight="1">
      <c r="A109" s="147">
        <v>103</v>
      </c>
      <c r="B109" s="90"/>
      <c r="C109" s="90"/>
      <c r="D109" s="91"/>
      <c r="E109" s="162"/>
      <c r="F109" s="107"/>
      <c r="G109" s="107"/>
      <c r="H109" s="300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95" customHeight="1">
      <c r="A110" s="147">
        <v>104</v>
      </c>
      <c r="B110" s="90"/>
      <c r="C110" s="90"/>
      <c r="D110" s="91"/>
      <c r="E110" s="162"/>
      <c r="F110" s="107"/>
      <c r="G110" s="107"/>
      <c r="H110" s="300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95" customHeight="1">
      <c r="A111" s="147">
        <v>105</v>
      </c>
      <c r="B111" s="90"/>
      <c r="C111" s="90"/>
      <c r="D111" s="91"/>
      <c r="E111" s="162"/>
      <c r="F111" s="107"/>
      <c r="G111" s="107"/>
      <c r="H111" s="300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95" customHeight="1">
      <c r="A112" s="147">
        <v>106</v>
      </c>
      <c r="B112" s="90"/>
      <c r="C112" s="90"/>
      <c r="D112" s="91"/>
      <c r="E112" s="162"/>
      <c r="F112" s="107"/>
      <c r="G112" s="107"/>
      <c r="H112" s="300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95" customHeight="1">
      <c r="A113" s="147">
        <v>107</v>
      </c>
      <c r="B113" s="90"/>
      <c r="C113" s="90"/>
      <c r="D113" s="91"/>
      <c r="E113" s="162"/>
      <c r="F113" s="107"/>
      <c r="G113" s="107"/>
      <c r="H113" s="300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95" customHeight="1">
      <c r="A114" s="147">
        <v>108</v>
      </c>
      <c r="B114" s="90"/>
      <c r="C114" s="90"/>
      <c r="D114" s="91"/>
      <c r="E114" s="162"/>
      <c r="F114" s="107"/>
      <c r="G114" s="107"/>
      <c r="H114" s="300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95" customHeight="1">
      <c r="A115" s="147">
        <v>109</v>
      </c>
      <c r="B115" s="90"/>
      <c r="C115" s="90"/>
      <c r="D115" s="91"/>
      <c r="E115" s="162"/>
      <c r="F115" s="107"/>
      <c r="G115" s="107"/>
      <c r="H115" s="300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95" customHeight="1">
      <c r="A116" s="147">
        <v>110</v>
      </c>
      <c r="B116" s="90"/>
      <c r="C116" s="90"/>
      <c r="D116" s="91"/>
      <c r="E116" s="162"/>
      <c r="F116" s="107"/>
      <c r="G116" s="107"/>
      <c r="H116" s="300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95" customHeight="1">
      <c r="A117" s="147">
        <v>111</v>
      </c>
      <c r="B117" s="90"/>
      <c r="C117" s="90"/>
      <c r="D117" s="91"/>
      <c r="E117" s="162"/>
      <c r="F117" s="107"/>
      <c r="G117" s="107"/>
      <c r="H117" s="300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95" customHeight="1">
      <c r="A118" s="147">
        <v>112</v>
      </c>
      <c r="B118" s="90"/>
      <c r="C118" s="90"/>
      <c r="D118" s="91"/>
      <c r="E118" s="162"/>
      <c r="F118" s="107"/>
      <c r="G118" s="107"/>
      <c r="H118" s="300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95" customHeight="1">
      <c r="A119" s="147">
        <v>113</v>
      </c>
      <c r="B119" s="90"/>
      <c r="C119" s="90"/>
      <c r="D119" s="91"/>
      <c r="E119" s="162"/>
      <c r="F119" s="107"/>
      <c r="G119" s="107"/>
      <c r="H119" s="300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95" customHeight="1">
      <c r="A120" s="147">
        <v>114</v>
      </c>
      <c r="B120" s="90"/>
      <c r="C120" s="90"/>
      <c r="D120" s="91"/>
      <c r="E120" s="162"/>
      <c r="F120" s="107"/>
      <c r="G120" s="107"/>
      <c r="H120" s="300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95" customHeight="1">
      <c r="A121" s="147">
        <v>115</v>
      </c>
      <c r="B121" s="90"/>
      <c r="C121" s="90"/>
      <c r="D121" s="91"/>
      <c r="E121" s="162"/>
      <c r="F121" s="107"/>
      <c r="G121" s="107"/>
      <c r="H121" s="300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95" customHeight="1">
      <c r="A122" s="147">
        <v>116</v>
      </c>
      <c r="B122" s="90"/>
      <c r="C122" s="90"/>
      <c r="D122" s="91"/>
      <c r="E122" s="162"/>
      <c r="F122" s="107"/>
      <c r="G122" s="107"/>
      <c r="H122" s="300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95" customHeight="1">
      <c r="A123" s="147">
        <v>117</v>
      </c>
      <c r="B123" s="90"/>
      <c r="C123" s="90"/>
      <c r="D123" s="91"/>
      <c r="E123" s="162"/>
      <c r="F123" s="107"/>
      <c r="G123" s="107"/>
      <c r="H123" s="300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95" customHeight="1">
      <c r="A124" s="147">
        <v>118</v>
      </c>
      <c r="B124" s="90"/>
      <c r="C124" s="90"/>
      <c r="D124" s="91"/>
      <c r="E124" s="162"/>
      <c r="F124" s="107"/>
      <c r="G124" s="107"/>
      <c r="H124" s="300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95" customHeight="1">
      <c r="A125" s="147">
        <v>119</v>
      </c>
      <c r="B125" s="90"/>
      <c r="C125" s="90"/>
      <c r="D125" s="91"/>
      <c r="E125" s="162"/>
      <c r="F125" s="107"/>
      <c r="G125" s="107"/>
      <c r="H125" s="300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95" customHeight="1">
      <c r="A126" s="147">
        <v>120</v>
      </c>
      <c r="B126" s="90"/>
      <c r="C126" s="90"/>
      <c r="D126" s="91"/>
      <c r="E126" s="162"/>
      <c r="F126" s="107"/>
      <c r="G126" s="107"/>
      <c r="H126" s="300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95" customHeight="1">
      <c r="A127" s="147">
        <v>121</v>
      </c>
      <c r="B127" s="90"/>
      <c r="C127" s="90"/>
      <c r="D127" s="91"/>
      <c r="E127" s="162"/>
      <c r="F127" s="107"/>
      <c r="G127" s="107"/>
      <c r="H127" s="300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95" customHeight="1">
      <c r="A128" s="147">
        <v>122</v>
      </c>
      <c r="B128" s="90"/>
      <c r="C128" s="90"/>
      <c r="D128" s="91"/>
      <c r="E128" s="162"/>
      <c r="F128" s="107"/>
      <c r="G128" s="107"/>
      <c r="H128" s="300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95" customHeight="1">
      <c r="A129" s="147">
        <v>123</v>
      </c>
      <c r="B129" s="90"/>
      <c r="C129" s="90"/>
      <c r="D129" s="91"/>
      <c r="E129" s="162"/>
      <c r="F129" s="107"/>
      <c r="G129" s="107"/>
      <c r="H129" s="300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95" customHeight="1">
      <c r="A130" s="147">
        <v>124</v>
      </c>
      <c r="B130" s="90"/>
      <c r="C130" s="90"/>
      <c r="D130" s="91"/>
      <c r="E130" s="162"/>
      <c r="F130" s="107"/>
      <c r="G130" s="107"/>
      <c r="H130" s="300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95" customHeight="1">
      <c r="A131" s="147">
        <v>125</v>
      </c>
      <c r="B131" s="90"/>
      <c r="C131" s="90"/>
      <c r="D131" s="91"/>
      <c r="E131" s="162"/>
      <c r="F131" s="107"/>
      <c r="G131" s="107"/>
      <c r="H131" s="300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95" customHeight="1">
      <c r="A132" s="147">
        <v>126</v>
      </c>
      <c r="B132" s="90"/>
      <c r="C132" s="90"/>
      <c r="D132" s="91"/>
      <c r="E132" s="162"/>
      <c r="F132" s="107"/>
      <c r="G132" s="107"/>
      <c r="H132" s="300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95" customHeight="1">
      <c r="A133" s="147">
        <v>127</v>
      </c>
      <c r="B133" s="90"/>
      <c r="C133" s="90"/>
      <c r="D133" s="91"/>
      <c r="E133" s="162"/>
      <c r="F133" s="107"/>
      <c r="G133" s="107"/>
      <c r="H133" s="300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95" customHeight="1">
      <c r="A134" s="147">
        <v>128</v>
      </c>
      <c r="B134" s="90"/>
      <c r="C134" s="90"/>
      <c r="D134" s="91"/>
      <c r="E134" s="162"/>
      <c r="F134" s="107"/>
      <c r="G134" s="107"/>
      <c r="H134" s="300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1"/>
      <c r="P134" s="172">
        <f t="shared" si="5"/>
        <v>999</v>
      </c>
      <c r="Q134" s="173"/>
    </row>
    <row r="135" spans="1:17">
      <c r="A135" s="147">
        <v>129</v>
      </c>
      <c r="B135" s="90"/>
      <c r="C135" s="90"/>
      <c r="D135" s="91"/>
      <c r="E135" s="162"/>
      <c r="F135" s="107"/>
      <c r="G135" s="107"/>
      <c r="H135" s="300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140"/>
      <c r="P135" s="108">
        <f t="shared" si="5"/>
        <v>999</v>
      </c>
      <c r="Q135" s="92"/>
    </row>
    <row r="136" spans="1:17">
      <c r="A136" s="147">
        <v>130</v>
      </c>
      <c r="B136" s="90"/>
      <c r="C136" s="90"/>
      <c r="D136" s="91"/>
      <c r="E136" s="162"/>
      <c r="F136" s="107"/>
      <c r="G136" s="107"/>
      <c r="H136" s="300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140"/>
      <c r="P136" s="108">
        <f t="shared" si="5"/>
        <v>999</v>
      </c>
      <c r="Q136" s="92"/>
    </row>
    <row r="137" spans="1:17">
      <c r="A137" s="147">
        <v>131</v>
      </c>
      <c r="B137" s="90"/>
      <c r="C137" s="90"/>
      <c r="D137" s="91"/>
      <c r="E137" s="162"/>
      <c r="F137" s="107"/>
      <c r="G137" s="107"/>
      <c r="H137" s="300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140"/>
      <c r="P137" s="108">
        <f t="shared" si="5"/>
        <v>999</v>
      </c>
      <c r="Q137" s="92"/>
    </row>
    <row r="138" spans="1:17">
      <c r="A138" s="147">
        <v>132</v>
      </c>
      <c r="B138" s="90"/>
      <c r="C138" s="90"/>
      <c r="D138" s="91"/>
      <c r="E138" s="162"/>
      <c r="F138" s="107"/>
      <c r="G138" s="107"/>
      <c r="H138" s="300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140"/>
      <c r="P138" s="108">
        <f t="shared" si="5"/>
        <v>999</v>
      </c>
      <c r="Q138" s="92"/>
    </row>
    <row r="139" spans="1:17">
      <c r="A139" s="147">
        <v>133</v>
      </c>
      <c r="B139" s="90"/>
      <c r="C139" s="90"/>
      <c r="D139" s="91"/>
      <c r="E139" s="162"/>
      <c r="F139" s="107"/>
      <c r="G139" s="107"/>
      <c r="H139" s="300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140"/>
      <c r="P139" s="108">
        <f t="shared" si="5"/>
        <v>999</v>
      </c>
      <c r="Q139" s="92"/>
    </row>
    <row r="140" spans="1:17">
      <c r="A140" s="147">
        <v>134</v>
      </c>
      <c r="B140" s="90"/>
      <c r="C140" s="90"/>
      <c r="D140" s="91"/>
      <c r="E140" s="162"/>
      <c r="F140" s="107"/>
      <c r="G140" s="107"/>
      <c r="H140" s="300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140"/>
      <c r="P140" s="108">
        <f t="shared" si="5"/>
        <v>999</v>
      </c>
      <c r="Q140" s="92"/>
    </row>
    <row r="141" spans="1:17">
      <c r="A141" s="147">
        <v>135</v>
      </c>
      <c r="B141" s="90"/>
      <c r="C141" s="90"/>
      <c r="D141" s="91"/>
      <c r="E141" s="162"/>
      <c r="F141" s="107"/>
      <c r="G141" s="107"/>
      <c r="H141" s="300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1"/>
      <c r="P141" s="172">
        <f t="shared" si="5"/>
        <v>999</v>
      </c>
      <c r="Q141" s="173"/>
    </row>
    <row r="142" spans="1:17">
      <c r="A142" s="147">
        <v>136</v>
      </c>
      <c r="B142" s="90"/>
      <c r="C142" s="90"/>
      <c r="D142" s="91"/>
      <c r="E142" s="162"/>
      <c r="F142" s="107"/>
      <c r="G142" s="107"/>
      <c r="H142" s="300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140"/>
      <c r="P142" s="108">
        <f t="shared" si="5"/>
        <v>999</v>
      </c>
      <c r="Q142" s="92"/>
    </row>
    <row r="143" spans="1:17">
      <c r="A143" s="147">
        <v>137</v>
      </c>
      <c r="B143" s="90"/>
      <c r="C143" s="90"/>
      <c r="D143" s="91"/>
      <c r="E143" s="162"/>
      <c r="F143" s="107"/>
      <c r="G143" s="107"/>
      <c r="H143" s="300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140"/>
      <c r="P143" s="108">
        <f t="shared" si="5"/>
        <v>999</v>
      </c>
      <c r="Q143" s="92"/>
    </row>
    <row r="144" spans="1:17">
      <c r="A144" s="147">
        <v>138</v>
      </c>
      <c r="B144" s="90"/>
      <c r="C144" s="90"/>
      <c r="D144" s="91"/>
      <c r="E144" s="162"/>
      <c r="F144" s="107"/>
      <c r="G144" s="107"/>
      <c r="H144" s="300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140"/>
      <c r="P144" s="108">
        <f t="shared" si="5"/>
        <v>999</v>
      </c>
      <c r="Q144" s="92"/>
    </row>
    <row r="145" spans="1:17">
      <c r="A145" s="147">
        <v>139</v>
      </c>
      <c r="B145" s="90"/>
      <c r="C145" s="90"/>
      <c r="D145" s="91"/>
      <c r="E145" s="162"/>
      <c r="F145" s="107"/>
      <c r="G145" s="107"/>
      <c r="H145" s="300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140"/>
      <c r="P145" s="108">
        <f t="shared" si="5"/>
        <v>999</v>
      </c>
      <c r="Q145" s="92"/>
    </row>
    <row r="146" spans="1:17">
      <c r="A146" s="147">
        <v>140</v>
      </c>
      <c r="B146" s="90"/>
      <c r="C146" s="90"/>
      <c r="D146" s="91"/>
      <c r="E146" s="162"/>
      <c r="F146" s="107"/>
      <c r="G146" s="107"/>
      <c r="H146" s="300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140"/>
      <c r="P146" s="108">
        <f t="shared" si="5"/>
        <v>999</v>
      </c>
      <c r="Q146" s="92"/>
    </row>
    <row r="147" spans="1:17">
      <c r="A147" s="147">
        <v>141</v>
      </c>
      <c r="B147" s="90"/>
      <c r="C147" s="90"/>
      <c r="D147" s="91"/>
      <c r="E147" s="162"/>
      <c r="F147" s="107"/>
      <c r="G147" s="107"/>
      <c r="H147" s="300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140"/>
      <c r="P147" s="108">
        <f t="shared" si="5"/>
        <v>999</v>
      </c>
      <c r="Q147" s="92"/>
    </row>
    <row r="148" spans="1:17">
      <c r="A148" s="147">
        <v>142</v>
      </c>
      <c r="B148" s="90"/>
      <c r="C148" s="90"/>
      <c r="D148" s="91"/>
      <c r="E148" s="162"/>
      <c r="F148" s="107"/>
      <c r="G148" s="107"/>
      <c r="H148" s="300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1"/>
      <c r="P148" s="172">
        <f t="shared" si="5"/>
        <v>999</v>
      </c>
      <c r="Q148" s="173"/>
    </row>
    <row r="149" spans="1:17">
      <c r="A149" s="147">
        <v>143</v>
      </c>
      <c r="B149" s="90"/>
      <c r="C149" s="90"/>
      <c r="D149" s="91"/>
      <c r="E149" s="162"/>
      <c r="F149" s="107"/>
      <c r="G149" s="107"/>
      <c r="H149" s="300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140"/>
      <c r="P149" s="108">
        <f t="shared" si="5"/>
        <v>999</v>
      </c>
      <c r="Q149" s="92"/>
    </row>
    <row r="150" spans="1:17">
      <c r="A150" s="147">
        <v>144</v>
      </c>
      <c r="B150" s="90"/>
      <c r="C150" s="90"/>
      <c r="D150" s="91"/>
      <c r="E150" s="162"/>
      <c r="F150" s="107"/>
      <c r="G150" s="107"/>
      <c r="H150" s="300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140"/>
      <c r="P150" s="108">
        <f t="shared" si="5"/>
        <v>999</v>
      </c>
      <c r="Q150" s="92"/>
    </row>
    <row r="151" spans="1:17">
      <c r="A151" s="147">
        <v>145</v>
      </c>
      <c r="B151" s="90"/>
      <c r="C151" s="90"/>
      <c r="D151" s="91"/>
      <c r="E151" s="162"/>
      <c r="F151" s="107"/>
      <c r="G151" s="107"/>
      <c r="H151" s="300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140"/>
      <c r="P151" s="108">
        <f t="shared" si="5"/>
        <v>999</v>
      </c>
      <c r="Q151" s="92"/>
    </row>
    <row r="152" spans="1:17">
      <c r="A152" s="147">
        <v>146</v>
      </c>
      <c r="B152" s="90"/>
      <c r="C152" s="90"/>
      <c r="D152" s="91"/>
      <c r="E152" s="162"/>
      <c r="F152" s="107"/>
      <c r="G152" s="107"/>
      <c r="H152" s="300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140"/>
      <c r="P152" s="108">
        <f t="shared" si="5"/>
        <v>999</v>
      </c>
      <c r="Q152" s="92"/>
    </row>
    <row r="153" spans="1:17">
      <c r="A153" s="147">
        <v>147</v>
      </c>
      <c r="B153" s="90"/>
      <c r="C153" s="90"/>
      <c r="D153" s="91"/>
      <c r="E153" s="162"/>
      <c r="F153" s="107"/>
      <c r="G153" s="107"/>
      <c r="H153" s="300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140"/>
      <c r="P153" s="108">
        <f t="shared" si="5"/>
        <v>999</v>
      </c>
      <c r="Q153" s="92"/>
    </row>
    <row r="154" spans="1:17">
      <c r="A154" s="147">
        <v>148</v>
      </c>
      <c r="B154" s="90"/>
      <c r="C154" s="90"/>
      <c r="D154" s="91"/>
      <c r="E154" s="162"/>
      <c r="F154" s="107"/>
      <c r="G154" s="107"/>
      <c r="H154" s="300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140"/>
      <c r="P154" s="108">
        <f t="shared" si="5"/>
        <v>999</v>
      </c>
      <c r="Q154" s="92"/>
    </row>
    <row r="155" spans="1:17">
      <c r="A155" s="147">
        <v>149</v>
      </c>
      <c r="B155" s="90"/>
      <c r="C155" s="90"/>
      <c r="D155" s="91"/>
      <c r="E155" s="162"/>
      <c r="F155" s="107"/>
      <c r="G155" s="107"/>
      <c r="H155" s="300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140"/>
      <c r="P155" s="108">
        <f t="shared" si="5"/>
        <v>999</v>
      </c>
      <c r="Q155" s="92"/>
    </row>
    <row r="156" spans="1:17">
      <c r="A156" s="147">
        <v>150</v>
      </c>
      <c r="B156" s="90"/>
      <c r="C156" s="90"/>
      <c r="D156" s="91"/>
      <c r="E156" s="162"/>
      <c r="F156" s="107"/>
      <c r="G156" s="107"/>
      <c r="H156" s="300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140"/>
      <c r="P156" s="108">
        <f t="shared" si="5"/>
        <v>999</v>
      </c>
      <c r="Q156" s="92"/>
    </row>
  </sheetData>
  <sortState ref="B7:H11">
    <sortCondition ref="H7:H11"/>
  </sortState>
  <conditionalFormatting sqref="E7:E156">
    <cfRule type="expression" dxfId="47" priority="16" stopIfTrue="1">
      <formula>AND(ROUNDDOWN(($A$4-E7)/365.25,0)&lt;=13,G7&lt;&gt;"OK")</formula>
    </cfRule>
    <cfRule type="expression" dxfId="46" priority="17" stopIfTrue="1">
      <formula>AND(ROUNDDOWN(($A$4-E7)/365.25,0)&lt;=14,G7&lt;&gt;"OK")</formula>
    </cfRule>
    <cfRule type="expression" dxfId="45" priority="18" stopIfTrue="1">
      <formula>AND(ROUNDDOWN(($A$4-E7)/365.25,0)&lt;=17,G7&lt;&gt;"OK")</formula>
    </cfRule>
  </conditionalFormatting>
  <conditionalFormatting sqref="J7:J156">
    <cfRule type="cellIs" dxfId="44" priority="15" stopIfTrue="1" operator="equal">
      <formula>"Z"</formula>
    </cfRule>
  </conditionalFormatting>
  <conditionalFormatting sqref="A7:D156">
    <cfRule type="expression" dxfId="43" priority="14" stopIfTrue="1">
      <formula>$Q7&gt;=1</formula>
    </cfRule>
  </conditionalFormatting>
  <conditionalFormatting sqref="E7:E14">
    <cfRule type="expression" dxfId="42" priority="11" stopIfTrue="1">
      <formula>AND(ROUNDDOWN(($A$4-E7)/365.25,0)&lt;=13,G7&lt;&gt;"OK")</formula>
    </cfRule>
    <cfRule type="expression" dxfId="41" priority="12" stopIfTrue="1">
      <formula>AND(ROUNDDOWN(($A$4-E7)/365.25,0)&lt;=14,G7&lt;&gt;"OK")</formula>
    </cfRule>
    <cfRule type="expression" dxfId="40" priority="13" stopIfTrue="1">
      <formula>AND(ROUNDDOWN(($A$4-E7)/365.25,0)&lt;=17,G7&lt;&gt;"OK")</formula>
    </cfRule>
  </conditionalFormatting>
  <conditionalFormatting sqref="J7:J14">
    <cfRule type="cellIs" dxfId="39" priority="10" stopIfTrue="1" operator="equal">
      <formula>"Z"</formula>
    </cfRule>
  </conditionalFormatting>
  <conditionalFormatting sqref="B7:D14">
    <cfRule type="expression" dxfId="38" priority="9" stopIfTrue="1">
      <formula>$Q7&gt;=1</formula>
    </cfRule>
  </conditionalFormatting>
  <conditionalFormatting sqref="E7:E14">
    <cfRule type="expression" dxfId="37" priority="6" stopIfTrue="1">
      <formula>AND(ROUNDDOWN(($A$4-E7)/365.25,0)&lt;=13,G7&lt;&gt;"OK")</formula>
    </cfRule>
    <cfRule type="expression" dxfId="36" priority="7" stopIfTrue="1">
      <formula>AND(ROUNDDOWN(($A$4-E7)/365.25,0)&lt;=14,G7&lt;&gt;"OK")</formula>
    </cfRule>
    <cfRule type="expression" dxfId="35" priority="8" stopIfTrue="1">
      <formula>AND(ROUNDDOWN(($A$4-E7)/365.25,0)&lt;=17,G7&lt;&gt;"OK")</formula>
    </cfRule>
  </conditionalFormatting>
  <conditionalFormatting sqref="B7:D14">
    <cfRule type="expression" dxfId="34" priority="5" stopIfTrue="1">
      <formula>$Q7&gt;=1</formula>
    </cfRule>
  </conditionalFormatting>
  <conditionalFormatting sqref="E7:E27 E29:E37">
    <cfRule type="expression" dxfId="33" priority="2" stopIfTrue="1">
      <formula>AND(ROUNDDOWN(($A$4-E7)/365.25,0)&lt;=13,G7&lt;&gt;"OK")</formula>
    </cfRule>
    <cfRule type="expression" dxfId="32" priority="3" stopIfTrue="1">
      <formula>AND(ROUNDDOWN(($A$4-E7)/365.25,0)&lt;=14,G7&lt;&gt;"OK")</formula>
    </cfRule>
    <cfRule type="expression" dxfId="31" priority="4" stopIfTrue="1">
      <formula>AND(ROUNDDOWN(($A$4-E7)/365.25,0)&lt;=17,G7&lt;&gt;"OK")</formula>
    </cfRule>
  </conditionalFormatting>
  <conditionalFormatting sqref="B7:D37">
    <cfRule type="expression" dxfId="30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unka37">
    <tabColor indexed="11"/>
  </sheetPr>
  <dimension ref="A1:AK49"/>
  <sheetViews>
    <sheetView workbookViewId="0">
      <selection activeCell="K18" sqref="K18"/>
    </sheetView>
  </sheetViews>
  <sheetFormatPr defaultRowHeight="12.75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5" width="11.42578125" customWidth="1"/>
    <col min="16" max="17" width="8.42578125" customWidth="1"/>
    <col min="18" max="18" width="10.85546875" customWidth="1"/>
    <col min="19" max="21" width="8.42578125" customWidth="1"/>
    <col min="25" max="37" width="0" hidden="1" customWidth="1"/>
  </cols>
  <sheetData>
    <row r="1" spans="1:37" ht="26.25">
      <c r="A1" s="807" t="str">
        <f>Altalanos!$A$6</f>
        <v>Budapesti Diákolimpia</v>
      </c>
      <c r="B1" s="807"/>
      <c r="C1" s="807"/>
      <c r="D1" s="807"/>
      <c r="E1" s="807"/>
      <c r="F1" s="807"/>
      <c r="G1" s="178"/>
      <c r="H1" s="181" t="s">
        <v>47</v>
      </c>
      <c r="I1" s="179"/>
      <c r="J1" s="180"/>
      <c r="L1" s="182"/>
      <c r="M1" s="208"/>
      <c r="N1" s="210"/>
      <c r="O1" s="210" t="s">
        <v>11</v>
      </c>
      <c r="P1" s="210"/>
      <c r="Q1" s="211"/>
      <c r="R1" s="210"/>
      <c r="S1" s="212"/>
      <c r="AB1" s="282" t="e">
        <f>IF(Y5=1,CONCATENATE(VLOOKUP(Y3,AA16:AH27,2)),CONCATENATE(VLOOKUP(Y3,AA2:AK13,2)))</f>
        <v>#N/A</v>
      </c>
      <c r="AC1" s="282" t="e">
        <f>IF(Y5=1,CONCATENATE(VLOOKUP(Y3,AA16:AK27,3)),CONCATENATE(VLOOKUP(Y3,AA2:AK13,3)))</f>
        <v>#N/A</v>
      </c>
      <c r="AD1" s="282" t="e">
        <f>IF(Y5=1,CONCATENATE(VLOOKUP(Y3,AA16:AK27,4)),CONCATENATE(VLOOKUP(Y3,AA2:AK13,4)))</f>
        <v>#N/A</v>
      </c>
      <c r="AE1" s="282" t="e">
        <f>IF(Y5=1,CONCATENATE(VLOOKUP(Y3,AA16:AK27,5)),CONCATENATE(VLOOKUP(Y3,AA2:AK13,5)))</f>
        <v>#N/A</v>
      </c>
      <c r="AF1" s="282" t="e">
        <f>IF(Y5=1,CONCATENATE(VLOOKUP(Y3,AA16:AK27,6)),CONCATENATE(VLOOKUP(Y3,AA2:AK13,6)))</f>
        <v>#N/A</v>
      </c>
      <c r="AG1" s="282" t="e">
        <f>IF(Y5=1,CONCATENATE(VLOOKUP(Y3,AA16:AK27,7)),CONCATENATE(VLOOKUP(Y3,AA2:AK13,7)))</f>
        <v>#N/A</v>
      </c>
      <c r="AH1" s="282" t="e">
        <f>IF(Y5=1,CONCATENATE(VLOOKUP(Y3,AA16:AK27,8)),CONCATENATE(VLOOKUP(Y3,AA2:AK13,8)))</f>
        <v>#N/A</v>
      </c>
      <c r="AI1" s="282" t="e">
        <f>IF(Y5=1,CONCATENATE(VLOOKUP(Y3,AA16:AK27,9)),CONCATENATE(VLOOKUP(Y3,AA2:AK13,9)))</f>
        <v>#N/A</v>
      </c>
      <c r="AJ1" s="282" t="e">
        <f>IF(Y5=1,CONCATENATE(VLOOKUP(Y3,AA16:AK27,10)),CONCATENATE(VLOOKUP(Y3,AA2:AK13,10)))</f>
        <v>#N/A</v>
      </c>
      <c r="AK1" s="282" t="e">
        <f>IF(Y5=1,CONCATENATE(VLOOKUP(Y3,AA16:AK27,11)),CONCATENATE(VLOOKUP(Y3,AA2:AK13,11)))</f>
        <v>#N/A</v>
      </c>
    </row>
    <row r="2" spans="1:37">
      <c r="A2" s="183" t="s">
        <v>46</v>
      </c>
      <c r="B2" s="184"/>
      <c r="C2" s="184"/>
      <c r="D2" s="184"/>
      <c r="E2" s="319" t="s">
        <v>197</v>
      </c>
      <c r="F2" s="184" t="s">
        <v>58</v>
      </c>
      <c r="G2" s="185"/>
      <c r="H2" s="186"/>
      <c r="I2" s="186"/>
      <c r="J2" s="187"/>
      <c r="K2" s="182"/>
      <c r="L2" s="182"/>
      <c r="M2" s="209"/>
      <c r="N2" s="213"/>
      <c r="O2" s="214"/>
      <c r="P2" s="213"/>
      <c r="Q2" s="214"/>
      <c r="R2" s="213"/>
      <c r="S2" s="212"/>
      <c r="Y2" s="276"/>
      <c r="Z2" s="275"/>
      <c r="AA2" s="275" t="s">
        <v>58</v>
      </c>
      <c r="AB2" s="280">
        <v>150</v>
      </c>
      <c r="AC2" s="280">
        <v>120</v>
      </c>
      <c r="AD2" s="280">
        <v>100</v>
      </c>
      <c r="AE2" s="280">
        <v>80</v>
      </c>
      <c r="AF2" s="280">
        <v>70</v>
      </c>
      <c r="AG2" s="280">
        <v>60</v>
      </c>
      <c r="AH2" s="280">
        <v>55</v>
      </c>
      <c r="AI2" s="280">
        <v>50</v>
      </c>
      <c r="AJ2" s="280">
        <v>45</v>
      </c>
      <c r="AK2" s="280">
        <v>40</v>
      </c>
    </row>
    <row r="3" spans="1:37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6"/>
      <c r="O3" s="215"/>
      <c r="P3" s="216"/>
      <c r="Y3" s="275">
        <f>IF(H4="OB","A",IF(H4="IX","W",H4))</f>
        <v>0</v>
      </c>
      <c r="Z3" s="275"/>
      <c r="AA3" s="275" t="s">
        <v>82</v>
      </c>
      <c r="AB3" s="280">
        <v>120</v>
      </c>
      <c r="AC3" s="280">
        <v>90</v>
      </c>
      <c r="AD3" s="280">
        <v>65</v>
      </c>
      <c r="AE3" s="280">
        <v>55</v>
      </c>
      <c r="AF3" s="280">
        <v>50</v>
      </c>
      <c r="AG3" s="280">
        <v>45</v>
      </c>
      <c r="AH3" s="280">
        <v>40</v>
      </c>
      <c r="AI3" s="280">
        <v>35</v>
      </c>
      <c r="AJ3" s="280">
        <v>25</v>
      </c>
      <c r="AK3" s="280">
        <v>20</v>
      </c>
    </row>
    <row r="4" spans="1:37" ht="13.5" thickBot="1">
      <c r="A4" s="808" t="str">
        <f>Altalanos!$A$10</f>
        <v>2023.05.02-05.</v>
      </c>
      <c r="B4" s="808"/>
      <c r="C4" s="808"/>
      <c r="D4" s="188"/>
      <c r="E4" s="189" t="str">
        <f>Altalanos!$C$10</f>
        <v>Budapest</v>
      </c>
      <c r="F4" s="189"/>
      <c r="G4" s="189"/>
      <c r="H4" s="191"/>
      <c r="I4" s="189"/>
      <c r="J4" s="190"/>
      <c r="K4" s="191"/>
      <c r="L4" s="192" t="str">
        <f>Altalanos!$E$10</f>
        <v>Kádár László</v>
      </c>
      <c r="M4" s="191"/>
      <c r="N4" s="217"/>
      <c r="O4" s="218"/>
      <c r="P4" s="217"/>
      <c r="Y4" s="275"/>
      <c r="Z4" s="275"/>
      <c r="AA4" s="275" t="s">
        <v>83</v>
      </c>
      <c r="AB4" s="280">
        <v>90</v>
      </c>
      <c r="AC4" s="280">
        <v>60</v>
      </c>
      <c r="AD4" s="280">
        <v>45</v>
      </c>
      <c r="AE4" s="280">
        <v>34</v>
      </c>
      <c r="AF4" s="280">
        <v>27</v>
      </c>
      <c r="AG4" s="280">
        <v>22</v>
      </c>
      <c r="AH4" s="280">
        <v>18</v>
      </c>
      <c r="AI4" s="280">
        <v>15</v>
      </c>
      <c r="AJ4" s="280">
        <v>12</v>
      </c>
      <c r="AK4" s="280">
        <v>9</v>
      </c>
    </row>
    <row r="5" spans="1:37">
      <c r="A5" s="31"/>
      <c r="B5" s="31" t="s">
        <v>44</v>
      </c>
      <c r="C5" s="204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2"/>
      <c r="O5" s="264" t="s">
        <v>72</v>
      </c>
      <c r="P5" s="265" t="s">
        <v>78</v>
      </c>
      <c r="Q5" s="212"/>
      <c r="R5" s="264" t="s">
        <v>72</v>
      </c>
      <c r="S5" s="311" t="s">
        <v>102</v>
      </c>
      <c r="Y5" s="275">
        <f>IF(OR(Altalanos!$A$8="F1",Altalanos!$A$8="F2",Altalanos!$A$8="N1",Altalanos!$A$8="N2"),1,2)</f>
        <v>2</v>
      </c>
      <c r="Z5" s="275"/>
      <c r="AA5" s="275" t="s">
        <v>84</v>
      </c>
      <c r="AB5" s="280">
        <v>60</v>
      </c>
      <c r="AC5" s="280">
        <v>40</v>
      </c>
      <c r="AD5" s="280">
        <v>30</v>
      </c>
      <c r="AE5" s="280">
        <v>20</v>
      </c>
      <c r="AF5" s="280">
        <v>18</v>
      </c>
      <c r="AG5" s="280">
        <v>15</v>
      </c>
      <c r="AH5" s="280">
        <v>12</v>
      </c>
      <c r="AI5" s="280">
        <v>10</v>
      </c>
      <c r="AJ5" s="280">
        <v>8</v>
      </c>
      <c r="AK5" s="280">
        <v>6</v>
      </c>
    </row>
    <row r="6" spans="1:37">
      <c r="A6" s="194"/>
      <c r="B6" s="194"/>
      <c r="C6" s="248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212"/>
      <c r="O6" s="266" t="s">
        <v>79</v>
      </c>
      <c r="P6" s="267" t="s">
        <v>74</v>
      </c>
      <c r="Q6" s="212"/>
      <c r="R6" s="266" t="s">
        <v>79</v>
      </c>
      <c r="S6" s="312" t="s">
        <v>103</v>
      </c>
      <c r="Y6" s="275"/>
      <c r="Z6" s="275"/>
      <c r="AA6" s="275" t="s">
        <v>85</v>
      </c>
      <c r="AB6" s="280">
        <v>40</v>
      </c>
      <c r="AC6" s="280">
        <v>25</v>
      </c>
      <c r="AD6" s="280">
        <v>18</v>
      </c>
      <c r="AE6" s="280">
        <v>13</v>
      </c>
      <c r="AF6" s="280">
        <v>10</v>
      </c>
      <c r="AG6" s="280">
        <v>8</v>
      </c>
      <c r="AH6" s="280">
        <v>6</v>
      </c>
      <c r="AI6" s="280">
        <v>5</v>
      </c>
      <c r="AJ6" s="280">
        <v>4</v>
      </c>
      <c r="AK6" s="280">
        <v>3</v>
      </c>
    </row>
    <row r="7" spans="1:37">
      <c r="A7" s="256" t="s">
        <v>58</v>
      </c>
      <c r="B7" s="270">
        <v>1</v>
      </c>
      <c r="C7" s="206">
        <f>IF($B7="","",VLOOKUP($B7,'5'!$A$7:$O$22,5))</f>
        <v>0</v>
      </c>
      <c r="D7" s="206">
        <f>IF($B7="","",VLOOKUP($B7,'5'!$A$7:$O$22,15))</f>
        <v>0</v>
      </c>
      <c r="E7" s="203" t="str">
        <f>UPPER(IF($B7="","",VLOOKUP($B7,'5'!$A$7:$O$22,2)))</f>
        <v xml:space="preserve">MEZŐ </v>
      </c>
      <c r="F7" s="205"/>
      <c r="G7" s="203" t="str">
        <f>IF($B7="","",VLOOKUP($B7,'5'!$A$7:$O$22,3))</f>
        <v>Marcell Gyula</v>
      </c>
      <c r="H7" s="205"/>
      <c r="I7" s="203">
        <f>IF($B7="","",VLOOKUP($B7,'5'!$A$7:$O$22,4))</f>
        <v>0</v>
      </c>
      <c r="J7" s="194"/>
      <c r="K7" s="772" t="s">
        <v>249</v>
      </c>
      <c r="L7" s="277"/>
      <c r="M7" s="284"/>
      <c r="N7" s="212"/>
      <c r="O7" s="268" t="s">
        <v>80</v>
      </c>
      <c r="P7" s="269" t="s">
        <v>76</v>
      </c>
      <c r="Q7" s="212"/>
      <c r="R7" s="268" t="s">
        <v>80</v>
      </c>
      <c r="S7" s="313" t="s">
        <v>81</v>
      </c>
      <c r="Y7" s="275"/>
      <c r="Z7" s="275"/>
      <c r="AA7" s="275" t="s">
        <v>86</v>
      </c>
      <c r="AB7" s="280">
        <v>25</v>
      </c>
      <c r="AC7" s="280">
        <v>15</v>
      </c>
      <c r="AD7" s="280">
        <v>13</v>
      </c>
      <c r="AE7" s="280">
        <v>8</v>
      </c>
      <c r="AF7" s="280">
        <v>6</v>
      </c>
      <c r="AG7" s="280">
        <v>4</v>
      </c>
      <c r="AH7" s="280">
        <v>3</v>
      </c>
      <c r="AI7" s="280">
        <v>2</v>
      </c>
      <c r="AJ7" s="280">
        <v>1</v>
      </c>
      <c r="AK7" s="280">
        <v>0</v>
      </c>
    </row>
    <row r="8" spans="1:37">
      <c r="A8" s="219"/>
      <c r="B8" s="271"/>
      <c r="C8" s="220"/>
      <c r="D8" s="220"/>
      <c r="E8" s="220"/>
      <c r="F8" s="220"/>
      <c r="G8" s="220"/>
      <c r="H8" s="220"/>
      <c r="I8" s="220"/>
      <c r="J8" s="194"/>
      <c r="K8" s="219"/>
      <c r="L8" s="219"/>
      <c r="M8" s="285"/>
      <c r="N8" s="212"/>
      <c r="O8" s="212"/>
      <c r="P8" s="212"/>
      <c r="Q8" s="212"/>
      <c r="R8" s="212"/>
      <c r="S8" s="212"/>
      <c r="Y8" s="275"/>
      <c r="Z8" s="275"/>
      <c r="AA8" s="275" t="s">
        <v>87</v>
      </c>
      <c r="AB8" s="280">
        <v>15</v>
      </c>
      <c r="AC8" s="280">
        <v>10</v>
      </c>
      <c r="AD8" s="280">
        <v>7</v>
      </c>
      <c r="AE8" s="280">
        <v>5</v>
      </c>
      <c r="AF8" s="280">
        <v>4</v>
      </c>
      <c r="AG8" s="280">
        <v>3</v>
      </c>
      <c r="AH8" s="280">
        <v>2</v>
      </c>
      <c r="AI8" s="280">
        <v>1</v>
      </c>
      <c r="AJ8" s="280">
        <v>0</v>
      </c>
      <c r="AK8" s="280">
        <v>0</v>
      </c>
    </row>
    <row r="9" spans="1:37">
      <c r="A9" s="219" t="s">
        <v>59</v>
      </c>
      <c r="B9" s="272">
        <v>3</v>
      </c>
      <c r="C9" s="206">
        <f>IF($B9="","",VLOOKUP($B9,'5'!$A$7:$O$22,5))</f>
        <v>0</v>
      </c>
      <c r="D9" s="206">
        <f>IF($B9="","",VLOOKUP($B9,'5'!$A$7:$O$22,15))</f>
        <v>0</v>
      </c>
      <c r="E9" s="202" t="s">
        <v>185</v>
      </c>
      <c r="F9" s="207"/>
      <c r="G9" s="202" t="s">
        <v>176</v>
      </c>
      <c r="H9" s="207"/>
      <c r="I9" s="202">
        <f>IF($B9="","",VLOOKUP($B9,'5'!$A$7:$O$22,4))</f>
        <v>0</v>
      </c>
      <c r="J9" s="194"/>
      <c r="K9" s="283"/>
      <c r="L9" s="277" t="str">
        <f>IF(K9="","",CONCATENATE(VLOOKUP($Y$3,$AB$1:$AK$1,K9)," pont"))</f>
        <v/>
      </c>
      <c r="M9" s="284"/>
      <c r="N9" s="212"/>
      <c r="O9" s="212"/>
      <c r="P9" s="212"/>
      <c r="Q9" s="212"/>
      <c r="R9" s="212"/>
      <c r="S9" s="212"/>
      <c r="Y9" s="275"/>
      <c r="Z9" s="275"/>
      <c r="AA9" s="275" t="s">
        <v>88</v>
      </c>
      <c r="AB9" s="280">
        <v>10</v>
      </c>
      <c r="AC9" s="280">
        <v>6</v>
      </c>
      <c r="AD9" s="280">
        <v>4</v>
      </c>
      <c r="AE9" s="280">
        <v>2</v>
      </c>
      <c r="AF9" s="280">
        <v>1</v>
      </c>
      <c r="AG9" s="280">
        <v>0</v>
      </c>
      <c r="AH9" s="280">
        <v>0</v>
      </c>
      <c r="AI9" s="280">
        <v>0</v>
      </c>
      <c r="AJ9" s="280">
        <v>0</v>
      </c>
      <c r="AK9" s="280">
        <v>0</v>
      </c>
    </row>
    <row r="10" spans="1:37">
      <c r="A10" s="219"/>
      <c r="B10" s="271"/>
      <c r="C10" s="220"/>
      <c r="D10" s="220"/>
      <c r="E10" s="220"/>
      <c r="F10" s="220"/>
      <c r="G10" s="220"/>
      <c r="H10" s="220"/>
      <c r="I10" s="220"/>
      <c r="J10" s="194"/>
      <c r="K10" s="219"/>
      <c r="L10" s="219"/>
      <c r="M10" s="285"/>
      <c r="N10" s="212"/>
      <c r="O10" s="212"/>
      <c r="P10" s="212"/>
      <c r="Q10" s="212"/>
      <c r="R10" s="212"/>
      <c r="S10" s="212"/>
      <c r="Y10" s="275"/>
      <c r="Z10" s="275"/>
      <c r="AA10" s="275" t="s">
        <v>89</v>
      </c>
      <c r="AB10" s="280">
        <v>6</v>
      </c>
      <c r="AC10" s="280">
        <v>3</v>
      </c>
      <c r="AD10" s="280">
        <v>2</v>
      </c>
      <c r="AE10" s="280">
        <v>1</v>
      </c>
      <c r="AF10" s="280">
        <v>0</v>
      </c>
      <c r="AG10" s="280">
        <v>0</v>
      </c>
      <c r="AH10" s="280">
        <v>0</v>
      </c>
      <c r="AI10" s="280">
        <v>0</v>
      </c>
      <c r="AJ10" s="280">
        <v>0</v>
      </c>
      <c r="AK10" s="280">
        <v>0</v>
      </c>
    </row>
    <row r="11" spans="1:37">
      <c r="A11" s="219" t="s">
        <v>60</v>
      </c>
      <c r="B11" s="272">
        <v>4</v>
      </c>
      <c r="C11" s="206">
        <f>IF($B11="","",VLOOKUP($B11,'5'!$A$7:$O$22,5))</f>
        <v>0</v>
      </c>
      <c r="D11" s="206">
        <f>IF($B11="","",VLOOKUP($B11,'5'!$A$7:$O$22,15))</f>
        <v>0</v>
      </c>
      <c r="E11" s="202" t="str">
        <f>UPPER(IF($B11="","",VLOOKUP($B11,'5'!$A$7:$O$22,2)))</f>
        <v xml:space="preserve">ÁROKSZÁLLÁSI </v>
      </c>
      <c r="F11" s="207"/>
      <c r="G11" s="202" t="str">
        <f>IF($B11="","",VLOOKUP($B11,'5'!$A$7:$O$22,3))</f>
        <v>Márton</v>
      </c>
      <c r="H11" s="207"/>
      <c r="I11" s="202">
        <f>IF($B11="","",VLOOKUP($B11,'5'!$A$7:$O$22,4))</f>
        <v>0</v>
      </c>
      <c r="J11" s="194"/>
      <c r="K11" s="772" t="s">
        <v>251</v>
      </c>
      <c r="L11" s="277"/>
      <c r="M11" s="284"/>
      <c r="N11" s="212"/>
      <c r="O11" s="212"/>
      <c r="P11" s="212"/>
      <c r="Q11" s="212"/>
      <c r="R11" s="212"/>
      <c r="S11" s="212"/>
      <c r="Y11" s="275"/>
      <c r="Z11" s="275"/>
      <c r="AA11" s="275" t="s">
        <v>94</v>
      </c>
      <c r="AB11" s="280">
        <v>3</v>
      </c>
      <c r="AC11" s="280">
        <v>2</v>
      </c>
      <c r="AD11" s="280">
        <v>1</v>
      </c>
      <c r="AE11" s="280">
        <v>0</v>
      </c>
      <c r="AF11" s="280">
        <v>0</v>
      </c>
      <c r="AG11" s="280">
        <v>0</v>
      </c>
      <c r="AH11" s="280">
        <v>0</v>
      </c>
      <c r="AI11" s="280">
        <v>0</v>
      </c>
      <c r="AJ11" s="280">
        <v>0</v>
      </c>
      <c r="AK11" s="280">
        <v>0</v>
      </c>
    </row>
    <row r="12" spans="1:37">
      <c r="A12" s="194"/>
      <c r="B12" s="256"/>
      <c r="C12" s="248"/>
      <c r="D12" s="194"/>
      <c r="E12" s="194"/>
      <c r="F12" s="194"/>
      <c r="G12" s="194"/>
      <c r="H12" s="194"/>
      <c r="I12" s="194"/>
      <c r="J12" s="194"/>
      <c r="K12" s="248"/>
      <c r="L12" s="248"/>
      <c r="M12" s="286"/>
      <c r="Y12" s="275"/>
      <c r="Z12" s="275"/>
      <c r="AA12" s="275" t="s">
        <v>90</v>
      </c>
      <c r="AB12" s="281">
        <v>0</v>
      </c>
      <c r="AC12" s="281">
        <v>0</v>
      </c>
      <c r="AD12" s="281">
        <v>0</v>
      </c>
      <c r="AE12" s="281">
        <v>0</v>
      </c>
      <c r="AF12" s="281">
        <v>0</v>
      </c>
      <c r="AG12" s="281">
        <v>0</v>
      </c>
      <c r="AH12" s="281">
        <v>0</v>
      </c>
      <c r="AI12" s="281">
        <v>0</v>
      </c>
      <c r="AJ12" s="281">
        <v>0</v>
      </c>
      <c r="AK12" s="281">
        <v>0</v>
      </c>
    </row>
    <row r="13" spans="1:37">
      <c r="A13" s="256" t="s">
        <v>65</v>
      </c>
      <c r="B13" s="270">
        <v>2</v>
      </c>
      <c r="C13" s="206">
        <f>IF($B13="","",VLOOKUP($B13,'5'!$A$7:$O$22,5))</f>
        <v>0</v>
      </c>
      <c r="D13" s="206">
        <f>IF($B13="","",VLOOKUP($B13,'5'!$A$7:$O$22,15))</f>
        <v>0</v>
      </c>
      <c r="E13" s="203" t="str">
        <f>UPPER(IF($B13="","",VLOOKUP($B13,'5'!$A$7:$O$22,2)))</f>
        <v xml:space="preserve">OLASZ </v>
      </c>
      <c r="F13" s="205"/>
      <c r="G13" s="203" t="str">
        <f>IF($B13="","",VLOOKUP($B13,'5'!$A$7:$O$22,3))</f>
        <v>Domonkos</v>
      </c>
      <c r="H13" s="205"/>
      <c r="I13" s="203">
        <f>IF($B13="","",VLOOKUP($B13,'5'!$A$7:$O$22,4))</f>
        <v>0</v>
      </c>
      <c r="J13" s="194"/>
      <c r="K13" s="772" t="s">
        <v>250</v>
      </c>
      <c r="L13" s="277"/>
      <c r="M13" s="284"/>
      <c r="Y13" s="275"/>
      <c r="Z13" s="275"/>
      <c r="AA13" s="275" t="s">
        <v>91</v>
      </c>
      <c r="AB13" s="281">
        <v>0</v>
      </c>
      <c r="AC13" s="281">
        <v>0</v>
      </c>
      <c r="AD13" s="281">
        <v>0</v>
      </c>
      <c r="AE13" s="281">
        <v>0</v>
      </c>
      <c r="AF13" s="281">
        <v>0</v>
      </c>
      <c r="AG13" s="281">
        <v>0</v>
      </c>
      <c r="AH13" s="281">
        <v>0</v>
      </c>
      <c r="AI13" s="281">
        <v>0</v>
      </c>
      <c r="AJ13" s="281">
        <v>0</v>
      </c>
      <c r="AK13" s="281">
        <v>0</v>
      </c>
    </row>
    <row r="14" spans="1:37">
      <c r="A14" s="219"/>
      <c r="B14" s="271"/>
      <c r="C14" s="220"/>
      <c r="D14" s="220"/>
      <c r="E14" s="220"/>
      <c r="F14" s="220"/>
      <c r="G14" s="220"/>
      <c r="H14" s="220"/>
      <c r="I14" s="220"/>
      <c r="J14" s="194"/>
      <c r="K14" s="219"/>
      <c r="L14" s="219"/>
      <c r="M14" s="28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</row>
    <row r="15" spans="1:37">
      <c r="A15" s="219" t="s">
        <v>66</v>
      </c>
      <c r="B15" s="272">
        <v>5</v>
      </c>
      <c r="C15" s="206">
        <f>IF($B15="","",VLOOKUP($B15,'5'!$A$7:$O$22,5))</f>
        <v>0</v>
      </c>
      <c r="D15" s="206">
        <f>IF($B15="","",VLOOKUP($B15,'5'!$A$7:$O$22,15))</f>
        <v>0</v>
      </c>
      <c r="E15" s="202" t="s">
        <v>186</v>
      </c>
      <c r="F15" s="207"/>
      <c r="G15" s="202" t="s">
        <v>134</v>
      </c>
      <c r="H15" s="207"/>
      <c r="I15" s="202">
        <f>IF($B15="","",VLOOKUP($B15,'5'!$A$7:$O$22,4))</f>
        <v>0</v>
      </c>
      <c r="J15" s="194"/>
      <c r="K15" s="283"/>
      <c r="L15" s="277" t="str">
        <f>IF(K15="","",CONCATENATE(VLOOKUP($Y$3,$AB$1:$AK$1,K15)," pont"))</f>
        <v/>
      </c>
      <c r="M15" s="284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</row>
    <row r="16" spans="1:37">
      <c r="A16" s="219"/>
      <c r="B16" s="271"/>
      <c r="C16" s="220"/>
      <c r="D16" s="220"/>
      <c r="E16" s="220"/>
      <c r="F16" s="220"/>
      <c r="G16" s="220"/>
      <c r="H16" s="220"/>
      <c r="I16" s="220"/>
      <c r="J16" s="194"/>
      <c r="K16" s="219"/>
      <c r="L16" s="219"/>
      <c r="M16" s="285"/>
      <c r="Y16" s="275"/>
      <c r="Z16" s="275"/>
      <c r="AA16" s="275" t="s">
        <v>58</v>
      </c>
      <c r="AB16" s="275">
        <v>300</v>
      </c>
      <c r="AC16" s="275">
        <v>250</v>
      </c>
      <c r="AD16" s="275">
        <v>220</v>
      </c>
      <c r="AE16" s="275">
        <v>180</v>
      </c>
      <c r="AF16" s="275">
        <v>160</v>
      </c>
      <c r="AG16" s="275">
        <v>150</v>
      </c>
      <c r="AH16" s="275">
        <v>140</v>
      </c>
      <c r="AI16" s="275">
        <v>130</v>
      </c>
      <c r="AJ16" s="275">
        <v>120</v>
      </c>
      <c r="AK16" s="275">
        <v>110</v>
      </c>
    </row>
    <row r="17" spans="1:37">
      <c r="A17" s="219" t="s">
        <v>67</v>
      </c>
      <c r="B17" s="272"/>
      <c r="C17" s="206" t="str">
        <f>IF($B17="","",VLOOKUP($B17,'5'!$A$7:$O$22,5))</f>
        <v/>
      </c>
      <c r="D17" s="206" t="str">
        <f>IF($B17="","",VLOOKUP($B17,'5'!$A$7:$O$22,15))</f>
        <v/>
      </c>
      <c r="E17" s="202" t="str">
        <f>UPPER(IF($B17="","",VLOOKUP($B17,'5'!$A$7:$O$22,2)))</f>
        <v/>
      </c>
      <c r="F17" s="207"/>
      <c r="G17" s="202" t="str">
        <f>IF($B17="","",VLOOKUP($B17,'5'!$A$7:$O$22,3))</f>
        <v/>
      </c>
      <c r="H17" s="207"/>
      <c r="I17" s="202" t="str">
        <f>IF($B17="","",VLOOKUP($B17,'5'!$A$7:$O$22,4))</f>
        <v/>
      </c>
      <c r="J17" s="194"/>
      <c r="K17" s="283"/>
      <c r="L17" s="277" t="str">
        <f>IF(K17="","",CONCATENATE(VLOOKUP($Y$3,$AB$1:$AK$1,K17)," pont"))</f>
        <v/>
      </c>
      <c r="M17" s="284"/>
      <c r="Y17" s="275"/>
      <c r="Z17" s="275"/>
      <c r="AA17" s="275" t="s">
        <v>82</v>
      </c>
      <c r="AB17" s="275">
        <v>250</v>
      </c>
      <c r="AC17" s="275">
        <v>200</v>
      </c>
      <c r="AD17" s="275">
        <v>160</v>
      </c>
      <c r="AE17" s="275">
        <v>140</v>
      </c>
      <c r="AF17" s="275">
        <v>120</v>
      </c>
      <c r="AG17" s="275">
        <v>110</v>
      </c>
      <c r="AH17" s="275">
        <v>100</v>
      </c>
      <c r="AI17" s="275">
        <v>90</v>
      </c>
      <c r="AJ17" s="275">
        <v>80</v>
      </c>
      <c r="AK17" s="275">
        <v>70</v>
      </c>
    </row>
    <row r="18" spans="1:37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Y18" s="275"/>
      <c r="Z18" s="275"/>
      <c r="AA18" s="275" t="s">
        <v>83</v>
      </c>
      <c r="AB18" s="275">
        <v>200</v>
      </c>
      <c r="AC18" s="275">
        <v>150</v>
      </c>
      <c r="AD18" s="275">
        <v>130</v>
      </c>
      <c r="AE18" s="275">
        <v>110</v>
      </c>
      <c r="AF18" s="275">
        <v>95</v>
      </c>
      <c r="AG18" s="275">
        <v>80</v>
      </c>
      <c r="AH18" s="275">
        <v>70</v>
      </c>
      <c r="AI18" s="275">
        <v>60</v>
      </c>
      <c r="AJ18" s="275">
        <v>55</v>
      </c>
      <c r="AK18" s="275">
        <v>50</v>
      </c>
    </row>
    <row r="19" spans="1:37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Y19" s="275"/>
      <c r="Z19" s="275"/>
      <c r="AA19" s="275" t="s">
        <v>84</v>
      </c>
      <c r="AB19" s="275">
        <v>150</v>
      </c>
      <c r="AC19" s="275">
        <v>120</v>
      </c>
      <c r="AD19" s="275">
        <v>100</v>
      </c>
      <c r="AE19" s="275">
        <v>80</v>
      </c>
      <c r="AF19" s="275">
        <v>70</v>
      </c>
      <c r="AG19" s="275">
        <v>60</v>
      </c>
      <c r="AH19" s="275">
        <v>55</v>
      </c>
      <c r="AI19" s="275">
        <v>50</v>
      </c>
      <c r="AJ19" s="275">
        <v>45</v>
      </c>
      <c r="AK19" s="275">
        <v>40</v>
      </c>
    </row>
    <row r="20" spans="1:37">
      <c r="A20" s="194"/>
      <c r="B20" s="769"/>
      <c r="C20" s="769"/>
      <c r="D20" s="769"/>
      <c r="E20" s="769"/>
      <c r="F20" s="769"/>
      <c r="G20" s="769"/>
      <c r="H20" s="769"/>
      <c r="I20" s="769"/>
      <c r="J20" s="769"/>
      <c r="K20" s="194"/>
      <c r="L20" s="194"/>
      <c r="M20" s="194"/>
      <c r="Y20" s="275"/>
      <c r="Z20" s="275"/>
      <c r="AA20" s="275" t="s">
        <v>85</v>
      </c>
      <c r="AB20" s="275">
        <v>120</v>
      </c>
      <c r="AC20" s="275">
        <v>90</v>
      </c>
      <c r="AD20" s="275">
        <v>65</v>
      </c>
      <c r="AE20" s="275">
        <v>55</v>
      </c>
      <c r="AF20" s="275">
        <v>50</v>
      </c>
      <c r="AG20" s="275">
        <v>45</v>
      </c>
      <c r="AH20" s="275">
        <v>40</v>
      </c>
      <c r="AI20" s="275">
        <v>35</v>
      </c>
      <c r="AJ20" s="275">
        <v>25</v>
      </c>
      <c r="AK20" s="275">
        <v>20</v>
      </c>
    </row>
    <row r="21" spans="1:37">
      <c r="A21" s="194"/>
      <c r="B21" s="769"/>
      <c r="C21" s="769"/>
      <c r="D21" s="769"/>
      <c r="E21" s="769"/>
      <c r="F21" s="769"/>
      <c r="G21" s="769"/>
      <c r="H21" s="769"/>
      <c r="I21" s="769"/>
      <c r="J21" s="769"/>
      <c r="K21" s="194"/>
      <c r="L21" s="194"/>
      <c r="M21" s="194"/>
      <c r="Y21" s="275"/>
      <c r="Z21" s="275"/>
      <c r="AA21" s="275" t="s">
        <v>86</v>
      </c>
      <c r="AB21" s="275">
        <v>90</v>
      </c>
      <c r="AC21" s="275">
        <v>60</v>
      </c>
      <c r="AD21" s="275">
        <v>45</v>
      </c>
      <c r="AE21" s="275">
        <v>34</v>
      </c>
      <c r="AF21" s="275">
        <v>27</v>
      </c>
      <c r="AG21" s="275">
        <v>22</v>
      </c>
      <c r="AH21" s="275">
        <v>18</v>
      </c>
      <c r="AI21" s="275">
        <v>15</v>
      </c>
      <c r="AJ21" s="275">
        <v>12</v>
      </c>
      <c r="AK21" s="275">
        <v>9</v>
      </c>
    </row>
    <row r="22" spans="1:37" ht="18.75" customHeight="1">
      <c r="A22" s="194"/>
      <c r="B22" s="809"/>
      <c r="C22" s="809"/>
      <c r="D22" s="810" t="str">
        <f>E7</f>
        <v xml:space="preserve">MEZŐ </v>
      </c>
      <c r="E22" s="810"/>
      <c r="F22" s="810" t="str">
        <f>E9</f>
        <v>BORBÍRÓ</v>
      </c>
      <c r="G22" s="810"/>
      <c r="H22" s="810" t="str">
        <f>E11</f>
        <v xml:space="preserve">ÁROKSZÁLLÁSI </v>
      </c>
      <c r="I22" s="810"/>
      <c r="J22" s="769"/>
      <c r="K22" s="194"/>
      <c r="L22" s="194"/>
      <c r="M22" s="257" t="s">
        <v>62</v>
      </c>
      <c r="Y22" s="275"/>
      <c r="Z22" s="275"/>
      <c r="AA22" s="275" t="s">
        <v>87</v>
      </c>
      <c r="AB22" s="275">
        <v>60</v>
      </c>
      <c r="AC22" s="275">
        <v>40</v>
      </c>
      <c r="AD22" s="275">
        <v>30</v>
      </c>
      <c r="AE22" s="275">
        <v>20</v>
      </c>
      <c r="AF22" s="275">
        <v>18</v>
      </c>
      <c r="AG22" s="275">
        <v>15</v>
      </c>
      <c r="AH22" s="275">
        <v>12</v>
      </c>
      <c r="AI22" s="275">
        <v>10</v>
      </c>
      <c r="AJ22" s="275">
        <v>8</v>
      </c>
      <c r="AK22" s="275">
        <v>6</v>
      </c>
    </row>
    <row r="23" spans="1:37" ht="18.75" customHeight="1">
      <c r="A23" s="255" t="s">
        <v>58</v>
      </c>
      <c r="B23" s="803" t="str">
        <f>E7</f>
        <v xml:space="preserve">MEZŐ </v>
      </c>
      <c r="C23" s="803"/>
      <c r="D23" s="806"/>
      <c r="E23" s="806"/>
      <c r="F23" s="804" t="s">
        <v>231</v>
      </c>
      <c r="G23" s="805"/>
      <c r="H23" s="804" t="s">
        <v>281</v>
      </c>
      <c r="I23" s="805"/>
      <c r="J23" s="769"/>
      <c r="K23" s="194"/>
      <c r="L23" s="194"/>
      <c r="M23" s="259">
        <v>1</v>
      </c>
      <c r="Y23" s="275"/>
      <c r="Z23" s="275"/>
      <c r="AA23" s="275" t="s">
        <v>88</v>
      </c>
      <c r="AB23" s="275">
        <v>40</v>
      </c>
      <c r="AC23" s="275">
        <v>25</v>
      </c>
      <c r="AD23" s="275">
        <v>18</v>
      </c>
      <c r="AE23" s="275">
        <v>13</v>
      </c>
      <c r="AF23" s="275">
        <v>8</v>
      </c>
      <c r="AG23" s="275">
        <v>7</v>
      </c>
      <c r="AH23" s="275">
        <v>6</v>
      </c>
      <c r="AI23" s="275">
        <v>5</v>
      </c>
      <c r="AJ23" s="275">
        <v>4</v>
      </c>
      <c r="AK23" s="275">
        <v>3</v>
      </c>
    </row>
    <row r="24" spans="1:37" ht="18.75" customHeight="1">
      <c r="A24" s="255" t="s">
        <v>59</v>
      </c>
      <c r="B24" s="803" t="str">
        <f>E9</f>
        <v>BORBÍRÓ</v>
      </c>
      <c r="C24" s="803"/>
      <c r="D24" s="804" t="s">
        <v>234</v>
      </c>
      <c r="E24" s="805"/>
      <c r="F24" s="806"/>
      <c r="G24" s="806"/>
      <c r="H24" s="804" t="s">
        <v>234</v>
      </c>
      <c r="I24" s="805"/>
      <c r="J24" s="769"/>
      <c r="K24" s="194"/>
      <c r="L24" s="194"/>
      <c r="M24" s="259"/>
      <c r="Y24" s="275"/>
      <c r="Z24" s="275"/>
      <c r="AA24" s="275" t="s">
        <v>89</v>
      </c>
      <c r="AB24" s="275">
        <v>25</v>
      </c>
      <c r="AC24" s="275">
        <v>15</v>
      </c>
      <c r="AD24" s="275">
        <v>13</v>
      </c>
      <c r="AE24" s="275">
        <v>7</v>
      </c>
      <c r="AF24" s="275">
        <v>6</v>
      </c>
      <c r="AG24" s="275">
        <v>5</v>
      </c>
      <c r="AH24" s="275">
        <v>4</v>
      </c>
      <c r="AI24" s="275">
        <v>3</v>
      </c>
      <c r="AJ24" s="275">
        <v>2</v>
      </c>
      <c r="AK24" s="275">
        <v>1</v>
      </c>
    </row>
    <row r="25" spans="1:37" ht="18.75" customHeight="1">
      <c r="A25" s="255" t="s">
        <v>60</v>
      </c>
      <c r="B25" s="803" t="str">
        <f>E11</f>
        <v xml:space="preserve">ÁROKSZÁLLÁSI </v>
      </c>
      <c r="C25" s="803"/>
      <c r="D25" s="804" t="s">
        <v>279</v>
      </c>
      <c r="E25" s="805"/>
      <c r="F25" s="804" t="s">
        <v>231</v>
      </c>
      <c r="G25" s="805"/>
      <c r="H25" s="806"/>
      <c r="I25" s="806"/>
      <c r="J25" s="769"/>
      <c r="K25" s="194"/>
      <c r="L25" s="194"/>
      <c r="M25" s="259">
        <v>2</v>
      </c>
      <c r="Y25" s="275"/>
      <c r="Z25" s="275"/>
      <c r="AA25" s="275" t="s">
        <v>94</v>
      </c>
      <c r="AB25" s="275">
        <v>15</v>
      </c>
      <c r="AC25" s="275">
        <v>10</v>
      </c>
      <c r="AD25" s="275">
        <v>8</v>
      </c>
      <c r="AE25" s="275">
        <v>4</v>
      </c>
      <c r="AF25" s="275">
        <v>3</v>
      </c>
      <c r="AG25" s="275">
        <v>2</v>
      </c>
      <c r="AH25" s="275">
        <v>1</v>
      </c>
      <c r="AI25" s="275">
        <v>0</v>
      </c>
      <c r="AJ25" s="275">
        <v>0</v>
      </c>
      <c r="AK25" s="275">
        <v>0</v>
      </c>
    </row>
    <row r="26" spans="1:37">
      <c r="A26" s="194"/>
      <c r="B26" s="769"/>
      <c r="C26" s="769"/>
      <c r="D26" s="769"/>
      <c r="E26" s="769"/>
      <c r="F26" s="769"/>
      <c r="G26" s="769"/>
      <c r="H26" s="769"/>
      <c r="I26" s="769"/>
      <c r="J26" s="769"/>
      <c r="K26" s="194"/>
      <c r="L26" s="194"/>
      <c r="M26" s="260"/>
      <c r="Y26" s="275"/>
      <c r="Z26" s="275"/>
      <c r="AA26" s="275" t="s">
        <v>90</v>
      </c>
      <c r="AB26" s="275">
        <v>10</v>
      </c>
      <c r="AC26" s="275">
        <v>6</v>
      </c>
      <c r="AD26" s="275">
        <v>4</v>
      </c>
      <c r="AE26" s="275">
        <v>2</v>
      </c>
      <c r="AF26" s="275">
        <v>1</v>
      </c>
      <c r="AG26" s="275">
        <v>0</v>
      </c>
      <c r="AH26" s="275">
        <v>0</v>
      </c>
      <c r="AI26" s="275">
        <v>0</v>
      </c>
      <c r="AJ26" s="275">
        <v>0</v>
      </c>
      <c r="AK26" s="275">
        <v>0</v>
      </c>
    </row>
    <row r="27" spans="1:37" ht="18.75" customHeight="1">
      <c r="A27" s="194"/>
      <c r="B27" s="809"/>
      <c r="C27" s="809"/>
      <c r="D27" s="810" t="str">
        <f>E13</f>
        <v xml:space="preserve">OLASZ </v>
      </c>
      <c r="E27" s="810"/>
      <c r="F27" s="810" t="str">
        <f>E15</f>
        <v>SZILÁGYI</v>
      </c>
      <c r="G27" s="810"/>
      <c r="H27" s="810" t="str">
        <f>E17</f>
        <v/>
      </c>
      <c r="I27" s="810"/>
      <c r="J27" s="769"/>
      <c r="K27" s="194"/>
      <c r="L27" s="194"/>
      <c r="M27" s="260"/>
      <c r="Y27" s="275"/>
      <c r="Z27" s="275"/>
      <c r="AA27" s="275" t="s">
        <v>91</v>
      </c>
      <c r="AB27" s="275">
        <v>3</v>
      </c>
      <c r="AC27" s="275">
        <v>2</v>
      </c>
      <c r="AD27" s="275">
        <v>1</v>
      </c>
      <c r="AE27" s="275">
        <v>0</v>
      </c>
      <c r="AF27" s="275">
        <v>0</v>
      </c>
      <c r="AG27" s="275">
        <v>0</v>
      </c>
      <c r="AH27" s="275">
        <v>0</v>
      </c>
      <c r="AI27" s="275">
        <v>0</v>
      </c>
      <c r="AJ27" s="275">
        <v>0</v>
      </c>
      <c r="AK27" s="275">
        <v>0</v>
      </c>
    </row>
    <row r="28" spans="1:37" ht="18.75" customHeight="1">
      <c r="A28" s="255" t="s">
        <v>65</v>
      </c>
      <c r="B28" s="803" t="str">
        <f>E13</f>
        <v xml:space="preserve">OLASZ </v>
      </c>
      <c r="C28" s="803"/>
      <c r="D28" s="806"/>
      <c r="E28" s="806"/>
      <c r="F28" s="804" t="s">
        <v>231</v>
      </c>
      <c r="G28" s="805"/>
      <c r="H28" s="805"/>
      <c r="I28" s="805"/>
      <c r="J28" s="769"/>
      <c r="K28" s="194"/>
      <c r="L28" s="194"/>
      <c r="M28" s="259">
        <v>1</v>
      </c>
    </row>
    <row r="29" spans="1:37" ht="18.75" customHeight="1">
      <c r="A29" s="255" t="s">
        <v>66</v>
      </c>
      <c r="B29" s="803" t="str">
        <f>E15</f>
        <v>SZILÁGYI</v>
      </c>
      <c r="C29" s="803"/>
      <c r="D29" s="804" t="s">
        <v>234</v>
      </c>
      <c r="E29" s="805"/>
      <c r="F29" s="806"/>
      <c r="G29" s="806"/>
      <c r="H29" s="805"/>
      <c r="I29" s="805"/>
      <c r="J29" s="769"/>
      <c r="K29" s="194"/>
      <c r="L29" s="194"/>
      <c r="M29" s="259"/>
    </row>
    <row r="30" spans="1:37" ht="18.75" customHeight="1">
      <c r="A30" s="255" t="s">
        <v>67</v>
      </c>
      <c r="B30" s="803" t="str">
        <f>E17</f>
        <v/>
      </c>
      <c r="C30" s="803"/>
      <c r="D30" s="805"/>
      <c r="E30" s="805"/>
      <c r="F30" s="805"/>
      <c r="G30" s="805"/>
      <c r="H30" s="806"/>
      <c r="I30" s="806"/>
      <c r="J30" s="769"/>
      <c r="K30" s="194"/>
      <c r="L30" s="194"/>
      <c r="M30" s="259"/>
    </row>
    <row r="31" spans="1:37">
      <c r="A31" s="194"/>
      <c r="B31" s="769"/>
      <c r="C31" s="769"/>
      <c r="D31" s="769"/>
      <c r="E31" s="769"/>
      <c r="F31" s="769"/>
      <c r="G31" s="769"/>
      <c r="H31" s="769"/>
      <c r="I31" s="769"/>
      <c r="J31" s="769"/>
      <c r="K31" s="194"/>
      <c r="L31" s="194"/>
      <c r="M31" s="194"/>
    </row>
    <row r="32" spans="1:37">
      <c r="A32" s="194" t="s">
        <v>52</v>
      </c>
      <c r="B32" s="194"/>
      <c r="C32" s="814" t="str">
        <f>IF(M23=1,B23,IF(M24=1,B24,IF(M25=1,B25,"")))</f>
        <v xml:space="preserve">MEZŐ </v>
      </c>
      <c r="D32" s="814"/>
      <c r="E32" s="219" t="s">
        <v>69</v>
      </c>
      <c r="F32" s="811" t="str">
        <f>IF(M28=1,B28,IF(M29=1,B29,IF(M30=1,B30,"")))</f>
        <v xml:space="preserve">OLASZ </v>
      </c>
      <c r="G32" s="811"/>
      <c r="H32" s="194"/>
      <c r="I32" s="771" t="s">
        <v>293</v>
      </c>
      <c r="J32" s="194"/>
      <c r="K32" s="194"/>
      <c r="L32" s="194"/>
      <c r="M32" s="194"/>
    </row>
    <row r="33" spans="1:19">
      <c r="A33" s="194"/>
      <c r="B33" s="194"/>
      <c r="C33" s="194"/>
      <c r="D33" s="194"/>
      <c r="E33" s="194"/>
      <c r="F33" s="219"/>
      <c r="G33" s="219"/>
      <c r="H33" s="194"/>
      <c r="I33" s="194"/>
      <c r="J33" s="194"/>
      <c r="K33" s="194"/>
      <c r="L33" s="194"/>
      <c r="M33" s="194"/>
    </row>
    <row r="34" spans="1:19">
      <c r="A34" s="194" t="s">
        <v>68</v>
      </c>
      <c r="B34" s="194"/>
      <c r="C34" s="811" t="str">
        <f>IF(M23=2,B23,IF(M24=2,B24,IF(M25=2,B25,"")))</f>
        <v xml:space="preserve">ÁROKSZÁLLÁSI </v>
      </c>
      <c r="D34" s="811"/>
      <c r="E34" s="219" t="s">
        <v>69</v>
      </c>
      <c r="F34" s="811" t="str">
        <f>IF(M28=2,B28,IF(M29=2,B29,IF(M30=2,B30,"")))</f>
        <v/>
      </c>
      <c r="G34" s="811"/>
      <c r="H34" s="194"/>
      <c r="I34" s="193"/>
      <c r="J34" s="194"/>
      <c r="K34" s="194"/>
      <c r="L34" s="194"/>
      <c r="M34" s="194"/>
    </row>
    <row r="35" spans="1:19">
      <c r="A35" s="194"/>
      <c r="B35" s="194"/>
      <c r="C35" s="258"/>
      <c r="D35" s="258"/>
      <c r="E35" s="219"/>
      <c r="F35" s="258"/>
      <c r="G35" s="258"/>
      <c r="H35" s="194"/>
      <c r="I35" s="194"/>
      <c r="J35" s="194"/>
      <c r="K35" s="194"/>
      <c r="L35" s="194"/>
      <c r="M35" s="194"/>
    </row>
    <row r="36" spans="1:19">
      <c r="A36" s="194" t="s">
        <v>70</v>
      </c>
      <c r="B36" s="194"/>
      <c r="C36" s="811" t="str">
        <f>IF(M23=3,B23,IF(M24=3,B24,IF(M25=3,B25,"")))</f>
        <v/>
      </c>
      <c r="D36" s="811"/>
      <c r="E36" s="219" t="s">
        <v>69</v>
      </c>
      <c r="F36" s="811" t="str">
        <f>IF(M28=3,B28,IF(M29=3,B29,IF(M30=3,B30,"")))</f>
        <v/>
      </c>
      <c r="G36" s="811"/>
      <c r="H36" s="194"/>
      <c r="I36" s="193"/>
      <c r="J36" s="194"/>
      <c r="K36" s="194"/>
      <c r="L36" s="194"/>
      <c r="M36" s="194"/>
    </row>
    <row r="37" spans="1:19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</row>
    <row r="38" spans="1:19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3"/>
      <c r="M38" s="194"/>
      <c r="O38" s="212"/>
      <c r="P38" s="212"/>
      <c r="Q38" s="212"/>
      <c r="R38" s="212"/>
      <c r="S38" s="212"/>
    </row>
    <row r="39" spans="1:19">
      <c r="A39" s="110" t="s">
        <v>38</v>
      </c>
      <c r="B39" s="111"/>
      <c r="C39" s="165"/>
      <c r="D39" s="227" t="s">
        <v>2</v>
      </c>
      <c r="E39" s="228" t="s">
        <v>40</v>
      </c>
      <c r="F39" s="246"/>
      <c r="G39" s="227" t="s">
        <v>2</v>
      </c>
      <c r="H39" s="228" t="s">
        <v>49</v>
      </c>
      <c r="I39" s="119"/>
      <c r="J39" s="228" t="s">
        <v>50</v>
      </c>
      <c r="K39" s="118" t="s">
        <v>51</v>
      </c>
      <c r="L39" s="31"/>
      <c r="M39" s="246"/>
      <c r="O39" s="212"/>
      <c r="P39" s="221"/>
      <c r="Q39" s="221"/>
      <c r="R39" s="222"/>
      <c r="S39" s="212"/>
    </row>
    <row r="40" spans="1:19">
      <c r="A40" s="197" t="s">
        <v>39</v>
      </c>
      <c r="B40" s="198"/>
      <c r="C40" s="199"/>
      <c r="D40" s="229">
        <v>1</v>
      </c>
      <c r="E40" s="812" t="str">
        <f>IF(D40&gt;$R$47,,UPPER(VLOOKUP(D40,'5'!$A$7:$Q$134,2)))</f>
        <v xml:space="preserve">MEZŐ </v>
      </c>
      <c r="F40" s="812"/>
      <c r="G40" s="240" t="s">
        <v>3</v>
      </c>
      <c r="H40" s="198"/>
      <c r="I40" s="230"/>
      <c r="J40" s="241"/>
      <c r="K40" s="195" t="s">
        <v>41</v>
      </c>
      <c r="L40" s="247"/>
      <c r="M40" s="231"/>
      <c r="O40" s="212"/>
      <c r="P40" s="223"/>
      <c r="Q40" s="223"/>
      <c r="R40" s="224"/>
      <c r="S40" s="212"/>
    </row>
    <row r="41" spans="1:19">
      <c r="A41" s="200" t="s">
        <v>48</v>
      </c>
      <c r="B41" s="117"/>
      <c r="C41" s="201"/>
      <c r="D41" s="232">
        <v>2</v>
      </c>
      <c r="E41" s="813" t="str">
        <f>IF(D41&gt;$R$47,,UPPER(VLOOKUP(D41,'5'!$A$7:$Q$134,2)))</f>
        <v xml:space="preserve">OLASZ </v>
      </c>
      <c r="F41" s="813"/>
      <c r="G41" s="242" t="s">
        <v>4</v>
      </c>
      <c r="H41" s="233"/>
      <c r="I41" s="234"/>
      <c r="J41" s="82"/>
      <c r="K41" s="244"/>
      <c r="L41" s="193"/>
      <c r="M41" s="239"/>
      <c r="O41" s="212"/>
      <c r="P41" s="224"/>
      <c r="Q41" s="225"/>
      <c r="R41" s="224"/>
      <c r="S41" s="212"/>
    </row>
    <row r="42" spans="1:19">
      <c r="A42" s="132"/>
      <c r="B42" s="133"/>
      <c r="C42" s="134"/>
      <c r="D42" s="232"/>
      <c r="E42" s="236"/>
      <c r="F42" s="237"/>
      <c r="G42" s="242" t="s">
        <v>5</v>
      </c>
      <c r="H42" s="233"/>
      <c r="I42" s="234"/>
      <c r="J42" s="82"/>
      <c r="K42" s="195" t="s">
        <v>42</v>
      </c>
      <c r="L42" s="247"/>
      <c r="M42" s="231"/>
      <c r="O42" s="212"/>
      <c r="P42" s="223"/>
      <c r="Q42" s="223"/>
      <c r="R42" s="224"/>
      <c r="S42" s="212"/>
    </row>
    <row r="43" spans="1:19">
      <c r="A43" s="112"/>
      <c r="B43" s="163"/>
      <c r="C43" s="113"/>
      <c r="D43" s="232"/>
      <c r="E43" s="236"/>
      <c r="F43" s="237"/>
      <c r="G43" s="242" t="s">
        <v>6</v>
      </c>
      <c r="H43" s="233"/>
      <c r="I43" s="234"/>
      <c r="J43" s="82"/>
      <c r="K43" s="245"/>
      <c r="L43" s="237"/>
      <c r="M43" s="235"/>
      <c r="O43" s="212"/>
      <c r="P43" s="224"/>
      <c r="Q43" s="225"/>
      <c r="R43" s="224"/>
      <c r="S43" s="212"/>
    </row>
    <row r="44" spans="1:19">
      <c r="A44" s="121"/>
      <c r="B44" s="135"/>
      <c r="C44" s="164"/>
      <c r="D44" s="232"/>
      <c r="E44" s="236"/>
      <c r="F44" s="237"/>
      <c r="G44" s="242" t="s">
        <v>7</v>
      </c>
      <c r="H44" s="233"/>
      <c r="I44" s="234"/>
      <c r="J44" s="82"/>
      <c r="K44" s="200"/>
      <c r="L44" s="193"/>
      <c r="M44" s="239"/>
      <c r="O44" s="212"/>
      <c r="P44" s="224"/>
      <c r="Q44" s="225"/>
      <c r="R44" s="224"/>
      <c r="S44" s="212"/>
    </row>
    <row r="45" spans="1:19">
      <c r="A45" s="122"/>
      <c r="B45" s="138"/>
      <c r="C45" s="113"/>
      <c r="D45" s="232"/>
      <c r="E45" s="236"/>
      <c r="F45" s="237"/>
      <c r="G45" s="242" t="s">
        <v>8</v>
      </c>
      <c r="H45" s="233"/>
      <c r="I45" s="234"/>
      <c r="J45" s="82"/>
      <c r="K45" s="195" t="s">
        <v>31</v>
      </c>
      <c r="L45" s="247"/>
      <c r="M45" s="231"/>
      <c r="O45" s="212"/>
      <c r="P45" s="223"/>
      <c r="Q45" s="223"/>
      <c r="R45" s="224"/>
      <c r="S45" s="212"/>
    </row>
    <row r="46" spans="1:19">
      <c r="A46" s="122"/>
      <c r="B46" s="138"/>
      <c r="C46" s="130"/>
      <c r="D46" s="232"/>
      <c r="E46" s="236"/>
      <c r="F46" s="237"/>
      <c r="G46" s="242" t="s">
        <v>9</v>
      </c>
      <c r="H46" s="233"/>
      <c r="I46" s="234"/>
      <c r="J46" s="82"/>
      <c r="K46" s="245"/>
      <c r="L46" s="237"/>
      <c r="M46" s="235"/>
      <c r="O46" s="212"/>
      <c r="P46" s="224"/>
      <c r="Q46" s="225"/>
      <c r="R46" s="224"/>
      <c r="S46" s="212"/>
    </row>
    <row r="47" spans="1:19">
      <c r="A47" s="123"/>
      <c r="B47" s="120"/>
      <c r="C47" s="131"/>
      <c r="D47" s="238"/>
      <c r="E47" s="114"/>
      <c r="F47" s="193"/>
      <c r="G47" s="243" t="s">
        <v>10</v>
      </c>
      <c r="H47" s="117"/>
      <c r="I47" s="196"/>
      <c r="J47" s="115"/>
      <c r="K47" s="200" t="str">
        <f>L4</f>
        <v>Kádár László</v>
      </c>
      <c r="L47" s="193"/>
      <c r="M47" s="239"/>
      <c r="O47" s="212"/>
      <c r="P47" s="224"/>
      <c r="Q47" s="225"/>
      <c r="R47" s="226">
        <f>MIN(4,'5'!Q5)</f>
        <v>4</v>
      </c>
      <c r="S47" s="212"/>
    </row>
    <row r="48" spans="1:19">
      <c r="O48" s="212"/>
      <c r="P48" s="212"/>
      <c r="Q48" s="212"/>
      <c r="R48" s="212"/>
      <c r="S48" s="212"/>
    </row>
    <row r="49" spans="15:19">
      <c r="O49" s="212"/>
      <c r="P49" s="212"/>
      <c r="Q49" s="212"/>
      <c r="R49" s="212"/>
      <c r="S49" s="212"/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R47">
    <cfRule type="expression" dxfId="29" priority="2" stopIfTrue="1">
      <formula>$O$1="CU"</formula>
    </cfRule>
  </conditionalFormatting>
  <conditionalFormatting sqref="E7 E9 E11 E13 E15 E17">
    <cfRule type="cellIs" dxfId="28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11"/>
  </sheetPr>
  <dimension ref="A1:AK49"/>
  <sheetViews>
    <sheetView topLeftCell="A4" workbookViewId="0">
      <selection activeCell="L7" sqref="L7"/>
    </sheetView>
  </sheetViews>
  <sheetFormatPr defaultRowHeight="12.75"/>
  <cols>
    <col min="1" max="1" width="6.140625" style="358" customWidth="1"/>
    <col min="2" max="2" width="4.42578125" style="358" customWidth="1"/>
    <col min="3" max="3" width="8.28515625" style="358" customWidth="1"/>
    <col min="4" max="4" width="7.140625" style="358" customWidth="1"/>
    <col min="5" max="5" width="9.28515625" style="358" customWidth="1"/>
    <col min="6" max="6" width="7.140625" style="358" customWidth="1"/>
    <col min="7" max="7" width="9.28515625" style="358" customWidth="1"/>
    <col min="8" max="8" width="7.140625" style="358" customWidth="1"/>
    <col min="9" max="9" width="9.28515625" style="358" customWidth="1"/>
    <col min="10" max="10" width="7.85546875" style="358" customWidth="1"/>
    <col min="11" max="13" width="8.5703125" style="358" customWidth="1"/>
    <col min="14" max="14" width="9.140625" style="358"/>
    <col min="15" max="15" width="11.42578125" style="358" customWidth="1"/>
    <col min="16" max="17" width="8.42578125" style="358" customWidth="1"/>
    <col min="18" max="18" width="10.85546875" style="358" customWidth="1"/>
    <col min="19" max="21" width="8.42578125" style="358" customWidth="1"/>
    <col min="22" max="24" width="9.140625" style="358"/>
    <col min="25" max="37" width="0" style="358" hidden="1" customWidth="1"/>
    <col min="38" max="16384" width="9.140625" style="358"/>
  </cols>
  <sheetData>
    <row r="1" spans="1:37" ht="26.25">
      <c r="A1" s="817" t="str">
        <f>[1]Altalanos!$A$6</f>
        <v>Budapesti Diákolimpia</v>
      </c>
      <c r="B1" s="817"/>
      <c r="C1" s="817"/>
      <c r="D1" s="817"/>
      <c r="E1" s="817"/>
      <c r="F1" s="817"/>
      <c r="G1" s="354"/>
      <c r="H1" s="355" t="s">
        <v>47</v>
      </c>
      <c r="I1" s="356"/>
      <c r="J1" s="357"/>
      <c r="L1" s="359"/>
      <c r="M1" s="360"/>
      <c r="N1" s="361"/>
      <c r="O1" s="361" t="s">
        <v>11</v>
      </c>
      <c r="P1" s="361"/>
      <c r="Q1" s="362"/>
      <c r="R1" s="361"/>
      <c r="S1" s="363"/>
      <c r="AB1" s="364" t="e">
        <f>IF(Y5=1,CONCATENATE(VLOOKUP(Y3,AA16:AH27,2)),CONCATENATE(VLOOKUP(Y3,AA2:AK13,2)))</f>
        <v>#N/A</v>
      </c>
      <c r="AC1" s="364" t="e">
        <f>IF(Y5=1,CONCATENATE(VLOOKUP(Y3,AA16:AK27,3)),CONCATENATE(VLOOKUP(Y3,AA2:AK13,3)))</f>
        <v>#N/A</v>
      </c>
      <c r="AD1" s="364" t="e">
        <f>IF(Y5=1,CONCATENATE(VLOOKUP(Y3,AA16:AK27,4)),CONCATENATE(VLOOKUP(Y3,AA2:AK13,4)))</f>
        <v>#N/A</v>
      </c>
      <c r="AE1" s="364" t="e">
        <f>IF(Y5=1,CONCATENATE(VLOOKUP(Y3,AA16:AK27,5)),CONCATENATE(VLOOKUP(Y3,AA2:AK13,5)))</f>
        <v>#N/A</v>
      </c>
      <c r="AF1" s="364" t="e">
        <f>IF(Y5=1,CONCATENATE(VLOOKUP(Y3,AA16:AK27,6)),CONCATENATE(VLOOKUP(Y3,AA2:AK13,6)))</f>
        <v>#N/A</v>
      </c>
      <c r="AG1" s="364" t="e">
        <f>IF(Y5=1,CONCATENATE(VLOOKUP(Y3,AA16:AK27,7)),CONCATENATE(VLOOKUP(Y3,AA2:AK13,7)))</f>
        <v>#N/A</v>
      </c>
      <c r="AH1" s="364" t="e">
        <f>IF(Y5=1,CONCATENATE(VLOOKUP(Y3,AA16:AK27,8)),CONCATENATE(VLOOKUP(Y3,AA2:AK13,8)))</f>
        <v>#N/A</v>
      </c>
      <c r="AI1" s="364" t="e">
        <f>IF(Y5=1,CONCATENATE(VLOOKUP(Y3,AA16:AK27,9)),CONCATENATE(VLOOKUP(Y3,AA2:AK13,9)))</f>
        <v>#N/A</v>
      </c>
      <c r="AJ1" s="364" t="e">
        <f>IF(Y5=1,CONCATENATE(VLOOKUP(Y3,AA16:AK27,10)),CONCATENATE(VLOOKUP(Y3,AA2:AK13,10)))</f>
        <v>#N/A</v>
      </c>
      <c r="AK1" s="364" t="e">
        <f>IF(Y5=1,CONCATENATE(VLOOKUP(Y3,AA16:AK27,11)),CONCATENATE(VLOOKUP(Y3,AA2:AK13,11)))</f>
        <v>#N/A</v>
      </c>
    </row>
    <row r="2" spans="1:37">
      <c r="A2" s="365" t="s">
        <v>46</v>
      </c>
      <c r="B2" s="366"/>
      <c r="C2" s="366"/>
      <c r="D2" s="366"/>
      <c r="E2" s="472" t="str">
        <f>[1]Altalanos!$D$8</f>
        <v>V.fiú B</v>
      </c>
      <c r="F2" s="366"/>
      <c r="G2" s="367"/>
      <c r="H2" s="368"/>
      <c r="I2" s="368"/>
      <c r="J2" s="369"/>
      <c r="K2" s="359"/>
      <c r="L2" s="359"/>
      <c r="M2" s="370"/>
      <c r="N2" s="371"/>
      <c r="O2" s="372"/>
      <c r="P2" s="371"/>
      <c r="Q2" s="372"/>
      <c r="R2" s="371"/>
      <c r="S2" s="363"/>
      <c r="Y2" s="373"/>
      <c r="Z2" s="374"/>
      <c r="AA2" s="374" t="s">
        <v>58</v>
      </c>
      <c r="AB2" s="375">
        <v>150</v>
      </c>
      <c r="AC2" s="375">
        <v>120</v>
      </c>
      <c r="AD2" s="375">
        <v>100</v>
      </c>
      <c r="AE2" s="375">
        <v>80</v>
      </c>
      <c r="AF2" s="375">
        <v>70</v>
      </c>
      <c r="AG2" s="375">
        <v>60</v>
      </c>
      <c r="AH2" s="375">
        <v>55</v>
      </c>
      <c r="AI2" s="375">
        <v>50</v>
      </c>
      <c r="AJ2" s="375">
        <v>45</v>
      </c>
      <c r="AK2" s="375">
        <v>40</v>
      </c>
    </row>
    <row r="3" spans="1:37">
      <c r="A3" s="376" t="s">
        <v>22</v>
      </c>
      <c r="B3" s="376"/>
      <c r="C3" s="376"/>
      <c r="D3" s="376"/>
      <c r="E3" s="376" t="s">
        <v>19</v>
      </c>
      <c r="F3" s="376"/>
      <c r="G3" s="376"/>
      <c r="H3" s="376" t="s">
        <v>27</v>
      </c>
      <c r="I3" s="376"/>
      <c r="J3" s="377"/>
      <c r="K3" s="376"/>
      <c r="L3" s="378" t="s">
        <v>28</v>
      </c>
      <c r="M3" s="376"/>
      <c r="N3" s="379"/>
      <c r="O3" s="380"/>
      <c r="P3" s="379"/>
      <c r="Y3" s="374">
        <f>IF(H4="OB","A",IF(H4="IX","W",H4))</f>
        <v>0</v>
      </c>
      <c r="Z3" s="374"/>
      <c r="AA3" s="374" t="s">
        <v>82</v>
      </c>
      <c r="AB3" s="375">
        <v>120</v>
      </c>
      <c r="AC3" s="375">
        <v>90</v>
      </c>
      <c r="AD3" s="375">
        <v>65</v>
      </c>
      <c r="AE3" s="375">
        <v>55</v>
      </c>
      <c r="AF3" s="375">
        <v>50</v>
      </c>
      <c r="AG3" s="375">
        <v>45</v>
      </c>
      <c r="AH3" s="375">
        <v>40</v>
      </c>
      <c r="AI3" s="375">
        <v>35</v>
      </c>
      <c r="AJ3" s="375">
        <v>25</v>
      </c>
      <c r="AK3" s="375">
        <v>20</v>
      </c>
    </row>
    <row r="4" spans="1:37" ht="13.5" thickBot="1">
      <c r="A4" s="818" t="str">
        <f>[1]Altalanos!$A$10</f>
        <v>2023.05.02-05.</v>
      </c>
      <c r="B4" s="818"/>
      <c r="C4" s="818"/>
      <c r="D4" s="383"/>
      <c r="E4" s="384" t="str">
        <f>[1]Altalanos!$C$10</f>
        <v>Budapest</v>
      </c>
      <c r="F4" s="384"/>
      <c r="G4" s="384"/>
      <c r="H4" s="191"/>
      <c r="I4" s="384"/>
      <c r="J4" s="385"/>
      <c r="K4" s="191"/>
      <c r="L4" s="386" t="str">
        <f>[1]Altalanos!$E$10</f>
        <v>Kádár László</v>
      </c>
      <c r="M4" s="191"/>
      <c r="N4" s="387"/>
      <c r="O4" s="388"/>
      <c r="P4" s="387"/>
      <c r="Y4" s="374"/>
      <c r="Z4" s="374"/>
      <c r="AA4" s="374" t="s">
        <v>83</v>
      </c>
      <c r="AB4" s="375">
        <v>90</v>
      </c>
      <c r="AC4" s="375">
        <v>60</v>
      </c>
      <c r="AD4" s="375">
        <v>45</v>
      </c>
      <c r="AE4" s="375">
        <v>34</v>
      </c>
      <c r="AF4" s="375">
        <v>27</v>
      </c>
      <c r="AG4" s="375">
        <v>22</v>
      </c>
      <c r="AH4" s="375">
        <v>18</v>
      </c>
      <c r="AI4" s="375">
        <v>15</v>
      </c>
      <c r="AJ4" s="375">
        <v>12</v>
      </c>
      <c r="AK4" s="375">
        <v>9</v>
      </c>
    </row>
    <row r="5" spans="1:37">
      <c r="A5" s="391"/>
      <c r="B5" s="391" t="s">
        <v>44</v>
      </c>
      <c r="C5" s="392" t="s">
        <v>56</v>
      </c>
      <c r="D5" s="391" t="s">
        <v>38</v>
      </c>
      <c r="E5" s="391" t="s">
        <v>61</v>
      </c>
      <c r="F5" s="391"/>
      <c r="G5" s="391" t="s">
        <v>26</v>
      </c>
      <c r="H5" s="391"/>
      <c r="I5" s="391" t="s">
        <v>29</v>
      </c>
      <c r="J5" s="391"/>
      <c r="K5" s="393" t="s">
        <v>62</v>
      </c>
      <c r="L5" s="393" t="s">
        <v>63</v>
      </c>
      <c r="M5" s="393" t="s">
        <v>64</v>
      </c>
      <c r="N5" s="363"/>
      <c r="O5" s="381" t="s">
        <v>72</v>
      </c>
      <c r="P5" s="382" t="s">
        <v>78</v>
      </c>
      <c r="Q5" s="363"/>
      <c r="R5" s="381" t="s">
        <v>72</v>
      </c>
      <c r="S5" s="476" t="s">
        <v>102</v>
      </c>
      <c r="Y5" s="374">
        <f>IF(OR([1]Altalanos!$A$8="F1",[1]Altalanos!$A$8="F2",[1]Altalanos!$A$8="N1",[1]Altalanos!$A$8="N2"),1,2)</f>
        <v>2</v>
      </c>
      <c r="Z5" s="374"/>
      <c r="AA5" s="374" t="s">
        <v>84</v>
      </c>
      <c r="AB5" s="375">
        <v>60</v>
      </c>
      <c r="AC5" s="375">
        <v>40</v>
      </c>
      <c r="AD5" s="375">
        <v>30</v>
      </c>
      <c r="AE5" s="375">
        <v>20</v>
      </c>
      <c r="AF5" s="375">
        <v>18</v>
      </c>
      <c r="AG5" s="375">
        <v>15</v>
      </c>
      <c r="AH5" s="375">
        <v>12</v>
      </c>
      <c r="AI5" s="375">
        <v>10</v>
      </c>
      <c r="AJ5" s="375">
        <v>8</v>
      </c>
      <c r="AK5" s="375">
        <v>6</v>
      </c>
    </row>
    <row r="6" spans="1:37">
      <c r="A6" s="396"/>
      <c r="B6" s="396"/>
      <c r="C6" s="397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63"/>
      <c r="O6" s="389" t="s">
        <v>79</v>
      </c>
      <c r="P6" s="390" t="s">
        <v>74</v>
      </c>
      <c r="Q6" s="363"/>
      <c r="R6" s="389" t="s">
        <v>79</v>
      </c>
      <c r="S6" s="478" t="s">
        <v>103</v>
      </c>
      <c r="Y6" s="374"/>
      <c r="Z6" s="374"/>
      <c r="AA6" s="374" t="s">
        <v>85</v>
      </c>
      <c r="AB6" s="375">
        <v>40</v>
      </c>
      <c r="AC6" s="375">
        <v>25</v>
      </c>
      <c r="AD6" s="375">
        <v>18</v>
      </c>
      <c r="AE6" s="375">
        <v>13</v>
      </c>
      <c r="AF6" s="375">
        <v>10</v>
      </c>
      <c r="AG6" s="375">
        <v>8</v>
      </c>
      <c r="AH6" s="375">
        <v>6</v>
      </c>
      <c r="AI6" s="375">
        <v>5</v>
      </c>
      <c r="AJ6" s="375">
        <v>4</v>
      </c>
      <c r="AK6" s="375">
        <v>3</v>
      </c>
    </row>
    <row r="7" spans="1:37">
      <c r="A7" s="473" t="s">
        <v>58</v>
      </c>
      <c r="B7" s="474">
        <v>4</v>
      </c>
      <c r="C7" s="400">
        <f>IF($B7="","",VLOOKUP($B7,'[1]V.fiú elő'!$A$7:$O$22,5))</f>
        <v>0</v>
      </c>
      <c r="D7" s="400">
        <f>IF($B7="","",VLOOKUP($B7,'[1]V.fiú elő'!$A$7:$O$22,15))</f>
        <v>0</v>
      </c>
      <c r="E7" s="401" t="str">
        <f>UPPER(IF($B7="","",VLOOKUP($B7,'[1]V.fiú elő'!$A$7:$O$22,2)))</f>
        <v xml:space="preserve">GYŐRFI </v>
      </c>
      <c r="F7" s="402"/>
      <c r="G7" s="401" t="str">
        <f>IF($B7="","",VLOOKUP($B7,'[1]V.fiú elő'!$A$7:$O$22,3))</f>
        <v>Benjámin</v>
      </c>
      <c r="H7" s="482"/>
      <c r="I7" s="475">
        <f>IF($B7="","",VLOOKUP($B7,'[1]V.fiú elő'!$A$7:$O$22,4))</f>
        <v>0</v>
      </c>
      <c r="J7" s="396"/>
      <c r="K7" s="773" t="s">
        <v>251</v>
      </c>
      <c r="L7" s="404"/>
      <c r="M7" s="405"/>
      <c r="N7" s="363"/>
      <c r="O7" s="394" t="s">
        <v>80</v>
      </c>
      <c r="P7" s="395" t="s">
        <v>76</v>
      </c>
      <c r="Q7" s="363"/>
      <c r="R7" s="394" t="s">
        <v>80</v>
      </c>
      <c r="S7" s="480" t="s">
        <v>81</v>
      </c>
      <c r="Y7" s="374"/>
      <c r="Z7" s="374"/>
      <c r="AA7" s="374" t="s">
        <v>86</v>
      </c>
      <c r="AB7" s="375">
        <v>25</v>
      </c>
      <c r="AC7" s="375">
        <v>15</v>
      </c>
      <c r="AD7" s="375">
        <v>13</v>
      </c>
      <c r="AE7" s="375">
        <v>8</v>
      </c>
      <c r="AF7" s="375">
        <v>6</v>
      </c>
      <c r="AG7" s="375">
        <v>4</v>
      </c>
      <c r="AH7" s="375">
        <v>3</v>
      </c>
      <c r="AI7" s="375">
        <v>2</v>
      </c>
      <c r="AJ7" s="375">
        <v>1</v>
      </c>
      <c r="AK7" s="375">
        <v>0</v>
      </c>
    </row>
    <row r="8" spans="1:37">
      <c r="A8" s="398"/>
      <c r="B8" s="477"/>
      <c r="C8" s="397"/>
      <c r="D8" s="397"/>
      <c r="E8" s="397"/>
      <c r="F8" s="397"/>
      <c r="G8" s="397"/>
      <c r="H8" s="397"/>
      <c r="I8" s="397"/>
      <c r="J8" s="396"/>
      <c r="K8" s="398"/>
      <c r="L8" s="398"/>
      <c r="M8" s="407"/>
      <c r="N8" s="363"/>
      <c r="O8" s="363"/>
      <c r="P8" s="363"/>
      <c r="Q8" s="363"/>
      <c r="R8" s="363"/>
      <c r="S8" s="363"/>
      <c r="Y8" s="374"/>
      <c r="Z8" s="374"/>
      <c r="AA8" s="374" t="s">
        <v>87</v>
      </c>
      <c r="AB8" s="375">
        <v>15</v>
      </c>
      <c r="AC8" s="375">
        <v>10</v>
      </c>
      <c r="AD8" s="375">
        <v>7</v>
      </c>
      <c r="AE8" s="375">
        <v>5</v>
      </c>
      <c r="AF8" s="375">
        <v>4</v>
      </c>
      <c r="AG8" s="375">
        <v>3</v>
      </c>
      <c r="AH8" s="375">
        <v>2</v>
      </c>
      <c r="AI8" s="375">
        <v>1</v>
      </c>
      <c r="AJ8" s="375">
        <v>0</v>
      </c>
      <c r="AK8" s="375">
        <v>0</v>
      </c>
    </row>
    <row r="9" spans="1:37">
      <c r="A9" s="398" t="s">
        <v>59</v>
      </c>
      <c r="B9" s="479">
        <v>1</v>
      </c>
      <c r="C9" s="400">
        <f>IF($B9="","",VLOOKUP($B9,'[1]V.fiú elő'!$A$7:$O$22,5))</f>
        <v>0</v>
      </c>
      <c r="D9" s="400">
        <f>IF($B9="","",VLOOKUP($B9,'[1]V.fiú elő'!$A$7:$O$22,15))</f>
        <v>0</v>
      </c>
      <c r="E9" s="401" t="str">
        <f>UPPER(IF($B9="","",VLOOKUP($B9,'[1]V.fiú elő'!$A$7:$O$22,2)))</f>
        <v xml:space="preserve">LUKJANOV </v>
      </c>
      <c r="F9" s="402"/>
      <c r="G9" s="401" t="str">
        <f>IF($B9="","",VLOOKUP($B9,'[1]V.fiú elő'!$A$7:$O$22,3))</f>
        <v>Jaroszlav</v>
      </c>
      <c r="H9" s="402"/>
      <c r="I9" s="401">
        <f>IF($B9="","",VLOOKUP($B9,'[1]V.fiú elő'!$A$7:$O$22,4))</f>
        <v>0</v>
      </c>
      <c r="J9" s="396"/>
      <c r="K9" s="773" t="s">
        <v>250</v>
      </c>
      <c r="L9" s="404"/>
      <c r="M9" s="405"/>
      <c r="N9" s="363"/>
      <c r="O9" s="363"/>
      <c r="P9" s="363"/>
      <c r="Q9" s="363"/>
      <c r="R9" s="363"/>
      <c r="S9" s="363"/>
      <c r="Y9" s="374"/>
      <c r="Z9" s="374"/>
      <c r="AA9" s="374" t="s">
        <v>88</v>
      </c>
      <c r="AB9" s="375">
        <v>10</v>
      </c>
      <c r="AC9" s="375">
        <v>6</v>
      </c>
      <c r="AD9" s="375">
        <v>4</v>
      </c>
      <c r="AE9" s="375">
        <v>2</v>
      </c>
      <c r="AF9" s="375">
        <v>1</v>
      </c>
      <c r="AG9" s="375">
        <v>0</v>
      </c>
      <c r="AH9" s="375">
        <v>0</v>
      </c>
      <c r="AI9" s="375">
        <v>0</v>
      </c>
      <c r="AJ9" s="375">
        <v>0</v>
      </c>
      <c r="AK9" s="375">
        <v>0</v>
      </c>
    </row>
    <row r="10" spans="1:37">
      <c r="A10" s="398"/>
      <c r="B10" s="477"/>
      <c r="C10" s="397"/>
      <c r="D10" s="397"/>
      <c r="E10" s="397"/>
      <c r="F10" s="397"/>
      <c r="G10" s="397"/>
      <c r="H10" s="397"/>
      <c r="I10" s="397"/>
      <c r="J10" s="396"/>
      <c r="K10" s="398"/>
      <c r="L10" s="398"/>
      <c r="M10" s="407"/>
      <c r="N10" s="363"/>
      <c r="O10" s="363"/>
      <c r="P10" s="363"/>
      <c r="Q10" s="363"/>
      <c r="R10" s="363"/>
      <c r="S10" s="363"/>
      <c r="Y10" s="374"/>
      <c r="Z10" s="374"/>
      <c r="AA10" s="374" t="s">
        <v>89</v>
      </c>
      <c r="AB10" s="375">
        <v>6</v>
      </c>
      <c r="AC10" s="375">
        <v>3</v>
      </c>
      <c r="AD10" s="375">
        <v>2</v>
      </c>
      <c r="AE10" s="375">
        <v>1</v>
      </c>
      <c r="AF10" s="375">
        <v>0</v>
      </c>
      <c r="AG10" s="375">
        <v>0</v>
      </c>
      <c r="AH10" s="375">
        <v>0</v>
      </c>
      <c r="AI10" s="375">
        <v>0</v>
      </c>
      <c r="AJ10" s="375">
        <v>0</v>
      </c>
      <c r="AK10" s="375">
        <v>0</v>
      </c>
    </row>
    <row r="11" spans="1:37">
      <c r="A11" s="398" t="s">
        <v>60</v>
      </c>
      <c r="B11" s="479">
        <v>2</v>
      </c>
      <c r="C11" s="400">
        <f>IF($B11="","",VLOOKUP($B11,'[1]V.fiú elő'!$A$7:$O$22,5))</f>
        <v>0</v>
      </c>
      <c r="D11" s="400">
        <f>IF($B11="","",VLOOKUP($B11,'[1]V.fiú elő'!$A$7:$O$22,15))</f>
        <v>0</v>
      </c>
      <c r="E11" s="401" t="str">
        <f>UPPER(IF($B11="","",VLOOKUP($B11,'[1]V.fiú elő'!$A$7:$O$22,2)))</f>
        <v xml:space="preserve">NAGY </v>
      </c>
      <c r="F11" s="402"/>
      <c r="G11" s="401" t="str">
        <f>IF($B11="","",VLOOKUP($B11,'[1]V.fiú elő'!$A$7:$O$22,3))</f>
        <v>Nándor</v>
      </c>
      <c r="H11" s="402"/>
      <c r="I11" s="401">
        <f>IF($B11="","",VLOOKUP($B11,'[1]V.fiú elő'!$A$7:$O$22,4))</f>
        <v>0</v>
      </c>
      <c r="J11" s="396"/>
      <c r="K11" s="403"/>
      <c r="L11" s="404" t="str">
        <f>IF(K11="","",CONCATENATE(VLOOKUP($Y$3,$AB$1:$AK$1,K11)," pont"))</f>
        <v/>
      </c>
      <c r="M11" s="405"/>
      <c r="N11" s="363"/>
      <c r="O11" s="363"/>
      <c r="P11" s="363"/>
      <c r="Q11" s="363"/>
      <c r="R11" s="363"/>
      <c r="S11" s="363"/>
      <c r="Y11" s="374"/>
      <c r="Z11" s="374"/>
      <c r="AA11" s="374" t="s">
        <v>94</v>
      </c>
      <c r="AB11" s="375">
        <v>3</v>
      </c>
      <c r="AC11" s="375">
        <v>2</v>
      </c>
      <c r="AD11" s="375">
        <v>1</v>
      </c>
      <c r="AE11" s="375">
        <v>0</v>
      </c>
      <c r="AF11" s="375">
        <v>0</v>
      </c>
      <c r="AG11" s="375">
        <v>0</v>
      </c>
      <c r="AH11" s="375">
        <v>0</v>
      </c>
      <c r="AI11" s="375">
        <v>0</v>
      </c>
      <c r="AJ11" s="375">
        <v>0</v>
      </c>
      <c r="AK11" s="375">
        <v>0</v>
      </c>
    </row>
    <row r="12" spans="1:37">
      <c r="A12" s="396"/>
      <c r="B12" s="473"/>
      <c r="C12" s="397"/>
      <c r="D12" s="396"/>
      <c r="E12" s="396"/>
      <c r="F12" s="396"/>
      <c r="G12" s="396"/>
      <c r="H12" s="396"/>
      <c r="I12" s="396"/>
      <c r="J12" s="396"/>
      <c r="K12" s="397"/>
      <c r="L12" s="397"/>
      <c r="M12" s="481"/>
      <c r="Y12" s="374"/>
      <c r="Z12" s="374"/>
      <c r="AA12" s="374" t="s">
        <v>90</v>
      </c>
      <c r="AB12" s="408">
        <v>0</v>
      </c>
      <c r="AC12" s="408">
        <v>0</v>
      </c>
      <c r="AD12" s="408">
        <v>0</v>
      </c>
      <c r="AE12" s="408">
        <v>0</v>
      </c>
      <c r="AF12" s="408">
        <v>0</v>
      </c>
      <c r="AG12" s="408">
        <v>0</v>
      </c>
      <c r="AH12" s="408">
        <v>0</v>
      </c>
      <c r="AI12" s="408">
        <v>0</v>
      </c>
      <c r="AJ12" s="408">
        <v>0</v>
      </c>
      <c r="AK12" s="408">
        <v>0</v>
      </c>
    </row>
    <row r="13" spans="1:37">
      <c r="A13" s="473" t="s">
        <v>65</v>
      </c>
      <c r="B13" s="474">
        <v>5</v>
      </c>
      <c r="C13" s="400">
        <f>IF($B13="","",VLOOKUP($B13,'[1]V.fiú elő'!$A$7:$O$22,5))</f>
        <v>0</v>
      </c>
      <c r="D13" s="400">
        <f>IF($B13="","",VLOOKUP($B13,'[1]V.fiú elő'!$A$7:$O$22,15))</f>
        <v>0</v>
      </c>
      <c r="E13" s="401" t="str">
        <f>UPPER(IF($B13="","",VLOOKUP($B13,'[1]V.fiú elő'!$A$7:$O$22,2)))</f>
        <v xml:space="preserve">HEGYI </v>
      </c>
      <c r="F13" s="402"/>
      <c r="G13" s="401" t="str">
        <f>IF($B13="","",VLOOKUP($B13,'[1]V.fiú elő'!$A$7:$O$22,3))</f>
        <v>András</v>
      </c>
      <c r="H13" s="482"/>
      <c r="I13" s="475">
        <f>IF($B13="","",VLOOKUP($B13,'[1]V.fiú elő'!$A$7:$O$22,4))</f>
        <v>0</v>
      </c>
      <c r="J13" s="396"/>
      <c r="K13" s="403"/>
      <c r="L13" s="404" t="str">
        <f>IF(K13="","",CONCATENATE(VLOOKUP($Y$3,$AB$1:$AK$1,K13)," pont"))</f>
        <v/>
      </c>
      <c r="M13" s="405"/>
      <c r="Y13" s="374"/>
      <c r="Z13" s="374"/>
      <c r="AA13" s="374" t="s">
        <v>91</v>
      </c>
      <c r="AB13" s="408">
        <v>0</v>
      </c>
      <c r="AC13" s="408">
        <v>0</v>
      </c>
      <c r="AD13" s="408">
        <v>0</v>
      </c>
      <c r="AE13" s="408">
        <v>0</v>
      </c>
      <c r="AF13" s="408">
        <v>0</v>
      </c>
      <c r="AG13" s="408">
        <v>0</v>
      </c>
      <c r="AH13" s="408">
        <v>0</v>
      </c>
      <c r="AI13" s="408">
        <v>0</v>
      </c>
      <c r="AJ13" s="408">
        <v>0</v>
      </c>
      <c r="AK13" s="408">
        <v>0</v>
      </c>
    </row>
    <row r="14" spans="1:37">
      <c r="A14" s="398"/>
      <c r="B14" s="477"/>
      <c r="C14" s="397"/>
      <c r="D14" s="397"/>
      <c r="E14" s="397"/>
      <c r="F14" s="397"/>
      <c r="G14" s="397"/>
      <c r="H14" s="397"/>
      <c r="I14" s="397"/>
      <c r="J14" s="396"/>
      <c r="K14" s="398"/>
      <c r="L14" s="398"/>
      <c r="M14" s="407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74"/>
    </row>
    <row r="15" spans="1:37">
      <c r="A15" s="398" t="s">
        <v>66</v>
      </c>
      <c r="B15" s="479">
        <v>3</v>
      </c>
      <c r="C15" s="400">
        <f>IF($B15="","",VLOOKUP($B15,'[1]V.fiú elő'!$A$7:$O$22,5))</f>
        <v>0</v>
      </c>
      <c r="D15" s="400">
        <f>IF($B15="","",VLOOKUP($B15,'[1]V.fiú elő'!$A$7:$O$22,15))</f>
        <v>0</v>
      </c>
      <c r="E15" s="401" t="str">
        <f>UPPER(IF($B15="","",VLOOKUP($B15,'[1]V.fiú elő'!$A$7:$O$22,2)))</f>
        <v xml:space="preserve">SZLÁVIK </v>
      </c>
      <c r="F15" s="402"/>
      <c r="G15" s="401" t="str">
        <f>IF($B15="","",VLOOKUP($B15,'[1]V.fiú elő'!$A$7:$O$22,3))</f>
        <v>Dávid</v>
      </c>
      <c r="H15" s="402"/>
      <c r="I15" s="401">
        <f>IF($B15="","",VLOOKUP($B15,'[1]V.fiú elő'!$A$7:$O$22,4))</f>
        <v>0</v>
      </c>
      <c r="J15" s="396"/>
      <c r="K15" s="773" t="s">
        <v>249</v>
      </c>
      <c r="L15" s="404"/>
      <c r="M15" s="405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</row>
    <row r="16" spans="1:37">
      <c r="A16" s="398"/>
      <c r="B16" s="477"/>
      <c r="C16" s="397"/>
      <c r="D16" s="397"/>
      <c r="E16" s="397"/>
      <c r="F16" s="397"/>
      <c r="G16" s="397"/>
      <c r="H16" s="397"/>
      <c r="I16" s="397"/>
      <c r="J16" s="396"/>
      <c r="K16" s="398"/>
      <c r="L16" s="398"/>
      <c r="M16" s="407"/>
      <c r="Y16" s="374"/>
      <c r="Z16" s="374"/>
      <c r="AA16" s="374" t="s">
        <v>58</v>
      </c>
      <c r="AB16" s="374">
        <v>300</v>
      </c>
      <c r="AC16" s="374">
        <v>250</v>
      </c>
      <c r="AD16" s="374">
        <v>220</v>
      </c>
      <c r="AE16" s="374">
        <v>180</v>
      </c>
      <c r="AF16" s="374">
        <v>160</v>
      </c>
      <c r="AG16" s="374">
        <v>150</v>
      </c>
      <c r="AH16" s="374">
        <v>140</v>
      </c>
      <c r="AI16" s="374">
        <v>130</v>
      </c>
      <c r="AJ16" s="374">
        <v>120</v>
      </c>
      <c r="AK16" s="374">
        <v>110</v>
      </c>
    </row>
    <row r="17" spans="1:37">
      <c r="A17" s="398" t="s">
        <v>67</v>
      </c>
      <c r="B17" s="479">
        <v>6</v>
      </c>
      <c r="C17" s="400">
        <f>IF($B17="","",VLOOKUP($B17,'[1]V.fiú elő'!$A$7:$O$22,5))</f>
        <v>0</v>
      </c>
      <c r="D17" s="400">
        <f>IF($B17="","",VLOOKUP($B17,'[1]V.fiú elő'!$A$7:$O$22,15))</f>
        <v>0</v>
      </c>
      <c r="E17" s="401" t="str">
        <f>UPPER(IF($B17="","",VLOOKUP($B17,'[1]V.fiú elő'!$A$7:$O$22,2)))</f>
        <v>NAGY</v>
      </c>
      <c r="F17" s="402"/>
      <c r="G17" s="401" t="str">
        <f>IF($B17="","",VLOOKUP($B17,'[1]V.fiú elő'!$A$7:$O$22,3))</f>
        <v>Benedek</v>
      </c>
      <c r="H17" s="402"/>
      <c r="I17" s="401">
        <f>IF($B17="","",VLOOKUP($B17,'[1]V.fiú elő'!$A$7:$O$22,4))</f>
        <v>0</v>
      </c>
      <c r="J17" s="396"/>
      <c r="K17" s="403"/>
      <c r="L17" s="404" t="str">
        <f>IF(K17="","",CONCATENATE(VLOOKUP($Y$3,$AB$1:$AK$1,K17)," pont"))</f>
        <v/>
      </c>
      <c r="M17" s="405"/>
      <c r="Y17" s="374"/>
      <c r="Z17" s="374"/>
      <c r="AA17" s="374" t="s">
        <v>82</v>
      </c>
      <c r="AB17" s="374">
        <v>250</v>
      </c>
      <c r="AC17" s="374">
        <v>200</v>
      </c>
      <c r="AD17" s="374">
        <v>160</v>
      </c>
      <c r="AE17" s="374">
        <v>140</v>
      </c>
      <c r="AF17" s="374">
        <v>120</v>
      </c>
      <c r="AG17" s="374">
        <v>110</v>
      </c>
      <c r="AH17" s="374">
        <v>100</v>
      </c>
      <c r="AI17" s="374">
        <v>90</v>
      </c>
      <c r="AJ17" s="374">
        <v>80</v>
      </c>
      <c r="AK17" s="374">
        <v>70</v>
      </c>
    </row>
    <row r="18" spans="1:37">
      <c r="A18" s="396"/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Y18" s="374"/>
      <c r="Z18" s="374"/>
      <c r="AA18" s="374" t="s">
        <v>83</v>
      </c>
      <c r="AB18" s="374">
        <v>200</v>
      </c>
      <c r="AC18" s="374">
        <v>150</v>
      </c>
      <c r="AD18" s="374">
        <v>130</v>
      </c>
      <c r="AE18" s="374">
        <v>110</v>
      </c>
      <c r="AF18" s="374">
        <v>95</v>
      </c>
      <c r="AG18" s="374">
        <v>80</v>
      </c>
      <c r="AH18" s="374">
        <v>70</v>
      </c>
      <c r="AI18" s="374">
        <v>60</v>
      </c>
      <c r="AJ18" s="374">
        <v>55</v>
      </c>
      <c r="AK18" s="374">
        <v>50</v>
      </c>
    </row>
    <row r="19" spans="1:37">
      <c r="A19" s="396"/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Y19" s="374"/>
      <c r="Z19" s="374"/>
      <c r="AA19" s="374" t="s">
        <v>84</v>
      </c>
      <c r="AB19" s="374">
        <v>150</v>
      </c>
      <c r="AC19" s="374">
        <v>120</v>
      </c>
      <c r="AD19" s="374">
        <v>100</v>
      </c>
      <c r="AE19" s="374">
        <v>80</v>
      </c>
      <c r="AF19" s="374">
        <v>70</v>
      </c>
      <c r="AG19" s="374">
        <v>60</v>
      </c>
      <c r="AH19" s="374">
        <v>55</v>
      </c>
      <c r="AI19" s="374">
        <v>50</v>
      </c>
      <c r="AJ19" s="374">
        <v>45</v>
      </c>
      <c r="AK19" s="374">
        <v>40</v>
      </c>
    </row>
    <row r="20" spans="1:37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Y20" s="374"/>
      <c r="Z20" s="374"/>
      <c r="AA20" s="374" t="s">
        <v>85</v>
      </c>
      <c r="AB20" s="374">
        <v>120</v>
      </c>
      <c r="AC20" s="374">
        <v>90</v>
      </c>
      <c r="AD20" s="374">
        <v>65</v>
      </c>
      <c r="AE20" s="374">
        <v>55</v>
      </c>
      <c r="AF20" s="374">
        <v>50</v>
      </c>
      <c r="AG20" s="374">
        <v>45</v>
      </c>
      <c r="AH20" s="374">
        <v>40</v>
      </c>
      <c r="AI20" s="374">
        <v>35</v>
      </c>
      <c r="AJ20" s="374">
        <v>25</v>
      </c>
      <c r="AK20" s="374">
        <v>20</v>
      </c>
    </row>
    <row r="21" spans="1:37">
      <c r="A21" s="396"/>
      <c r="B21" s="781"/>
      <c r="C21" s="781"/>
      <c r="D21" s="781"/>
      <c r="E21" s="781"/>
      <c r="F21" s="781"/>
      <c r="G21" s="781"/>
      <c r="H21" s="781"/>
      <c r="I21" s="781"/>
      <c r="J21" s="781"/>
      <c r="K21" s="396"/>
      <c r="L21" s="396"/>
      <c r="M21" s="396"/>
      <c r="Y21" s="374"/>
      <c r="Z21" s="374"/>
      <c r="AA21" s="374" t="s">
        <v>86</v>
      </c>
      <c r="AB21" s="374">
        <v>90</v>
      </c>
      <c r="AC21" s="374">
        <v>60</v>
      </c>
      <c r="AD21" s="374">
        <v>45</v>
      </c>
      <c r="AE21" s="374">
        <v>34</v>
      </c>
      <c r="AF21" s="374">
        <v>27</v>
      </c>
      <c r="AG21" s="374">
        <v>22</v>
      </c>
      <c r="AH21" s="374">
        <v>18</v>
      </c>
      <c r="AI21" s="374">
        <v>15</v>
      </c>
      <c r="AJ21" s="374">
        <v>12</v>
      </c>
      <c r="AK21" s="374">
        <v>9</v>
      </c>
    </row>
    <row r="22" spans="1:37" ht="18.75" customHeight="1">
      <c r="A22" s="396"/>
      <c r="B22" s="843"/>
      <c r="C22" s="843"/>
      <c r="D22" s="842" t="str">
        <f>E7</f>
        <v xml:space="preserve">GYŐRFI </v>
      </c>
      <c r="E22" s="842"/>
      <c r="F22" s="842" t="str">
        <f>E9</f>
        <v xml:space="preserve">LUKJANOV </v>
      </c>
      <c r="G22" s="842"/>
      <c r="H22" s="842" t="str">
        <f>E11</f>
        <v xml:space="preserve">NAGY </v>
      </c>
      <c r="I22" s="842"/>
      <c r="J22" s="781"/>
      <c r="K22" s="396"/>
      <c r="L22" s="396"/>
      <c r="M22" s="483" t="s">
        <v>62</v>
      </c>
      <c r="Y22" s="374"/>
      <c r="Z22" s="374"/>
      <c r="AA22" s="374" t="s">
        <v>87</v>
      </c>
      <c r="AB22" s="374">
        <v>60</v>
      </c>
      <c r="AC22" s="374">
        <v>40</v>
      </c>
      <c r="AD22" s="374">
        <v>30</v>
      </c>
      <c r="AE22" s="374">
        <v>20</v>
      </c>
      <c r="AF22" s="374">
        <v>18</v>
      </c>
      <c r="AG22" s="374">
        <v>15</v>
      </c>
      <c r="AH22" s="374">
        <v>12</v>
      </c>
      <c r="AI22" s="374">
        <v>10</v>
      </c>
      <c r="AJ22" s="374">
        <v>8</v>
      </c>
      <c r="AK22" s="374">
        <v>6</v>
      </c>
    </row>
    <row r="23" spans="1:37" ht="18.75" customHeight="1">
      <c r="A23" s="409" t="s">
        <v>58</v>
      </c>
      <c r="B23" s="844" t="str">
        <f>E7</f>
        <v xml:space="preserve">GYŐRFI </v>
      </c>
      <c r="C23" s="844"/>
      <c r="D23" s="845"/>
      <c r="E23" s="845"/>
      <c r="F23" s="846" t="s">
        <v>322</v>
      </c>
      <c r="G23" s="847"/>
      <c r="H23" s="846" t="s">
        <v>323</v>
      </c>
      <c r="I23" s="847"/>
      <c r="J23" s="781"/>
      <c r="K23" s="396"/>
      <c r="L23" s="396"/>
      <c r="M23" s="484">
        <v>2</v>
      </c>
      <c r="Y23" s="374"/>
      <c r="Z23" s="374"/>
      <c r="AA23" s="374" t="s">
        <v>88</v>
      </c>
      <c r="AB23" s="374">
        <v>40</v>
      </c>
      <c r="AC23" s="374">
        <v>25</v>
      </c>
      <c r="AD23" s="374">
        <v>18</v>
      </c>
      <c r="AE23" s="374">
        <v>13</v>
      </c>
      <c r="AF23" s="374">
        <v>8</v>
      </c>
      <c r="AG23" s="374">
        <v>7</v>
      </c>
      <c r="AH23" s="374">
        <v>6</v>
      </c>
      <c r="AI23" s="374">
        <v>5</v>
      </c>
      <c r="AJ23" s="374">
        <v>4</v>
      </c>
      <c r="AK23" s="374">
        <v>3</v>
      </c>
    </row>
    <row r="24" spans="1:37" ht="18.75" customHeight="1">
      <c r="A24" s="409" t="s">
        <v>59</v>
      </c>
      <c r="B24" s="844" t="str">
        <f>E9</f>
        <v xml:space="preserve">LUKJANOV </v>
      </c>
      <c r="C24" s="844"/>
      <c r="D24" s="846" t="s">
        <v>321</v>
      </c>
      <c r="E24" s="847"/>
      <c r="F24" s="845"/>
      <c r="G24" s="845"/>
      <c r="H24" s="846" t="s">
        <v>276</v>
      </c>
      <c r="I24" s="847"/>
      <c r="J24" s="781"/>
      <c r="K24" s="396"/>
      <c r="L24" s="396"/>
      <c r="M24" s="484">
        <v>1</v>
      </c>
      <c r="Y24" s="374"/>
      <c r="Z24" s="374"/>
      <c r="AA24" s="374" t="s">
        <v>89</v>
      </c>
      <c r="AB24" s="374">
        <v>25</v>
      </c>
      <c r="AC24" s="374">
        <v>15</v>
      </c>
      <c r="AD24" s="374">
        <v>13</v>
      </c>
      <c r="AE24" s="374">
        <v>7</v>
      </c>
      <c r="AF24" s="374">
        <v>6</v>
      </c>
      <c r="AG24" s="374">
        <v>5</v>
      </c>
      <c r="AH24" s="374">
        <v>4</v>
      </c>
      <c r="AI24" s="374">
        <v>3</v>
      </c>
      <c r="AJ24" s="374">
        <v>2</v>
      </c>
      <c r="AK24" s="374">
        <v>1</v>
      </c>
    </row>
    <row r="25" spans="1:37" ht="18.75" customHeight="1">
      <c r="A25" s="409" t="s">
        <v>60</v>
      </c>
      <c r="B25" s="844" t="str">
        <f>E11</f>
        <v xml:space="preserve">NAGY </v>
      </c>
      <c r="C25" s="844"/>
      <c r="D25" s="846" t="s">
        <v>324</v>
      </c>
      <c r="E25" s="847"/>
      <c r="F25" s="846" t="s">
        <v>278</v>
      </c>
      <c r="G25" s="847"/>
      <c r="H25" s="845"/>
      <c r="I25" s="845"/>
      <c r="J25" s="781"/>
      <c r="K25" s="396"/>
      <c r="L25" s="396"/>
      <c r="M25" s="484"/>
      <c r="Y25" s="374"/>
      <c r="Z25" s="374"/>
      <c r="AA25" s="374" t="s">
        <v>94</v>
      </c>
      <c r="AB25" s="374">
        <v>15</v>
      </c>
      <c r="AC25" s="374">
        <v>10</v>
      </c>
      <c r="AD25" s="374">
        <v>8</v>
      </c>
      <c r="AE25" s="374">
        <v>4</v>
      </c>
      <c r="AF25" s="374">
        <v>3</v>
      </c>
      <c r="AG25" s="374">
        <v>2</v>
      </c>
      <c r="AH25" s="374">
        <v>1</v>
      </c>
      <c r="AI25" s="374">
        <v>0</v>
      </c>
      <c r="AJ25" s="374">
        <v>0</v>
      </c>
      <c r="AK25" s="374">
        <v>0</v>
      </c>
    </row>
    <row r="26" spans="1:37">
      <c r="A26" s="396"/>
      <c r="B26" s="781"/>
      <c r="C26" s="781"/>
      <c r="D26" s="781"/>
      <c r="E26" s="781"/>
      <c r="F26" s="781"/>
      <c r="G26" s="781"/>
      <c r="H26" s="781"/>
      <c r="I26" s="781"/>
      <c r="J26" s="781"/>
      <c r="K26" s="396"/>
      <c r="L26" s="396"/>
      <c r="M26" s="485"/>
      <c r="Y26" s="374"/>
      <c r="Z26" s="374"/>
      <c r="AA26" s="374" t="s">
        <v>90</v>
      </c>
      <c r="AB26" s="374">
        <v>10</v>
      </c>
      <c r="AC26" s="374">
        <v>6</v>
      </c>
      <c r="AD26" s="374">
        <v>4</v>
      </c>
      <c r="AE26" s="374">
        <v>2</v>
      </c>
      <c r="AF26" s="374">
        <v>1</v>
      </c>
      <c r="AG26" s="374">
        <v>0</v>
      </c>
      <c r="AH26" s="374">
        <v>0</v>
      </c>
      <c r="AI26" s="374">
        <v>0</v>
      </c>
      <c r="AJ26" s="374">
        <v>0</v>
      </c>
      <c r="AK26" s="374">
        <v>0</v>
      </c>
    </row>
    <row r="27" spans="1:37" ht="18.75" customHeight="1">
      <c r="A27" s="396"/>
      <c r="B27" s="843"/>
      <c r="C27" s="843"/>
      <c r="D27" s="842" t="str">
        <f>E13</f>
        <v xml:space="preserve">HEGYI </v>
      </c>
      <c r="E27" s="842"/>
      <c r="F27" s="842" t="str">
        <f>E15</f>
        <v xml:space="preserve">SZLÁVIK </v>
      </c>
      <c r="G27" s="842"/>
      <c r="H27" s="842" t="str">
        <f>E17</f>
        <v>NAGY</v>
      </c>
      <c r="I27" s="842"/>
      <c r="J27" s="781"/>
      <c r="K27" s="396"/>
      <c r="L27" s="396"/>
      <c r="M27" s="485"/>
      <c r="Y27" s="374"/>
      <c r="Z27" s="374"/>
      <c r="AA27" s="374" t="s">
        <v>91</v>
      </c>
      <c r="AB27" s="374">
        <v>3</v>
      </c>
      <c r="AC27" s="374">
        <v>2</v>
      </c>
      <c r="AD27" s="374">
        <v>1</v>
      </c>
      <c r="AE27" s="374">
        <v>0</v>
      </c>
      <c r="AF27" s="374">
        <v>0</v>
      </c>
      <c r="AG27" s="374">
        <v>0</v>
      </c>
      <c r="AH27" s="374">
        <v>0</v>
      </c>
      <c r="AI27" s="374">
        <v>0</v>
      </c>
      <c r="AJ27" s="374">
        <v>0</v>
      </c>
      <c r="AK27" s="374">
        <v>0</v>
      </c>
    </row>
    <row r="28" spans="1:37" ht="18.75" customHeight="1">
      <c r="A28" s="409" t="s">
        <v>65</v>
      </c>
      <c r="B28" s="844" t="str">
        <f>E13</f>
        <v xml:space="preserve">HEGYI </v>
      </c>
      <c r="C28" s="844"/>
      <c r="D28" s="845"/>
      <c r="E28" s="845"/>
      <c r="F28" s="846" t="s">
        <v>284</v>
      </c>
      <c r="G28" s="847"/>
      <c r="H28" s="846" t="s">
        <v>231</v>
      </c>
      <c r="I28" s="847"/>
      <c r="J28" s="781"/>
      <c r="K28" s="396"/>
      <c r="L28" s="396"/>
      <c r="M28" s="484">
        <v>2</v>
      </c>
    </row>
    <row r="29" spans="1:37" ht="18.75" customHeight="1">
      <c r="A29" s="409" t="s">
        <v>66</v>
      </c>
      <c r="B29" s="844" t="str">
        <f>E15</f>
        <v xml:space="preserve">SZLÁVIK </v>
      </c>
      <c r="C29" s="844"/>
      <c r="D29" s="846" t="s">
        <v>309</v>
      </c>
      <c r="E29" s="847"/>
      <c r="F29" s="845"/>
      <c r="G29" s="845"/>
      <c r="H29" s="846" t="s">
        <v>231</v>
      </c>
      <c r="I29" s="847"/>
      <c r="J29" s="781"/>
      <c r="K29" s="396"/>
      <c r="L29" s="396"/>
      <c r="M29" s="484">
        <v>1</v>
      </c>
    </row>
    <row r="30" spans="1:37" ht="18.75" customHeight="1">
      <c r="A30" s="409" t="s">
        <v>67</v>
      </c>
      <c r="B30" s="844" t="str">
        <f>E17</f>
        <v>NAGY</v>
      </c>
      <c r="C30" s="844"/>
      <c r="D30" s="846" t="s">
        <v>234</v>
      </c>
      <c r="E30" s="847"/>
      <c r="F30" s="846" t="s">
        <v>234</v>
      </c>
      <c r="G30" s="847"/>
      <c r="H30" s="845"/>
      <c r="I30" s="845"/>
      <c r="J30" s="781"/>
      <c r="K30" s="396"/>
      <c r="L30" s="396"/>
      <c r="M30" s="484"/>
    </row>
    <row r="31" spans="1:37">
      <c r="A31" s="396"/>
      <c r="B31" s="396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</row>
    <row r="32" spans="1:37">
      <c r="A32" s="396" t="s">
        <v>52</v>
      </c>
      <c r="B32" s="396"/>
      <c r="C32" s="850" t="str">
        <f>IF(M23=1,B23,IF(M24=1,B24,IF(M25=1,B25,"")))</f>
        <v xml:space="preserve">LUKJANOV </v>
      </c>
      <c r="D32" s="850"/>
      <c r="E32" s="398" t="s">
        <v>69</v>
      </c>
      <c r="F32" s="849" t="str">
        <f>IF(M28=1,B28,IF(M29=1,B29,IF(M30=1,B30,"")))</f>
        <v xml:space="preserve">SZLÁVIK </v>
      </c>
      <c r="G32" s="849"/>
      <c r="H32" s="396"/>
      <c r="I32" s="782" t="s">
        <v>285</v>
      </c>
      <c r="J32" s="396"/>
      <c r="K32" s="396"/>
      <c r="L32" s="396"/>
      <c r="M32" s="396"/>
    </row>
    <row r="33" spans="1:19">
      <c r="A33" s="396"/>
      <c r="B33" s="396"/>
      <c r="C33" s="396"/>
      <c r="D33" s="396"/>
      <c r="E33" s="396"/>
      <c r="F33" s="398"/>
      <c r="G33" s="398"/>
      <c r="H33" s="396"/>
      <c r="I33" s="396"/>
      <c r="J33" s="396"/>
      <c r="K33" s="396"/>
      <c r="L33" s="396"/>
      <c r="M33" s="396"/>
    </row>
    <row r="34" spans="1:19">
      <c r="A34" s="396" t="s">
        <v>68</v>
      </c>
      <c r="B34" s="396"/>
      <c r="C34" s="849" t="str">
        <f>IF(M23=2,B23,IF(M24=2,B24,IF(M25=2,B25,"")))</f>
        <v xml:space="preserve">GYŐRFI </v>
      </c>
      <c r="D34" s="849"/>
      <c r="E34" s="398" t="s">
        <v>69</v>
      </c>
      <c r="F34" s="850" t="str">
        <f>IF(M28=2,B28,IF(M29=2,B29,IF(M30=2,B30,"")))</f>
        <v xml:space="preserve">HEGYI </v>
      </c>
      <c r="G34" s="850"/>
      <c r="H34" s="396"/>
      <c r="I34" s="782" t="s">
        <v>325</v>
      </c>
      <c r="J34" s="396"/>
      <c r="K34" s="396"/>
      <c r="L34" s="396"/>
      <c r="M34" s="396"/>
    </row>
    <row r="35" spans="1:19">
      <c r="A35" s="396"/>
      <c r="B35" s="396"/>
      <c r="C35" s="489"/>
      <c r="D35" s="489"/>
      <c r="E35" s="398"/>
      <c r="F35" s="489"/>
      <c r="G35" s="489"/>
      <c r="H35" s="396"/>
      <c r="I35" s="396"/>
      <c r="J35" s="396"/>
      <c r="K35" s="396"/>
      <c r="L35" s="396"/>
      <c r="M35" s="396"/>
    </row>
    <row r="36" spans="1:19">
      <c r="A36" s="396" t="s">
        <v>70</v>
      </c>
      <c r="B36" s="396"/>
      <c r="C36" s="850" t="str">
        <f>IF(M23=3,B23,IF(M24=3,B24,IF(M25=3,B25,"")))</f>
        <v/>
      </c>
      <c r="D36" s="850"/>
      <c r="E36" s="398" t="s">
        <v>69</v>
      </c>
      <c r="F36" s="850" t="str">
        <f>IF(M28=3,B28,IF(M29=3,B29,IF(M30=3,B30,"")))</f>
        <v/>
      </c>
      <c r="G36" s="850"/>
      <c r="H36" s="396"/>
      <c r="I36" s="411"/>
      <c r="J36" s="396"/>
      <c r="K36" s="396"/>
      <c r="L36" s="396"/>
      <c r="M36" s="396"/>
    </row>
    <row r="37" spans="1:19">
      <c r="A37" s="396"/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</row>
    <row r="38" spans="1:19">
      <c r="A38" s="396"/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411"/>
      <c r="M38" s="396"/>
      <c r="O38" s="363"/>
      <c r="P38" s="363"/>
      <c r="Q38" s="363"/>
      <c r="R38" s="363"/>
      <c r="S38" s="363"/>
    </row>
    <row r="39" spans="1:19">
      <c r="A39" s="412" t="s">
        <v>38</v>
      </c>
      <c r="B39" s="413"/>
      <c r="C39" s="414"/>
      <c r="D39" s="415" t="s">
        <v>2</v>
      </c>
      <c r="E39" s="416" t="s">
        <v>40</v>
      </c>
      <c r="F39" s="417"/>
      <c r="G39" s="415" t="s">
        <v>2</v>
      </c>
      <c r="H39" s="416" t="s">
        <v>49</v>
      </c>
      <c r="I39" s="418"/>
      <c r="J39" s="416" t="s">
        <v>50</v>
      </c>
      <c r="K39" s="419" t="s">
        <v>51</v>
      </c>
      <c r="L39" s="391"/>
      <c r="M39" s="417"/>
      <c r="O39" s="363"/>
      <c r="P39" s="422"/>
      <c r="Q39" s="422"/>
      <c r="R39" s="423"/>
      <c r="S39" s="363"/>
    </row>
    <row r="40" spans="1:19">
      <c r="A40" s="424" t="s">
        <v>39</v>
      </c>
      <c r="B40" s="425"/>
      <c r="C40" s="426"/>
      <c r="D40" s="427">
        <v>1</v>
      </c>
      <c r="E40" s="825" t="str">
        <f>IF(D40&gt;$R$47,,UPPER(VLOOKUP(D40,'[1]V.fiú elő'!$A$7:$Q$134,2)))</f>
        <v xml:space="preserve">LUKJANOV </v>
      </c>
      <c r="F40" s="825"/>
      <c r="G40" s="428" t="s">
        <v>3</v>
      </c>
      <c r="H40" s="425"/>
      <c r="I40" s="429"/>
      <c r="J40" s="430"/>
      <c r="K40" s="431" t="s">
        <v>41</v>
      </c>
      <c r="L40" s="432"/>
      <c r="M40" s="452"/>
      <c r="O40" s="363"/>
      <c r="P40" s="434"/>
      <c r="Q40" s="434"/>
      <c r="R40" s="435"/>
      <c r="S40" s="363"/>
    </row>
    <row r="41" spans="1:19">
      <c r="A41" s="436" t="s">
        <v>48</v>
      </c>
      <c r="B41" s="437"/>
      <c r="C41" s="438"/>
      <c r="D41" s="439">
        <v>2</v>
      </c>
      <c r="E41" s="820" t="str">
        <f>IF(D41&gt;$R$47,,UPPER(VLOOKUP(D41,'[1]V.fiú elő'!$A$7:$Q$134,2)))</f>
        <v xml:space="preserve">NAGY </v>
      </c>
      <c r="F41" s="820"/>
      <c r="G41" s="440" t="s">
        <v>4</v>
      </c>
      <c r="H41" s="441"/>
      <c r="I41" s="442"/>
      <c r="J41" s="443"/>
      <c r="K41" s="444"/>
      <c r="L41" s="411"/>
      <c r="M41" s="445"/>
      <c r="O41" s="363"/>
      <c r="P41" s="435"/>
      <c r="Q41" s="446"/>
      <c r="R41" s="435"/>
      <c r="S41" s="363"/>
    </row>
    <row r="42" spans="1:19">
      <c r="A42" s="447"/>
      <c r="B42" s="448"/>
      <c r="C42" s="449"/>
      <c r="D42" s="439"/>
      <c r="E42" s="450"/>
      <c r="F42" s="451"/>
      <c r="G42" s="440" t="s">
        <v>5</v>
      </c>
      <c r="H42" s="441"/>
      <c r="I42" s="442"/>
      <c r="J42" s="443"/>
      <c r="K42" s="431" t="s">
        <v>42</v>
      </c>
      <c r="L42" s="432"/>
      <c r="M42" s="452"/>
      <c r="O42" s="363"/>
      <c r="P42" s="434"/>
      <c r="Q42" s="434"/>
      <c r="R42" s="435"/>
      <c r="S42" s="363"/>
    </row>
    <row r="43" spans="1:19">
      <c r="A43" s="453"/>
      <c r="B43" s="454"/>
      <c r="C43" s="455"/>
      <c r="D43" s="439"/>
      <c r="E43" s="450"/>
      <c r="F43" s="451"/>
      <c r="G43" s="440" t="s">
        <v>6</v>
      </c>
      <c r="H43" s="441"/>
      <c r="I43" s="442"/>
      <c r="J43" s="443"/>
      <c r="K43" s="456"/>
      <c r="L43" s="451"/>
      <c r="M43" s="433"/>
      <c r="O43" s="363"/>
      <c r="P43" s="435"/>
      <c r="Q43" s="446"/>
      <c r="R43" s="435"/>
      <c r="S43" s="363"/>
    </row>
    <row r="44" spans="1:19">
      <c r="A44" s="457"/>
      <c r="B44" s="458"/>
      <c r="C44" s="459"/>
      <c r="D44" s="439"/>
      <c r="E44" s="450"/>
      <c r="F44" s="451"/>
      <c r="G44" s="440" t="s">
        <v>7</v>
      </c>
      <c r="H44" s="441"/>
      <c r="I44" s="442"/>
      <c r="J44" s="443"/>
      <c r="K44" s="436"/>
      <c r="L44" s="411"/>
      <c r="M44" s="445"/>
      <c r="O44" s="363"/>
      <c r="P44" s="435"/>
      <c r="Q44" s="446"/>
      <c r="R44" s="435"/>
      <c r="S44" s="363"/>
    </row>
    <row r="45" spans="1:19">
      <c r="A45" s="460"/>
      <c r="B45" s="461"/>
      <c r="C45" s="455"/>
      <c r="D45" s="439"/>
      <c r="E45" s="450"/>
      <c r="F45" s="451"/>
      <c r="G45" s="440" t="s">
        <v>8</v>
      </c>
      <c r="H45" s="441"/>
      <c r="I45" s="442"/>
      <c r="J45" s="443"/>
      <c r="K45" s="431" t="s">
        <v>31</v>
      </c>
      <c r="L45" s="432"/>
      <c r="M45" s="452"/>
      <c r="O45" s="363"/>
      <c r="P45" s="434"/>
      <c r="Q45" s="434"/>
      <c r="R45" s="435"/>
      <c r="S45" s="363"/>
    </row>
    <row r="46" spans="1:19">
      <c r="A46" s="460"/>
      <c r="B46" s="461"/>
      <c r="C46" s="462"/>
      <c r="D46" s="439"/>
      <c r="E46" s="450"/>
      <c r="F46" s="451"/>
      <c r="G46" s="440" t="s">
        <v>9</v>
      </c>
      <c r="H46" s="441"/>
      <c r="I46" s="442"/>
      <c r="J46" s="443"/>
      <c r="K46" s="456"/>
      <c r="L46" s="451"/>
      <c r="M46" s="433"/>
      <c r="O46" s="363"/>
      <c r="P46" s="435"/>
      <c r="Q46" s="446"/>
      <c r="R46" s="435"/>
      <c r="S46" s="363"/>
    </row>
    <row r="47" spans="1:19">
      <c r="A47" s="463"/>
      <c r="B47" s="464"/>
      <c r="C47" s="465"/>
      <c r="D47" s="466"/>
      <c r="E47" s="467"/>
      <c r="F47" s="411"/>
      <c r="G47" s="468" t="s">
        <v>10</v>
      </c>
      <c r="H47" s="437"/>
      <c r="I47" s="469"/>
      <c r="J47" s="470"/>
      <c r="K47" s="436" t="str">
        <f>L4</f>
        <v>Kádár László</v>
      </c>
      <c r="L47" s="411"/>
      <c r="M47" s="445"/>
      <c r="O47" s="363"/>
      <c r="P47" s="435"/>
      <c r="Q47" s="446"/>
      <c r="R47" s="471">
        <f>MIN(4,'[1]V.fiú elő'!Q5)</f>
        <v>4</v>
      </c>
      <c r="S47" s="363"/>
    </row>
    <row r="48" spans="1:19">
      <c r="O48" s="363"/>
      <c r="P48" s="363"/>
      <c r="Q48" s="363"/>
      <c r="R48" s="363"/>
      <c r="S48" s="363"/>
    </row>
    <row r="49" spans="15:19">
      <c r="O49" s="363"/>
      <c r="P49" s="363"/>
      <c r="Q49" s="363"/>
      <c r="R49" s="363"/>
      <c r="S49" s="363"/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R47">
    <cfRule type="expression" dxfId="27" priority="2" stopIfTrue="1">
      <formula>$O$1="CU"</formula>
    </cfRule>
  </conditionalFormatting>
  <conditionalFormatting sqref="E7 E9 E11 E13 E15 E17">
    <cfRule type="cellIs" dxfId="26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indexed="11"/>
  </sheetPr>
  <dimension ref="A1:AK43"/>
  <sheetViews>
    <sheetView workbookViewId="0">
      <selection activeCell="L20" sqref="L20"/>
    </sheetView>
  </sheetViews>
  <sheetFormatPr defaultRowHeight="12.75"/>
  <cols>
    <col min="1" max="1" width="5.42578125" style="512" customWidth="1"/>
    <col min="2" max="2" width="4.42578125" style="512" customWidth="1"/>
    <col min="3" max="3" width="8.28515625" style="512" customWidth="1"/>
    <col min="4" max="4" width="7.140625" style="512" customWidth="1"/>
    <col min="5" max="5" width="9.28515625" style="512" customWidth="1"/>
    <col min="6" max="6" width="7.140625" style="512" customWidth="1"/>
    <col min="7" max="7" width="9.28515625" style="512" customWidth="1"/>
    <col min="8" max="8" width="7.140625" style="512" customWidth="1"/>
    <col min="9" max="9" width="9.28515625" style="512" customWidth="1"/>
    <col min="10" max="10" width="8.42578125" style="512" customWidth="1"/>
    <col min="11" max="13" width="8.5703125" style="512" customWidth="1"/>
    <col min="14" max="14" width="9.140625" style="512"/>
    <col min="15" max="15" width="5.5703125" style="512" customWidth="1"/>
    <col min="16" max="16" width="4.5703125" style="512" customWidth="1"/>
    <col min="17" max="17" width="11.7109375" style="512" customWidth="1"/>
    <col min="18" max="24" width="9.140625" style="512"/>
    <col min="25" max="25" width="10.28515625" style="566" hidden="1" customWidth="1"/>
    <col min="26" max="37" width="0" style="566" hidden="1" customWidth="1"/>
    <col min="38" max="16384" width="9.140625" style="512"/>
  </cols>
  <sheetData>
    <row r="1" spans="1:37" ht="26.25">
      <c r="A1" s="858" t="str">
        <f>[4]Altalanos!$A$6</f>
        <v>Budapesti Diákolimpia</v>
      </c>
      <c r="B1" s="858"/>
      <c r="C1" s="858"/>
      <c r="D1" s="858"/>
      <c r="E1" s="858"/>
      <c r="F1" s="858"/>
      <c r="G1" s="508"/>
      <c r="H1" s="509" t="s">
        <v>47</v>
      </c>
      <c r="I1" s="510"/>
      <c r="J1" s="511"/>
      <c r="L1" s="513"/>
      <c r="M1" s="514"/>
      <c r="N1" s="515"/>
      <c r="O1" s="515" t="s">
        <v>11</v>
      </c>
      <c r="P1" s="515"/>
      <c r="Q1" s="516"/>
      <c r="R1" s="515"/>
      <c r="S1" s="517"/>
      <c r="Y1" s="512"/>
      <c r="Z1" s="512"/>
      <c r="AA1" s="512"/>
      <c r="AB1" s="518" t="e">
        <f>IF(Y5=1,CONCATENATE(VLOOKUP(Y3,AA16:AH27,2)),CONCATENATE(VLOOKUP(Y3,AA2:AK13,2)))</f>
        <v>#N/A</v>
      </c>
      <c r="AC1" s="518" t="e">
        <f>IF(Y5=1,CONCATENATE(VLOOKUP(Y3,AA16:AK27,3)),CONCATENATE(VLOOKUP(Y3,AA2:AK13,3)))</f>
        <v>#N/A</v>
      </c>
      <c r="AD1" s="518" t="e">
        <f>IF(Y5=1,CONCATENATE(VLOOKUP(Y3,AA16:AK27,4)),CONCATENATE(VLOOKUP(Y3,AA2:AK13,4)))</f>
        <v>#N/A</v>
      </c>
      <c r="AE1" s="518" t="e">
        <f>IF(Y5=1,CONCATENATE(VLOOKUP(Y3,AA16:AK27,5)),CONCATENATE(VLOOKUP(Y3,AA2:AK13,5)))</f>
        <v>#N/A</v>
      </c>
      <c r="AF1" s="518" t="e">
        <f>IF(Y5=1,CONCATENATE(VLOOKUP(Y3,AA16:AK27,6)),CONCATENATE(VLOOKUP(Y3,AA2:AK13,6)))</f>
        <v>#N/A</v>
      </c>
      <c r="AG1" s="518" t="e">
        <f>IF(Y5=1,CONCATENATE(VLOOKUP(Y3,AA16:AK27,7)),CONCATENATE(VLOOKUP(Y3,AA2:AK13,7)))</f>
        <v>#N/A</v>
      </c>
      <c r="AH1" s="518" t="e">
        <f>IF(Y5=1,CONCATENATE(VLOOKUP(Y3,AA16:AK27,8)),CONCATENATE(VLOOKUP(Y3,AA2:AK13,8)))</f>
        <v>#N/A</v>
      </c>
      <c r="AI1" s="518" t="e">
        <f>IF(Y5=1,CONCATENATE(VLOOKUP(Y3,AA16:AK27,9)),CONCATENATE(VLOOKUP(Y3,AA2:AK13,9)))</f>
        <v>#N/A</v>
      </c>
      <c r="AJ1" s="518" t="e">
        <f>IF(Y5=1,CONCATENATE(VLOOKUP(Y3,AA16:AK27,10)),CONCATENATE(VLOOKUP(Y3,AA2:AK13,10)))</f>
        <v>#N/A</v>
      </c>
      <c r="AK1" s="518" t="e">
        <f>IF(Y5=1,CONCATENATE(VLOOKUP(Y3,AA16:AK27,11)),CONCATENATE(VLOOKUP(Y3,AA2:AK13,11)))</f>
        <v>#N/A</v>
      </c>
    </row>
    <row r="2" spans="1:37">
      <c r="A2" s="519" t="s">
        <v>46</v>
      </c>
      <c r="B2" s="520"/>
      <c r="C2" s="520"/>
      <c r="D2" s="520"/>
      <c r="E2" s="521" t="str">
        <f>[4]Altalanos!$C$8</f>
        <v>V.lány A</v>
      </c>
      <c r="F2" s="520"/>
      <c r="G2" s="522"/>
      <c r="H2" s="523"/>
      <c r="I2" s="523"/>
      <c r="J2" s="524"/>
      <c r="K2" s="513"/>
      <c r="L2" s="513"/>
      <c r="M2" s="525"/>
      <c r="N2" s="526"/>
      <c r="O2" s="527"/>
      <c r="P2" s="526"/>
      <c r="Q2" s="527"/>
      <c r="R2" s="526"/>
      <c r="S2" s="517"/>
      <c r="Y2" s="528"/>
      <c r="Z2" s="529"/>
      <c r="AA2" s="529" t="s">
        <v>58</v>
      </c>
      <c r="AB2" s="530">
        <v>150</v>
      </c>
      <c r="AC2" s="530">
        <v>120</v>
      </c>
      <c r="AD2" s="530">
        <v>100</v>
      </c>
      <c r="AE2" s="530">
        <v>80</v>
      </c>
      <c r="AF2" s="530">
        <v>70</v>
      </c>
      <c r="AG2" s="530">
        <v>60</v>
      </c>
      <c r="AH2" s="530">
        <v>55</v>
      </c>
      <c r="AI2" s="530">
        <v>50</v>
      </c>
      <c r="AJ2" s="530">
        <v>45</v>
      </c>
      <c r="AK2" s="530">
        <v>40</v>
      </c>
    </row>
    <row r="3" spans="1:37">
      <c r="A3" s="531" t="s">
        <v>22</v>
      </c>
      <c r="B3" s="531"/>
      <c r="C3" s="531"/>
      <c r="D3" s="531"/>
      <c r="E3" s="531" t="s">
        <v>19</v>
      </c>
      <c r="F3" s="531"/>
      <c r="G3" s="531"/>
      <c r="H3" s="531" t="s">
        <v>27</v>
      </c>
      <c r="I3" s="531"/>
      <c r="J3" s="532"/>
      <c r="K3" s="531"/>
      <c r="L3" s="533" t="s">
        <v>28</v>
      </c>
      <c r="M3" s="531"/>
      <c r="N3" s="534"/>
      <c r="O3" s="535"/>
      <c r="P3" s="534"/>
      <c r="Q3" s="536" t="s">
        <v>72</v>
      </c>
      <c r="R3" s="537" t="s">
        <v>78</v>
      </c>
      <c r="S3" s="517"/>
      <c r="Y3" s="529">
        <f>IF(H4="OB","A",IF(H4="IX","W",H4))</f>
        <v>0</v>
      </c>
      <c r="Z3" s="529"/>
      <c r="AA3" s="529" t="s">
        <v>82</v>
      </c>
      <c r="AB3" s="530">
        <v>120</v>
      </c>
      <c r="AC3" s="530">
        <v>90</v>
      </c>
      <c r="AD3" s="530">
        <v>65</v>
      </c>
      <c r="AE3" s="530">
        <v>55</v>
      </c>
      <c r="AF3" s="530">
        <v>50</v>
      </c>
      <c r="AG3" s="530">
        <v>45</v>
      </c>
      <c r="AH3" s="530">
        <v>40</v>
      </c>
      <c r="AI3" s="530">
        <v>35</v>
      </c>
      <c r="AJ3" s="530">
        <v>25</v>
      </c>
      <c r="AK3" s="530">
        <v>20</v>
      </c>
    </row>
    <row r="4" spans="1:37" ht="13.5" thickBot="1">
      <c r="A4" s="859" t="str">
        <f>[4]Altalanos!$A$10</f>
        <v>2023.05.02-05.</v>
      </c>
      <c r="B4" s="859"/>
      <c r="C4" s="859"/>
      <c r="D4" s="538"/>
      <c r="E4" s="539" t="str">
        <f>[4]Altalanos!$C$10</f>
        <v>Budapest</v>
      </c>
      <c r="F4" s="539"/>
      <c r="G4" s="539"/>
      <c r="H4" s="540"/>
      <c r="I4" s="539"/>
      <c r="J4" s="541"/>
      <c r="K4" s="540"/>
      <c r="L4" s="542" t="str">
        <f>[4]Altalanos!$E$10</f>
        <v>Kádár László</v>
      </c>
      <c r="M4" s="540"/>
      <c r="N4" s="543"/>
      <c r="O4" s="544"/>
      <c r="P4" s="543"/>
      <c r="Q4" s="545" t="s">
        <v>79</v>
      </c>
      <c r="R4" s="546" t="s">
        <v>74</v>
      </c>
      <c r="S4" s="517"/>
      <c r="Y4" s="529"/>
      <c r="Z4" s="529"/>
      <c r="AA4" s="529" t="s">
        <v>83</v>
      </c>
      <c r="AB4" s="530">
        <v>90</v>
      </c>
      <c r="AC4" s="530">
        <v>60</v>
      </c>
      <c r="AD4" s="530">
        <v>45</v>
      </c>
      <c r="AE4" s="530">
        <v>34</v>
      </c>
      <c r="AF4" s="530">
        <v>27</v>
      </c>
      <c r="AG4" s="530">
        <v>22</v>
      </c>
      <c r="AH4" s="530">
        <v>18</v>
      </c>
      <c r="AI4" s="530">
        <v>15</v>
      </c>
      <c r="AJ4" s="530">
        <v>12</v>
      </c>
      <c r="AK4" s="530">
        <v>9</v>
      </c>
    </row>
    <row r="5" spans="1:37">
      <c r="A5" s="547"/>
      <c r="B5" s="547" t="s">
        <v>44</v>
      </c>
      <c r="C5" s="548" t="s">
        <v>56</v>
      </c>
      <c r="D5" s="547" t="s">
        <v>38</v>
      </c>
      <c r="E5" s="547" t="s">
        <v>61</v>
      </c>
      <c r="F5" s="547"/>
      <c r="G5" s="547" t="s">
        <v>26</v>
      </c>
      <c r="H5" s="547"/>
      <c r="I5" s="547" t="s">
        <v>29</v>
      </c>
      <c r="J5" s="547"/>
      <c r="K5" s="549" t="s">
        <v>62</v>
      </c>
      <c r="L5" s="549" t="s">
        <v>63</v>
      </c>
      <c r="M5" s="549" t="s">
        <v>64</v>
      </c>
      <c r="N5" s="517"/>
      <c r="O5" s="517"/>
      <c r="P5" s="517"/>
      <c r="Q5" s="550" t="s">
        <v>80</v>
      </c>
      <c r="R5" s="551" t="s">
        <v>76</v>
      </c>
      <c r="S5" s="517"/>
      <c r="Y5" s="529">
        <f>IF(OR([4]Altalanos!$A$8="F1",[4]Altalanos!$A$8="F2",[4]Altalanos!$A$8="N1",[4]Altalanos!$A$8="N2"),1,2)</f>
        <v>2</v>
      </c>
      <c r="Z5" s="529"/>
      <c r="AA5" s="529" t="s">
        <v>84</v>
      </c>
      <c r="AB5" s="530">
        <v>60</v>
      </c>
      <c r="AC5" s="530">
        <v>40</v>
      </c>
      <c r="AD5" s="530">
        <v>30</v>
      </c>
      <c r="AE5" s="530">
        <v>20</v>
      </c>
      <c r="AF5" s="530">
        <v>18</v>
      </c>
      <c r="AG5" s="530">
        <v>15</v>
      </c>
      <c r="AH5" s="530">
        <v>12</v>
      </c>
      <c r="AI5" s="530">
        <v>10</v>
      </c>
      <c r="AJ5" s="530">
        <v>8</v>
      </c>
      <c r="AK5" s="530">
        <v>6</v>
      </c>
    </row>
    <row r="6" spans="1:37">
      <c r="A6" s="552"/>
      <c r="B6" s="552"/>
      <c r="C6" s="553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17"/>
      <c r="O6" s="517"/>
      <c r="P6" s="517"/>
      <c r="Q6" s="517"/>
      <c r="R6" s="517"/>
      <c r="S6" s="517"/>
      <c r="Y6" s="529"/>
      <c r="Z6" s="529"/>
      <c r="AA6" s="529" t="s">
        <v>85</v>
      </c>
      <c r="AB6" s="530">
        <v>40</v>
      </c>
      <c r="AC6" s="530">
        <v>25</v>
      </c>
      <c r="AD6" s="530">
        <v>18</v>
      </c>
      <c r="AE6" s="530">
        <v>13</v>
      </c>
      <c r="AF6" s="530">
        <v>10</v>
      </c>
      <c r="AG6" s="530">
        <v>8</v>
      </c>
      <c r="AH6" s="530">
        <v>6</v>
      </c>
      <c r="AI6" s="530">
        <v>5</v>
      </c>
      <c r="AJ6" s="530">
        <v>4</v>
      </c>
      <c r="AK6" s="530">
        <v>3</v>
      </c>
    </row>
    <row r="7" spans="1:37">
      <c r="A7" s="554" t="s">
        <v>58</v>
      </c>
      <c r="B7" s="555">
        <v>1</v>
      </c>
      <c r="C7" s="556">
        <f>IF($B7="","",VLOOKUP($B7,'[4]V.lány elő'!$A$7:$O$22,5))</f>
        <v>0</v>
      </c>
      <c r="D7" s="556">
        <f>IF($B7="","",VLOOKUP($B7,'[4]V.lány elő'!$A$7:$O$22,15))</f>
        <v>0</v>
      </c>
      <c r="E7" s="557" t="str">
        <f>UPPER(IF($B7="","",VLOOKUP($B7,'[4]V.lány elő'!$A$7:$O$22,2)))</f>
        <v xml:space="preserve">TAKÁTS </v>
      </c>
      <c r="F7" s="558"/>
      <c r="G7" s="557" t="str">
        <f>IF($B7="","",VLOOKUP($B7,'[4]V.lány elő'!$A$7:$O$22,3))</f>
        <v>Nikolett</v>
      </c>
      <c r="H7" s="558"/>
      <c r="I7" s="557">
        <f>IF($B7="","",VLOOKUP($B7,'[4]V.lány elő'!$A$7:$O$22,4))</f>
        <v>0</v>
      </c>
      <c r="J7" s="552"/>
      <c r="K7" s="559" t="s">
        <v>251</v>
      </c>
      <c r="L7" s="560"/>
      <c r="M7" s="561"/>
      <c r="N7" s="517"/>
      <c r="O7" s="517"/>
      <c r="P7" s="517"/>
      <c r="Q7" s="517"/>
      <c r="R7" s="517"/>
      <c r="S7" s="517"/>
      <c r="Y7" s="529"/>
      <c r="Z7" s="529"/>
      <c r="AA7" s="529" t="s">
        <v>86</v>
      </c>
      <c r="AB7" s="530">
        <v>25</v>
      </c>
      <c r="AC7" s="530">
        <v>15</v>
      </c>
      <c r="AD7" s="530">
        <v>13</v>
      </c>
      <c r="AE7" s="530">
        <v>8</v>
      </c>
      <c r="AF7" s="530">
        <v>6</v>
      </c>
      <c r="AG7" s="530">
        <v>4</v>
      </c>
      <c r="AH7" s="530">
        <v>3</v>
      </c>
      <c r="AI7" s="530">
        <v>2</v>
      </c>
      <c r="AJ7" s="530">
        <v>1</v>
      </c>
      <c r="AK7" s="530">
        <v>0</v>
      </c>
    </row>
    <row r="8" spans="1:37">
      <c r="A8" s="554"/>
      <c r="B8" s="562"/>
      <c r="C8" s="553"/>
      <c r="D8" s="553"/>
      <c r="E8" s="553"/>
      <c r="F8" s="553"/>
      <c r="G8" s="553"/>
      <c r="H8" s="553"/>
      <c r="I8" s="553"/>
      <c r="J8" s="552"/>
      <c r="K8" s="554"/>
      <c r="L8" s="554"/>
      <c r="M8" s="563"/>
      <c r="N8" s="517"/>
      <c r="O8" s="517"/>
      <c r="P8" s="517"/>
      <c r="Q8" s="517"/>
      <c r="R8" s="517"/>
      <c r="S8" s="517"/>
      <c r="Y8" s="529"/>
      <c r="Z8" s="529"/>
      <c r="AA8" s="529" t="s">
        <v>87</v>
      </c>
      <c r="AB8" s="530">
        <v>15</v>
      </c>
      <c r="AC8" s="530">
        <v>10</v>
      </c>
      <c r="AD8" s="530">
        <v>7</v>
      </c>
      <c r="AE8" s="530">
        <v>5</v>
      </c>
      <c r="AF8" s="530">
        <v>4</v>
      </c>
      <c r="AG8" s="530">
        <v>3</v>
      </c>
      <c r="AH8" s="530">
        <v>2</v>
      </c>
      <c r="AI8" s="530">
        <v>1</v>
      </c>
      <c r="AJ8" s="530">
        <v>0</v>
      </c>
      <c r="AK8" s="530">
        <v>0</v>
      </c>
    </row>
    <row r="9" spans="1:37">
      <c r="A9" s="554" t="s">
        <v>59</v>
      </c>
      <c r="B9" s="555">
        <v>3</v>
      </c>
      <c r="C9" s="556">
        <f>IF($B9="","",VLOOKUP($B9,'[4]V.lány elő'!$A$7:$O$22,5))</f>
        <v>0</v>
      </c>
      <c r="D9" s="556">
        <f>IF($B9="","",VLOOKUP($B9,'[4]V.lány elő'!$A$7:$O$22,15))</f>
        <v>0</v>
      </c>
      <c r="E9" s="557" t="str">
        <f>UPPER(IF($B9="","",VLOOKUP($B9,'[4]V.lány elő'!$A$7:$O$22,2)))</f>
        <v xml:space="preserve">HAJDÚ </v>
      </c>
      <c r="F9" s="558"/>
      <c r="G9" s="557" t="str">
        <f>IF($B9="","",VLOOKUP($B9,'[4]V.lány elő'!$A$7:$O$22,3))</f>
        <v>Anna Jázmin</v>
      </c>
      <c r="H9" s="558"/>
      <c r="I9" s="557">
        <f>IF($B9="","",VLOOKUP($B9,'[4]V.lány elő'!$A$7:$O$22,4))</f>
        <v>0</v>
      </c>
      <c r="J9" s="552"/>
      <c r="K9" s="559" t="s">
        <v>249</v>
      </c>
      <c r="L9" s="560"/>
      <c r="M9" s="561"/>
      <c r="N9" s="517"/>
      <c r="O9" s="517"/>
      <c r="P9" s="517"/>
      <c r="Q9" s="517"/>
      <c r="R9" s="517"/>
      <c r="S9" s="517"/>
      <c r="Y9" s="529"/>
      <c r="Z9" s="529"/>
      <c r="AA9" s="529" t="s">
        <v>88</v>
      </c>
      <c r="AB9" s="530">
        <v>10</v>
      </c>
      <c r="AC9" s="530">
        <v>6</v>
      </c>
      <c r="AD9" s="530">
        <v>4</v>
      </c>
      <c r="AE9" s="530">
        <v>2</v>
      </c>
      <c r="AF9" s="530">
        <v>1</v>
      </c>
      <c r="AG9" s="530">
        <v>0</v>
      </c>
      <c r="AH9" s="530">
        <v>0</v>
      </c>
      <c r="AI9" s="530">
        <v>0</v>
      </c>
      <c r="AJ9" s="530">
        <v>0</v>
      </c>
      <c r="AK9" s="530">
        <v>0</v>
      </c>
    </row>
    <row r="10" spans="1:37">
      <c r="A10" s="554"/>
      <c r="B10" s="562"/>
      <c r="C10" s="553"/>
      <c r="D10" s="553"/>
      <c r="E10" s="553"/>
      <c r="F10" s="553"/>
      <c r="G10" s="553"/>
      <c r="H10" s="553"/>
      <c r="I10" s="553"/>
      <c r="J10" s="552"/>
      <c r="K10" s="554"/>
      <c r="L10" s="554"/>
      <c r="M10" s="563"/>
      <c r="N10" s="517"/>
      <c r="O10" s="517"/>
      <c r="P10" s="517"/>
      <c r="Q10" s="517"/>
      <c r="R10" s="517"/>
      <c r="S10" s="517"/>
      <c r="Y10" s="529"/>
      <c r="Z10" s="529"/>
      <c r="AA10" s="529" t="s">
        <v>89</v>
      </c>
      <c r="AB10" s="530">
        <v>6</v>
      </c>
      <c r="AC10" s="530">
        <v>3</v>
      </c>
      <c r="AD10" s="530">
        <v>2</v>
      </c>
      <c r="AE10" s="530">
        <v>1</v>
      </c>
      <c r="AF10" s="530">
        <v>0</v>
      </c>
      <c r="AG10" s="530">
        <v>0</v>
      </c>
      <c r="AH10" s="530">
        <v>0</v>
      </c>
      <c r="AI10" s="530">
        <v>0</v>
      </c>
      <c r="AJ10" s="530">
        <v>0</v>
      </c>
      <c r="AK10" s="530">
        <v>0</v>
      </c>
    </row>
    <row r="11" spans="1:37">
      <c r="A11" s="554" t="s">
        <v>60</v>
      </c>
      <c r="B11" s="555">
        <v>2</v>
      </c>
      <c r="C11" s="556">
        <f>IF($B11="","",VLOOKUP($B11,'[4]V.lány elő'!$A$7:$O$22,5))</f>
        <v>0</v>
      </c>
      <c r="D11" s="556">
        <f>IF($B11="","",VLOOKUP($B11,'[4]V.lány elő'!$A$7:$O$22,15))</f>
        <v>0</v>
      </c>
      <c r="E11" s="557" t="str">
        <f>UPPER(IF($B11="","",VLOOKUP($B11,'[4]V.lány elő'!$A$7:$O$22,2)))</f>
        <v>KOCZKA</v>
      </c>
      <c r="F11" s="558"/>
      <c r="G11" s="557" t="str">
        <f>IF($B11="","",VLOOKUP($B11,'[4]V.lány elő'!$A$7:$O$22,3))</f>
        <v>Petra Regina</v>
      </c>
      <c r="H11" s="558"/>
      <c r="I11" s="557">
        <f>IF($B11="","",VLOOKUP($B11,'[4]V.lány elő'!$A$7:$O$22,4))</f>
        <v>0</v>
      </c>
      <c r="J11" s="552"/>
      <c r="K11" s="559" t="s">
        <v>250</v>
      </c>
      <c r="L11" s="560"/>
      <c r="M11" s="561"/>
      <c r="N11" s="517"/>
      <c r="O11" s="517"/>
      <c r="P11" s="517"/>
      <c r="Q11" s="517"/>
      <c r="R11" s="517"/>
      <c r="S11" s="517"/>
      <c r="Y11" s="529"/>
      <c r="Z11" s="529"/>
      <c r="AA11" s="529" t="s">
        <v>94</v>
      </c>
      <c r="AB11" s="530">
        <v>3</v>
      </c>
      <c r="AC11" s="530">
        <v>2</v>
      </c>
      <c r="AD11" s="530">
        <v>1</v>
      </c>
      <c r="AE11" s="530">
        <v>0</v>
      </c>
      <c r="AF11" s="530">
        <v>0</v>
      </c>
      <c r="AG11" s="530">
        <v>0</v>
      </c>
      <c r="AH11" s="530">
        <v>0</v>
      </c>
      <c r="AI11" s="530">
        <v>0</v>
      </c>
      <c r="AJ11" s="530">
        <v>0</v>
      </c>
      <c r="AK11" s="530">
        <v>0</v>
      </c>
    </row>
    <row r="12" spans="1:37">
      <c r="A12" s="552"/>
      <c r="B12" s="552"/>
      <c r="C12" s="552"/>
      <c r="D12" s="552"/>
      <c r="E12" s="552"/>
      <c r="F12" s="552"/>
      <c r="G12" s="552"/>
      <c r="H12" s="552"/>
      <c r="I12" s="552"/>
      <c r="J12" s="552"/>
      <c r="K12" s="552"/>
      <c r="L12" s="552"/>
      <c r="M12" s="552"/>
      <c r="Y12" s="529"/>
      <c r="Z12" s="529"/>
      <c r="AA12" s="529" t="s">
        <v>90</v>
      </c>
      <c r="AB12" s="564">
        <v>0</v>
      </c>
      <c r="AC12" s="564">
        <v>0</v>
      </c>
      <c r="AD12" s="564">
        <v>0</v>
      </c>
      <c r="AE12" s="564">
        <v>0</v>
      </c>
      <c r="AF12" s="564">
        <v>0</v>
      </c>
      <c r="AG12" s="564">
        <v>0</v>
      </c>
      <c r="AH12" s="564">
        <v>0</v>
      </c>
      <c r="AI12" s="564">
        <v>0</v>
      </c>
      <c r="AJ12" s="564">
        <v>0</v>
      </c>
      <c r="AK12" s="564">
        <v>0</v>
      </c>
    </row>
    <row r="13" spans="1:37">
      <c r="A13" s="552"/>
      <c r="B13" s="552"/>
      <c r="C13" s="552"/>
      <c r="D13" s="552"/>
      <c r="E13" s="552"/>
      <c r="F13" s="552"/>
      <c r="G13" s="552"/>
      <c r="H13" s="552"/>
      <c r="I13" s="552"/>
      <c r="J13" s="552"/>
      <c r="K13" s="552"/>
      <c r="L13" s="552"/>
      <c r="M13" s="552"/>
      <c r="Y13" s="529"/>
      <c r="Z13" s="529"/>
      <c r="AA13" s="529" t="s">
        <v>91</v>
      </c>
      <c r="AB13" s="564">
        <v>0</v>
      </c>
      <c r="AC13" s="564">
        <v>0</v>
      </c>
      <c r="AD13" s="564">
        <v>0</v>
      </c>
      <c r="AE13" s="564">
        <v>0</v>
      </c>
      <c r="AF13" s="564">
        <v>0</v>
      </c>
      <c r="AG13" s="564">
        <v>0</v>
      </c>
      <c r="AH13" s="564">
        <v>0</v>
      </c>
      <c r="AI13" s="564">
        <v>0</v>
      </c>
      <c r="AJ13" s="564">
        <v>0</v>
      </c>
      <c r="AK13" s="564">
        <v>0</v>
      </c>
    </row>
    <row r="14" spans="1:37">
      <c r="A14" s="552"/>
      <c r="B14" s="552"/>
      <c r="C14" s="552"/>
      <c r="D14" s="552"/>
      <c r="E14" s="552"/>
      <c r="F14" s="552"/>
      <c r="G14" s="552"/>
      <c r="H14" s="552"/>
      <c r="I14" s="552"/>
      <c r="J14" s="552"/>
      <c r="K14" s="552"/>
      <c r="L14" s="552"/>
      <c r="M14" s="552"/>
      <c r="Y14" s="529"/>
      <c r="Z14" s="529"/>
      <c r="AA14" s="529"/>
      <c r="AB14" s="529"/>
      <c r="AC14" s="529"/>
      <c r="AD14" s="529"/>
      <c r="AE14" s="529"/>
      <c r="AF14" s="529"/>
      <c r="AG14" s="529"/>
      <c r="AH14" s="529"/>
      <c r="AI14" s="529"/>
      <c r="AJ14" s="529"/>
      <c r="AK14" s="529"/>
    </row>
    <row r="15" spans="1:37">
      <c r="A15" s="552"/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Y15" s="529"/>
      <c r="Z15" s="529"/>
      <c r="AA15" s="529"/>
      <c r="AB15" s="529"/>
      <c r="AC15" s="529"/>
      <c r="AD15" s="529"/>
      <c r="AE15" s="529"/>
      <c r="AF15" s="529"/>
      <c r="AG15" s="529"/>
      <c r="AH15" s="529"/>
      <c r="AI15" s="529"/>
      <c r="AJ15" s="529"/>
      <c r="AK15" s="529"/>
    </row>
    <row r="16" spans="1:37">
      <c r="A16" s="552"/>
      <c r="B16" s="552"/>
      <c r="C16" s="552"/>
      <c r="D16" s="801"/>
      <c r="E16" s="801"/>
      <c r="F16" s="801"/>
      <c r="G16" s="801"/>
      <c r="H16" s="801"/>
      <c r="I16" s="801"/>
      <c r="J16" s="552"/>
      <c r="K16" s="552"/>
      <c r="L16" s="552"/>
      <c r="M16" s="552"/>
      <c r="Y16" s="529"/>
      <c r="Z16" s="529"/>
      <c r="AA16" s="529" t="s">
        <v>58</v>
      </c>
      <c r="AB16" s="529">
        <v>300</v>
      </c>
      <c r="AC16" s="529">
        <v>250</v>
      </c>
      <c r="AD16" s="529">
        <v>220</v>
      </c>
      <c r="AE16" s="529">
        <v>180</v>
      </c>
      <c r="AF16" s="529">
        <v>160</v>
      </c>
      <c r="AG16" s="529">
        <v>150</v>
      </c>
      <c r="AH16" s="529">
        <v>140</v>
      </c>
      <c r="AI16" s="529">
        <v>130</v>
      </c>
      <c r="AJ16" s="529">
        <v>120</v>
      </c>
      <c r="AK16" s="529">
        <v>110</v>
      </c>
    </row>
    <row r="17" spans="1:37">
      <c r="A17" s="552"/>
      <c r="B17" s="552"/>
      <c r="C17" s="552"/>
      <c r="D17" s="801"/>
      <c r="E17" s="801"/>
      <c r="F17" s="801"/>
      <c r="G17" s="801"/>
      <c r="H17" s="801"/>
      <c r="I17" s="801"/>
      <c r="J17" s="552"/>
      <c r="K17" s="552"/>
      <c r="L17" s="552"/>
      <c r="M17" s="552"/>
      <c r="Y17" s="529"/>
      <c r="Z17" s="529"/>
      <c r="AA17" s="529" t="s">
        <v>82</v>
      </c>
      <c r="AB17" s="529">
        <v>250</v>
      </c>
      <c r="AC17" s="529">
        <v>200</v>
      </c>
      <c r="AD17" s="529">
        <v>160</v>
      </c>
      <c r="AE17" s="529">
        <v>140</v>
      </c>
      <c r="AF17" s="529">
        <v>120</v>
      </c>
      <c r="AG17" s="529">
        <v>110</v>
      </c>
      <c r="AH17" s="529">
        <v>100</v>
      </c>
      <c r="AI17" s="529">
        <v>90</v>
      </c>
      <c r="AJ17" s="529">
        <v>80</v>
      </c>
      <c r="AK17" s="529">
        <v>70</v>
      </c>
    </row>
    <row r="18" spans="1:37" ht="18.75" customHeight="1">
      <c r="A18" s="552"/>
      <c r="B18" s="860"/>
      <c r="C18" s="860"/>
      <c r="D18" s="857" t="str">
        <f>E7</f>
        <v xml:space="preserve">TAKÁTS </v>
      </c>
      <c r="E18" s="857"/>
      <c r="F18" s="857" t="str">
        <f>E9</f>
        <v xml:space="preserve">HAJDÚ </v>
      </c>
      <c r="G18" s="857"/>
      <c r="H18" s="857" t="str">
        <f>E11</f>
        <v>KOCZKA</v>
      </c>
      <c r="I18" s="857"/>
      <c r="J18" s="552"/>
      <c r="K18" s="552"/>
      <c r="L18" s="552"/>
      <c r="M18" s="552"/>
      <c r="Y18" s="529"/>
      <c r="Z18" s="529"/>
      <c r="AA18" s="529" t="s">
        <v>83</v>
      </c>
      <c r="AB18" s="529">
        <v>200</v>
      </c>
      <c r="AC18" s="529">
        <v>150</v>
      </c>
      <c r="AD18" s="529">
        <v>130</v>
      </c>
      <c r="AE18" s="529">
        <v>110</v>
      </c>
      <c r="AF18" s="529">
        <v>95</v>
      </c>
      <c r="AG18" s="529">
        <v>80</v>
      </c>
      <c r="AH18" s="529">
        <v>70</v>
      </c>
      <c r="AI18" s="529">
        <v>60</v>
      </c>
      <c r="AJ18" s="529">
        <v>55</v>
      </c>
      <c r="AK18" s="529">
        <v>50</v>
      </c>
    </row>
    <row r="19" spans="1:37" ht="18.75" customHeight="1">
      <c r="A19" s="565" t="s">
        <v>58</v>
      </c>
      <c r="B19" s="853" t="str">
        <f>E7</f>
        <v xml:space="preserve">TAKÁTS </v>
      </c>
      <c r="C19" s="853"/>
      <c r="D19" s="854"/>
      <c r="E19" s="854"/>
      <c r="F19" s="855" t="s">
        <v>328</v>
      </c>
      <c r="G19" s="855"/>
      <c r="H19" s="855" t="s">
        <v>327</v>
      </c>
      <c r="I19" s="855"/>
      <c r="J19" s="552"/>
      <c r="K19" s="552"/>
      <c r="L19" s="552"/>
      <c r="M19" s="552"/>
      <c r="Y19" s="529"/>
      <c r="Z19" s="529"/>
      <c r="AA19" s="529" t="s">
        <v>84</v>
      </c>
      <c r="AB19" s="529">
        <v>150</v>
      </c>
      <c r="AC19" s="529">
        <v>120</v>
      </c>
      <c r="AD19" s="529">
        <v>100</v>
      </c>
      <c r="AE19" s="529">
        <v>80</v>
      </c>
      <c r="AF19" s="529">
        <v>70</v>
      </c>
      <c r="AG19" s="529">
        <v>60</v>
      </c>
      <c r="AH19" s="529">
        <v>55</v>
      </c>
      <c r="AI19" s="529">
        <v>50</v>
      </c>
      <c r="AJ19" s="529">
        <v>45</v>
      </c>
      <c r="AK19" s="529">
        <v>40</v>
      </c>
    </row>
    <row r="20" spans="1:37" ht="18.75" customHeight="1">
      <c r="A20" s="565" t="s">
        <v>59</v>
      </c>
      <c r="B20" s="853" t="str">
        <f>E9</f>
        <v xml:space="preserve">HAJDÚ </v>
      </c>
      <c r="C20" s="853"/>
      <c r="D20" s="855" t="s">
        <v>329</v>
      </c>
      <c r="E20" s="855"/>
      <c r="F20" s="854"/>
      <c r="G20" s="854"/>
      <c r="H20" s="855" t="s">
        <v>281</v>
      </c>
      <c r="I20" s="855"/>
      <c r="J20" s="552"/>
      <c r="K20" s="552"/>
      <c r="L20" s="552"/>
      <c r="M20" s="552"/>
      <c r="Y20" s="529"/>
      <c r="Z20" s="529"/>
      <c r="AA20" s="529" t="s">
        <v>85</v>
      </c>
      <c r="AB20" s="529">
        <v>120</v>
      </c>
      <c r="AC20" s="529">
        <v>90</v>
      </c>
      <c r="AD20" s="529">
        <v>65</v>
      </c>
      <c r="AE20" s="529">
        <v>55</v>
      </c>
      <c r="AF20" s="529">
        <v>50</v>
      </c>
      <c r="AG20" s="529">
        <v>45</v>
      </c>
      <c r="AH20" s="529">
        <v>40</v>
      </c>
      <c r="AI20" s="529">
        <v>35</v>
      </c>
      <c r="AJ20" s="529">
        <v>25</v>
      </c>
      <c r="AK20" s="529">
        <v>20</v>
      </c>
    </row>
    <row r="21" spans="1:37" ht="18.75" customHeight="1">
      <c r="A21" s="565" t="s">
        <v>60</v>
      </c>
      <c r="B21" s="853" t="str">
        <f>E11</f>
        <v>KOCZKA</v>
      </c>
      <c r="C21" s="853"/>
      <c r="D21" s="855" t="s">
        <v>326</v>
      </c>
      <c r="E21" s="855"/>
      <c r="F21" s="855" t="s">
        <v>279</v>
      </c>
      <c r="G21" s="855"/>
      <c r="H21" s="854"/>
      <c r="I21" s="854"/>
      <c r="J21" s="552"/>
      <c r="K21" s="552"/>
      <c r="L21" s="552"/>
      <c r="M21" s="552"/>
      <c r="Y21" s="529"/>
      <c r="Z21" s="529"/>
      <c r="AA21" s="529" t="s">
        <v>86</v>
      </c>
      <c r="AB21" s="529">
        <v>90</v>
      </c>
      <c r="AC21" s="529">
        <v>60</v>
      </c>
      <c r="AD21" s="529">
        <v>45</v>
      </c>
      <c r="AE21" s="529">
        <v>34</v>
      </c>
      <c r="AF21" s="529">
        <v>27</v>
      </c>
      <c r="AG21" s="529">
        <v>22</v>
      </c>
      <c r="AH21" s="529">
        <v>18</v>
      </c>
      <c r="AI21" s="529">
        <v>15</v>
      </c>
      <c r="AJ21" s="529">
        <v>12</v>
      </c>
      <c r="AK21" s="529">
        <v>9</v>
      </c>
    </row>
    <row r="22" spans="1:37">
      <c r="A22" s="552"/>
      <c r="B22" s="552"/>
      <c r="C22" s="552"/>
      <c r="D22" s="801"/>
      <c r="E22" s="801"/>
      <c r="F22" s="801"/>
      <c r="G22" s="801"/>
      <c r="H22" s="801"/>
      <c r="I22" s="801"/>
      <c r="J22" s="552"/>
      <c r="K22" s="552"/>
      <c r="L22" s="552"/>
      <c r="M22" s="552"/>
      <c r="Y22" s="529"/>
      <c r="Z22" s="529"/>
      <c r="AA22" s="529" t="s">
        <v>87</v>
      </c>
      <c r="AB22" s="529">
        <v>60</v>
      </c>
      <c r="AC22" s="529">
        <v>40</v>
      </c>
      <c r="AD22" s="529">
        <v>30</v>
      </c>
      <c r="AE22" s="529">
        <v>20</v>
      </c>
      <c r="AF22" s="529">
        <v>18</v>
      </c>
      <c r="AG22" s="529">
        <v>15</v>
      </c>
      <c r="AH22" s="529">
        <v>12</v>
      </c>
      <c r="AI22" s="529">
        <v>10</v>
      </c>
      <c r="AJ22" s="529">
        <v>8</v>
      </c>
      <c r="AK22" s="529">
        <v>6</v>
      </c>
    </row>
    <row r="23" spans="1:37">
      <c r="A23" s="552"/>
      <c r="B23" s="552"/>
      <c r="C23" s="552"/>
      <c r="D23" s="552"/>
      <c r="E23" s="552"/>
      <c r="F23" s="552"/>
      <c r="G23" s="552"/>
      <c r="H23" s="552"/>
      <c r="I23" s="552"/>
      <c r="J23" s="552"/>
      <c r="K23" s="552"/>
      <c r="L23" s="552"/>
      <c r="M23" s="552"/>
      <c r="Y23" s="529"/>
      <c r="Z23" s="529"/>
      <c r="AA23" s="529" t="s">
        <v>88</v>
      </c>
      <c r="AB23" s="529">
        <v>40</v>
      </c>
      <c r="AC23" s="529">
        <v>25</v>
      </c>
      <c r="AD23" s="529">
        <v>18</v>
      </c>
      <c r="AE23" s="529">
        <v>13</v>
      </c>
      <c r="AF23" s="529">
        <v>8</v>
      </c>
      <c r="AG23" s="529">
        <v>7</v>
      </c>
      <c r="AH23" s="529">
        <v>6</v>
      </c>
      <c r="AI23" s="529">
        <v>5</v>
      </c>
      <c r="AJ23" s="529">
        <v>4</v>
      </c>
      <c r="AK23" s="529">
        <v>3</v>
      </c>
    </row>
    <row r="24" spans="1:37">
      <c r="A24" s="552"/>
      <c r="B24" s="552"/>
      <c r="C24" s="552"/>
      <c r="D24" s="552"/>
      <c r="E24" s="552"/>
      <c r="F24" s="552"/>
      <c r="G24" s="552"/>
      <c r="H24" s="552"/>
      <c r="I24" s="552"/>
      <c r="J24" s="552"/>
      <c r="K24" s="552"/>
      <c r="L24" s="552"/>
      <c r="M24" s="552"/>
      <c r="Y24" s="529"/>
      <c r="Z24" s="529"/>
      <c r="AA24" s="529" t="s">
        <v>89</v>
      </c>
      <c r="AB24" s="529">
        <v>25</v>
      </c>
      <c r="AC24" s="529">
        <v>15</v>
      </c>
      <c r="AD24" s="529">
        <v>13</v>
      </c>
      <c r="AE24" s="529">
        <v>7</v>
      </c>
      <c r="AF24" s="529">
        <v>6</v>
      </c>
      <c r="AG24" s="529">
        <v>5</v>
      </c>
      <c r="AH24" s="529">
        <v>4</v>
      </c>
      <c r="AI24" s="529">
        <v>3</v>
      </c>
      <c r="AJ24" s="529">
        <v>2</v>
      </c>
      <c r="AK24" s="529">
        <v>1</v>
      </c>
    </row>
    <row r="25" spans="1:37">
      <c r="A25" s="552"/>
      <c r="B25" s="552"/>
      <c r="C25" s="552"/>
      <c r="D25" s="552"/>
      <c r="E25" s="552"/>
      <c r="F25" s="552"/>
      <c r="G25" s="552"/>
      <c r="H25" s="552"/>
      <c r="I25" s="552"/>
      <c r="J25" s="552"/>
      <c r="K25" s="552"/>
      <c r="L25" s="552"/>
      <c r="M25" s="552"/>
      <c r="Y25" s="529"/>
      <c r="Z25" s="529"/>
      <c r="AA25" s="529" t="s">
        <v>94</v>
      </c>
      <c r="AB25" s="529">
        <v>15</v>
      </c>
      <c r="AC25" s="529">
        <v>10</v>
      </c>
      <c r="AD25" s="529">
        <v>8</v>
      </c>
      <c r="AE25" s="529">
        <v>4</v>
      </c>
      <c r="AF25" s="529">
        <v>3</v>
      </c>
      <c r="AG25" s="529">
        <v>2</v>
      </c>
      <c r="AH25" s="529">
        <v>1</v>
      </c>
      <c r="AI25" s="529">
        <v>0</v>
      </c>
      <c r="AJ25" s="529">
        <v>0</v>
      </c>
      <c r="AK25" s="529">
        <v>0</v>
      </c>
    </row>
    <row r="26" spans="1:37">
      <c r="A26" s="552"/>
      <c r="B26" s="552"/>
      <c r="C26" s="552"/>
      <c r="D26" s="552"/>
      <c r="E26" s="552"/>
      <c r="F26" s="552"/>
      <c r="G26" s="552"/>
      <c r="H26" s="552"/>
      <c r="I26" s="552"/>
      <c r="J26" s="552"/>
      <c r="K26" s="552"/>
      <c r="L26" s="552"/>
      <c r="M26" s="552"/>
      <c r="Y26" s="529"/>
      <c r="Z26" s="529"/>
      <c r="AA26" s="529" t="s">
        <v>90</v>
      </c>
      <c r="AB26" s="529">
        <v>10</v>
      </c>
      <c r="AC26" s="529">
        <v>6</v>
      </c>
      <c r="AD26" s="529">
        <v>4</v>
      </c>
      <c r="AE26" s="529">
        <v>2</v>
      </c>
      <c r="AF26" s="529">
        <v>1</v>
      </c>
      <c r="AG26" s="529">
        <v>0</v>
      </c>
      <c r="AH26" s="529">
        <v>0</v>
      </c>
      <c r="AI26" s="529">
        <v>0</v>
      </c>
      <c r="AJ26" s="529">
        <v>0</v>
      </c>
      <c r="AK26" s="529">
        <v>0</v>
      </c>
    </row>
    <row r="27" spans="1:37">
      <c r="A27" s="552"/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Y27" s="529"/>
      <c r="Z27" s="529"/>
      <c r="AA27" s="529" t="s">
        <v>91</v>
      </c>
      <c r="AB27" s="529">
        <v>3</v>
      </c>
      <c r="AC27" s="529">
        <v>2</v>
      </c>
      <c r="AD27" s="529">
        <v>1</v>
      </c>
      <c r="AE27" s="529">
        <v>0</v>
      </c>
      <c r="AF27" s="529">
        <v>0</v>
      </c>
      <c r="AG27" s="529">
        <v>0</v>
      </c>
      <c r="AH27" s="529">
        <v>0</v>
      </c>
      <c r="AI27" s="529">
        <v>0</v>
      </c>
      <c r="AJ27" s="529">
        <v>0</v>
      </c>
      <c r="AK27" s="529">
        <v>0</v>
      </c>
    </row>
    <row r="28" spans="1:37">
      <c r="A28" s="552"/>
      <c r="B28" s="552"/>
      <c r="C28" s="552"/>
      <c r="D28" s="552"/>
      <c r="E28" s="552"/>
      <c r="F28" s="552"/>
      <c r="G28" s="552"/>
      <c r="H28" s="552"/>
      <c r="I28" s="552"/>
      <c r="J28" s="552"/>
      <c r="K28" s="552"/>
      <c r="L28" s="552"/>
      <c r="M28" s="552"/>
    </row>
    <row r="29" spans="1:37">
      <c r="A29" s="552"/>
      <c r="B29" s="552"/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/>
    </row>
    <row r="30" spans="1:37">
      <c r="A30" s="552"/>
      <c r="B30" s="552"/>
      <c r="C30" s="552"/>
      <c r="D30" s="552"/>
      <c r="E30" s="552"/>
      <c r="F30" s="552"/>
      <c r="G30" s="552"/>
      <c r="H30" s="552"/>
      <c r="I30" s="552"/>
      <c r="J30" s="552"/>
      <c r="K30" s="552"/>
      <c r="L30" s="552"/>
      <c r="M30" s="552"/>
    </row>
    <row r="31" spans="1:37">
      <c r="A31" s="552"/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/>
    </row>
    <row r="32" spans="1:37">
      <c r="A32" s="552"/>
      <c r="B32" s="552"/>
      <c r="C32" s="552"/>
      <c r="D32" s="552"/>
      <c r="E32" s="552"/>
      <c r="F32" s="552"/>
      <c r="G32" s="552"/>
      <c r="H32" s="552"/>
      <c r="I32" s="552"/>
      <c r="J32" s="552"/>
      <c r="K32" s="552"/>
      <c r="L32" s="567"/>
      <c r="M32" s="567"/>
      <c r="O32" s="517"/>
      <c r="P32" s="517"/>
      <c r="Q32" s="517"/>
      <c r="R32" s="517"/>
      <c r="S32" s="517"/>
    </row>
    <row r="33" spans="1:19">
      <c r="A33" s="568" t="s">
        <v>38</v>
      </c>
      <c r="B33" s="569"/>
      <c r="C33" s="570"/>
      <c r="D33" s="571" t="s">
        <v>2</v>
      </c>
      <c r="E33" s="572" t="s">
        <v>40</v>
      </c>
      <c r="F33" s="573"/>
      <c r="G33" s="571" t="s">
        <v>2</v>
      </c>
      <c r="H33" s="572" t="s">
        <v>49</v>
      </c>
      <c r="I33" s="574"/>
      <c r="J33" s="572" t="s">
        <v>50</v>
      </c>
      <c r="K33" s="575" t="s">
        <v>51</v>
      </c>
      <c r="L33" s="547"/>
      <c r="M33" s="576"/>
      <c r="N33" s="577"/>
      <c r="O33" s="517"/>
      <c r="P33" s="578"/>
      <c r="Q33" s="578"/>
      <c r="R33" s="579"/>
      <c r="S33" s="517"/>
    </row>
    <row r="34" spans="1:19">
      <c r="A34" s="580" t="s">
        <v>39</v>
      </c>
      <c r="B34" s="581"/>
      <c r="C34" s="582"/>
      <c r="D34" s="583"/>
      <c r="E34" s="856"/>
      <c r="F34" s="856"/>
      <c r="G34" s="584" t="s">
        <v>3</v>
      </c>
      <c r="H34" s="581"/>
      <c r="I34" s="585"/>
      <c r="J34" s="586"/>
      <c r="K34" s="587" t="s">
        <v>41</v>
      </c>
      <c r="L34" s="588"/>
      <c r="M34" s="589"/>
      <c r="O34" s="517"/>
      <c r="P34" s="590"/>
      <c r="Q34" s="590"/>
      <c r="R34" s="591"/>
      <c r="S34" s="517"/>
    </row>
    <row r="35" spans="1:19">
      <c r="A35" s="592" t="s">
        <v>48</v>
      </c>
      <c r="B35" s="593"/>
      <c r="C35" s="594"/>
      <c r="D35" s="595"/>
      <c r="E35" s="852"/>
      <c r="F35" s="852"/>
      <c r="G35" s="596" t="s">
        <v>4</v>
      </c>
      <c r="H35" s="597"/>
      <c r="I35" s="598"/>
      <c r="J35" s="599"/>
      <c r="K35" s="600"/>
      <c r="L35" s="567"/>
      <c r="M35" s="601"/>
      <c r="O35" s="517"/>
      <c r="P35" s="591"/>
      <c r="Q35" s="602"/>
      <c r="R35" s="591"/>
      <c r="S35" s="517"/>
    </row>
    <row r="36" spans="1:19">
      <c r="A36" s="603"/>
      <c r="B36" s="604"/>
      <c r="C36" s="605"/>
      <c r="D36" s="595"/>
      <c r="E36" s="606"/>
      <c r="F36" s="607"/>
      <c r="G36" s="596" t="s">
        <v>5</v>
      </c>
      <c r="H36" s="597"/>
      <c r="I36" s="598"/>
      <c r="J36" s="599"/>
      <c r="K36" s="587" t="s">
        <v>42</v>
      </c>
      <c r="L36" s="588"/>
      <c r="M36" s="608"/>
      <c r="O36" s="517"/>
      <c r="P36" s="590"/>
      <c r="Q36" s="590"/>
      <c r="R36" s="591"/>
      <c r="S36" s="517"/>
    </row>
    <row r="37" spans="1:19">
      <c r="A37" s="609"/>
      <c r="B37" s="610"/>
      <c r="C37" s="611"/>
      <c r="D37" s="595"/>
      <c r="E37" s="606"/>
      <c r="F37" s="607"/>
      <c r="G37" s="596" t="s">
        <v>6</v>
      </c>
      <c r="H37" s="597"/>
      <c r="I37" s="598"/>
      <c r="J37" s="599"/>
      <c r="K37" s="612"/>
      <c r="L37" s="607"/>
      <c r="M37" s="589"/>
      <c r="O37" s="517"/>
      <c r="P37" s="591"/>
      <c r="Q37" s="602"/>
      <c r="R37" s="591"/>
      <c r="S37" s="517"/>
    </row>
    <row r="38" spans="1:19">
      <c r="A38" s="613"/>
      <c r="B38" s="614"/>
      <c r="C38" s="615"/>
      <c r="D38" s="595"/>
      <c r="E38" s="606"/>
      <c r="F38" s="607"/>
      <c r="G38" s="596" t="s">
        <v>7</v>
      </c>
      <c r="H38" s="597"/>
      <c r="I38" s="598"/>
      <c r="J38" s="599"/>
      <c r="K38" s="592"/>
      <c r="L38" s="567"/>
      <c r="M38" s="601"/>
      <c r="O38" s="517"/>
      <c r="P38" s="591"/>
      <c r="Q38" s="602"/>
      <c r="R38" s="591"/>
      <c r="S38" s="517"/>
    </row>
    <row r="39" spans="1:19">
      <c r="A39" s="616"/>
      <c r="B39" s="617"/>
      <c r="C39" s="611"/>
      <c r="D39" s="595"/>
      <c r="E39" s="606"/>
      <c r="F39" s="607"/>
      <c r="G39" s="596" t="s">
        <v>8</v>
      </c>
      <c r="H39" s="597"/>
      <c r="I39" s="598"/>
      <c r="J39" s="599"/>
      <c r="K39" s="587" t="s">
        <v>31</v>
      </c>
      <c r="L39" s="588"/>
      <c r="M39" s="608"/>
      <c r="O39" s="517"/>
      <c r="P39" s="590"/>
      <c r="Q39" s="590"/>
      <c r="R39" s="591"/>
      <c r="S39" s="517"/>
    </row>
    <row r="40" spans="1:19">
      <c r="A40" s="616"/>
      <c r="B40" s="617"/>
      <c r="C40" s="618"/>
      <c r="D40" s="595"/>
      <c r="E40" s="606"/>
      <c r="F40" s="607"/>
      <c r="G40" s="596" t="s">
        <v>9</v>
      </c>
      <c r="H40" s="597"/>
      <c r="I40" s="598"/>
      <c r="J40" s="599"/>
      <c r="K40" s="612"/>
      <c r="L40" s="607"/>
      <c r="M40" s="589"/>
      <c r="O40" s="517"/>
      <c r="P40" s="591"/>
      <c r="Q40" s="602"/>
      <c r="R40" s="591"/>
      <c r="S40" s="517"/>
    </row>
    <row r="41" spans="1:19">
      <c r="A41" s="619"/>
      <c r="B41" s="620"/>
      <c r="C41" s="621"/>
      <c r="D41" s="622"/>
      <c r="E41" s="623"/>
      <c r="F41" s="567"/>
      <c r="G41" s="624" t="s">
        <v>10</v>
      </c>
      <c r="H41" s="593"/>
      <c r="I41" s="625"/>
      <c r="J41" s="626"/>
      <c r="K41" s="592" t="str">
        <f>L4</f>
        <v>Kádár László</v>
      </c>
      <c r="L41" s="567"/>
      <c r="M41" s="601"/>
      <c r="O41" s="517"/>
      <c r="P41" s="591"/>
      <c r="Q41" s="602"/>
      <c r="R41" s="627"/>
      <c r="S41" s="517"/>
    </row>
    <row r="42" spans="1:19">
      <c r="O42" s="517"/>
      <c r="P42" s="517"/>
      <c r="Q42" s="517"/>
      <c r="R42" s="517"/>
      <c r="S42" s="517"/>
    </row>
    <row r="43" spans="1:19">
      <c r="O43" s="517"/>
      <c r="P43" s="517"/>
      <c r="Q43" s="517"/>
      <c r="R43" s="517"/>
      <c r="S43" s="517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25" priority="2" stopIfTrue="1" operator="equal">
      <formula>"Bye"</formula>
    </cfRule>
  </conditionalFormatting>
  <conditionalFormatting sqref="R41">
    <cfRule type="expression" dxfId="2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2.75"/>
  <cols>
    <col min="1" max="1" width="27.85546875" customWidth="1"/>
    <col min="2" max="2" width="22.42578125" customWidth="1"/>
    <col min="3" max="12" width="4.28515625" hidden="1" customWidth="1"/>
    <col min="13" max="13" width="7.7109375" hidden="1" customWidth="1"/>
    <col min="14" max="14" width="7.7109375" style="39" customWidth="1"/>
    <col min="15" max="15" width="8.5703125" customWidth="1"/>
    <col min="16" max="16" width="11.5703125" hidden="1" customWidth="1"/>
  </cols>
  <sheetData>
    <row r="1" spans="1:14" ht="26.25">
      <c r="A1" s="40" t="str">
        <f>Altalanos!$A$6</f>
        <v>Budapesti Diákolimpia</v>
      </c>
      <c r="B1" s="41"/>
      <c r="C1" s="41"/>
      <c r="D1" s="31"/>
      <c r="E1" s="31"/>
      <c r="F1" s="42"/>
      <c r="G1" s="31"/>
      <c r="H1" s="31"/>
      <c r="I1" s="31"/>
      <c r="J1" s="31"/>
      <c r="K1" s="31"/>
      <c r="L1" s="31"/>
      <c r="M1" s="31"/>
      <c r="N1" s="43"/>
    </row>
    <row r="2" spans="1:14">
      <c r="A2" s="44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2"/>
    </row>
    <row r="3" spans="1:14" s="2" customFormat="1" ht="39.75" customHeight="1" thickBot="1">
      <c r="A3" s="45"/>
      <c r="B3" s="46" t="s">
        <v>21</v>
      </c>
      <c r="C3" s="47"/>
      <c r="D3" s="48"/>
      <c r="E3" s="48"/>
      <c r="F3" s="49"/>
      <c r="G3" s="48"/>
      <c r="H3" s="50"/>
      <c r="I3" s="49"/>
      <c r="J3" s="48"/>
      <c r="K3" s="48"/>
      <c r="L3" s="48"/>
      <c r="M3" s="48"/>
      <c r="N3" s="50"/>
    </row>
    <row r="4" spans="1:14" s="18" customFormat="1" ht="9.75">
      <c r="A4" s="49" t="s">
        <v>22</v>
      </c>
      <c r="B4" s="47" t="s">
        <v>19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2.75" customHeight="1">
      <c r="A5" s="52" t="str">
        <f>Altalanos!$A$10</f>
        <v>2023.05.02-05.</v>
      </c>
      <c r="B5" s="53" t="str">
        <f>Altalanos!$C$10</f>
        <v>Budapest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</row>
    <row r="6" spans="1:14" s="2" customFormat="1" ht="60" customHeight="1" thickBot="1">
      <c r="A6" s="802" t="s">
        <v>23</v>
      </c>
      <c r="B6" s="802"/>
      <c r="C6" s="56"/>
      <c r="D6" s="56"/>
      <c r="E6" s="56"/>
      <c r="F6" s="57"/>
      <c r="G6" s="58"/>
      <c r="H6" s="56"/>
      <c r="I6" s="57"/>
      <c r="J6" s="56"/>
      <c r="K6" s="56"/>
      <c r="L6" s="56"/>
      <c r="M6" s="56"/>
      <c r="N6" s="59"/>
    </row>
    <row r="7" spans="1:14" s="18" customFormat="1" ht="13.5" hidden="1" customHeight="1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1"/>
    </row>
    <row r="8" spans="1:14" s="11" customFormat="1" ht="12.75" hidden="1" customHeight="1">
      <c r="A8" s="6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4"/>
    </row>
    <row r="9" spans="1:14" s="18" customFormat="1" hidden="1">
      <c r="A9" s="63"/>
      <c r="B9" s="64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6"/>
    </row>
    <row r="10" spans="1:14" s="18" customFormat="1" ht="9.75" hidden="1">
      <c r="A10" s="60"/>
      <c r="B10" s="6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32" customFormat="1" ht="12.75" hidden="1" customHeight="1">
      <c r="A11" s="67"/>
      <c r="B11" s="3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1"/>
    </row>
    <row r="12" spans="1:14" s="18" customFormat="1" ht="9.75" hidden="1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1"/>
    </row>
    <row r="13" spans="1:14" s="11" customFormat="1" ht="12.75" hidden="1" customHeight="1">
      <c r="A13" s="6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>
      <c r="A14" s="63"/>
      <c r="B14" s="64"/>
      <c r="C14" s="6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6"/>
    </row>
    <row r="15" spans="1:14" s="18" customFormat="1" ht="9.75" hidden="1">
      <c r="A15" s="60"/>
      <c r="B15" s="6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18" customFormat="1" hidden="1">
      <c r="A16" s="67"/>
      <c r="B16" s="3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1"/>
    </row>
    <row r="17" spans="1:16" s="18" customFormat="1" ht="9.75" hidden="1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6" s="11" customFormat="1" ht="12.75" hidden="1" customHeight="1">
      <c r="A18" s="6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>
      <c r="A19" s="68"/>
      <c r="B19" s="6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5" thickBot="1">
      <c r="A20" s="128" t="s">
        <v>24</v>
      </c>
      <c r="B20" s="129"/>
      <c r="C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6"/>
    </row>
    <row r="21" spans="1:16" s="18" customFormat="1" ht="9.75">
      <c r="A21" s="69" t="s">
        <v>25</v>
      </c>
      <c r="B21" s="70" t="s">
        <v>26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P21" s="71" t="s">
        <v>53</v>
      </c>
    </row>
    <row r="22" spans="1:16" s="18" customFormat="1" ht="19.5" customHeight="1">
      <c r="A22" s="72"/>
      <c r="B22" s="7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1"/>
      <c r="P22" s="74" t="str">
        <f t="shared" ref="P22:P29" si="0">LEFT(B22,1)&amp;" "&amp;A22</f>
        <v xml:space="preserve"> </v>
      </c>
    </row>
    <row r="23" spans="1:16" s="18" customFormat="1" ht="19.5" customHeight="1">
      <c r="A23" s="72"/>
      <c r="B23" s="7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1"/>
      <c r="P23" s="74" t="str">
        <f t="shared" si="0"/>
        <v xml:space="preserve"> </v>
      </c>
    </row>
    <row r="24" spans="1:16" s="18" customFormat="1" ht="19.5" customHeight="1">
      <c r="A24" s="72"/>
      <c r="B24" s="7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1"/>
      <c r="P24" s="74" t="str">
        <f t="shared" si="0"/>
        <v xml:space="preserve"> </v>
      </c>
    </row>
    <row r="25" spans="1:16" s="2" customFormat="1" ht="19.5" customHeight="1">
      <c r="A25" s="72"/>
      <c r="B25" s="7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1"/>
      <c r="P25" s="74" t="str">
        <f t="shared" si="0"/>
        <v xml:space="preserve"> </v>
      </c>
    </row>
    <row r="26" spans="1:16" s="2" customFormat="1" ht="19.5" customHeight="1">
      <c r="A26" s="72"/>
      <c r="B26" s="7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1"/>
      <c r="P26" s="74" t="str">
        <f t="shared" si="0"/>
        <v xml:space="preserve"> </v>
      </c>
    </row>
    <row r="27" spans="1:16" s="2" customFormat="1" ht="19.5" customHeight="1">
      <c r="A27" s="72"/>
      <c r="B27" s="7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1"/>
      <c r="P27" s="74" t="str">
        <f t="shared" si="0"/>
        <v xml:space="preserve"> </v>
      </c>
    </row>
    <row r="28" spans="1:16" s="2" customFormat="1" ht="19.5" customHeight="1">
      <c r="A28" s="72"/>
      <c r="B28" s="7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1"/>
      <c r="P28" s="74" t="str">
        <f t="shared" si="0"/>
        <v xml:space="preserve"> </v>
      </c>
    </row>
    <row r="29" spans="1:16" s="2" customFormat="1" ht="19.5" customHeight="1" thickBot="1">
      <c r="A29" s="75"/>
      <c r="B29" s="7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1"/>
      <c r="P29" s="74" t="str">
        <f t="shared" si="0"/>
        <v xml:space="preserve"> </v>
      </c>
    </row>
    <row r="30" spans="1:16" ht="13.5" thickBo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7"/>
      <c r="P30" s="78" t="s">
        <v>54</v>
      </c>
    </row>
    <row r="31" spans="1:16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7"/>
    </row>
    <row r="32" spans="1:16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7"/>
    </row>
    <row r="33" spans="1:14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7"/>
    </row>
    <row r="34" spans="1:14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7"/>
    </row>
    <row r="35" spans="1:14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7"/>
    </row>
    <row r="36" spans="1:14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7"/>
    </row>
    <row r="37" spans="1:1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7"/>
    </row>
    <row r="38" spans="1:1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7"/>
    </row>
    <row r="39" spans="1:1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7"/>
    </row>
    <row r="40" spans="1:14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7"/>
    </row>
    <row r="41" spans="1:14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7"/>
    </row>
    <row r="42" spans="1:14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7"/>
    </row>
  </sheetData>
  <mergeCells count="1">
    <mergeCell ref="A6:B6"/>
  </mergeCells>
  <phoneticPr fontId="52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9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T16" sqref="T16"/>
    </sheetView>
  </sheetViews>
  <sheetFormatPr defaultRowHeight="12.75"/>
  <cols>
    <col min="1" max="1" width="3.85546875" customWidth="1"/>
    <col min="2" max="2" width="14.28515625" customWidth="1"/>
    <col min="3" max="3" width="12" customWidth="1"/>
    <col min="4" max="4" width="11.140625" style="39" customWidth="1"/>
    <col min="5" max="5" width="9.28515625" style="304" customWidth="1"/>
    <col min="6" max="6" width="6.140625" style="88" hidden="1" customWidth="1"/>
    <col min="7" max="7" width="33.85546875" style="88" customWidth="1"/>
    <col min="8" max="8" width="7.7109375" style="39" customWidth="1"/>
    <col min="9" max="13" width="7.42578125" style="39" hidden="1" customWidth="1"/>
    <col min="14" max="15" width="7.42578125" style="39" customWidth="1"/>
    <col min="16" max="16" width="7.42578125" style="39" hidden="1" customWidth="1"/>
    <col min="17" max="17" width="7.42578125" style="39" customWidth="1"/>
  </cols>
  <sheetData>
    <row r="1" spans="1:17" ht="26.25">
      <c r="A1" s="141" t="str">
        <f>Altalanos!$A$6</f>
        <v>Budapesti Diákolimpia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5" thickBot="1">
      <c r="B2" s="85" t="s">
        <v>46</v>
      </c>
      <c r="C2" s="169" t="str">
        <f>Altalanos!$E$8</f>
        <v>VI.kcs</v>
      </c>
      <c r="D2" s="99"/>
      <c r="E2" s="159" t="s">
        <v>32</v>
      </c>
      <c r="F2" s="89"/>
      <c r="G2" s="89"/>
      <c r="H2" s="296"/>
      <c r="I2" s="296"/>
      <c r="J2" s="84"/>
      <c r="K2" s="84"/>
      <c r="L2" s="84"/>
      <c r="M2" s="84"/>
      <c r="N2" s="93"/>
      <c r="O2" s="79"/>
      <c r="P2" s="79"/>
      <c r="Q2" s="93"/>
    </row>
    <row r="3" spans="1:17" s="2" customFormat="1" ht="13.5" thickBot="1">
      <c r="A3" s="289" t="s">
        <v>45</v>
      </c>
      <c r="B3" s="294"/>
      <c r="C3" s="294"/>
      <c r="D3" s="294"/>
      <c r="E3" s="294"/>
      <c r="F3" s="294"/>
      <c r="G3" s="294"/>
      <c r="H3" s="294"/>
      <c r="I3" s="295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>
      <c r="A4" s="49" t="s">
        <v>22</v>
      </c>
      <c r="B4" s="49"/>
      <c r="C4" s="47" t="s">
        <v>19</v>
      </c>
      <c r="D4" s="49" t="s">
        <v>27</v>
      </c>
      <c r="E4" s="80"/>
      <c r="G4" s="102"/>
      <c r="H4" s="306" t="s">
        <v>28</v>
      </c>
      <c r="I4" s="301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5" thickBot="1">
      <c r="A5" s="153" t="str">
        <f>Altalanos!$A$10</f>
        <v>2023.05.02-05.</v>
      </c>
      <c r="B5" s="153"/>
      <c r="C5" s="86" t="str">
        <f>Altalanos!$C$10</f>
        <v>Budapest</v>
      </c>
      <c r="D5" s="87" t="str">
        <f>Altalanos!$D$10</f>
        <v xml:space="preserve">  </v>
      </c>
      <c r="E5" s="87"/>
      <c r="F5" s="87"/>
      <c r="G5" s="87"/>
      <c r="H5" s="174" t="str">
        <f>Altalanos!$E$10</f>
        <v>Kádár László</v>
      </c>
      <c r="I5" s="307"/>
      <c r="J5" s="106"/>
      <c r="K5" s="81"/>
      <c r="L5" s="81"/>
      <c r="M5" s="81"/>
      <c r="N5" s="106"/>
      <c r="O5" s="87"/>
      <c r="P5" s="87"/>
      <c r="Q5" s="310"/>
    </row>
    <row r="6" spans="1:17" ht="30" customHeight="1" thickBot="1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97" t="s">
        <v>35</v>
      </c>
      <c r="I6" s="298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95" customHeight="1">
      <c r="A7" s="147">
        <v>1</v>
      </c>
      <c r="B7" s="90" t="s">
        <v>181</v>
      </c>
      <c r="C7" s="90" t="s">
        <v>177</v>
      </c>
      <c r="D7" s="91"/>
      <c r="E7" s="162"/>
      <c r="F7" s="290"/>
      <c r="G7" s="291"/>
      <c r="H7" s="91"/>
      <c r="I7" s="91"/>
      <c r="J7" s="144"/>
      <c r="K7" s="142"/>
      <c r="L7" s="146"/>
      <c r="M7" s="142"/>
      <c r="N7" s="137"/>
      <c r="O7" s="315"/>
      <c r="P7" s="108"/>
      <c r="Q7" s="92"/>
    </row>
    <row r="8" spans="1:17" s="11" customFormat="1" ht="18.95" customHeight="1">
      <c r="A8" s="147">
        <v>2</v>
      </c>
      <c r="B8" s="90" t="s">
        <v>182</v>
      </c>
      <c r="C8" s="90" t="s">
        <v>178</v>
      </c>
      <c r="D8" s="91"/>
      <c r="E8" s="162"/>
      <c r="F8" s="292"/>
      <c r="G8" s="293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95" customHeight="1">
      <c r="A9" s="147">
        <v>3</v>
      </c>
      <c r="B9" s="90" t="s">
        <v>183</v>
      </c>
      <c r="C9" s="90" t="s">
        <v>179</v>
      </c>
      <c r="D9" s="91"/>
      <c r="E9" s="162"/>
      <c r="F9" s="292"/>
      <c r="G9" s="293"/>
      <c r="H9" s="91"/>
      <c r="I9" s="91"/>
      <c r="J9" s="144"/>
      <c r="K9" s="142"/>
      <c r="L9" s="146"/>
      <c r="M9" s="142"/>
      <c r="N9" s="137"/>
      <c r="O9" s="91"/>
      <c r="P9" s="303"/>
      <c r="Q9" s="167"/>
    </row>
    <row r="10" spans="1:17" s="11" customFormat="1" ht="18.95" customHeight="1">
      <c r="A10" s="147">
        <v>4</v>
      </c>
      <c r="B10" s="90" t="s">
        <v>184</v>
      </c>
      <c r="C10" s="90" t="s">
        <v>180</v>
      </c>
      <c r="D10" s="91"/>
      <c r="E10" s="162"/>
      <c r="F10" s="292"/>
      <c r="G10" s="293"/>
      <c r="H10" s="91"/>
      <c r="I10" s="91"/>
      <c r="J10" s="144"/>
      <c r="K10" s="142"/>
      <c r="L10" s="146"/>
      <c r="M10" s="142"/>
      <c r="N10" s="137"/>
      <c r="O10" s="91"/>
      <c r="P10" s="302"/>
      <c r="Q10" s="299"/>
    </row>
    <row r="11" spans="1:17" s="11" customFormat="1" ht="18.95" customHeight="1">
      <c r="A11" s="147">
        <v>5</v>
      </c>
      <c r="B11" s="90"/>
      <c r="C11" s="90"/>
      <c r="D11" s="91"/>
      <c r="E11" s="162"/>
      <c r="F11" s="292"/>
      <c r="G11" s="293"/>
      <c r="H11" s="91"/>
      <c r="I11" s="91"/>
      <c r="J11" s="144"/>
      <c r="K11" s="142"/>
      <c r="L11" s="146"/>
      <c r="M11" s="142"/>
      <c r="N11" s="137"/>
      <c r="O11" s="91"/>
      <c r="P11" s="302"/>
      <c r="Q11" s="299"/>
    </row>
    <row r="12" spans="1:17" s="11" customFormat="1" ht="18.95" customHeight="1">
      <c r="A12" s="147">
        <v>6</v>
      </c>
      <c r="B12" s="90"/>
      <c r="C12" s="90"/>
      <c r="D12" s="91"/>
      <c r="E12" s="162"/>
      <c r="F12" s="292"/>
      <c r="G12" s="293"/>
      <c r="H12" s="91"/>
      <c r="I12" s="91"/>
      <c r="J12" s="144"/>
      <c r="K12" s="142"/>
      <c r="L12" s="146"/>
      <c r="M12" s="142"/>
      <c r="N12" s="137"/>
      <c r="O12" s="91"/>
      <c r="P12" s="302"/>
      <c r="Q12" s="299"/>
    </row>
    <row r="13" spans="1:17" s="11" customFormat="1" ht="18.95" customHeight="1">
      <c r="A13" s="147">
        <v>7</v>
      </c>
      <c r="B13" s="90"/>
      <c r="C13" s="90"/>
      <c r="D13" s="91"/>
      <c r="E13" s="162"/>
      <c r="F13" s="292"/>
      <c r="G13" s="293"/>
      <c r="H13" s="91"/>
      <c r="I13" s="91"/>
      <c r="J13" s="144"/>
      <c r="K13" s="142"/>
      <c r="L13" s="146"/>
      <c r="M13" s="142"/>
      <c r="N13" s="137"/>
      <c r="O13" s="91"/>
      <c r="P13" s="302"/>
      <c r="Q13" s="299"/>
    </row>
    <row r="14" spans="1:17" s="11" customFormat="1" ht="18.95" customHeight="1">
      <c r="A14" s="147">
        <v>8</v>
      </c>
      <c r="B14" s="90"/>
      <c r="C14" s="90"/>
      <c r="D14" s="91"/>
      <c r="E14" s="162"/>
      <c r="F14" s="292"/>
      <c r="G14" s="293"/>
      <c r="H14" s="91"/>
      <c r="I14" s="91"/>
      <c r="J14" s="144"/>
      <c r="K14" s="142"/>
      <c r="L14" s="146"/>
      <c r="M14" s="142"/>
      <c r="N14" s="137"/>
      <c r="O14" s="91"/>
      <c r="P14" s="302"/>
      <c r="Q14" s="299"/>
    </row>
    <row r="15" spans="1:17" s="11" customFormat="1" ht="18.95" customHeight="1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95" customHeight="1">
      <c r="A16" s="147">
        <v>10</v>
      </c>
      <c r="B16" s="314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95" customHeight="1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95" customHeight="1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95" customHeight="1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95" customHeight="1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95" customHeight="1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95" customHeight="1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95" customHeight="1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95" customHeight="1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95" customHeight="1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95" customHeight="1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95" customHeight="1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95" customHeight="1">
      <c r="A28" s="147">
        <v>22</v>
      </c>
      <c r="B28" s="90"/>
      <c r="C28" s="90"/>
      <c r="D28" s="91"/>
      <c r="E28" s="316"/>
      <c r="F28" s="308"/>
      <c r="G28" s="309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95" customHeight="1">
      <c r="A29" s="147">
        <v>23</v>
      </c>
      <c r="B29" s="90"/>
      <c r="C29" s="90"/>
      <c r="D29" s="91"/>
      <c r="E29" s="317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95" customHeight="1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95" customHeight="1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95" customHeight="1">
      <c r="A32" s="147">
        <v>26</v>
      </c>
      <c r="B32" s="90"/>
      <c r="C32" s="90"/>
      <c r="D32" s="91"/>
      <c r="E32" s="305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95" customHeight="1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95" customHeight="1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95" customHeight="1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95" customHeight="1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95" customHeight="1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95" customHeight="1">
      <c r="A38" s="147">
        <v>32</v>
      </c>
      <c r="B38" s="90"/>
      <c r="C38" s="90"/>
      <c r="D38" s="91"/>
      <c r="E38" s="162"/>
      <c r="F38" s="107"/>
      <c r="G38" s="107"/>
      <c r="H38" s="300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95" customHeight="1">
      <c r="A39" s="147">
        <v>33</v>
      </c>
      <c r="B39" s="90"/>
      <c r="C39" s="90"/>
      <c r="D39" s="91"/>
      <c r="E39" s="162"/>
      <c r="F39" s="107"/>
      <c r="G39" s="107"/>
      <c r="H39" s="300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95" customHeight="1">
      <c r="A40" s="147">
        <v>34</v>
      </c>
      <c r="B40" s="90"/>
      <c r="C40" s="90"/>
      <c r="D40" s="91"/>
      <c r="E40" s="162"/>
      <c r="F40" s="107"/>
      <c r="G40" s="107"/>
      <c r="H40" s="300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95" customHeight="1">
      <c r="A41" s="147">
        <v>35</v>
      </c>
      <c r="B41" s="90"/>
      <c r="C41" s="90"/>
      <c r="D41" s="91"/>
      <c r="E41" s="162"/>
      <c r="F41" s="107"/>
      <c r="G41" s="107"/>
      <c r="H41" s="300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95" customHeight="1">
      <c r="A42" s="147">
        <v>36</v>
      </c>
      <c r="B42" s="90"/>
      <c r="C42" s="90"/>
      <c r="D42" s="91"/>
      <c r="E42" s="162"/>
      <c r="F42" s="107"/>
      <c r="G42" s="107"/>
      <c r="H42" s="300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95" customHeight="1">
      <c r="A43" s="147">
        <v>37</v>
      </c>
      <c r="B43" s="90"/>
      <c r="C43" s="90"/>
      <c r="D43" s="91"/>
      <c r="E43" s="162"/>
      <c r="F43" s="107"/>
      <c r="G43" s="107"/>
      <c r="H43" s="300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95" customHeight="1">
      <c r="A44" s="147">
        <v>38</v>
      </c>
      <c r="B44" s="90"/>
      <c r="C44" s="90"/>
      <c r="D44" s="91"/>
      <c r="E44" s="162"/>
      <c r="F44" s="107"/>
      <c r="G44" s="107"/>
      <c r="H44" s="300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95" customHeight="1">
      <c r="A45" s="147">
        <v>39</v>
      </c>
      <c r="B45" s="90"/>
      <c r="C45" s="90"/>
      <c r="D45" s="91"/>
      <c r="E45" s="162"/>
      <c r="F45" s="107"/>
      <c r="G45" s="107"/>
      <c r="H45" s="300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95" customHeight="1">
      <c r="A46" s="147">
        <v>40</v>
      </c>
      <c r="B46" s="90"/>
      <c r="C46" s="90"/>
      <c r="D46" s="91"/>
      <c r="E46" s="162"/>
      <c r="F46" s="107"/>
      <c r="G46" s="107"/>
      <c r="H46" s="300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95" customHeight="1">
      <c r="A47" s="147">
        <v>41</v>
      </c>
      <c r="B47" s="90"/>
      <c r="C47" s="90"/>
      <c r="D47" s="91"/>
      <c r="E47" s="162"/>
      <c r="F47" s="107"/>
      <c r="G47" s="107"/>
      <c r="H47" s="300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95" customHeight="1">
      <c r="A48" s="147">
        <v>42</v>
      </c>
      <c r="B48" s="90"/>
      <c r="C48" s="90"/>
      <c r="D48" s="91"/>
      <c r="E48" s="162"/>
      <c r="F48" s="107"/>
      <c r="G48" s="107"/>
      <c r="H48" s="300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95" customHeight="1">
      <c r="A49" s="147">
        <v>43</v>
      </c>
      <c r="B49" s="90"/>
      <c r="C49" s="90"/>
      <c r="D49" s="91"/>
      <c r="E49" s="162"/>
      <c r="F49" s="107"/>
      <c r="G49" s="107"/>
      <c r="H49" s="300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95" customHeight="1">
      <c r="A50" s="147">
        <v>44</v>
      </c>
      <c r="B50" s="90"/>
      <c r="C50" s="90"/>
      <c r="D50" s="91"/>
      <c r="E50" s="162"/>
      <c r="F50" s="107"/>
      <c r="G50" s="107"/>
      <c r="H50" s="300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95" customHeight="1">
      <c r="A51" s="147">
        <v>45</v>
      </c>
      <c r="B51" s="90"/>
      <c r="C51" s="90"/>
      <c r="D51" s="91"/>
      <c r="E51" s="162"/>
      <c r="F51" s="107"/>
      <c r="G51" s="107"/>
      <c r="H51" s="300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95" customHeight="1">
      <c r="A52" s="147">
        <v>46</v>
      </c>
      <c r="B52" s="90"/>
      <c r="C52" s="90"/>
      <c r="D52" s="91"/>
      <c r="E52" s="162"/>
      <c r="F52" s="107"/>
      <c r="G52" s="107"/>
      <c r="H52" s="300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95" customHeight="1">
      <c r="A53" s="147">
        <v>47</v>
      </c>
      <c r="B53" s="90"/>
      <c r="C53" s="90"/>
      <c r="D53" s="91"/>
      <c r="E53" s="162"/>
      <c r="F53" s="107"/>
      <c r="G53" s="107"/>
      <c r="H53" s="300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95" customHeight="1">
      <c r="A54" s="147">
        <v>48</v>
      </c>
      <c r="B54" s="90"/>
      <c r="C54" s="90"/>
      <c r="D54" s="91"/>
      <c r="E54" s="162"/>
      <c r="F54" s="107"/>
      <c r="G54" s="107"/>
      <c r="H54" s="300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95" customHeight="1">
      <c r="A55" s="147">
        <v>49</v>
      </c>
      <c r="B55" s="90"/>
      <c r="C55" s="90"/>
      <c r="D55" s="91"/>
      <c r="E55" s="162"/>
      <c r="F55" s="107"/>
      <c r="G55" s="107"/>
      <c r="H55" s="300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95" customHeight="1">
      <c r="A56" s="147">
        <v>50</v>
      </c>
      <c r="B56" s="90"/>
      <c r="C56" s="90"/>
      <c r="D56" s="91"/>
      <c r="E56" s="162"/>
      <c r="F56" s="107"/>
      <c r="G56" s="107"/>
      <c r="H56" s="300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95" customHeight="1">
      <c r="A57" s="147">
        <v>51</v>
      </c>
      <c r="B57" s="90"/>
      <c r="C57" s="90"/>
      <c r="D57" s="91"/>
      <c r="E57" s="162"/>
      <c r="F57" s="107"/>
      <c r="G57" s="107"/>
      <c r="H57" s="300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95" customHeight="1">
      <c r="A58" s="147">
        <v>52</v>
      </c>
      <c r="B58" s="90"/>
      <c r="C58" s="90"/>
      <c r="D58" s="91"/>
      <c r="E58" s="162"/>
      <c r="F58" s="107"/>
      <c r="G58" s="107"/>
      <c r="H58" s="300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95" customHeight="1">
      <c r="A59" s="147">
        <v>53</v>
      </c>
      <c r="B59" s="90"/>
      <c r="C59" s="90"/>
      <c r="D59" s="91"/>
      <c r="E59" s="162"/>
      <c r="F59" s="107"/>
      <c r="G59" s="107"/>
      <c r="H59" s="300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95" customHeight="1">
      <c r="A60" s="147">
        <v>54</v>
      </c>
      <c r="B60" s="90"/>
      <c r="C60" s="90"/>
      <c r="D60" s="91"/>
      <c r="E60" s="162"/>
      <c r="F60" s="107"/>
      <c r="G60" s="107"/>
      <c r="H60" s="300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95" customHeight="1">
      <c r="A61" s="147">
        <v>55</v>
      </c>
      <c r="B61" s="90"/>
      <c r="C61" s="90"/>
      <c r="D61" s="91"/>
      <c r="E61" s="162"/>
      <c r="F61" s="107"/>
      <c r="G61" s="107"/>
      <c r="H61" s="300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95" customHeight="1">
      <c r="A62" s="147">
        <v>56</v>
      </c>
      <c r="B62" s="90"/>
      <c r="C62" s="90"/>
      <c r="D62" s="91"/>
      <c r="E62" s="162"/>
      <c r="F62" s="107"/>
      <c r="G62" s="107"/>
      <c r="H62" s="300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95" customHeight="1">
      <c r="A63" s="147">
        <v>57</v>
      </c>
      <c r="B63" s="90"/>
      <c r="C63" s="90"/>
      <c r="D63" s="91"/>
      <c r="E63" s="162"/>
      <c r="F63" s="107"/>
      <c r="G63" s="107"/>
      <c r="H63" s="300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95" customHeight="1">
      <c r="A64" s="147">
        <v>58</v>
      </c>
      <c r="B64" s="90"/>
      <c r="C64" s="90"/>
      <c r="D64" s="91"/>
      <c r="E64" s="162"/>
      <c r="F64" s="107"/>
      <c r="G64" s="107"/>
      <c r="H64" s="300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95" customHeight="1">
      <c r="A65" s="147">
        <v>59</v>
      </c>
      <c r="B65" s="90"/>
      <c r="C65" s="90"/>
      <c r="D65" s="91"/>
      <c r="E65" s="162"/>
      <c r="F65" s="107"/>
      <c r="G65" s="107"/>
      <c r="H65" s="300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95" customHeight="1">
      <c r="A66" s="147">
        <v>60</v>
      </c>
      <c r="B66" s="90"/>
      <c r="C66" s="90"/>
      <c r="D66" s="91"/>
      <c r="E66" s="162"/>
      <c r="F66" s="107"/>
      <c r="G66" s="107"/>
      <c r="H66" s="300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95" customHeight="1">
      <c r="A67" s="147">
        <v>61</v>
      </c>
      <c r="B67" s="90"/>
      <c r="C67" s="90"/>
      <c r="D67" s="91"/>
      <c r="E67" s="162"/>
      <c r="F67" s="107"/>
      <c r="G67" s="107"/>
      <c r="H67" s="300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95" customHeight="1">
      <c r="A68" s="147">
        <v>62</v>
      </c>
      <c r="B68" s="90"/>
      <c r="C68" s="90"/>
      <c r="D68" s="91"/>
      <c r="E68" s="162"/>
      <c r="F68" s="107"/>
      <c r="G68" s="107"/>
      <c r="H68" s="300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95" customHeight="1">
      <c r="A69" s="147">
        <v>63</v>
      </c>
      <c r="B69" s="90"/>
      <c r="C69" s="90"/>
      <c r="D69" s="91"/>
      <c r="E69" s="162"/>
      <c r="F69" s="107"/>
      <c r="G69" s="107"/>
      <c r="H69" s="300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95" customHeight="1">
      <c r="A70" s="147">
        <v>64</v>
      </c>
      <c r="B70" s="90"/>
      <c r="C70" s="90"/>
      <c r="D70" s="91"/>
      <c r="E70" s="162"/>
      <c r="F70" s="107"/>
      <c r="G70" s="107"/>
      <c r="H70" s="300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95" customHeight="1">
      <c r="A71" s="147">
        <v>65</v>
      </c>
      <c r="B71" s="90"/>
      <c r="C71" s="90"/>
      <c r="D71" s="91"/>
      <c r="E71" s="162"/>
      <c r="F71" s="107"/>
      <c r="G71" s="107"/>
      <c r="H71" s="300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95" customHeight="1">
      <c r="A72" s="147">
        <v>66</v>
      </c>
      <c r="B72" s="90"/>
      <c r="C72" s="90"/>
      <c r="D72" s="91"/>
      <c r="E72" s="162"/>
      <c r="F72" s="107"/>
      <c r="G72" s="107"/>
      <c r="H72" s="300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95" customHeight="1">
      <c r="A73" s="147">
        <v>67</v>
      </c>
      <c r="B73" s="90"/>
      <c r="C73" s="90"/>
      <c r="D73" s="91"/>
      <c r="E73" s="162"/>
      <c r="F73" s="107"/>
      <c r="G73" s="107"/>
      <c r="H73" s="300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95" customHeight="1">
      <c r="A74" s="147">
        <v>68</v>
      </c>
      <c r="B74" s="90"/>
      <c r="C74" s="90"/>
      <c r="D74" s="91"/>
      <c r="E74" s="162"/>
      <c r="F74" s="107"/>
      <c r="G74" s="107"/>
      <c r="H74" s="300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95" customHeight="1">
      <c r="A75" s="147">
        <v>69</v>
      </c>
      <c r="B75" s="90"/>
      <c r="C75" s="90"/>
      <c r="D75" s="91"/>
      <c r="E75" s="162"/>
      <c r="F75" s="107"/>
      <c r="G75" s="107"/>
      <c r="H75" s="300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95" customHeight="1">
      <c r="A76" s="147">
        <v>70</v>
      </c>
      <c r="B76" s="90"/>
      <c r="C76" s="90"/>
      <c r="D76" s="91"/>
      <c r="E76" s="162"/>
      <c r="F76" s="107"/>
      <c r="G76" s="107"/>
      <c r="H76" s="300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95" customHeight="1">
      <c r="A77" s="147">
        <v>71</v>
      </c>
      <c r="B77" s="90"/>
      <c r="C77" s="90"/>
      <c r="D77" s="91"/>
      <c r="E77" s="162"/>
      <c r="F77" s="107"/>
      <c r="G77" s="107"/>
      <c r="H77" s="300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95" customHeight="1">
      <c r="A78" s="147">
        <v>72</v>
      </c>
      <c r="B78" s="90"/>
      <c r="C78" s="90"/>
      <c r="D78" s="91"/>
      <c r="E78" s="162"/>
      <c r="F78" s="107"/>
      <c r="G78" s="107"/>
      <c r="H78" s="300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95" customHeight="1">
      <c r="A79" s="147">
        <v>73</v>
      </c>
      <c r="B79" s="90"/>
      <c r="C79" s="90"/>
      <c r="D79" s="91"/>
      <c r="E79" s="162"/>
      <c r="F79" s="107"/>
      <c r="G79" s="107"/>
      <c r="H79" s="300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95" customHeight="1">
      <c r="A80" s="147">
        <v>74</v>
      </c>
      <c r="B80" s="90"/>
      <c r="C80" s="90"/>
      <c r="D80" s="91"/>
      <c r="E80" s="162"/>
      <c r="F80" s="107"/>
      <c r="G80" s="107"/>
      <c r="H80" s="300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95" customHeight="1">
      <c r="A81" s="147">
        <v>75</v>
      </c>
      <c r="B81" s="90"/>
      <c r="C81" s="90"/>
      <c r="D81" s="91"/>
      <c r="E81" s="162"/>
      <c r="F81" s="107"/>
      <c r="G81" s="107"/>
      <c r="H81" s="300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95" customHeight="1">
      <c r="A82" s="147">
        <v>76</v>
      </c>
      <c r="B82" s="90"/>
      <c r="C82" s="90"/>
      <c r="D82" s="91"/>
      <c r="E82" s="162"/>
      <c r="F82" s="107"/>
      <c r="G82" s="107"/>
      <c r="H82" s="300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95" customHeight="1">
      <c r="A83" s="147">
        <v>77</v>
      </c>
      <c r="B83" s="90"/>
      <c r="C83" s="90"/>
      <c r="D83" s="91"/>
      <c r="E83" s="162"/>
      <c r="F83" s="107"/>
      <c r="G83" s="107"/>
      <c r="H83" s="300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95" customHeight="1">
      <c r="A84" s="147">
        <v>78</v>
      </c>
      <c r="B84" s="90"/>
      <c r="C84" s="90"/>
      <c r="D84" s="91"/>
      <c r="E84" s="162"/>
      <c r="F84" s="107"/>
      <c r="G84" s="107"/>
      <c r="H84" s="300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95" customHeight="1">
      <c r="A85" s="147">
        <v>79</v>
      </c>
      <c r="B85" s="90"/>
      <c r="C85" s="90"/>
      <c r="D85" s="91"/>
      <c r="E85" s="162"/>
      <c r="F85" s="107"/>
      <c r="G85" s="107"/>
      <c r="H85" s="300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95" customHeight="1">
      <c r="A86" s="147">
        <v>80</v>
      </c>
      <c r="B86" s="90"/>
      <c r="C86" s="90"/>
      <c r="D86" s="91"/>
      <c r="E86" s="162"/>
      <c r="F86" s="107"/>
      <c r="G86" s="107"/>
      <c r="H86" s="300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95" customHeight="1">
      <c r="A87" s="147">
        <v>81</v>
      </c>
      <c r="B87" s="90"/>
      <c r="C87" s="90"/>
      <c r="D87" s="91"/>
      <c r="E87" s="162"/>
      <c r="F87" s="107"/>
      <c r="G87" s="107"/>
      <c r="H87" s="300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95" customHeight="1">
      <c r="A88" s="147">
        <v>82</v>
      </c>
      <c r="B88" s="90"/>
      <c r="C88" s="90"/>
      <c r="D88" s="91"/>
      <c r="E88" s="162"/>
      <c r="F88" s="107"/>
      <c r="G88" s="107"/>
      <c r="H88" s="300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95" customHeight="1">
      <c r="A89" s="147">
        <v>83</v>
      </c>
      <c r="B89" s="90"/>
      <c r="C89" s="90"/>
      <c r="D89" s="91"/>
      <c r="E89" s="162"/>
      <c r="F89" s="107"/>
      <c r="G89" s="107"/>
      <c r="H89" s="300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95" customHeight="1">
      <c r="A90" s="147">
        <v>84</v>
      </c>
      <c r="B90" s="90"/>
      <c r="C90" s="90"/>
      <c r="D90" s="91"/>
      <c r="E90" s="162"/>
      <c r="F90" s="107"/>
      <c r="G90" s="107"/>
      <c r="H90" s="300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95" customHeight="1">
      <c r="A91" s="147">
        <v>85</v>
      </c>
      <c r="B91" s="90"/>
      <c r="C91" s="90"/>
      <c r="D91" s="91"/>
      <c r="E91" s="162"/>
      <c r="F91" s="107"/>
      <c r="G91" s="107"/>
      <c r="H91" s="300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95" customHeight="1">
      <c r="A92" s="147">
        <v>86</v>
      </c>
      <c r="B92" s="90"/>
      <c r="C92" s="90"/>
      <c r="D92" s="91"/>
      <c r="E92" s="162"/>
      <c r="F92" s="107"/>
      <c r="G92" s="107"/>
      <c r="H92" s="300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95" customHeight="1">
      <c r="A93" s="147">
        <v>87</v>
      </c>
      <c r="B93" s="90"/>
      <c r="C93" s="90"/>
      <c r="D93" s="91"/>
      <c r="E93" s="162"/>
      <c r="F93" s="107"/>
      <c r="G93" s="107"/>
      <c r="H93" s="300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95" customHeight="1">
      <c r="A94" s="147">
        <v>88</v>
      </c>
      <c r="B94" s="90"/>
      <c r="C94" s="90"/>
      <c r="D94" s="91"/>
      <c r="E94" s="162"/>
      <c r="F94" s="107"/>
      <c r="G94" s="107"/>
      <c r="H94" s="300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95" customHeight="1">
      <c r="A95" s="147">
        <v>89</v>
      </c>
      <c r="B95" s="90"/>
      <c r="C95" s="90"/>
      <c r="D95" s="91"/>
      <c r="E95" s="162"/>
      <c r="F95" s="107"/>
      <c r="G95" s="107"/>
      <c r="H95" s="300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95" customHeight="1">
      <c r="A96" s="147">
        <v>90</v>
      </c>
      <c r="B96" s="90"/>
      <c r="C96" s="90"/>
      <c r="D96" s="91"/>
      <c r="E96" s="162"/>
      <c r="F96" s="107"/>
      <c r="G96" s="107"/>
      <c r="H96" s="300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95" customHeight="1">
      <c r="A97" s="147">
        <v>91</v>
      </c>
      <c r="B97" s="90"/>
      <c r="C97" s="90"/>
      <c r="D97" s="91"/>
      <c r="E97" s="162"/>
      <c r="F97" s="107"/>
      <c r="G97" s="107"/>
      <c r="H97" s="300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95" customHeight="1">
      <c r="A98" s="147">
        <v>92</v>
      </c>
      <c r="B98" s="90"/>
      <c r="C98" s="90"/>
      <c r="D98" s="91"/>
      <c r="E98" s="162"/>
      <c r="F98" s="107"/>
      <c r="G98" s="107"/>
      <c r="H98" s="300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95" customHeight="1">
      <c r="A99" s="147">
        <v>93</v>
      </c>
      <c r="B99" s="90"/>
      <c r="C99" s="90"/>
      <c r="D99" s="91"/>
      <c r="E99" s="162"/>
      <c r="F99" s="107"/>
      <c r="G99" s="107"/>
      <c r="H99" s="300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95" customHeight="1">
      <c r="A100" s="147">
        <v>94</v>
      </c>
      <c r="B100" s="90"/>
      <c r="C100" s="90"/>
      <c r="D100" s="91"/>
      <c r="E100" s="162"/>
      <c r="F100" s="107"/>
      <c r="G100" s="107"/>
      <c r="H100" s="300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95" customHeight="1">
      <c r="A101" s="147">
        <v>95</v>
      </c>
      <c r="B101" s="90"/>
      <c r="C101" s="90"/>
      <c r="D101" s="91"/>
      <c r="E101" s="162"/>
      <c r="F101" s="107"/>
      <c r="G101" s="107"/>
      <c r="H101" s="300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95" customHeight="1">
      <c r="A102" s="147">
        <v>96</v>
      </c>
      <c r="B102" s="90"/>
      <c r="C102" s="90"/>
      <c r="D102" s="91"/>
      <c r="E102" s="162"/>
      <c r="F102" s="107"/>
      <c r="G102" s="107"/>
      <c r="H102" s="300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95" customHeight="1">
      <c r="A103" s="147">
        <v>97</v>
      </c>
      <c r="B103" s="90"/>
      <c r="C103" s="90"/>
      <c r="D103" s="91"/>
      <c r="E103" s="162"/>
      <c r="F103" s="107"/>
      <c r="G103" s="107"/>
      <c r="H103" s="300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95" customHeight="1">
      <c r="A104" s="147">
        <v>98</v>
      </c>
      <c r="B104" s="90"/>
      <c r="C104" s="90"/>
      <c r="D104" s="91"/>
      <c r="E104" s="162"/>
      <c r="F104" s="107"/>
      <c r="G104" s="107"/>
      <c r="H104" s="300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95" customHeight="1">
      <c r="A105" s="147">
        <v>99</v>
      </c>
      <c r="B105" s="90"/>
      <c r="C105" s="90"/>
      <c r="D105" s="91"/>
      <c r="E105" s="162"/>
      <c r="F105" s="107"/>
      <c r="G105" s="107"/>
      <c r="H105" s="300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95" customHeight="1">
      <c r="A106" s="147">
        <v>100</v>
      </c>
      <c r="B106" s="90"/>
      <c r="C106" s="90"/>
      <c r="D106" s="91"/>
      <c r="E106" s="162"/>
      <c r="F106" s="107"/>
      <c r="G106" s="107"/>
      <c r="H106" s="300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95" customHeight="1">
      <c r="A107" s="147">
        <v>101</v>
      </c>
      <c r="B107" s="90"/>
      <c r="C107" s="90"/>
      <c r="D107" s="91"/>
      <c r="E107" s="162"/>
      <c r="F107" s="107"/>
      <c r="G107" s="107"/>
      <c r="H107" s="300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95" customHeight="1">
      <c r="A108" s="147">
        <v>102</v>
      </c>
      <c r="B108" s="90"/>
      <c r="C108" s="90"/>
      <c r="D108" s="91"/>
      <c r="E108" s="162"/>
      <c r="F108" s="107"/>
      <c r="G108" s="107"/>
      <c r="H108" s="300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95" customHeight="1">
      <c r="A109" s="147">
        <v>103</v>
      </c>
      <c r="B109" s="90"/>
      <c r="C109" s="90"/>
      <c r="D109" s="91"/>
      <c r="E109" s="162"/>
      <c r="F109" s="107"/>
      <c r="G109" s="107"/>
      <c r="H109" s="300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95" customHeight="1">
      <c r="A110" s="147">
        <v>104</v>
      </c>
      <c r="B110" s="90"/>
      <c r="C110" s="90"/>
      <c r="D110" s="91"/>
      <c r="E110" s="162"/>
      <c r="F110" s="107"/>
      <c r="G110" s="107"/>
      <c r="H110" s="300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95" customHeight="1">
      <c r="A111" s="147">
        <v>105</v>
      </c>
      <c r="B111" s="90"/>
      <c r="C111" s="90"/>
      <c r="D111" s="91"/>
      <c r="E111" s="162"/>
      <c r="F111" s="107"/>
      <c r="G111" s="107"/>
      <c r="H111" s="300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95" customHeight="1">
      <c r="A112" s="147">
        <v>106</v>
      </c>
      <c r="B112" s="90"/>
      <c r="C112" s="90"/>
      <c r="D112" s="91"/>
      <c r="E112" s="162"/>
      <c r="F112" s="107"/>
      <c r="G112" s="107"/>
      <c r="H112" s="300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95" customHeight="1">
      <c r="A113" s="147">
        <v>107</v>
      </c>
      <c r="B113" s="90"/>
      <c r="C113" s="90"/>
      <c r="D113" s="91"/>
      <c r="E113" s="162"/>
      <c r="F113" s="107"/>
      <c r="G113" s="107"/>
      <c r="H113" s="300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95" customHeight="1">
      <c r="A114" s="147">
        <v>108</v>
      </c>
      <c r="B114" s="90"/>
      <c r="C114" s="90"/>
      <c r="D114" s="91"/>
      <c r="E114" s="162"/>
      <c r="F114" s="107"/>
      <c r="G114" s="107"/>
      <c r="H114" s="300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95" customHeight="1">
      <c r="A115" s="147">
        <v>109</v>
      </c>
      <c r="B115" s="90"/>
      <c r="C115" s="90"/>
      <c r="D115" s="91"/>
      <c r="E115" s="162"/>
      <c r="F115" s="107"/>
      <c r="G115" s="107"/>
      <c r="H115" s="300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95" customHeight="1">
      <c r="A116" s="147">
        <v>110</v>
      </c>
      <c r="B116" s="90"/>
      <c r="C116" s="90"/>
      <c r="D116" s="91"/>
      <c r="E116" s="162"/>
      <c r="F116" s="107"/>
      <c r="G116" s="107"/>
      <c r="H116" s="300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95" customHeight="1">
      <c r="A117" s="147">
        <v>111</v>
      </c>
      <c r="B117" s="90"/>
      <c r="C117" s="90"/>
      <c r="D117" s="91"/>
      <c r="E117" s="162"/>
      <c r="F117" s="107"/>
      <c r="G117" s="107"/>
      <c r="H117" s="300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95" customHeight="1">
      <c r="A118" s="147">
        <v>112</v>
      </c>
      <c r="B118" s="90"/>
      <c r="C118" s="90"/>
      <c r="D118" s="91"/>
      <c r="E118" s="162"/>
      <c r="F118" s="107"/>
      <c r="G118" s="107"/>
      <c r="H118" s="300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95" customHeight="1">
      <c r="A119" s="147">
        <v>113</v>
      </c>
      <c r="B119" s="90"/>
      <c r="C119" s="90"/>
      <c r="D119" s="91"/>
      <c r="E119" s="162"/>
      <c r="F119" s="107"/>
      <c r="G119" s="107"/>
      <c r="H119" s="300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95" customHeight="1">
      <c r="A120" s="147">
        <v>114</v>
      </c>
      <c r="B120" s="90"/>
      <c r="C120" s="90"/>
      <c r="D120" s="91"/>
      <c r="E120" s="162"/>
      <c r="F120" s="107"/>
      <c r="G120" s="107"/>
      <c r="H120" s="300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95" customHeight="1">
      <c r="A121" s="147">
        <v>115</v>
      </c>
      <c r="B121" s="90"/>
      <c r="C121" s="90"/>
      <c r="D121" s="91"/>
      <c r="E121" s="162"/>
      <c r="F121" s="107"/>
      <c r="G121" s="107"/>
      <c r="H121" s="300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95" customHeight="1">
      <c r="A122" s="147">
        <v>116</v>
      </c>
      <c r="B122" s="90"/>
      <c r="C122" s="90"/>
      <c r="D122" s="91"/>
      <c r="E122" s="162"/>
      <c r="F122" s="107"/>
      <c r="G122" s="107"/>
      <c r="H122" s="300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95" customHeight="1">
      <c r="A123" s="147">
        <v>117</v>
      </c>
      <c r="B123" s="90"/>
      <c r="C123" s="90"/>
      <c r="D123" s="91"/>
      <c r="E123" s="162"/>
      <c r="F123" s="107"/>
      <c r="G123" s="107"/>
      <c r="H123" s="300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95" customHeight="1">
      <c r="A124" s="147">
        <v>118</v>
      </c>
      <c r="B124" s="90"/>
      <c r="C124" s="90"/>
      <c r="D124" s="91"/>
      <c r="E124" s="162"/>
      <c r="F124" s="107"/>
      <c r="G124" s="107"/>
      <c r="H124" s="300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95" customHeight="1">
      <c r="A125" s="147">
        <v>119</v>
      </c>
      <c r="B125" s="90"/>
      <c r="C125" s="90"/>
      <c r="D125" s="91"/>
      <c r="E125" s="162"/>
      <c r="F125" s="107"/>
      <c r="G125" s="107"/>
      <c r="H125" s="300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95" customHeight="1">
      <c r="A126" s="147">
        <v>120</v>
      </c>
      <c r="B126" s="90"/>
      <c r="C126" s="90"/>
      <c r="D126" s="91"/>
      <c r="E126" s="162"/>
      <c r="F126" s="107"/>
      <c r="G126" s="107"/>
      <c r="H126" s="300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95" customHeight="1">
      <c r="A127" s="147">
        <v>121</v>
      </c>
      <c r="B127" s="90"/>
      <c r="C127" s="90"/>
      <c r="D127" s="91"/>
      <c r="E127" s="162"/>
      <c r="F127" s="107"/>
      <c r="G127" s="107"/>
      <c r="H127" s="300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95" customHeight="1">
      <c r="A128" s="147">
        <v>122</v>
      </c>
      <c r="B128" s="90"/>
      <c r="C128" s="90"/>
      <c r="D128" s="91"/>
      <c r="E128" s="162"/>
      <c r="F128" s="107"/>
      <c r="G128" s="107"/>
      <c r="H128" s="300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95" customHeight="1">
      <c r="A129" s="147">
        <v>123</v>
      </c>
      <c r="B129" s="90"/>
      <c r="C129" s="90"/>
      <c r="D129" s="91"/>
      <c r="E129" s="162"/>
      <c r="F129" s="107"/>
      <c r="G129" s="107"/>
      <c r="H129" s="300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95" customHeight="1">
      <c r="A130" s="147">
        <v>124</v>
      </c>
      <c r="B130" s="90"/>
      <c r="C130" s="90"/>
      <c r="D130" s="91"/>
      <c r="E130" s="162"/>
      <c r="F130" s="107"/>
      <c r="G130" s="107"/>
      <c r="H130" s="300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95" customHeight="1">
      <c r="A131" s="147">
        <v>125</v>
      </c>
      <c r="B131" s="90"/>
      <c r="C131" s="90"/>
      <c r="D131" s="91"/>
      <c r="E131" s="162"/>
      <c r="F131" s="107"/>
      <c r="G131" s="107"/>
      <c r="H131" s="300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95" customHeight="1">
      <c r="A132" s="147">
        <v>126</v>
      </c>
      <c r="B132" s="90"/>
      <c r="C132" s="90"/>
      <c r="D132" s="91"/>
      <c r="E132" s="162"/>
      <c r="F132" s="107"/>
      <c r="G132" s="107"/>
      <c r="H132" s="300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95" customHeight="1">
      <c r="A133" s="147">
        <v>127</v>
      </c>
      <c r="B133" s="90"/>
      <c r="C133" s="90"/>
      <c r="D133" s="91"/>
      <c r="E133" s="162"/>
      <c r="F133" s="107"/>
      <c r="G133" s="107"/>
      <c r="H133" s="300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95" customHeight="1">
      <c r="A134" s="147">
        <v>128</v>
      </c>
      <c r="B134" s="90"/>
      <c r="C134" s="90"/>
      <c r="D134" s="91"/>
      <c r="E134" s="162"/>
      <c r="F134" s="107"/>
      <c r="G134" s="107"/>
      <c r="H134" s="300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1"/>
      <c r="P134" s="172">
        <f t="shared" si="5"/>
        <v>999</v>
      </c>
      <c r="Q134" s="173"/>
    </row>
    <row r="135" spans="1:17">
      <c r="A135" s="147">
        <v>129</v>
      </c>
      <c r="B135" s="90"/>
      <c r="C135" s="90"/>
      <c r="D135" s="91"/>
      <c r="E135" s="162"/>
      <c r="F135" s="107"/>
      <c r="G135" s="107"/>
      <c r="H135" s="300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140"/>
      <c r="P135" s="108">
        <f t="shared" si="5"/>
        <v>999</v>
      </c>
      <c r="Q135" s="92"/>
    </row>
    <row r="136" spans="1:17">
      <c r="A136" s="147">
        <v>130</v>
      </c>
      <c r="B136" s="90"/>
      <c r="C136" s="90"/>
      <c r="D136" s="91"/>
      <c r="E136" s="162"/>
      <c r="F136" s="107"/>
      <c r="G136" s="107"/>
      <c r="H136" s="300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140"/>
      <c r="P136" s="108">
        <f t="shared" si="5"/>
        <v>999</v>
      </c>
      <c r="Q136" s="92"/>
    </row>
    <row r="137" spans="1:17">
      <c r="A137" s="147">
        <v>131</v>
      </c>
      <c r="B137" s="90"/>
      <c r="C137" s="90"/>
      <c r="D137" s="91"/>
      <c r="E137" s="162"/>
      <c r="F137" s="107"/>
      <c r="G137" s="107"/>
      <c r="H137" s="300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140"/>
      <c r="P137" s="108">
        <f t="shared" si="5"/>
        <v>999</v>
      </c>
      <c r="Q137" s="92"/>
    </row>
    <row r="138" spans="1:17">
      <c r="A138" s="147">
        <v>132</v>
      </c>
      <c r="B138" s="90"/>
      <c r="C138" s="90"/>
      <c r="D138" s="91"/>
      <c r="E138" s="162"/>
      <c r="F138" s="107"/>
      <c r="G138" s="107"/>
      <c r="H138" s="300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140"/>
      <c r="P138" s="108">
        <f t="shared" si="5"/>
        <v>999</v>
      </c>
      <c r="Q138" s="92"/>
    </row>
    <row r="139" spans="1:17">
      <c r="A139" s="147">
        <v>133</v>
      </c>
      <c r="B139" s="90"/>
      <c r="C139" s="90"/>
      <c r="D139" s="91"/>
      <c r="E139" s="162"/>
      <c r="F139" s="107"/>
      <c r="G139" s="107"/>
      <c r="H139" s="300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140"/>
      <c r="P139" s="108">
        <f t="shared" si="5"/>
        <v>999</v>
      </c>
      <c r="Q139" s="92"/>
    </row>
    <row r="140" spans="1:17">
      <c r="A140" s="147">
        <v>134</v>
      </c>
      <c r="B140" s="90"/>
      <c r="C140" s="90"/>
      <c r="D140" s="91"/>
      <c r="E140" s="162"/>
      <c r="F140" s="107"/>
      <c r="G140" s="107"/>
      <c r="H140" s="300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140"/>
      <c r="P140" s="108">
        <f t="shared" si="5"/>
        <v>999</v>
      </c>
      <c r="Q140" s="92"/>
    </row>
    <row r="141" spans="1:17">
      <c r="A141" s="147">
        <v>135</v>
      </c>
      <c r="B141" s="90"/>
      <c r="C141" s="90"/>
      <c r="D141" s="91"/>
      <c r="E141" s="162"/>
      <c r="F141" s="107"/>
      <c r="G141" s="107"/>
      <c r="H141" s="300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1"/>
      <c r="P141" s="172">
        <f t="shared" si="5"/>
        <v>999</v>
      </c>
      <c r="Q141" s="173"/>
    </row>
    <row r="142" spans="1:17">
      <c r="A142" s="147">
        <v>136</v>
      </c>
      <c r="B142" s="90"/>
      <c r="C142" s="90"/>
      <c r="D142" s="91"/>
      <c r="E142" s="162"/>
      <c r="F142" s="107"/>
      <c r="G142" s="107"/>
      <c r="H142" s="300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140"/>
      <c r="P142" s="108">
        <f t="shared" si="5"/>
        <v>999</v>
      </c>
      <c r="Q142" s="92"/>
    </row>
    <row r="143" spans="1:17">
      <c r="A143" s="147">
        <v>137</v>
      </c>
      <c r="B143" s="90"/>
      <c r="C143" s="90"/>
      <c r="D143" s="91"/>
      <c r="E143" s="162"/>
      <c r="F143" s="107"/>
      <c r="G143" s="107"/>
      <c r="H143" s="300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140"/>
      <c r="P143" s="108">
        <f t="shared" si="5"/>
        <v>999</v>
      </c>
      <c r="Q143" s="92"/>
    </row>
    <row r="144" spans="1:17">
      <c r="A144" s="147">
        <v>138</v>
      </c>
      <c r="B144" s="90"/>
      <c r="C144" s="90"/>
      <c r="D144" s="91"/>
      <c r="E144" s="162"/>
      <c r="F144" s="107"/>
      <c r="G144" s="107"/>
      <c r="H144" s="300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140"/>
      <c r="P144" s="108">
        <f t="shared" si="5"/>
        <v>999</v>
      </c>
      <c r="Q144" s="92"/>
    </row>
    <row r="145" spans="1:17">
      <c r="A145" s="147">
        <v>139</v>
      </c>
      <c r="B145" s="90"/>
      <c r="C145" s="90"/>
      <c r="D145" s="91"/>
      <c r="E145" s="162"/>
      <c r="F145" s="107"/>
      <c r="G145" s="107"/>
      <c r="H145" s="300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140"/>
      <c r="P145" s="108">
        <f t="shared" si="5"/>
        <v>999</v>
      </c>
      <c r="Q145" s="92"/>
    </row>
    <row r="146" spans="1:17">
      <c r="A146" s="147">
        <v>140</v>
      </c>
      <c r="B146" s="90"/>
      <c r="C146" s="90"/>
      <c r="D146" s="91"/>
      <c r="E146" s="162"/>
      <c r="F146" s="107"/>
      <c r="G146" s="107"/>
      <c r="H146" s="300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140"/>
      <c r="P146" s="108">
        <f t="shared" si="5"/>
        <v>999</v>
      </c>
      <c r="Q146" s="92"/>
    </row>
    <row r="147" spans="1:17">
      <c r="A147" s="147">
        <v>141</v>
      </c>
      <c r="B147" s="90"/>
      <c r="C147" s="90"/>
      <c r="D147" s="91"/>
      <c r="E147" s="162"/>
      <c r="F147" s="107"/>
      <c r="G147" s="107"/>
      <c r="H147" s="300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140"/>
      <c r="P147" s="108">
        <f t="shared" si="5"/>
        <v>999</v>
      </c>
      <c r="Q147" s="92"/>
    </row>
    <row r="148" spans="1:17">
      <c r="A148" s="147">
        <v>142</v>
      </c>
      <c r="B148" s="90"/>
      <c r="C148" s="90"/>
      <c r="D148" s="91"/>
      <c r="E148" s="162"/>
      <c r="F148" s="107"/>
      <c r="G148" s="107"/>
      <c r="H148" s="300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1"/>
      <c r="P148" s="172">
        <f t="shared" si="5"/>
        <v>999</v>
      </c>
      <c r="Q148" s="173"/>
    </row>
    <row r="149" spans="1:17">
      <c r="A149" s="147">
        <v>143</v>
      </c>
      <c r="B149" s="90"/>
      <c r="C149" s="90"/>
      <c r="D149" s="91"/>
      <c r="E149" s="162"/>
      <c r="F149" s="107"/>
      <c r="G149" s="107"/>
      <c r="H149" s="300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140"/>
      <c r="P149" s="108">
        <f t="shared" si="5"/>
        <v>999</v>
      </c>
      <c r="Q149" s="92"/>
    </row>
    <row r="150" spans="1:17">
      <c r="A150" s="147">
        <v>144</v>
      </c>
      <c r="B150" s="90"/>
      <c r="C150" s="90"/>
      <c r="D150" s="91"/>
      <c r="E150" s="162"/>
      <c r="F150" s="107"/>
      <c r="G150" s="107"/>
      <c r="H150" s="300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140"/>
      <c r="P150" s="108">
        <f t="shared" si="5"/>
        <v>999</v>
      </c>
      <c r="Q150" s="92"/>
    </row>
    <row r="151" spans="1:17">
      <c r="A151" s="147">
        <v>145</v>
      </c>
      <c r="B151" s="90"/>
      <c r="C151" s="90"/>
      <c r="D151" s="91"/>
      <c r="E151" s="162"/>
      <c r="F151" s="107"/>
      <c r="G151" s="107"/>
      <c r="H151" s="300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140"/>
      <c r="P151" s="108">
        <f t="shared" si="5"/>
        <v>999</v>
      </c>
      <c r="Q151" s="92"/>
    </row>
    <row r="152" spans="1:17">
      <c r="A152" s="147">
        <v>146</v>
      </c>
      <c r="B152" s="90"/>
      <c r="C152" s="90"/>
      <c r="D152" s="91"/>
      <c r="E152" s="162"/>
      <c r="F152" s="107"/>
      <c r="G152" s="107"/>
      <c r="H152" s="300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140"/>
      <c r="P152" s="108">
        <f t="shared" si="5"/>
        <v>999</v>
      </c>
      <c r="Q152" s="92"/>
    </row>
    <row r="153" spans="1:17">
      <c r="A153" s="147">
        <v>147</v>
      </c>
      <c r="B153" s="90"/>
      <c r="C153" s="90"/>
      <c r="D153" s="91"/>
      <c r="E153" s="162"/>
      <c r="F153" s="107"/>
      <c r="G153" s="107"/>
      <c r="H153" s="300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140"/>
      <c r="P153" s="108">
        <f t="shared" si="5"/>
        <v>999</v>
      </c>
      <c r="Q153" s="92"/>
    </row>
    <row r="154" spans="1:17">
      <c r="A154" s="147">
        <v>148</v>
      </c>
      <c r="B154" s="90"/>
      <c r="C154" s="90"/>
      <c r="D154" s="91"/>
      <c r="E154" s="162"/>
      <c r="F154" s="107"/>
      <c r="G154" s="107"/>
      <c r="H154" s="300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140"/>
      <c r="P154" s="108">
        <f t="shared" si="5"/>
        <v>999</v>
      </c>
      <c r="Q154" s="92"/>
    </row>
    <row r="155" spans="1:17">
      <c r="A155" s="147">
        <v>149</v>
      </c>
      <c r="B155" s="90"/>
      <c r="C155" s="90"/>
      <c r="D155" s="91"/>
      <c r="E155" s="162"/>
      <c r="F155" s="107"/>
      <c r="G155" s="107"/>
      <c r="H155" s="300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140"/>
      <c r="P155" s="108">
        <f t="shared" si="5"/>
        <v>999</v>
      </c>
      <c r="Q155" s="92"/>
    </row>
    <row r="156" spans="1:17">
      <c r="A156" s="147">
        <v>150</v>
      </c>
      <c r="B156" s="90"/>
      <c r="C156" s="90"/>
      <c r="D156" s="91"/>
      <c r="E156" s="162"/>
      <c r="F156" s="107"/>
      <c r="G156" s="107"/>
      <c r="H156" s="300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23" priority="16" stopIfTrue="1">
      <formula>AND(ROUNDDOWN(($A$4-E7)/365.25,0)&lt;=13,G7&lt;&gt;"OK")</formula>
    </cfRule>
    <cfRule type="expression" dxfId="22" priority="17" stopIfTrue="1">
      <formula>AND(ROUNDDOWN(($A$4-E7)/365.25,0)&lt;=14,G7&lt;&gt;"OK")</formula>
    </cfRule>
    <cfRule type="expression" dxfId="21" priority="18" stopIfTrue="1">
      <formula>AND(ROUNDDOWN(($A$4-E7)/365.25,0)&lt;=17,G7&lt;&gt;"OK")</formula>
    </cfRule>
  </conditionalFormatting>
  <conditionalFormatting sqref="J7:J156">
    <cfRule type="cellIs" dxfId="20" priority="15" stopIfTrue="1" operator="equal">
      <formula>"Z"</formula>
    </cfRule>
  </conditionalFormatting>
  <conditionalFormatting sqref="A7:D156">
    <cfRule type="expression" dxfId="19" priority="14" stopIfTrue="1">
      <formula>$Q7&gt;=1</formula>
    </cfRule>
  </conditionalFormatting>
  <conditionalFormatting sqref="E7:E14">
    <cfRule type="expression" dxfId="18" priority="11" stopIfTrue="1">
      <formula>AND(ROUNDDOWN(($A$4-E7)/365.25,0)&lt;=13,G7&lt;&gt;"OK")</formula>
    </cfRule>
    <cfRule type="expression" dxfId="17" priority="12" stopIfTrue="1">
      <formula>AND(ROUNDDOWN(($A$4-E7)/365.25,0)&lt;=14,G7&lt;&gt;"OK")</formula>
    </cfRule>
    <cfRule type="expression" dxfId="16" priority="13" stopIfTrue="1">
      <formula>AND(ROUNDDOWN(($A$4-E7)/365.25,0)&lt;=17,G7&lt;&gt;"OK")</formula>
    </cfRule>
  </conditionalFormatting>
  <conditionalFormatting sqref="J7:J14">
    <cfRule type="cellIs" dxfId="15" priority="10" stopIfTrue="1" operator="equal">
      <formula>"Z"</formula>
    </cfRule>
  </conditionalFormatting>
  <conditionalFormatting sqref="B7:D14">
    <cfRule type="expression" dxfId="14" priority="9" stopIfTrue="1">
      <formula>$Q7&gt;=1</formula>
    </cfRule>
  </conditionalFormatting>
  <conditionalFormatting sqref="E7:E14">
    <cfRule type="expression" dxfId="13" priority="6" stopIfTrue="1">
      <formula>AND(ROUNDDOWN(($A$4-E7)/365.25,0)&lt;=13,G7&lt;&gt;"OK")</formula>
    </cfRule>
    <cfRule type="expression" dxfId="12" priority="7" stopIfTrue="1">
      <formula>AND(ROUNDDOWN(($A$4-E7)/365.25,0)&lt;=14,G7&lt;&gt;"OK")</formula>
    </cfRule>
    <cfRule type="expression" dxfId="11" priority="8" stopIfTrue="1">
      <formula>AND(ROUNDDOWN(($A$4-E7)/365.25,0)&lt;=17,G7&lt;&gt;"OK")</formula>
    </cfRule>
  </conditionalFormatting>
  <conditionalFormatting sqref="B7:D14">
    <cfRule type="expression" dxfId="10" priority="5" stopIfTrue="1">
      <formula>$Q7&gt;=1</formula>
    </cfRule>
  </conditionalFormatting>
  <conditionalFormatting sqref="E7:E27 E29:E37">
    <cfRule type="expression" dxfId="9" priority="2" stopIfTrue="1">
      <formula>AND(ROUNDDOWN(($A$4-E7)/365.25,0)&lt;=13,G7&lt;&gt;"OK")</formula>
    </cfRule>
    <cfRule type="expression" dxfId="8" priority="3" stopIfTrue="1">
      <formula>AND(ROUNDDOWN(($A$4-E7)/365.25,0)&lt;=14,G7&lt;&gt;"OK")</formula>
    </cfRule>
    <cfRule type="expression" dxfId="7" priority="4" stopIfTrue="1">
      <formula>AND(ROUNDDOWN(($A$4-E7)/365.25,0)&lt;=17,G7&lt;&gt;"OK")</formula>
    </cfRule>
  </conditionalFormatting>
  <conditionalFormatting sqref="B7:D37">
    <cfRule type="expression" dxfId="6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unka46">
    <tabColor indexed="11"/>
  </sheetPr>
  <dimension ref="A1:AK43"/>
  <sheetViews>
    <sheetView workbookViewId="0">
      <selection activeCell="L16" sqref="L16"/>
    </sheetView>
  </sheetViews>
  <sheetFormatPr defaultRowHeight="12.75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>
      <c r="A1" s="807" t="str">
        <f>Altalanos!$A$6</f>
        <v>Budapesti Diákolimpia</v>
      </c>
      <c r="B1" s="807"/>
      <c r="C1" s="807"/>
      <c r="D1" s="807"/>
      <c r="E1" s="807"/>
      <c r="F1" s="807"/>
      <c r="G1" s="178"/>
      <c r="H1" s="181" t="s">
        <v>47</v>
      </c>
      <c r="I1" s="179"/>
      <c r="J1" s="180"/>
      <c r="L1" s="182"/>
      <c r="M1" s="208"/>
      <c r="N1" s="210"/>
      <c r="O1" s="210" t="s">
        <v>11</v>
      </c>
      <c r="P1" s="210"/>
      <c r="Q1" s="211"/>
      <c r="R1" s="210"/>
      <c r="S1" s="212"/>
      <c r="AB1" s="282" t="e">
        <f>IF(Y5=1,CONCATENATE(VLOOKUP(Y3,AA16:AH27,2)),CONCATENATE(VLOOKUP(Y3,AA2:AK13,2)))</f>
        <v>#N/A</v>
      </c>
      <c r="AC1" s="282" t="e">
        <f>IF(Y5=1,CONCATENATE(VLOOKUP(Y3,AA16:AK27,3)),CONCATENATE(VLOOKUP(Y3,AA2:AK13,3)))</f>
        <v>#N/A</v>
      </c>
      <c r="AD1" s="282" t="e">
        <f>IF(Y5=1,CONCATENATE(VLOOKUP(Y3,AA16:AK27,4)),CONCATENATE(VLOOKUP(Y3,AA2:AK13,4)))</f>
        <v>#N/A</v>
      </c>
      <c r="AE1" s="282" t="e">
        <f>IF(Y5=1,CONCATENATE(VLOOKUP(Y3,AA16:AK27,5)),CONCATENATE(VLOOKUP(Y3,AA2:AK13,5)))</f>
        <v>#N/A</v>
      </c>
      <c r="AF1" s="282" t="e">
        <f>IF(Y5=1,CONCATENATE(VLOOKUP(Y3,AA16:AK27,6)),CONCATENATE(VLOOKUP(Y3,AA2:AK13,6)))</f>
        <v>#N/A</v>
      </c>
      <c r="AG1" s="282" t="e">
        <f>IF(Y5=1,CONCATENATE(VLOOKUP(Y3,AA16:AK27,7)),CONCATENATE(VLOOKUP(Y3,AA2:AK13,7)))</f>
        <v>#N/A</v>
      </c>
      <c r="AH1" s="282" t="e">
        <f>IF(Y5=1,CONCATENATE(VLOOKUP(Y3,AA16:AK27,8)),CONCATENATE(VLOOKUP(Y3,AA2:AK13,8)))</f>
        <v>#N/A</v>
      </c>
      <c r="AI1" s="282" t="e">
        <f>IF(Y5=1,CONCATENATE(VLOOKUP(Y3,AA16:AK27,9)),CONCATENATE(VLOOKUP(Y3,AA2:AK13,9)))</f>
        <v>#N/A</v>
      </c>
      <c r="AJ1" s="282" t="e">
        <f>IF(Y5=1,CONCATENATE(VLOOKUP(Y3,AA16:AK27,10)),CONCATENATE(VLOOKUP(Y3,AA2:AK13,10)))</f>
        <v>#N/A</v>
      </c>
      <c r="AK1" s="282" t="e">
        <f>IF(Y5=1,CONCATENATE(VLOOKUP(Y3,AA16:AK27,11)),CONCATENATE(VLOOKUP(Y3,AA2:AK13,11)))</f>
        <v>#N/A</v>
      </c>
    </row>
    <row r="2" spans="1:37">
      <c r="A2" s="183" t="s">
        <v>46</v>
      </c>
      <c r="B2" s="184"/>
      <c r="C2" s="184"/>
      <c r="D2" s="184"/>
      <c r="E2" s="169" t="s">
        <v>198</v>
      </c>
      <c r="F2" s="184" t="s">
        <v>58</v>
      </c>
      <c r="G2" s="185"/>
      <c r="H2" s="186"/>
      <c r="I2" s="186"/>
      <c r="J2" s="187"/>
      <c r="K2" s="182"/>
      <c r="L2" s="182"/>
      <c r="M2" s="209"/>
      <c r="N2" s="213"/>
      <c r="O2" s="214"/>
      <c r="P2" s="213"/>
      <c r="Q2" s="214"/>
      <c r="R2" s="213"/>
      <c r="S2" s="212"/>
      <c r="Y2" s="276"/>
      <c r="Z2" s="275"/>
      <c r="AA2" s="275" t="s">
        <v>58</v>
      </c>
      <c r="AB2" s="280">
        <v>150</v>
      </c>
      <c r="AC2" s="280">
        <v>120</v>
      </c>
      <c r="AD2" s="280">
        <v>100</v>
      </c>
      <c r="AE2" s="280">
        <v>80</v>
      </c>
      <c r="AF2" s="280">
        <v>70</v>
      </c>
      <c r="AG2" s="280">
        <v>60</v>
      </c>
      <c r="AH2" s="280">
        <v>55</v>
      </c>
      <c r="AI2" s="280">
        <v>50</v>
      </c>
      <c r="AJ2" s="280">
        <v>45</v>
      </c>
      <c r="AK2" s="280">
        <v>40</v>
      </c>
    </row>
    <row r="3" spans="1:37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/>
      <c r="M3" s="50" t="s">
        <v>28</v>
      </c>
      <c r="N3" s="216"/>
      <c r="O3" s="215"/>
      <c r="P3" s="216"/>
      <c r="Q3" s="264" t="s">
        <v>72</v>
      </c>
      <c r="R3" s="265" t="s">
        <v>78</v>
      </c>
      <c r="S3" s="265" t="s">
        <v>73</v>
      </c>
      <c r="Y3" s="275">
        <f>IF(H4="OB","A",IF(H4="IX","W",H4))</f>
        <v>0</v>
      </c>
      <c r="Z3" s="275"/>
      <c r="AA3" s="275" t="s">
        <v>82</v>
      </c>
      <c r="AB3" s="280">
        <v>120</v>
      </c>
      <c r="AC3" s="280">
        <v>90</v>
      </c>
      <c r="AD3" s="280">
        <v>65</v>
      </c>
      <c r="AE3" s="280">
        <v>55</v>
      </c>
      <c r="AF3" s="280">
        <v>50</v>
      </c>
      <c r="AG3" s="280">
        <v>45</v>
      </c>
      <c r="AH3" s="280">
        <v>40</v>
      </c>
      <c r="AI3" s="280">
        <v>35</v>
      </c>
      <c r="AJ3" s="280">
        <v>25</v>
      </c>
      <c r="AK3" s="280">
        <v>20</v>
      </c>
    </row>
    <row r="4" spans="1:37" ht="13.5" thickBot="1">
      <c r="A4" s="808" t="str">
        <f>Altalanos!$A$10</f>
        <v>2023.05.02-05.</v>
      </c>
      <c r="B4" s="808"/>
      <c r="C4" s="808"/>
      <c r="D4" s="188"/>
      <c r="E4" s="189" t="str">
        <f>Altalanos!$C$10</f>
        <v>Budapest</v>
      </c>
      <c r="F4" s="189"/>
      <c r="G4" s="189"/>
      <c r="H4" s="191"/>
      <c r="I4" s="189"/>
      <c r="J4" s="190"/>
      <c r="K4" s="191"/>
      <c r="L4" s="278"/>
      <c r="M4" s="192" t="str">
        <f>Altalanos!$E$10</f>
        <v>Kádár László</v>
      </c>
      <c r="N4" s="217"/>
      <c r="O4" s="218"/>
      <c r="P4" s="217"/>
      <c r="Q4" s="266" t="s">
        <v>79</v>
      </c>
      <c r="R4" s="267" t="s">
        <v>74</v>
      </c>
      <c r="S4" s="267" t="s">
        <v>75</v>
      </c>
      <c r="Y4" s="275"/>
      <c r="Z4" s="275"/>
      <c r="AA4" s="275" t="s">
        <v>83</v>
      </c>
      <c r="AB4" s="280">
        <v>90</v>
      </c>
      <c r="AC4" s="280">
        <v>60</v>
      </c>
      <c r="AD4" s="280">
        <v>45</v>
      </c>
      <c r="AE4" s="280">
        <v>34</v>
      </c>
      <c r="AF4" s="280">
        <v>27</v>
      </c>
      <c r="AG4" s="280">
        <v>22</v>
      </c>
      <c r="AH4" s="280">
        <v>18</v>
      </c>
      <c r="AI4" s="280">
        <v>15</v>
      </c>
      <c r="AJ4" s="280">
        <v>12</v>
      </c>
      <c r="AK4" s="280">
        <v>9</v>
      </c>
    </row>
    <row r="5" spans="1:37">
      <c r="A5" s="31"/>
      <c r="B5" s="31" t="s">
        <v>44</v>
      </c>
      <c r="C5" s="204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2"/>
      <c r="O5" s="212"/>
      <c r="P5" s="212"/>
      <c r="Q5" s="268" t="s">
        <v>80</v>
      </c>
      <c r="R5" s="269" t="s">
        <v>76</v>
      </c>
      <c r="S5" s="269" t="s">
        <v>77</v>
      </c>
      <c r="Y5" s="275">
        <f>IF(OR(Altalanos!$A$8="F1",Altalanos!$A$8="F2",Altalanos!$A$8="N1",Altalanos!$A$8="N2"),1,2)</f>
        <v>2</v>
      </c>
      <c r="Z5" s="275"/>
      <c r="AA5" s="275" t="s">
        <v>84</v>
      </c>
      <c r="AB5" s="280">
        <v>60</v>
      </c>
      <c r="AC5" s="280">
        <v>40</v>
      </c>
      <c r="AD5" s="280">
        <v>30</v>
      </c>
      <c r="AE5" s="280">
        <v>20</v>
      </c>
      <c r="AF5" s="280">
        <v>18</v>
      </c>
      <c r="AG5" s="280">
        <v>15</v>
      </c>
      <c r="AH5" s="280">
        <v>12</v>
      </c>
      <c r="AI5" s="280">
        <v>10</v>
      </c>
      <c r="AJ5" s="280">
        <v>8</v>
      </c>
      <c r="AK5" s="280">
        <v>6</v>
      </c>
    </row>
    <row r="6" spans="1:37">
      <c r="A6" s="194"/>
      <c r="B6" s="194"/>
      <c r="C6" s="248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212"/>
      <c r="O6" s="212"/>
      <c r="P6" s="212"/>
      <c r="Q6" s="212"/>
      <c r="R6" s="212"/>
      <c r="S6" s="212"/>
      <c r="Y6" s="275"/>
      <c r="Z6" s="275"/>
      <c r="AA6" s="275" t="s">
        <v>85</v>
      </c>
      <c r="AB6" s="280">
        <v>40</v>
      </c>
      <c r="AC6" s="280">
        <v>25</v>
      </c>
      <c r="AD6" s="280">
        <v>18</v>
      </c>
      <c r="AE6" s="280">
        <v>13</v>
      </c>
      <c r="AF6" s="280">
        <v>10</v>
      </c>
      <c r="AG6" s="280">
        <v>8</v>
      </c>
      <c r="AH6" s="280">
        <v>6</v>
      </c>
      <c r="AI6" s="280">
        <v>5</v>
      </c>
      <c r="AJ6" s="280">
        <v>4</v>
      </c>
      <c r="AK6" s="280">
        <v>3</v>
      </c>
    </row>
    <row r="7" spans="1:37">
      <c r="A7" s="219" t="s">
        <v>58</v>
      </c>
      <c r="B7" s="250">
        <v>2</v>
      </c>
      <c r="C7" s="252">
        <f>IF($B7="","",VLOOKUP($B7,'6'!$A$7:$O$22,5))</f>
        <v>0</v>
      </c>
      <c r="D7" s="252">
        <f>IF($B7="","",VLOOKUP($B7,'6'!$A$7:$O$22,15))</f>
        <v>0</v>
      </c>
      <c r="E7" s="861" t="str">
        <f>UPPER(IF($B7="","",VLOOKUP($B7,'6'!$A$7:$O$22,2)))</f>
        <v>VARGA</v>
      </c>
      <c r="F7" s="861"/>
      <c r="G7" s="861" t="str">
        <f>IF($B7="","",VLOOKUP($B7,'6'!$A$7:$O$22,3))</f>
        <v>István Áron</v>
      </c>
      <c r="H7" s="861"/>
      <c r="I7" s="253">
        <f>IF($B7="","",VLOOKUP($B7,'6'!$A$7:$O$22,4))</f>
        <v>0</v>
      </c>
      <c r="J7" s="194"/>
      <c r="K7" s="772" t="s">
        <v>250</v>
      </c>
      <c r="L7" s="277"/>
      <c r="M7" s="284"/>
      <c r="N7" s="212"/>
      <c r="O7" s="212"/>
      <c r="P7" s="212"/>
      <c r="Q7" s="212"/>
      <c r="R7" s="212"/>
      <c r="S7" s="212"/>
      <c r="Y7" s="275"/>
      <c r="Z7" s="275"/>
      <c r="AA7" s="275" t="s">
        <v>86</v>
      </c>
      <c r="AB7" s="280">
        <v>25</v>
      </c>
      <c r="AC7" s="280">
        <v>15</v>
      </c>
      <c r="AD7" s="280">
        <v>13</v>
      </c>
      <c r="AE7" s="280">
        <v>8</v>
      </c>
      <c r="AF7" s="280">
        <v>6</v>
      </c>
      <c r="AG7" s="280">
        <v>4</v>
      </c>
      <c r="AH7" s="280">
        <v>3</v>
      </c>
      <c r="AI7" s="280">
        <v>2</v>
      </c>
      <c r="AJ7" s="280">
        <v>1</v>
      </c>
      <c r="AK7" s="280">
        <v>0</v>
      </c>
    </row>
    <row r="8" spans="1:37">
      <c r="A8" s="219"/>
      <c r="B8" s="251"/>
      <c r="C8" s="254"/>
      <c r="D8" s="254"/>
      <c r="E8" s="254"/>
      <c r="F8" s="254"/>
      <c r="G8" s="254"/>
      <c r="H8" s="254"/>
      <c r="I8" s="254"/>
      <c r="J8" s="194"/>
      <c r="K8" s="219"/>
      <c r="L8" s="219"/>
      <c r="M8" s="285"/>
      <c r="N8" s="212"/>
      <c r="O8" s="212"/>
      <c r="P8" s="212"/>
      <c r="Q8" s="212"/>
      <c r="R8" s="212"/>
      <c r="S8" s="212"/>
      <c r="Y8" s="275"/>
      <c r="Z8" s="275"/>
      <c r="AA8" s="275" t="s">
        <v>87</v>
      </c>
      <c r="AB8" s="280">
        <v>15</v>
      </c>
      <c r="AC8" s="280">
        <v>10</v>
      </c>
      <c r="AD8" s="280">
        <v>7</v>
      </c>
      <c r="AE8" s="280">
        <v>5</v>
      </c>
      <c r="AF8" s="280">
        <v>4</v>
      </c>
      <c r="AG8" s="280">
        <v>3</v>
      </c>
      <c r="AH8" s="280">
        <v>2</v>
      </c>
      <c r="AI8" s="280">
        <v>1</v>
      </c>
      <c r="AJ8" s="280">
        <v>0</v>
      </c>
      <c r="AK8" s="280">
        <v>0</v>
      </c>
    </row>
    <row r="9" spans="1:37">
      <c r="A9" s="219" t="s">
        <v>59</v>
      </c>
      <c r="B9" s="250">
        <v>3</v>
      </c>
      <c r="C9" s="252">
        <f>IF($B9="","",VLOOKUP($B9,'6'!$A$7:$O$22,5))</f>
        <v>0</v>
      </c>
      <c r="D9" s="252">
        <f>IF($B9="","",VLOOKUP($B9,'6'!$A$7:$O$22,15))</f>
        <v>0</v>
      </c>
      <c r="E9" s="861" t="str">
        <f>UPPER(IF($B9="","",VLOOKUP($B9,'6'!$A$7:$O$22,2)))</f>
        <v xml:space="preserve">ANDREK </v>
      </c>
      <c r="F9" s="861"/>
      <c r="G9" s="861" t="str">
        <f>IF($B9="","",VLOOKUP($B9,'6'!$A$7:$O$22,3))</f>
        <v>Zalán</v>
      </c>
      <c r="H9" s="861"/>
      <c r="I9" s="253">
        <f>IF($B9="","",VLOOKUP($B9,'6'!$A$7:$O$22,4))</f>
        <v>0</v>
      </c>
      <c r="J9" s="194"/>
      <c r="K9" s="283"/>
      <c r="L9" s="277" t="str">
        <f>IF(K9="","",CONCATENATE(VLOOKUP($Y$3,$AB$1:$AK$1,K9)," pont"))</f>
        <v/>
      </c>
      <c r="M9" s="284"/>
      <c r="N9" s="212"/>
      <c r="O9" s="212"/>
      <c r="P9" s="212"/>
      <c r="Q9" s="212"/>
      <c r="R9" s="212"/>
      <c r="S9" s="212"/>
      <c r="Y9" s="275"/>
      <c r="Z9" s="275"/>
      <c r="AA9" s="275" t="s">
        <v>88</v>
      </c>
      <c r="AB9" s="280">
        <v>10</v>
      </c>
      <c r="AC9" s="280">
        <v>6</v>
      </c>
      <c r="AD9" s="280">
        <v>4</v>
      </c>
      <c r="AE9" s="280">
        <v>2</v>
      </c>
      <c r="AF9" s="280">
        <v>1</v>
      </c>
      <c r="AG9" s="280">
        <v>0</v>
      </c>
      <c r="AH9" s="280">
        <v>0</v>
      </c>
      <c r="AI9" s="280">
        <v>0</v>
      </c>
      <c r="AJ9" s="280">
        <v>0</v>
      </c>
      <c r="AK9" s="280">
        <v>0</v>
      </c>
    </row>
    <row r="10" spans="1:37">
      <c r="A10" s="219"/>
      <c r="B10" s="251"/>
      <c r="C10" s="254"/>
      <c r="D10" s="254"/>
      <c r="E10" s="254"/>
      <c r="F10" s="254"/>
      <c r="G10" s="254"/>
      <c r="H10" s="254"/>
      <c r="I10" s="254"/>
      <c r="J10" s="194"/>
      <c r="K10" s="219"/>
      <c r="L10" s="219"/>
      <c r="M10" s="285"/>
      <c r="N10" s="212"/>
      <c r="O10" s="212"/>
      <c r="P10" s="212"/>
      <c r="Q10" s="212"/>
      <c r="R10" s="212"/>
      <c r="S10" s="212"/>
      <c r="Y10" s="275"/>
      <c r="Z10" s="275"/>
      <c r="AA10" s="275" t="s">
        <v>89</v>
      </c>
      <c r="AB10" s="280">
        <v>6</v>
      </c>
      <c r="AC10" s="280">
        <v>3</v>
      </c>
      <c r="AD10" s="280">
        <v>2</v>
      </c>
      <c r="AE10" s="280">
        <v>1</v>
      </c>
      <c r="AF10" s="280">
        <v>0</v>
      </c>
      <c r="AG10" s="280">
        <v>0</v>
      </c>
      <c r="AH10" s="280">
        <v>0</v>
      </c>
      <c r="AI10" s="280">
        <v>0</v>
      </c>
      <c r="AJ10" s="280">
        <v>0</v>
      </c>
      <c r="AK10" s="280">
        <v>0</v>
      </c>
    </row>
    <row r="11" spans="1:37">
      <c r="A11" s="219" t="s">
        <v>60</v>
      </c>
      <c r="B11" s="250">
        <v>1</v>
      </c>
      <c r="C11" s="252">
        <f>IF($B11="","",VLOOKUP($B11,'6'!$A$7:$O$22,5))</f>
        <v>0</v>
      </c>
      <c r="D11" s="252">
        <f>IF($B11="","",VLOOKUP($B11,'6'!$A$7:$O$22,15))</f>
        <v>0</v>
      </c>
      <c r="E11" s="861" t="str">
        <f>UPPER(IF($B11="","",VLOOKUP($B11,'6'!$A$7:$O$22,2)))</f>
        <v>MOLNÁR</v>
      </c>
      <c r="F11" s="861"/>
      <c r="G11" s="861" t="str">
        <f>IF($B11="","",VLOOKUP($B11,'6'!$A$7:$O$22,3))</f>
        <v>Tamás Attila</v>
      </c>
      <c r="H11" s="861"/>
      <c r="I11" s="253">
        <f>IF($B11="","",VLOOKUP($B11,'6'!$A$7:$O$22,4))</f>
        <v>0</v>
      </c>
      <c r="J11" s="194"/>
      <c r="K11" s="772" t="s">
        <v>251</v>
      </c>
      <c r="L11" s="277"/>
      <c r="M11" s="284"/>
      <c r="N11" s="212"/>
      <c r="O11" s="212"/>
      <c r="P11" s="212"/>
      <c r="Q11" s="212"/>
      <c r="R11" s="212"/>
      <c r="S11" s="212"/>
      <c r="Y11" s="275"/>
      <c r="Z11" s="275"/>
      <c r="AA11" s="275" t="s">
        <v>94</v>
      </c>
      <c r="AB11" s="280">
        <v>3</v>
      </c>
      <c r="AC11" s="280">
        <v>2</v>
      </c>
      <c r="AD11" s="280">
        <v>1</v>
      </c>
      <c r="AE11" s="280">
        <v>0</v>
      </c>
      <c r="AF11" s="280">
        <v>0</v>
      </c>
      <c r="AG11" s="280">
        <v>0</v>
      </c>
      <c r="AH11" s="280">
        <v>0</v>
      </c>
      <c r="AI11" s="280">
        <v>0</v>
      </c>
      <c r="AJ11" s="280">
        <v>0</v>
      </c>
      <c r="AK11" s="280">
        <v>0</v>
      </c>
    </row>
    <row r="12" spans="1:37">
      <c r="A12" s="219"/>
      <c r="B12" s="251"/>
      <c r="C12" s="254"/>
      <c r="D12" s="254"/>
      <c r="E12" s="254"/>
      <c r="F12" s="254"/>
      <c r="G12" s="254"/>
      <c r="H12" s="254"/>
      <c r="I12" s="254"/>
      <c r="J12" s="194"/>
      <c r="K12" s="248"/>
      <c r="L12" s="248"/>
      <c r="M12" s="286"/>
      <c r="Y12" s="275"/>
      <c r="Z12" s="275"/>
      <c r="AA12" s="275" t="s">
        <v>90</v>
      </c>
      <c r="AB12" s="281">
        <v>0</v>
      </c>
      <c r="AC12" s="281">
        <v>0</v>
      </c>
      <c r="AD12" s="281">
        <v>0</v>
      </c>
      <c r="AE12" s="281">
        <v>0</v>
      </c>
      <c r="AF12" s="281">
        <v>0</v>
      </c>
      <c r="AG12" s="281">
        <v>0</v>
      </c>
      <c r="AH12" s="281">
        <v>0</v>
      </c>
      <c r="AI12" s="281">
        <v>0</v>
      </c>
      <c r="AJ12" s="281">
        <v>0</v>
      </c>
      <c r="AK12" s="281">
        <v>0</v>
      </c>
    </row>
    <row r="13" spans="1:37">
      <c r="A13" s="219" t="s">
        <v>65</v>
      </c>
      <c r="B13" s="250">
        <v>4</v>
      </c>
      <c r="C13" s="252">
        <f>IF($B13="","",VLOOKUP($B13,'6'!$A$7:$O$22,5))</f>
        <v>0</v>
      </c>
      <c r="D13" s="252">
        <f>IF($B13="","",VLOOKUP($B13,'6'!$A$7:$O$22,15))</f>
        <v>0</v>
      </c>
      <c r="E13" s="861" t="str">
        <f>UPPER(IF($B13="","",VLOOKUP($B13,'6'!$A$7:$O$22,2)))</f>
        <v xml:space="preserve">GYÜRE </v>
      </c>
      <c r="F13" s="861"/>
      <c r="G13" s="861" t="str">
        <f>IF($B13="","",VLOOKUP($B13,'6'!$A$7:$O$22,3))</f>
        <v>Dávid</v>
      </c>
      <c r="H13" s="861"/>
      <c r="I13" s="253">
        <f>IF($B13="","",VLOOKUP($B13,'6'!$A$7:$O$22,4))</f>
        <v>0</v>
      </c>
      <c r="J13" s="194"/>
      <c r="K13" s="772" t="s">
        <v>249</v>
      </c>
      <c r="L13" s="277"/>
      <c r="M13" s="284"/>
      <c r="Y13" s="275"/>
      <c r="Z13" s="275"/>
      <c r="AA13" s="275" t="s">
        <v>91</v>
      </c>
      <c r="AB13" s="281">
        <v>0</v>
      </c>
      <c r="AC13" s="281">
        <v>0</v>
      </c>
      <c r="AD13" s="281">
        <v>0</v>
      </c>
      <c r="AE13" s="281">
        <v>0</v>
      </c>
      <c r="AF13" s="281">
        <v>0</v>
      </c>
      <c r="AG13" s="281">
        <v>0</v>
      </c>
      <c r="AH13" s="281">
        <v>0</v>
      </c>
      <c r="AI13" s="281">
        <v>0</v>
      </c>
      <c r="AJ13" s="281">
        <v>0</v>
      </c>
      <c r="AK13" s="281">
        <v>0</v>
      </c>
    </row>
    <row r="14" spans="1:37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</row>
    <row r="15" spans="1:37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</row>
    <row r="16" spans="1:37">
      <c r="A16" s="194"/>
      <c r="B16" s="769"/>
      <c r="C16" s="769"/>
      <c r="D16" s="769"/>
      <c r="E16" s="769"/>
      <c r="F16" s="769"/>
      <c r="G16" s="769"/>
      <c r="H16" s="769"/>
      <c r="I16" s="769"/>
      <c r="J16" s="769"/>
      <c r="K16" s="769"/>
      <c r="L16" s="194"/>
      <c r="M16" s="194"/>
      <c r="Y16" s="275"/>
      <c r="Z16" s="275"/>
      <c r="AA16" s="275" t="s">
        <v>58</v>
      </c>
      <c r="AB16" s="275">
        <v>300</v>
      </c>
      <c r="AC16" s="275">
        <v>250</v>
      </c>
      <c r="AD16" s="275">
        <v>220</v>
      </c>
      <c r="AE16" s="275">
        <v>180</v>
      </c>
      <c r="AF16" s="275">
        <v>160</v>
      </c>
      <c r="AG16" s="275">
        <v>150</v>
      </c>
      <c r="AH16" s="275">
        <v>140</v>
      </c>
      <c r="AI16" s="275">
        <v>130</v>
      </c>
      <c r="AJ16" s="275">
        <v>120</v>
      </c>
      <c r="AK16" s="275">
        <v>110</v>
      </c>
    </row>
    <row r="17" spans="1:37">
      <c r="A17" s="194"/>
      <c r="B17" s="769"/>
      <c r="C17" s="769"/>
      <c r="D17" s="769"/>
      <c r="E17" s="769"/>
      <c r="F17" s="769"/>
      <c r="G17" s="769"/>
      <c r="H17" s="769"/>
      <c r="I17" s="769"/>
      <c r="J17" s="769"/>
      <c r="K17" s="769"/>
      <c r="L17" s="194"/>
      <c r="M17" s="194"/>
      <c r="Y17" s="275"/>
      <c r="Z17" s="275"/>
      <c r="AA17" s="275" t="s">
        <v>82</v>
      </c>
      <c r="AB17" s="275">
        <v>250</v>
      </c>
      <c r="AC17" s="275">
        <v>200</v>
      </c>
      <c r="AD17" s="275">
        <v>160</v>
      </c>
      <c r="AE17" s="275">
        <v>140</v>
      </c>
      <c r="AF17" s="275">
        <v>120</v>
      </c>
      <c r="AG17" s="275">
        <v>110</v>
      </c>
      <c r="AH17" s="275">
        <v>100</v>
      </c>
      <c r="AI17" s="275">
        <v>90</v>
      </c>
      <c r="AJ17" s="275">
        <v>80</v>
      </c>
      <c r="AK17" s="275">
        <v>70</v>
      </c>
    </row>
    <row r="18" spans="1:37" ht="18.75" customHeight="1">
      <c r="A18" s="194"/>
      <c r="B18" s="809"/>
      <c r="C18" s="809"/>
      <c r="D18" s="810" t="str">
        <f>E7</f>
        <v>VARGA</v>
      </c>
      <c r="E18" s="810"/>
      <c r="F18" s="810" t="str">
        <f>E9</f>
        <v xml:space="preserve">ANDREK </v>
      </c>
      <c r="G18" s="810"/>
      <c r="H18" s="810" t="str">
        <f>E11</f>
        <v>MOLNÁR</v>
      </c>
      <c r="I18" s="810"/>
      <c r="J18" s="810" t="str">
        <f>E13</f>
        <v xml:space="preserve">GYÜRE </v>
      </c>
      <c r="K18" s="810"/>
      <c r="L18" s="194"/>
      <c r="M18" s="194"/>
      <c r="Y18" s="275"/>
      <c r="Z18" s="275"/>
      <c r="AA18" s="275" t="s">
        <v>83</v>
      </c>
      <c r="AB18" s="275">
        <v>200</v>
      </c>
      <c r="AC18" s="275">
        <v>150</v>
      </c>
      <c r="AD18" s="275">
        <v>130</v>
      </c>
      <c r="AE18" s="275">
        <v>110</v>
      </c>
      <c r="AF18" s="275">
        <v>95</v>
      </c>
      <c r="AG18" s="275">
        <v>80</v>
      </c>
      <c r="AH18" s="275">
        <v>70</v>
      </c>
      <c r="AI18" s="275">
        <v>60</v>
      </c>
      <c r="AJ18" s="275">
        <v>55</v>
      </c>
      <c r="AK18" s="275">
        <v>50</v>
      </c>
    </row>
    <row r="19" spans="1:37" ht="18.75" customHeight="1">
      <c r="A19" s="255" t="s">
        <v>58</v>
      </c>
      <c r="B19" s="803" t="str">
        <f>E7</f>
        <v>VARGA</v>
      </c>
      <c r="C19" s="803"/>
      <c r="D19" s="806"/>
      <c r="E19" s="806"/>
      <c r="F19" s="804" t="s">
        <v>301</v>
      </c>
      <c r="G19" s="805"/>
      <c r="H19" s="804" t="s">
        <v>282</v>
      </c>
      <c r="I19" s="805"/>
      <c r="J19" s="815" t="s">
        <v>278</v>
      </c>
      <c r="K19" s="810"/>
      <c r="L19" s="194"/>
      <c r="M19" s="194"/>
      <c r="Y19" s="275"/>
      <c r="Z19" s="275"/>
      <c r="AA19" s="275" t="s">
        <v>84</v>
      </c>
      <c r="AB19" s="275">
        <v>150</v>
      </c>
      <c r="AC19" s="275">
        <v>120</v>
      </c>
      <c r="AD19" s="275">
        <v>100</v>
      </c>
      <c r="AE19" s="275">
        <v>80</v>
      </c>
      <c r="AF19" s="275">
        <v>70</v>
      </c>
      <c r="AG19" s="275">
        <v>60</v>
      </c>
      <c r="AH19" s="275">
        <v>55</v>
      </c>
      <c r="AI19" s="275">
        <v>50</v>
      </c>
      <c r="AJ19" s="275">
        <v>45</v>
      </c>
      <c r="AK19" s="275">
        <v>40</v>
      </c>
    </row>
    <row r="20" spans="1:37" ht="18.75" customHeight="1">
      <c r="A20" s="255" t="s">
        <v>59</v>
      </c>
      <c r="B20" s="803" t="str">
        <f>E9</f>
        <v xml:space="preserve">ANDREK </v>
      </c>
      <c r="C20" s="803"/>
      <c r="D20" s="804" t="s">
        <v>320</v>
      </c>
      <c r="E20" s="805"/>
      <c r="F20" s="806"/>
      <c r="G20" s="806"/>
      <c r="H20" s="804" t="s">
        <v>283</v>
      </c>
      <c r="I20" s="805"/>
      <c r="J20" s="804" t="s">
        <v>284</v>
      </c>
      <c r="K20" s="805"/>
      <c r="L20" s="194"/>
      <c r="M20" s="194"/>
      <c r="Y20" s="275"/>
      <c r="Z20" s="275"/>
      <c r="AA20" s="275" t="s">
        <v>85</v>
      </c>
      <c r="AB20" s="275">
        <v>120</v>
      </c>
      <c r="AC20" s="275">
        <v>90</v>
      </c>
      <c r="AD20" s="275">
        <v>65</v>
      </c>
      <c r="AE20" s="275">
        <v>55</v>
      </c>
      <c r="AF20" s="275">
        <v>50</v>
      </c>
      <c r="AG20" s="275">
        <v>45</v>
      </c>
      <c r="AH20" s="275">
        <v>40</v>
      </c>
      <c r="AI20" s="275">
        <v>35</v>
      </c>
      <c r="AJ20" s="275">
        <v>25</v>
      </c>
      <c r="AK20" s="275">
        <v>20</v>
      </c>
    </row>
    <row r="21" spans="1:37" ht="18.75" customHeight="1">
      <c r="A21" s="255" t="s">
        <v>60</v>
      </c>
      <c r="B21" s="803" t="str">
        <f>E11</f>
        <v>MOLNÁR</v>
      </c>
      <c r="C21" s="803"/>
      <c r="D21" s="804" t="s">
        <v>285</v>
      </c>
      <c r="E21" s="805"/>
      <c r="F21" s="804" t="s">
        <v>286</v>
      </c>
      <c r="G21" s="805"/>
      <c r="H21" s="806"/>
      <c r="I21" s="806"/>
      <c r="J21" s="804" t="s">
        <v>279</v>
      </c>
      <c r="K21" s="805"/>
      <c r="L21" s="194"/>
      <c r="M21" s="194"/>
      <c r="Y21" s="275"/>
      <c r="Z21" s="275"/>
      <c r="AA21" s="275" t="s">
        <v>86</v>
      </c>
      <c r="AB21" s="275">
        <v>90</v>
      </c>
      <c r="AC21" s="275">
        <v>60</v>
      </c>
      <c r="AD21" s="275">
        <v>45</v>
      </c>
      <c r="AE21" s="275">
        <v>34</v>
      </c>
      <c r="AF21" s="275">
        <v>27</v>
      </c>
      <c r="AG21" s="275">
        <v>22</v>
      </c>
      <c r="AH21" s="275">
        <v>18</v>
      </c>
      <c r="AI21" s="275">
        <v>15</v>
      </c>
      <c r="AJ21" s="275">
        <v>12</v>
      </c>
      <c r="AK21" s="275">
        <v>9</v>
      </c>
    </row>
    <row r="22" spans="1:37" ht="18.75" customHeight="1">
      <c r="A22" s="255" t="s">
        <v>65</v>
      </c>
      <c r="B22" s="803" t="str">
        <f>E13</f>
        <v xml:space="preserve">GYÜRE </v>
      </c>
      <c r="C22" s="803"/>
      <c r="D22" s="804" t="s">
        <v>276</v>
      </c>
      <c r="E22" s="805"/>
      <c r="F22" s="804" t="s">
        <v>287</v>
      </c>
      <c r="G22" s="805"/>
      <c r="H22" s="815" t="s">
        <v>281</v>
      </c>
      <c r="I22" s="810"/>
      <c r="J22" s="806"/>
      <c r="K22" s="806"/>
      <c r="L22" s="194"/>
      <c r="M22" s="194"/>
      <c r="Y22" s="275"/>
      <c r="Z22" s="275"/>
      <c r="AA22" s="275" t="s">
        <v>87</v>
      </c>
      <c r="AB22" s="275">
        <v>60</v>
      </c>
      <c r="AC22" s="275">
        <v>40</v>
      </c>
      <c r="AD22" s="275">
        <v>30</v>
      </c>
      <c r="AE22" s="275">
        <v>20</v>
      </c>
      <c r="AF22" s="275">
        <v>18</v>
      </c>
      <c r="AG22" s="275">
        <v>15</v>
      </c>
      <c r="AH22" s="275">
        <v>12</v>
      </c>
      <c r="AI22" s="275">
        <v>10</v>
      </c>
      <c r="AJ22" s="275">
        <v>8</v>
      </c>
      <c r="AK22" s="275">
        <v>6</v>
      </c>
    </row>
    <row r="23" spans="1:37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Y23" s="275"/>
      <c r="Z23" s="275"/>
      <c r="AA23" s="275" t="s">
        <v>88</v>
      </c>
      <c r="AB23" s="275">
        <v>40</v>
      </c>
      <c r="AC23" s="275">
        <v>25</v>
      </c>
      <c r="AD23" s="275">
        <v>18</v>
      </c>
      <c r="AE23" s="275">
        <v>13</v>
      </c>
      <c r="AF23" s="275">
        <v>8</v>
      </c>
      <c r="AG23" s="275">
        <v>7</v>
      </c>
      <c r="AH23" s="275">
        <v>6</v>
      </c>
      <c r="AI23" s="275">
        <v>5</v>
      </c>
      <c r="AJ23" s="275">
        <v>4</v>
      </c>
      <c r="AK23" s="275">
        <v>3</v>
      </c>
    </row>
    <row r="24" spans="1:37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Y24" s="275"/>
      <c r="Z24" s="275"/>
      <c r="AA24" s="275" t="s">
        <v>89</v>
      </c>
      <c r="AB24" s="275">
        <v>25</v>
      </c>
      <c r="AC24" s="275">
        <v>15</v>
      </c>
      <c r="AD24" s="275">
        <v>13</v>
      </c>
      <c r="AE24" s="275">
        <v>7</v>
      </c>
      <c r="AF24" s="275">
        <v>6</v>
      </c>
      <c r="AG24" s="275">
        <v>5</v>
      </c>
      <c r="AH24" s="275">
        <v>4</v>
      </c>
      <c r="AI24" s="275">
        <v>3</v>
      </c>
      <c r="AJ24" s="275">
        <v>2</v>
      </c>
      <c r="AK24" s="275">
        <v>1</v>
      </c>
    </row>
    <row r="25" spans="1:37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Y25" s="275"/>
      <c r="Z25" s="275"/>
      <c r="AA25" s="275" t="s">
        <v>94</v>
      </c>
      <c r="AB25" s="275">
        <v>15</v>
      </c>
      <c r="AC25" s="275">
        <v>10</v>
      </c>
      <c r="AD25" s="275">
        <v>8</v>
      </c>
      <c r="AE25" s="275">
        <v>4</v>
      </c>
      <c r="AF25" s="275">
        <v>3</v>
      </c>
      <c r="AG25" s="275">
        <v>2</v>
      </c>
      <c r="AH25" s="275">
        <v>1</v>
      </c>
      <c r="AI25" s="275">
        <v>0</v>
      </c>
      <c r="AJ25" s="275">
        <v>0</v>
      </c>
      <c r="AK25" s="275">
        <v>0</v>
      </c>
    </row>
    <row r="26" spans="1:37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Y26" s="275"/>
      <c r="Z26" s="275"/>
      <c r="AA26" s="275" t="s">
        <v>90</v>
      </c>
      <c r="AB26" s="275">
        <v>10</v>
      </c>
      <c r="AC26" s="275">
        <v>6</v>
      </c>
      <c r="AD26" s="275">
        <v>4</v>
      </c>
      <c r="AE26" s="275">
        <v>2</v>
      </c>
      <c r="AF26" s="275">
        <v>1</v>
      </c>
      <c r="AG26" s="275">
        <v>0</v>
      </c>
      <c r="AH26" s="275">
        <v>0</v>
      </c>
      <c r="AI26" s="275">
        <v>0</v>
      </c>
      <c r="AJ26" s="275">
        <v>0</v>
      </c>
      <c r="AK26" s="275">
        <v>0</v>
      </c>
    </row>
    <row r="27" spans="1:37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Y27" s="275"/>
      <c r="Z27" s="275"/>
      <c r="AA27" s="275" t="s">
        <v>91</v>
      </c>
      <c r="AB27" s="275">
        <v>3</v>
      </c>
      <c r="AC27" s="275">
        <v>2</v>
      </c>
      <c r="AD27" s="275">
        <v>1</v>
      </c>
      <c r="AE27" s="275">
        <v>0</v>
      </c>
      <c r="AF27" s="275">
        <v>0</v>
      </c>
      <c r="AG27" s="275">
        <v>0</v>
      </c>
      <c r="AH27" s="275">
        <v>0</v>
      </c>
      <c r="AI27" s="275">
        <v>0</v>
      </c>
      <c r="AJ27" s="275">
        <v>0</v>
      </c>
      <c r="AK27" s="275">
        <v>0</v>
      </c>
    </row>
    <row r="28" spans="1:37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</row>
    <row r="29" spans="1:37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37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  <row r="31" spans="1:37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7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3"/>
      <c r="M32" s="194"/>
      <c r="O32" s="212"/>
      <c r="P32" s="212"/>
      <c r="Q32" s="212"/>
      <c r="R32" s="212"/>
      <c r="S32" s="212"/>
    </row>
    <row r="33" spans="1:19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246"/>
      <c r="O33" s="212"/>
      <c r="P33" s="221"/>
      <c r="Q33" s="221"/>
      <c r="R33" s="222"/>
      <c r="S33" s="212"/>
    </row>
    <row r="34" spans="1:19">
      <c r="A34" s="197" t="s">
        <v>39</v>
      </c>
      <c r="B34" s="198"/>
      <c r="C34" s="199"/>
      <c r="D34" s="229"/>
      <c r="E34" s="812"/>
      <c r="F34" s="812"/>
      <c r="G34" s="240" t="s">
        <v>3</v>
      </c>
      <c r="H34" s="198"/>
      <c r="I34" s="230"/>
      <c r="J34" s="241"/>
      <c r="K34" s="195" t="s">
        <v>41</v>
      </c>
      <c r="L34" s="247"/>
      <c r="M34" s="231"/>
      <c r="O34" s="212"/>
      <c r="P34" s="223"/>
      <c r="Q34" s="223"/>
      <c r="R34" s="224"/>
      <c r="S34" s="212"/>
    </row>
    <row r="35" spans="1:19">
      <c r="A35" s="200" t="s">
        <v>48</v>
      </c>
      <c r="B35" s="117"/>
      <c r="C35" s="201"/>
      <c r="D35" s="232"/>
      <c r="E35" s="813"/>
      <c r="F35" s="813"/>
      <c r="G35" s="242" t="s">
        <v>4</v>
      </c>
      <c r="H35" s="233"/>
      <c r="I35" s="234"/>
      <c r="J35" s="82"/>
      <c r="K35" s="244"/>
      <c r="L35" s="193"/>
      <c r="M35" s="239"/>
      <c r="O35" s="212"/>
      <c r="P35" s="224"/>
      <c r="Q35" s="225"/>
      <c r="R35" s="224"/>
      <c r="S35" s="212"/>
    </row>
    <row r="36" spans="1:19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5" t="s">
        <v>42</v>
      </c>
      <c r="L36" s="247"/>
      <c r="M36" s="231"/>
      <c r="O36" s="212"/>
      <c r="P36" s="223"/>
      <c r="Q36" s="223"/>
      <c r="R36" s="224"/>
      <c r="S36" s="212"/>
    </row>
    <row r="37" spans="1:19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2"/>
      <c r="P37" s="224"/>
      <c r="Q37" s="225"/>
      <c r="R37" s="224"/>
      <c r="S37" s="212"/>
    </row>
    <row r="38" spans="1:19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200"/>
      <c r="L38" s="193"/>
      <c r="M38" s="239"/>
      <c r="O38" s="212"/>
      <c r="P38" s="224"/>
      <c r="Q38" s="225"/>
      <c r="R38" s="224"/>
      <c r="S38" s="212"/>
    </row>
    <row r="39" spans="1:19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5" t="s">
        <v>31</v>
      </c>
      <c r="L39" s="247"/>
      <c r="M39" s="231"/>
      <c r="O39" s="212"/>
      <c r="P39" s="223"/>
      <c r="Q39" s="223"/>
      <c r="R39" s="224"/>
      <c r="S39" s="212"/>
    </row>
    <row r="40" spans="1:19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2"/>
      <c r="P40" s="224"/>
      <c r="Q40" s="225"/>
      <c r="R40" s="224"/>
      <c r="S40" s="212"/>
    </row>
    <row r="41" spans="1:19">
      <c r="A41" s="123"/>
      <c r="B41" s="120"/>
      <c r="C41" s="131"/>
      <c r="D41" s="238"/>
      <c r="E41" s="114"/>
      <c r="F41" s="193"/>
      <c r="G41" s="243" t="s">
        <v>10</v>
      </c>
      <c r="H41" s="117"/>
      <c r="I41" s="196"/>
      <c r="J41" s="115"/>
      <c r="K41" s="200" t="str">
        <f>M4</f>
        <v>Kádár László</v>
      </c>
      <c r="L41" s="193"/>
      <c r="M41" s="239"/>
      <c r="O41" s="212"/>
      <c r="P41" s="224"/>
      <c r="Q41" s="225"/>
      <c r="R41" s="226"/>
      <c r="S41" s="212"/>
    </row>
    <row r="42" spans="1:19">
      <c r="O42" s="212"/>
      <c r="P42" s="212"/>
      <c r="Q42" s="212"/>
      <c r="R42" s="212"/>
      <c r="S42" s="212"/>
    </row>
    <row r="43" spans="1:19">
      <c r="O43" s="212"/>
      <c r="P43" s="212"/>
      <c r="Q43" s="212"/>
      <c r="R43" s="212"/>
      <c r="S43" s="212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5" priority="2" stopIfTrue="1" operator="equal">
      <formula>"Bye"</formula>
    </cfRule>
  </conditionalFormatting>
  <conditionalFormatting sqref="R41">
    <cfRule type="expression" dxfId="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11"/>
  </sheetPr>
  <dimension ref="A1:AK49"/>
  <sheetViews>
    <sheetView topLeftCell="A10" workbookViewId="0">
      <selection activeCell="L20" sqref="L20"/>
    </sheetView>
  </sheetViews>
  <sheetFormatPr defaultRowHeight="12.75"/>
  <cols>
    <col min="1" max="1" width="6.140625" style="358" customWidth="1"/>
    <col min="2" max="2" width="4.42578125" style="358" customWidth="1"/>
    <col min="3" max="3" width="8.28515625" style="358" customWidth="1"/>
    <col min="4" max="4" width="7.140625" style="358" customWidth="1"/>
    <col min="5" max="5" width="9.28515625" style="358" customWidth="1"/>
    <col min="6" max="6" width="7.140625" style="358" customWidth="1"/>
    <col min="7" max="7" width="9.28515625" style="358" customWidth="1"/>
    <col min="8" max="8" width="7.140625" style="358" customWidth="1"/>
    <col min="9" max="9" width="9.28515625" style="358" customWidth="1"/>
    <col min="10" max="10" width="7.85546875" style="358" customWidth="1"/>
    <col min="11" max="13" width="8.5703125" style="358" customWidth="1"/>
    <col min="14" max="14" width="9.140625" style="358"/>
    <col min="15" max="15" width="11.42578125" style="358" customWidth="1"/>
    <col min="16" max="17" width="8.42578125" style="358" customWidth="1"/>
    <col min="18" max="18" width="10.85546875" style="358" customWidth="1"/>
    <col min="19" max="21" width="8.42578125" style="358" customWidth="1"/>
    <col min="22" max="24" width="9.140625" style="358"/>
    <col min="25" max="37" width="0" style="358" hidden="1" customWidth="1"/>
    <col min="38" max="16384" width="9.140625" style="358"/>
  </cols>
  <sheetData>
    <row r="1" spans="1:37" ht="26.25">
      <c r="A1" s="817" t="str">
        <f>[1]Altalanos!$A$6</f>
        <v>Budapesti Diákolimpia</v>
      </c>
      <c r="B1" s="817"/>
      <c r="C1" s="817"/>
      <c r="D1" s="817"/>
      <c r="E1" s="817"/>
      <c r="F1" s="817"/>
      <c r="G1" s="354"/>
      <c r="H1" s="355" t="s">
        <v>47</v>
      </c>
      <c r="I1" s="356"/>
      <c r="J1" s="357"/>
      <c r="L1" s="359"/>
      <c r="M1" s="360"/>
      <c r="N1" s="361"/>
      <c r="O1" s="361" t="s">
        <v>11</v>
      </c>
      <c r="P1" s="361"/>
      <c r="Q1" s="362"/>
      <c r="R1" s="361"/>
      <c r="S1" s="363"/>
      <c r="AB1" s="364" t="e">
        <f>IF(Y5=1,CONCATENATE(VLOOKUP(Y3,AA16:AH27,2)),CONCATENATE(VLOOKUP(Y3,AA2:AK13,2)))</f>
        <v>#N/A</v>
      </c>
      <c r="AC1" s="364" t="e">
        <f>IF(Y5=1,CONCATENATE(VLOOKUP(Y3,AA16:AK27,3)),CONCATENATE(VLOOKUP(Y3,AA2:AK13,3)))</f>
        <v>#N/A</v>
      </c>
      <c r="AD1" s="364" t="e">
        <f>IF(Y5=1,CONCATENATE(VLOOKUP(Y3,AA16:AK27,4)),CONCATENATE(VLOOKUP(Y3,AA2:AK13,4)))</f>
        <v>#N/A</v>
      </c>
      <c r="AE1" s="364" t="e">
        <f>IF(Y5=1,CONCATENATE(VLOOKUP(Y3,AA16:AK27,5)),CONCATENATE(VLOOKUP(Y3,AA2:AK13,5)))</f>
        <v>#N/A</v>
      </c>
      <c r="AF1" s="364" t="e">
        <f>IF(Y5=1,CONCATENATE(VLOOKUP(Y3,AA16:AK27,6)),CONCATENATE(VLOOKUP(Y3,AA2:AK13,6)))</f>
        <v>#N/A</v>
      </c>
      <c r="AG1" s="364" t="e">
        <f>IF(Y5=1,CONCATENATE(VLOOKUP(Y3,AA16:AK27,7)),CONCATENATE(VLOOKUP(Y3,AA2:AK13,7)))</f>
        <v>#N/A</v>
      </c>
      <c r="AH1" s="364" t="e">
        <f>IF(Y5=1,CONCATENATE(VLOOKUP(Y3,AA16:AK27,8)),CONCATENATE(VLOOKUP(Y3,AA2:AK13,8)))</f>
        <v>#N/A</v>
      </c>
      <c r="AI1" s="364" t="e">
        <f>IF(Y5=1,CONCATENATE(VLOOKUP(Y3,AA16:AK27,9)),CONCATENATE(VLOOKUP(Y3,AA2:AK13,9)))</f>
        <v>#N/A</v>
      </c>
      <c r="AJ1" s="364" t="e">
        <f>IF(Y5=1,CONCATENATE(VLOOKUP(Y3,AA16:AK27,10)),CONCATENATE(VLOOKUP(Y3,AA2:AK13,10)))</f>
        <v>#N/A</v>
      </c>
      <c r="AK1" s="364" t="e">
        <f>IF(Y5=1,CONCATENATE(VLOOKUP(Y3,AA16:AK27,11)),CONCATENATE(VLOOKUP(Y3,AA2:AK13,11)))</f>
        <v>#N/A</v>
      </c>
    </row>
    <row r="2" spans="1:37">
      <c r="A2" s="365" t="s">
        <v>46</v>
      </c>
      <c r="B2" s="366"/>
      <c r="C2" s="366"/>
      <c r="D2" s="366"/>
      <c r="E2" s="490" t="s">
        <v>195</v>
      </c>
      <c r="F2" s="366"/>
      <c r="G2" s="367"/>
      <c r="H2" s="368"/>
      <c r="I2" s="368"/>
      <c r="J2" s="369"/>
      <c r="K2" s="359"/>
      <c r="L2" s="359"/>
      <c r="M2" s="370"/>
      <c r="N2" s="371"/>
      <c r="O2" s="372"/>
      <c r="P2" s="371"/>
      <c r="Q2" s="372"/>
      <c r="R2" s="371"/>
      <c r="S2" s="363"/>
      <c r="Y2" s="373"/>
      <c r="Z2" s="374"/>
      <c r="AA2" s="374" t="s">
        <v>58</v>
      </c>
      <c r="AB2" s="375">
        <v>150</v>
      </c>
      <c r="AC2" s="375">
        <v>120</v>
      </c>
      <c r="AD2" s="375">
        <v>100</v>
      </c>
      <c r="AE2" s="375">
        <v>80</v>
      </c>
      <c r="AF2" s="375">
        <v>70</v>
      </c>
      <c r="AG2" s="375">
        <v>60</v>
      </c>
      <c r="AH2" s="375">
        <v>55</v>
      </c>
      <c r="AI2" s="375">
        <v>50</v>
      </c>
      <c r="AJ2" s="375">
        <v>45</v>
      </c>
      <c r="AK2" s="375">
        <v>40</v>
      </c>
    </row>
    <row r="3" spans="1:37">
      <c r="A3" s="376" t="s">
        <v>22</v>
      </c>
      <c r="B3" s="376"/>
      <c r="C3" s="376"/>
      <c r="D3" s="376"/>
      <c r="E3" s="376" t="s">
        <v>19</v>
      </c>
      <c r="F3" s="376"/>
      <c r="G3" s="376"/>
      <c r="H3" s="376" t="s">
        <v>27</v>
      </c>
      <c r="I3" s="376"/>
      <c r="J3" s="377"/>
      <c r="K3" s="376"/>
      <c r="L3" s="378" t="s">
        <v>28</v>
      </c>
      <c r="M3" s="376"/>
      <c r="N3" s="379"/>
      <c r="O3" s="380"/>
      <c r="P3" s="379"/>
      <c r="Y3" s="374">
        <f>IF(H4="OB","A",IF(H4="IX","W",H4))</f>
        <v>0</v>
      </c>
      <c r="Z3" s="374"/>
      <c r="AA3" s="374" t="s">
        <v>82</v>
      </c>
      <c r="AB3" s="375">
        <v>120</v>
      </c>
      <c r="AC3" s="375">
        <v>90</v>
      </c>
      <c r="AD3" s="375">
        <v>65</v>
      </c>
      <c r="AE3" s="375">
        <v>55</v>
      </c>
      <c r="AF3" s="375">
        <v>50</v>
      </c>
      <c r="AG3" s="375">
        <v>45</v>
      </c>
      <c r="AH3" s="375">
        <v>40</v>
      </c>
      <c r="AI3" s="375">
        <v>35</v>
      </c>
      <c r="AJ3" s="375">
        <v>25</v>
      </c>
      <c r="AK3" s="375">
        <v>20</v>
      </c>
    </row>
    <row r="4" spans="1:37" ht="13.5" thickBot="1">
      <c r="A4" s="818" t="str">
        <f>[1]Altalanos!$A$10</f>
        <v>2023.05.02-05.</v>
      </c>
      <c r="B4" s="818"/>
      <c r="C4" s="818"/>
      <c r="D4" s="383"/>
      <c r="E4" s="384" t="str">
        <f>[1]Altalanos!$C$10</f>
        <v>Budapest</v>
      </c>
      <c r="F4" s="384"/>
      <c r="G4" s="384"/>
      <c r="H4" s="191"/>
      <c r="I4" s="384"/>
      <c r="J4" s="385"/>
      <c r="K4" s="191"/>
      <c r="L4" s="386" t="str">
        <f>[1]Altalanos!$E$10</f>
        <v>Kádár László</v>
      </c>
      <c r="M4" s="191"/>
      <c r="N4" s="387"/>
      <c r="O4" s="388"/>
      <c r="P4" s="387"/>
      <c r="Y4" s="374"/>
      <c r="Z4" s="374"/>
      <c r="AA4" s="374" t="s">
        <v>83</v>
      </c>
      <c r="AB4" s="375">
        <v>90</v>
      </c>
      <c r="AC4" s="375">
        <v>60</v>
      </c>
      <c r="AD4" s="375">
        <v>45</v>
      </c>
      <c r="AE4" s="375">
        <v>34</v>
      </c>
      <c r="AF4" s="375">
        <v>27</v>
      </c>
      <c r="AG4" s="375">
        <v>22</v>
      </c>
      <c r="AH4" s="375">
        <v>18</v>
      </c>
      <c r="AI4" s="375">
        <v>15</v>
      </c>
      <c r="AJ4" s="375">
        <v>12</v>
      </c>
      <c r="AK4" s="375">
        <v>9</v>
      </c>
    </row>
    <row r="5" spans="1:37">
      <c r="A5" s="391"/>
      <c r="B5" s="391" t="s">
        <v>44</v>
      </c>
      <c r="C5" s="392" t="s">
        <v>56</v>
      </c>
      <c r="D5" s="391" t="s">
        <v>38</v>
      </c>
      <c r="E5" s="391" t="s">
        <v>61</v>
      </c>
      <c r="F5" s="391"/>
      <c r="G5" s="391" t="s">
        <v>26</v>
      </c>
      <c r="H5" s="391"/>
      <c r="I5" s="391" t="s">
        <v>29</v>
      </c>
      <c r="J5" s="391"/>
      <c r="K5" s="393" t="s">
        <v>62</v>
      </c>
      <c r="L5" s="393" t="s">
        <v>63</v>
      </c>
      <c r="M5" s="393" t="s">
        <v>64</v>
      </c>
      <c r="N5" s="363"/>
      <c r="O5" s="381" t="s">
        <v>72</v>
      </c>
      <c r="P5" s="382" t="s">
        <v>78</v>
      </c>
      <c r="Q5" s="363"/>
      <c r="R5" s="381" t="s">
        <v>72</v>
      </c>
      <c r="S5" s="476" t="s">
        <v>102</v>
      </c>
      <c r="Y5" s="374">
        <f>IF(OR([1]Altalanos!$A$8="F1",[1]Altalanos!$A$8="F2",[1]Altalanos!$A$8="N1",[1]Altalanos!$A$8="N2"),1,2)</f>
        <v>2</v>
      </c>
      <c r="Z5" s="374"/>
      <c r="AA5" s="374" t="s">
        <v>84</v>
      </c>
      <c r="AB5" s="375">
        <v>60</v>
      </c>
      <c r="AC5" s="375">
        <v>40</v>
      </c>
      <c r="AD5" s="375">
        <v>30</v>
      </c>
      <c r="AE5" s="375">
        <v>20</v>
      </c>
      <c r="AF5" s="375">
        <v>18</v>
      </c>
      <c r="AG5" s="375">
        <v>15</v>
      </c>
      <c r="AH5" s="375">
        <v>12</v>
      </c>
      <c r="AI5" s="375">
        <v>10</v>
      </c>
      <c r="AJ5" s="375">
        <v>8</v>
      </c>
      <c r="AK5" s="375">
        <v>6</v>
      </c>
    </row>
    <row r="6" spans="1:37">
      <c r="A6" s="396"/>
      <c r="B6" s="396"/>
      <c r="C6" s="397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63"/>
      <c r="O6" s="389" t="s">
        <v>79</v>
      </c>
      <c r="P6" s="390" t="s">
        <v>74</v>
      </c>
      <c r="Q6" s="363"/>
      <c r="R6" s="389" t="s">
        <v>79</v>
      </c>
      <c r="S6" s="478" t="s">
        <v>103</v>
      </c>
      <c r="Y6" s="374"/>
      <c r="Z6" s="374"/>
      <c r="AA6" s="374" t="s">
        <v>85</v>
      </c>
      <c r="AB6" s="375">
        <v>40</v>
      </c>
      <c r="AC6" s="375">
        <v>25</v>
      </c>
      <c r="AD6" s="375">
        <v>18</v>
      </c>
      <c r="AE6" s="375">
        <v>13</v>
      </c>
      <c r="AF6" s="375">
        <v>10</v>
      </c>
      <c r="AG6" s="375">
        <v>8</v>
      </c>
      <c r="AH6" s="375">
        <v>6</v>
      </c>
      <c r="AI6" s="375">
        <v>5</v>
      </c>
      <c r="AJ6" s="375">
        <v>4</v>
      </c>
      <c r="AK6" s="375">
        <v>3</v>
      </c>
    </row>
    <row r="7" spans="1:37">
      <c r="A7" s="473" t="s">
        <v>58</v>
      </c>
      <c r="B7" s="474">
        <v>4</v>
      </c>
      <c r="C7" s="400">
        <f>IF($B7="","",VLOOKUP($B7,'[1]VI.fiú elő'!$A$7:$O$22,5))</f>
        <v>0</v>
      </c>
      <c r="D7" s="400">
        <f>IF($B7="","",VLOOKUP($B7,'[1]VI.fiú elő'!$A$7:$O$22,15))</f>
        <v>0</v>
      </c>
      <c r="E7" s="401" t="str">
        <f>UPPER(IF($B7="","",VLOOKUP($B7,'[1]VI.fiú elő'!$A$7:$O$22,2)))</f>
        <v xml:space="preserve">RICHLIK </v>
      </c>
      <c r="F7" s="402"/>
      <c r="G7" s="401" t="str">
        <f>IF($B7="","",VLOOKUP($B7,'[1]VI.fiú elő'!$A$7:$O$22,3))</f>
        <v>Márton Arnold</v>
      </c>
      <c r="H7" s="402"/>
      <c r="I7" s="475">
        <f>IF($B7="","",VLOOKUP($B7,'[1]VI.fiú elő'!$A$7:$O$22,4))</f>
        <v>0</v>
      </c>
      <c r="J7" s="396"/>
      <c r="K7" s="773" t="s">
        <v>249</v>
      </c>
      <c r="L7" s="404"/>
      <c r="M7" s="405"/>
      <c r="N7" s="363"/>
      <c r="O7" s="394" t="s">
        <v>80</v>
      </c>
      <c r="P7" s="395" t="s">
        <v>76</v>
      </c>
      <c r="Q7" s="363"/>
      <c r="R7" s="394" t="s">
        <v>80</v>
      </c>
      <c r="S7" s="480" t="s">
        <v>81</v>
      </c>
      <c r="Y7" s="374"/>
      <c r="Z7" s="374"/>
      <c r="AA7" s="374" t="s">
        <v>86</v>
      </c>
      <c r="AB7" s="375">
        <v>25</v>
      </c>
      <c r="AC7" s="375">
        <v>15</v>
      </c>
      <c r="AD7" s="375">
        <v>13</v>
      </c>
      <c r="AE7" s="375">
        <v>8</v>
      </c>
      <c r="AF7" s="375">
        <v>6</v>
      </c>
      <c r="AG7" s="375">
        <v>4</v>
      </c>
      <c r="AH7" s="375">
        <v>3</v>
      </c>
      <c r="AI7" s="375">
        <v>2</v>
      </c>
      <c r="AJ7" s="375">
        <v>1</v>
      </c>
      <c r="AK7" s="375">
        <v>0</v>
      </c>
    </row>
    <row r="8" spans="1:37">
      <c r="A8" s="398"/>
      <c r="B8" s="477"/>
      <c r="C8" s="397"/>
      <c r="D8" s="397"/>
      <c r="E8" s="397"/>
      <c r="F8" s="397"/>
      <c r="G8" s="397"/>
      <c r="H8" s="397"/>
      <c r="I8" s="397"/>
      <c r="J8" s="396"/>
      <c r="K8" s="398"/>
      <c r="L8" s="398"/>
      <c r="M8" s="407"/>
      <c r="N8" s="363"/>
      <c r="O8" s="363"/>
      <c r="P8" s="363"/>
      <c r="Q8" s="363"/>
      <c r="R8" s="363"/>
      <c r="S8" s="363"/>
      <c r="Y8" s="374"/>
      <c r="Z8" s="374"/>
      <c r="AA8" s="374" t="s">
        <v>87</v>
      </c>
      <c r="AB8" s="375">
        <v>15</v>
      </c>
      <c r="AC8" s="375">
        <v>10</v>
      </c>
      <c r="AD8" s="375">
        <v>7</v>
      </c>
      <c r="AE8" s="375">
        <v>5</v>
      </c>
      <c r="AF8" s="375">
        <v>4</v>
      </c>
      <c r="AG8" s="375">
        <v>3</v>
      </c>
      <c r="AH8" s="375">
        <v>2</v>
      </c>
      <c r="AI8" s="375">
        <v>1</v>
      </c>
      <c r="AJ8" s="375">
        <v>0</v>
      </c>
      <c r="AK8" s="375">
        <v>0</v>
      </c>
    </row>
    <row r="9" spans="1:37">
      <c r="A9" s="398" t="s">
        <v>59</v>
      </c>
      <c r="B9" s="479">
        <v>1</v>
      </c>
      <c r="C9" s="400">
        <f>IF($B9="","",VLOOKUP($B9,'[1]VI.fiú elő'!$A$7:$O$22,5))</f>
        <v>0</v>
      </c>
      <c r="D9" s="400">
        <f>IF($B9="","",VLOOKUP($B9,'[1]VI.fiú elő'!$A$7:$O$22,15))</f>
        <v>0</v>
      </c>
      <c r="E9" s="401" t="str">
        <f>UPPER(IF($B9="","",VLOOKUP($B9,'[1]VI.fiú elő'!$A$7:$O$22,2)))</f>
        <v>ÁROKSZÁLLÁSI</v>
      </c>
      <c r="F9" s="402"/>
      <c r="G9" s="401" t="str">
        <f>IF($B9="","",VLOOKUP($B9,'[1]VI.fiú elő'!$A$7:$O$22,3))</f>
        <v>Tamás</v>
      </c>
      <c r="H9" s="402"/>
      <c r="I9" s="401">
        <f>IF($B9="","",VLOOKUP($B9,'[1]VI.fiú elő'!$A$7:$O$22,4))</f>
        <v>0</v>
      </c>
      <c r="J9" s="396"/>
      <c r="K9" s="403"/>
      <c r="L9" s="404" t="str">
        <f>IF(K9="","",CONCATENATE(VLOOKUP($Y$3,$AB$1:$AK$1,K9)," pont"))</f>
        <v/>
      </c>
      <c r="M9" s="405"/>
      <c r="N9" s="363"/>
      <c r="O9" s="363"/>
      <c r="P9" s="363"/>
      <c r="Q9" s="363"/>
      <c r="R9" s="363"/>
      <c r="S9" s="363"/>
      <c r="Y9" s="374"/>
      <c r="Z9" s="374"/>
      <c r="AA9" s="374" t="s">
        <v>88</v>
      </c>
      <c r="AB9" s="375">
        <v>10</v>
      </c>
      <c r="AC9" s="375">
        <v>6</v>
      </c>
      <c r="AD9" s="375">
        <v>4</v>
      </c>
      <c r="AE9" s="375">
        <v>2</v>
      </c>
      <c r="AF9" s="375">
        <v>1</v>
      </c>
      <c r="AG9" s="375">
        <v>0</v>
      </c>
      <c r="AH9" s="375">
        <v>0</v>
      </c>
      <c r="AI9" s="375">
        <v>0</v>
      </c>
      <c r="AJ9" s="375">
        <v>0</v>
      </c>
      <c r="AK9" s="375">
        <v>0</v>
      </c>
    </row>
    <row r="10" spans="1:37">
      <c r="A10" s="398"/>
      <c r="B10" s="477"/>
      <c r="C10" s="397"/>
      <c r="D10" s="397"/>
      <c r="E10" s="397"/>
      <c r="F10" s="397"/>
      <c r="G10" s="397"/>
      <c r="H10" s="397"/>
      <c r="I10" s="397"/>
      <c r="J10" s="396"/>
      <c r="K10" s="398"/>
      <c r="L10" s="398"/>
      <c r="M10" s="407"/>
      <c r="N10" s="363"/>
      <c r="O10" s="363"/>
      <c r="P10" s="363"/>
      <c r="Q10" s="363"/>
      <c r="R10" s="363"/>
      <c r="S10" s="363"/>
      <c r="Y10" s="374"/>
      <c r="Z10" s="374"/>
      <c r="AA10" s="374" t="s">
        <v>89</v>
      </c>
      <c r="AB10" s="375">
        <v>6</v>
      </c>
      <c r="AC10" s="375">
        <v>3</v>
      </c>
      <c r="AD10" s="375">
        <v>2</v>
      </c>
      <c r="AE10" s="375">
        <v>1</v>
      </c>
      <c r="AF10" s="375">
        <v>0</v>
      </c>
      <c r="AG10" s="375">
        <v>0</v>
      </c>
      <c r="AH10" s="375">
        <v>0</v>
      </c>
      <c r="AI10" s="375">
        <v>0</v>
      </c>
      <c r="AJ10" s="375">
        <v>0</v>
      </c>
      <c r="AK10" s="375">
        <v>0</v>
      </c>
    </row>
    <row r="11" spans="1:37">
      <c r="A11" s="398" t="s">
        <v>60</v>
      </c>
      <c r="B11" s="479">
        <v>5</v>
      </c>
      <c r="C11" s="400">
        <f>IF($B11="","",VLOOKUP($B11,'[1]VI.fiú elő'!$A$7:$O$22,5))</f>
        <v>0</v>
      </c>
      <c r="D11" s="400">
        <f>IF($B11="","",VLOOKUP($B11,'[1]VI.fiú elő'!$A$7:$O$22,15))</f>
        <v>0</v>
      </c>
      <c r="E11" s="401" t="str">
        <f>UPPER(IF($B11="","",VLOOKUP($B11,'[1]VI.fiú elő'!$A$7:$O$22,2)))</f>
        <v xml:space="preserve">RAFAEL </v>
      </c>
      <c r="F11" s="402"/>
      <c r="G11" s="401" t="str">
        <f>IF($B11="","",VLOOKUP($B11,'[1]VI.fiú elő'!$A$7:$O$22,3))</f>
        <v>Noé</v>
      </c>
      <c r="H11" s="402"/>
      <c r="I11" s="401">
        <f>IF($B11="","",VLOOKUP($B11,'[1]VI.fiú elő'!$A$7:$O$22,4))</f>
        <v>0</v>
      </c>
      <c r="J11" s="396"/>
      <c r="K11" s="403"/>
      <c r="L11" s="404" t="str">
        <f>IF(K11="","",CONCATENATE(VLOOKUP($Y$3,$AB$1:$AK$1,K11)," pont"))</f>
        <v/>
      </c>
      <c r="M11" s="405"/>
      <c r="N11" s="363"/>
      <c r="O11" s="363"/>
      <c r="P11" s="363"/>
      <c r="Q11" s="363"/>
      <c r="R11" s="363"/>
      <c r="S11" s="363"/>
      <c r="Y11" s="374"/>
      <c r="Z11" s="374"/>
      <c r="AA11" s="374" t="s">
        <v>94</v>
      </c>
      <c r="AB11" s="375">
        <v>3</v>
      </c>
      <c r="AC11" s="375">
        <v>2</v>
      </c>
      <c r="AD11" s="375">
        <v>1</v>
      </c>
      <c r="AE11" s="375">
        <v>0</v>
      </c>
      <c r="AF11" s="375">
        <v>0</v>
      </c>
      <c r="AG11" s="375">
        <v>0</v>
      </c>
      <c r="AH11" s="375">
        <v>0</v>
      </c>
      <c r="AI11" s="375">
        <v>0</v>
      </c>
      <c r="AJ11" s="375">
        <v>0</v>
      </c>
      <c r="AK11" s="375">
        <v>0</v>
      </c>
    </row>
    <row r="12" spans="1:37">
      <c r="A12" s="396"/>
      <c r="B12" s="473"/>
      <c r="C12" s="397"/>
      <c r="D12" s="396"/>
      <c r="E12" s="396"/>
      <c r="F12" s="396"/>
      <c r="G12" s="396"/>
      <c r="H12" s="396"/>
      <c r="I12" s="396"/>
      <c r="J12" s="396"/>
      <c r="K12" s="397"/>
      <c r="L12" s="397"/>
      <c r="M12" s="481"/>
      <c r="Y12" s="374"/>
      <c r="Z12" s="374"/>
      <c r="AA12" s="374" t="s">
        <v>90</v>
      </c>
      <c r="AB12" s="408">
        <v>0</v>
      </c>
      <c r="AC12" s="408">
        <v>0</v>
      </c>
      <c r="AD12" s="408">
        <v>0</v>
      </c>
      <c r="AE12" s="408">
        <v>0</v>
      </c>
      <c r="AF12" s="408">
        <v>0</v>
      </c>
      <c r="AG12" s="408">
        <v>0</v>
      </c>
      <c r="AH12" s="408">
        <v>0</v>
      </c>
      <c r="AI12" s="408">
        <v>0</v>
      </c>
      <c r="AJ12" s="408">
        <v>0</v>
      </c>
      <c r="AK12" s="408">
        <v>0</v>
      </c>
    </row>
    <row r="13" spans="1:37">
      <c r="A13" s="473" t="s">
        <v>65</v>
      </c>
      <c r="B13" s="474">
        <v>6</v>
      </c>
      <c r="C13" s="400">
        <f>IF($B13="","",VLOOKUP($B13,'[1]VI.fiú elő'!$A$7:$O$22,5))</f>
        <v>0</v>
      </c>
      <c r="D13" s="400">
        <f>IF($B13="","",VLOOKUP($B13,'[1]VI.fiú elő'!$A$7:$O$22,15))</f>
        <v>0</v>
      </c>
      <c r="E13" s="401" t="str">
        <f>UPPER(IF($B13="","",VLOOKUP($B13,'[1]VI.fiú elő'!$A$7:$O$22,2)))</f>
        <v xml:space="preserve">SOMODI </v>
      </c>
      <c r="F13" s="402"/>
      <c r="G13" s="401" t="str">
        <f>IF($B13="","",VLOOKUP($B13,'[1]VI.fiú elő'!$A$7:$O$22,3))</f>
        <v>Márk</v>
      </c>
      <c r="H13" s="482"/>
      <c r="I13" s="475">
        <f>IF($B13="","",VLOOKUP($B13,'[1]VI.fiú elő'!$A$7:$O$22,4))</f>
        <v>0</v>
      </c>
      <c r="J13" s="396"/>
      <c r="K13" s="773" t="s">
        <v>250</v>
      </c>
      <c r="L13" s="404"/>
      <c r="M13" s="405"/>
      <c r="Y13" s="374"/>
      <c r="Z13" s="374"/>
      <c r="AA13" s="374" t="s">
        <v>91</v>
      </c>
      <c r="AB13" s="408">
        <v>0</v>
      </c>
      <c r="AC13" s="408">
        <v>0</v>
      </c>
      <c r="AD13" s="408">
        <v>0</v>
      </c>
      <c r="AE13" s="408">
        <v>0</v>
      </c>
      <c r="AF13" s="408">
        <v>0</v>
      </c>
      <c r="AG13" s="408">
        <v>0</v>
      </c>
      <c r="AH13" s="408">
        <v>0</v>
      </c>
      <c r="AI13" s="408">
        <v>0</v>
      </c>
      <c r="AJ13" s="408">
        <v>0</v>
      </c>
      <c r="AK13" s="408">
        <v>0</v>
      </c>
    </row>
    <row r="14" spans="1:37">
      <c r="A14" s="398"/>
      <c r="B14" s="477"/>
      <c r="C14" s="397"/>
      <c r="D14" s="397"/>
      <c r="E14" s="397"/>
      <c r="F14" s="397"/>
      <c r="G14" s="397"/>
      <c r="H14" s="397"/>
      <c r="I14" s="397"/>
      <c r="J14" s="396"/>
      <c r="K14" s="398"/>
      <c r="L14" s="398"/>
      <c r="M14" s="407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74"/>
    </row>
    <row r="15" spans="1:37">
      <c r="A15" s="398" t="s">
        <v>66</v>
      </c>
      <c r="B15" s="479">
        <v>2</v>
      </c>
      <c r="C15" s="400">
        <f>IF($B15="","",VLOOKUP($B15,'[1]VI.fiú elő'!$A$7:$O$22,5))</f>
        <v>0</v>
      </c>
      <c r="D15" s="400">
        <f>IF($B15="","",VLOOKUP($B15,'[1]VI.fiú elő'!$A$7:$O$22,15))</f>
        <v>0</v>
      </c>
      <c r="E15" s="401" t="str">
        <f>UPPER(IF($B15="","",VLOOKUP($B15,'[1]VI.fiú elő'!$A$7:$O$22,2)))</f>
        <v xml:space="preserve">MILES </v>
      </c>
      <c r="F15" s="402"/>
      <c r="G15" s="401" t="str">
        <f>IF($B15="","",VLOOKUP($B15,'[1]VI.fiú elő'!$A$7:$O$22,3))</f>
        <v>Seán Dániel</v>
      </c>
      <c r="H15" s="402"/>
      <c r="I15" s="401">
        <f>IF($B15="","",VLOOKUP($B15,'[1]VI.fiú elő'!$A$7:$O$22,4))</f>
        <v>0</v>
      </c>
      <c r="J15" s="396"/>
      <c r="K15" s="403"/>
      <c r="L15" s="404" t="str">
        <f>IF(K15="","",CONCATENATE(VLOOKUP($Y$3,$AB$1:$AK$1,K15)," pont"))</f>
        <v/>
      </c>
      <c r="M15" s="405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</row>
    <row r="16" spans="1:37">
      <c r="A16" s="398"/>
      <c r="B16" s="477"/>
      <c r="C16" s="397"/>
      <c r="D16" s="397"/>
      <c r="E16" s="397"/>
      <c r="F16" s="397"/>
      <c r="G16" s="397"/>
      <c r="H16" s="397"/>
      <c r="I16" s="397"/>
      <c r="J16" s="396"/>
      <c r="K16" s="398"/>
      <c r="L16" s="398"/>
      <c r="M16" s="407"/>
      <c r="Y16" s="374"/>
      <c r="Z16" s="374"/>
      <c r="AA16" s="374" t="s">
        <v>58</v>
      </c>
      <c r="AB16" s="374">
        <v>300</v>
      </c>
      <c r="AC16" s="374">
        <v>250</v>
      </c>
      <c r="AD16" s="374">
        <v>220</v>
      </c>
      <c r="AE16" s="374">
        <v>180</v>
      </c>
      <c r="AF16" s="374">
        <v>160</v>
      </c>
      <c r="AG16" s="374">
        <v>150</v>
      </c>
      <c r="AH16" s="374">
        <v>140</v>
      </c>
      <c r="AI16" s="374">
        <v>130</v>
      </c>
      <c r="AJ16" s="374">
        <v>120</v>
      </c>
      <c r="AK16" s="374">
        <v>110</v>
      </c>
    </row>
    <row r="17" spans="1:37">
      <c r="A17" s="398" t="s">
        <v>67</v>
      </c>
      <c r="B17" s="479">
        <v>3</v>
      </c>
      <c r="C17" s="400">
        <f>IF($B17="","",VLOOKUP($B17,'[1]VI.fiú elő'!$A$7:$O$22,5))</f>
        <v>0</v>
      </c>
      <c r="D17" s="400">
        <f>IF($B17="","",VLOOKUP($B17,'[1]VI.fiú elő'!$A$7:$O$22,15))</f>
        <v>0</v>
      </c>
      <c r="E17" s="401" t="str">
        <f>UPPER(IF($B17="","",VLOOKUP($B17,'[1]VI.fiú elő'!$A$7:$O$22,2)))</f>
        <v xml:space="preserve">HORVÁTH </v>
      </c>
      <c r="F17" s="402"/>
      <c r="G17" s="401" t="str">
        <f>IF($B17="","",VLOOKUP($B17,'[1]VI.fiú elő'!$A$7:$O$22,3))</f>
        <v>Zsombor Róbert</v>
      </c>
      <c r="H17" s="402"/>
      <c r="I17" s="401">
        <f>IF($B17="","",VLOOKUP($B17,'[1]VI.fiú elő'!$A$7:$O$22,4))</f>
        <v>0</v>
      </c>
      <c r="J17" s="396"/>
      <c r="K17" s="773" t="s">
        <v>251</v>
      </c>
      <c r="L17" s="404"/>
      <c r="M17" s="405"/>
      <c r="Y17" s="374"/>
      <c r="Z17" s="374"/>
      <c r="AA17" s="374" t="s">
        <v>82</v>
      </c>
      <c r="AB17" s="374">
        <v>250</v>
      </c>
      <c r="AC17" s="374">
        <v>200</v>
      </c>
      <c r="AD17" s="374">
        <v>160</v>
      </c>
      <c r="AE17" s="374">
        <v>140</v>
      </c>
      <c r="AF17" s="374">
        <v>120</v>
      </c>
      <c r="AG17" s="374">
        <v>110</v>
      </c>
      <c r="AH17" s="374">
        <v>100</v>
      </c>
      <c r="AI17" s="374">
        <v>90</v>
      </c>
      <c r="AJ17" s="374">
        <v>80</v>
      </c>
      <c r="AK17" s="374">
        <v>70</v>
      </c>
    </row>
    <row r="18" spans="1:37">
      <c r="A18" s="396"/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Y18" s="374"/>
      <c r="Z18" s="374"/>
      <c r="AA18" s="374" t="s">
        <v>83</v>
      </c>
      <c r="AB18" s="374">
        <v>200</v>
      </c>
      <c r="AC18" s="374">
        <v>150</v>
      </c>
      <c r="AD18" s="374">
        <v>130</v>
      </c>
      <c r="AE18" s="374">
        <v>110</v>
      </c>
      <c r="AF18" s="374">
        <v>95</v>
      </c>
      <c r="AG18" s="374">
        <v>80</v>
      </c>
      <c r="AH18" s="374">
        <v>70</v>
      </c>
      <c r="AI18" s="374">
        <v>60</v>
      </c>
      <c r="AJ18" s="374">
        <v>55</v>
      </c>
      <c r="AK18" s="374">
        <v>50</v>
      </c>
    </row>
    <row r="19" spans="1:37">
      <c r="A19" s="396"/>
      <c r="B19" s="396"/>
      <c r="C19" s="396"/>
      <c r="D19" s="781"/>
      <c r="E19" s="781"/>
      <c r="F19" s="781"/>
      <c r="G19" s="781"/>
      <c r="H19" s="781"/>
      <c r="I19" s="781"/>
      <c r="J19" s="781"/>
      <c r="K19" s="396"/>
      <c r="L19" s="396"/>
      <c r="M19" s="396"/>
      <c r="Y19" s="374"/>
      <c r="Z19" s="374"/>
      <c r="AA19" s="374" t="s">
        <v>84</v>
      </c>
      <c r="AB19" s="374">
        <v>150</v>
      </c>
      <c r="AC19" s="374">
        <v>120</v>
      </c>
      <c r="AD19" s="374">
        <v>100</v>
      </c>
      <c r="AE19" s="374">
        <v>80</v>
      </c>
      <c r="AF19" s="374">
        <v>70</v>
      </c>
      <c r="AG19" s="374">
        <v>60</v>
      </c>
      <c r="AH19" s="374">
        <v>55</v>
      </c>
      <c r="AI19" s="374">
        <v>50</v>
      </c>
      <c r="AJ19" s="374">
        <v>45</v>
      </c>
      <c r="AK19" s="374">
        <v>40</v>
      </c>
    </row>
    <row r="20" spans="1:37">
      <c r="A20" s="396"/>
      <c r="B20" s="396"/>
      <c r="C20" s="396"/>
      <c r="D20" s="781"/>
      <c r="E20" s="781"/>
      <c r="F20" s="781"/>
      <c r="G20" s="781"/>
      <c r="H20" s="781"/>
      <c r="I20" s="781"/>
      <c r="J20" s="781"/>
      <c r="K20" s="396"/>
      <c r="L20" s="396"/>
      <c r="M20" s="396"/>
      <c r="Y20" s="374"/>
      <c r="Z20" s="374"/>
      <c r="AA20" s="374" t="s">
        <v>85</v>
      </c>
      <c r="AB20" s="374">
        <v>120</v>
      </c>
      <c r="AC20" s="374">
        <v>90</v>
      </c>
      <c r="AD20" s="374">
        <v>65</v>
      </c>
      <c r="AE20" s="374">
        <v>55</v>
      </c>
      <c r="AF20" s="374">
        <v>50</v>
      </c>
      <c r="AG20" s="374">
        <v>45</v>
      </c>
      <c r="AH20" s="374">
        <v>40</v>
      </c>
      <c r="AI20" s="374">
        <v>35</v>
      </c>
      <c r="AJ20" s="374">
        <v>25</v>
      </c>
      <c r="AK20" s="374">
        <v>20</v>
      </c>
    </row>
    <row r="21" spans="1:37">
      <c r="A21" s="396"/>
      <c r="B21" s="396"/>
      <c r="C21" s="396"/>
      <c r="D21" s="781"/>
      <c r="E21" s="781"/>
      <c r="F21" s="781"/>
      <c r="G21" s="781"/>
      <c r="H21" s="781"/>
      <c r="I21" s="781"/>
      <c r="J21" s="781"/>
      <c r="K21" s="396"/>
      <c r="L21" s="396"/>
      <c r="M21" s="396"/>
      <c r="Y21" s="374"/>
      <c r="Z21" s="374"/>
      <c r="AA21" s="374" t="s">
        <v>86</v>
      </c>
      <c r="AB21" s="374">
        <v>90</v>
      </c>
      <c r="AC21" s="374">
        <v>60</v>
      </c>
      <c r="AD21" s="374">
        <v>45</v>
      </c>
      <c r="AE21" s="374">
        <v>34</v>
      </c>
      <c r="AF21" s="374">
        <v>27</v>
      </c>
      <c r="AG21" s="374">
        <v>22</v>
      </c>
      <c r="AH21" s="374">
        <v>18</v>
      </c>
      <c r="AI21" s="374">
        <v>15</v>
      </c>
      <c r="AJ21" s="374">
        <v>12</v>
      </c>
      <c r="AK21" s="374">
        <v>9</v>
      </c>
    </row>
    <row r="22" spans="1:37" ht="18.75" customHeight="1">
      <c r="A22" s="396"/>
      <c r="B22" s="819"/>
      <c r="C22" s="819"/>
      <c r="D22" s="842" t="str">
        <f>E7</f>
        <v xml:space="preserve">RICHLIK </v>
      </c>
      <c r="E22" s="842"/>
      <c r="F22" s="842" t="str">
        <f>E9</f>
        <v>ÁROKSZÁLLÁSI</v>
      </c>
      <c r="G22" s="842"/>
      <c r="H22" s="842" t="str">
        <f>E11</f>
        <v xml:space="preserve">RAFAEL </v>
      </c>
      <c r="I22" s="842"/>
      <c r="J22" s="781"/>
      <c r="K22" s="396"/>
      <c r="L22" s="396"/>
      <c r="M22" s="483" t="s">
        <v>62</v>
      </c>
      <c r="Y22" s="374"/>
      <c r="Z22" s="374"/>
      <c r="AA22" s="374" t="s">
        <v>87</v>
      </c>
      <c r="AB22" s="374">
        <v>60</v>
      </c>
      <c r="AC22" s="374">
        <v>40</v>
      </c>
      <c r="AD22" s="374">
        <v>30</v>
      </c>
      <c r="AE22" s="374">
        <v>20</v>
      </c>
      <c r="AF22" s="374">
        <v>18</v>
      </c>
      <c r="AG22" s="374">
        <v>15</v>
      </c>
      <c r="AH22" s="374">
        <v>12</v>
      </c>
      <c r="AI22" s="374">
        <v>10</v>
      </c>
      <c r="AJ22" s="374">
        <v>8</v>
      </c>
      <c r="AK22" s="374">
        <v>6</v>
      </c>
    </row>
    <row r="23" spans="1:37" ht="18.75" customHeight="1">
      <c r="A23" s="409" t="s">
        <v>58</v>
      </c>
      <c r="B23" s="821" t="str">
        <f>E7</f>
        <v xml:space="preserve">RICHLIK </v>
      </c>
      <c r="C23" s="821"/>
      <c r="D23" s="845"/>
      <c r="E23" s="845"/>
      <c r="F23" s="846" t="s">
        <v>288</v>
      </c>
      <c r="G23" s="847"/>
      <c r="H23" s="846" t="s">
        <v>289</v>
      </c>
      <c r="I23" s="847"/>
      <c r="J23" s="781"/>
      <c r="K23" s="396"/>
      <c r="L23" s="396"/>
      <c r="M23" s="484">
        <v>1</v>
      </c>
      <c r="Y23" s="374"/>
      <c r="Z23" s="374"/>
      <c r="AA23" s="374" t="s">
        <v>88</v>
      </c>
      <c r="AB23" s="374">
        <v>40</v>
      </c>
      <c r="AC23" s="374">
        <v>25</v>
      </c>
      <c r="AD23" s="374">
        <v>18</v>
      </c>
      <c r="AE23" s="374">
        <v>13</v>
      </c>
      <c r="AF23" s="374">
        <v>8</v>
      </c>
      <c r="AG23" s="374">
        <v>7</v>
      </c>
      <c r="AH23" s="374">
        <v>6</v>
      </c>
      <c r="AI23" s="374">
        <v>5</v>
      </c>
      <c r="AJ23" s="374">
        <v>4</v>
      </c>
      <c r="AK23" s="374">
        <v>3</v>
      </c>
    </row>
    <row r="24" spans="1:37" ht="18.75" customHeight="1">
      <c r="A24" s="409" t="s">
        <v>59</v>
      </c>
      <c r="B24" s="821" t="str">
        <f>E9</f>
        <v>ÁROKSZÁLLÁSI</v>
      </c>
      <c r="C24" s="821"/>
      <c r="D24" s="846" t="s">
        <v>290</v>
      </c>
      <c r="E24" s="847"/>
      <c r="F24" s="845"/>
      <c r="G24" s="845"/>
      <c r="H24" s="846" t="s">
        <v>291</v>
      </c>
      <c r="I24" s="847"/>
      <c r="J24" s="781"/>
      <c r="K24" s="396"/>
      <c r="L24" s="396"/>
      <c r="M24" s="484"/>
      <c r="Y24" s="374"/>
      <c r="Z24" s="374"/>
      <c r="AA24" s="374" t="s">
        <v>89</v>
      </c>
      <c r="AB24" s="374">
        <v>25</v>
      </c>
      <c r="AC24" s="374">
        <v>15</v>
      </c>
      <c r="AD24" s="374">
        <v>13</v>
      </c>
      <c r="AE24" s="374">
        <v>7</v>
      </c>
      <c r="AF24" s="374">
        <v>6</v>
      </c>
      <c r="AG24" s="374">
        <v>5</v>
      </c>
      <c r="AH24" s="374">
        <v>4</v>
      </c>
      <c r="AI24" s="374">
        <v>3</v>
      </c>
      <c r="AJ24" s="374">
        <v>2</v>
      </c>
      <c r="AK24" s="374">
        <v>1</v>
      </c>
    </row>
    <row r="25" spans="1:37" ht="18.75" customHeight="1">
      <c r="A25" s="409" t="s">
        <v>60</v>
      </c>
      <c r="B25" s="821" t="str">
        <f>E11</f>
        <v xml:space="preserve">RAFAEL </v>
      </c>
      <c r="C25" s="821"/>
      <c r="D25" s="846" t="s">
        <v>292</v>
      </c>
      <c r="E25" s="847"/>
      <c r="F25" s="846" t="s">
        <v>293</v>
      </c>
      <c r="G25" s="847"/>
      <c r="H25" s="845"/>
      <c r="I25" s="845"/>
      <c r="J25" s="781"/>
      <c r="K25" s="396"/>
      <c r="L25" s="396"/>
      <c r="M25" s="484">
        <v>2</v>
      </c>
      <c r="Y25" s="374"/>
      <c r="Z25" s="374"/>
      <c r="AA25" s="374" t="s">
        <v>94</v>
      </c>
      <c r="AB25" s="374">
        <v>15</v>
      </c>
      <c r="AC25" s="374">
        <v>10</v>
      </c>
      <c r="AD25" s="374">
        <v>8</v>
      </c>
      <c r="AE25" s="374">
        <v>4</v>
      </c>
      <c r="AF25" s="374">
        <v>3</v>
      </c>
      <c r="AG25" s="374">
        <v>2</v>
      </c>
      <c r="AH25" s="374">
        <v>1</v>
      </c>
      <c r="AI25" s="374">
        <v>0</v>
      </c>
      <c r="AJ25" s="374">
        <v>0</v>
      </c>
      <c r="AK25" s="374">
        <v>0</v>
      </c>
    </row>
    <row r="26" spans="1:37">
      <c r="A26" s="396"/>
      <c r="B26" s="396"/>
      <c r="C26" s="396"/>
      <c r="D26" s="781"/>
      <c r="E26" s="781"/>
      <c r="F26" s="781"/>
      <c r="G26" s="781"/>
      <c r="H26" s="781"/>
      <c r="I26" s="781"/>
      <c r="J26" s="781"/>
      <c r="K26" s="396"/>
      <c r="L26" s="396"/>
      <c r="M26" s="485"/>
      <c r="Y26" s="374"/>
      <c r="Z26" s="374"/>
      <c r="AA26" s="374" t="s">
        <v>90</v>
      </c>
      <c r="AB26" s="374">
        <v>10</v>
      </c>
      <c r="AC26" s="374">
        <v>6</v>
      </c>
      <c r="AD26" s="374">
        <v>4</v>
      </c>
      <c r="AE26" s="374">
        <v>2</v>
      </c>
      <c r="AF26" s="374">
        <v>1</v>
      </c>
      <c r="AG26" s="374">
        <v>0</v>
      </c>
      <c r="AH26" s="374">
        <v>0</v>
      </c>
      <c r="AI26" s="374">
        <v>0</v>
      </c>
      <c r="AJ26" s="374">
        <v>0</v>
      </c>
      <c r="AK26" s="374">
        <v>0</v>
      </c>
    </row>
    <row r="27" spans="1:37" ht="18.75" customHeight="1">
      <c r="A27" s="396"/>
      <c r="B27" s="819"/>
      <c r="C27" s="819"/>
      <c r="D27" s="842" t="str">
        <f>E13</f>
        <v xml:space="preserve">SOMODI </v>
      </c>
      <c r="E27" s="842"/>
      <c r="F27" s="842" t="str">
        <f>E15</f>
        <v xml:space="preserve">MILES </v>
      </c>
      <c r="G27" s="842"/>
      <c r="H27" s="842" t="str">
        <f>E17</f>
        <v xml:space="preserve">HORVÁTH </v>
      </c>
      <c r="I27" s="842"/>
      <c r="J27" s="781"/>
      <c r="K27" s="396"/>
      <c r="L27" s="396"/>
      <c r="M27" s="485"/>
      <c r="Y27" s="374"/>
      <c r="Z27" s="374"/>
      <c r="AA27" s="374" t="s">
        <v>91</v>
      </c>
      <c r="AB27" s="374">
        <v>3</v>
      </c>
      <c r="AC27" s="374">
        <v>2</v>
      </c>
      <c r="AD27" s="374">
        <v>1</v>
      </c>
      <c r="AE27" s="374">
        <v>0</v>
      </c>
      <c r="AF27" s="374">
        <v>0</v>
      </c>
      <c r="AG27" s="374">
        <v>0</v>
      </c>
      <c r="AH27" s="374">
        <v>0</v>
      </c>
      <c r="AI27" s="374">
        <v>0</v>
      </c>
      <c r="AJ27" s="374">
        <v>0</v>
      </c>
      <c r="AK27" s="374">
        <v>0</v>
      </c>
    </row>
    <row r="28" spans="1:37" ht="18.75" customHeight="1">
      <c r="A28" s="409" t="s">
        <v>65</v>
      </c>
      <c r="B28" s="821" t="str">
        <f>E13</f>
        <v xml:space="preserve">SOMODI </v>
      </c>
      <c r="C28" s="821"/>
      <c r="D28" s="845"/>
      <c r="E28" s="845"/>
      <c r="F28" s="846" t="s">
        <v>293</v>
      </c>
      <c r="G28" s="847"/>
      <c r="H28" s="846" t="s">
        <v>294</v>
      </c>
      <c r="I28" s="847"/>
      <c r="J28" s="781"/>
      <c r="K28" s="396"/>
      <c r="L28" s="396"/>
      <c r="M28" s="484">
        <v>1</v>
      </c>
    </row>
    <row r="29" spans="1:37" ht="18.75" customHeight="1">
      <c r="A29" s="409" t="s">
        <v>66</v>
      </c>
      <c r="B29" s="821" t="str">
        <f>E15</f>
        <v xml:space="preserve">MILES </v>
      </c>
      <c r="C29" s="821"/>
      <c r="D29" s="846" t="s">
        <v>291</v>
      </c>
      <c r="E29" s="847"/>
      <c r="F29" s="845"/>
      <c r="G29" s="845"/>
      <c r="H29" s="846" t="s">
        <v>295</v>
      </c>
      <c r="I29" s="847"/>
      <c r="J29" s="781"/>
      <c r="K29" s="396"/>
      <c r="L29" s="396"/>
      <c r="M29" s="484"/>
    </row>
    <row r="30" spans="1:37" ht="18.75" customHeight="1">
      <c r="A30" s="409" t="s">
        <v>67</v>
      </c>
      <c r="B30" s="821" t="str">
        <f>E17</f>
        <v xml:space="preserve">HORVÁTH </v>
      </c>
      <c r="C30" s="821"/>
      <c r="D30" s="846" t="s">
        <v>296</v>
      </c>
      <c r="E30" s="847"/>
      <c r="F30" s="846" t="s">
        <v>297</v>
      </c>
      <c r="G30" s="847"/>
      <c r="H30" s="845"/>
      <c r="I30" s="845"/>
      <c r="J30" s="781"/>
      <c r="K30" s="396"/>
      <c r="L30" s="396"/>
      <c r="M30" s="484">
        <v>2</v>
      </c>
    </row>
    <row r="31" spans="1:37">
      <c r="A31" s="396"/>
      <c r="B31" s="396"/>
      <c r="C31" s="396"/>
      <c r="D31" s="781"/>
      <c r="E31" s="781"/>
      <c r="F31" s="781"/>
      <c r="G31" s="781"/>
      <c r="H31" s="781"/>
      <c r="I31" s="781"/>
      <c r="J31" s="781"/>
      <c r="K31" s="396"/>
      <c r="L31" s="396"/>
      <c r="M31" s="396"/>
    </row>
    <row r="32" spans="1:37">
      <c r="A32" s="396" t="s">
        <v>52</v>
      </c>
      <c r="B32" s="396"/>
      <c r="C32" s="849" t="str">
        <f>IF(M23=1,B23,IF(M24=1,B24,IF(M25=1,B25,"")))</f>
        <v xml:space="preserve">RICHLIK </v>
      </c>
      <c r="D32" s="849"/>
      <c r="E32" s="398" t="s">
        <v>69</v>
      </c>
      <c r="F32" s="850" t="str">
        <f>IF(M28=1,B28,IF(M29=1,B29,IF(M30=1,B30,"")))</f>
        <v xml:space="preserve">SOMODI </v>
      </c>
      <c r="G32" s="850"/>
      <c r="H32" s="396"/>
      <c r="I32" s="782" t="s">
        <v>302</v>
      </c>
      <c r="J32" s="396"/>
      <c r="K32" s="396"/>
      <c r="L32" s="396"/>
      <c r="M32" s="396"/>
    </row>
    <row r="33" spans="1:19">
      <c r="A33" s="396"/>
      <c r="B33" s="396"/>
      <c r="C33" s="396"/>
      <c r="D33" s="396"/>
      <c r="E33" s="396"/>
      <c r="F33" s="398"/>
      <c r="G33" s="398"/>
      <c r="H33" s="396"/>
      <c r="I33" s="396"/>
      <c r="J33" s="396"/>
      <c r="K33" s="396"/>
      <c r="L33" s="396"/>
      <c r="M33" s="396"/>
    </row>
    <row r="34" spans="1:19">
      <c r="A34" s="396" t="s">
        <v>68</v>
      </c>
      <c r="B34" s="396"/>
      <c r="C34" s="850" t="str">
        <f>IF(M23=2,B23,IF(M24=2,B24,IF(M25=2,B25,"")))</f>
        <v xml:space="preserve">RAFAEL </v>
      </c>
      <c r="D34" s="850"/>
      <c r="E34" s="398" t="s">
        <v>69</v>
      </c>
      <c r="F34" s="849" t="str">
        <f>IF(M28=2,B28,IF(M29=2,B29,IF(M30=2,B30,"")))</f>
        <v xml:space="preserve">HORVÁTH </v>
      </c>
      <c r="G34" s="849"/>
      <c r="H34" s="396"/>
      <c r="I34" s="782" t="s">
        <v>298</v>
      </c>
      <c r="J34" s="396"/>
      <c r="K34" s="396"/>
      <c r="L34" s="396"/>
      <c r="M34" s="396"/>
    </row>
    <row r="35" spans="1:19">
      <c r="A35" s="396"/>
      <c r="B35" s="396"/>
      <c r="C35" s="489"/>
      <c r="D35" s="489"/>
      <c r="E35" s="398"/>
      <c r="F35" s="489"/>
      <c r="G35" s="489"/>
      <c r="H35" s="396"/>
      <c r="I35" s="396"/>
      <c r="J35" s="396"/>
      <c r="K35" s="396"/>
      <c r="L35" s="396"/>
      <c r="M35" s="396"/>
    </row>
    <row r="36" spans="1:19">
      <c r="A36" s="396" t="s">
        <v>70</v>
      </c>
      <c r="B36" s="396"/>
      <c r="C36" s="850" t="str">
        <f>IF(M23=3,B23,IF(M24=3,B24,IF(M25=3,B25,"")))</f>
        <v/>
      </c>
      <c r="D36" s="850"/>
      <c r="E36" s="398" t="s">
        <v>69</v>
      </c>
      <c r="F36" s="850" t="str">
        <f>IF(M28=3,B28,IF(M29=3,B29,IF(M30=3,B30,"")))</f>
        <v/>
      </c>
      <c r="G36" s="850"/>
      <c r="H36" s="396"/>
      <c r="I36" s="411"/>
      <c r="J36" s="396"/>
      <c r="K36" s="396"/>
      <c r="L36" s="396"/>
      <c r="M36" s="396"/>
    </row>
    <row r="37" spans="1:19">
      <c r="A37" s="396"/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</row>
    <row r="38" spans="1:19">
      <c r="A38" s="396"/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411"/>
      <c r="M38" s="396"/>
      <c r="O38" s="363"/>
      <c r="P38" s="363"/>
      <c r="Q38" s="363"/>
      <c r="R38" s="363"/>
      <c r="S38" s="363"/>
    </row>
    <row r="39" spans="1:19">
      <c r="A39" s="412" t="s">
        <v>38</v>
      </c>
      <c r="B39" s="413"/>
      <c r="C39" s="414"/>
      <c r="D39" s="415" t="s">
        <v>2</v>
      </c>
      <c r="E39" s="416" t="s">
        <v>40</v>
      </c>
      <c r="F39" s="417"/>
      <c r="G39" s="415" t="s">
        <v>2</v>
      </c>
      <c r="H39" s="416" t="s">
        <v>49</v>
      </c>
      <c r="I39" s="418"/>
      <c r="J39" s="416" t="s">
        <v>50</v>
      </c>
      <c r="K39" s="419" t="s">
        <v>51</v>
      </c>
      <c r="L39" s="391"/>
      <c r="M39" s="417"/>
      <c r="O39" s="363"/>
      <c r="P39" s="422"/>
      <c r="Q39" s="422"/>
      <c r="R39" s="423"/>
      <c r="S39" s="363"/>
    </row>
    <row r="40" spans="1:19">
      <c r="A40" s="424" t="s">
        <v>39</v>
      </c>
      <c r="B40" s="425"/>
      <c r="C40" s="426"/>
      <c r="D40" s="427">
        <v>1</v>
      </c>
      <c r="E40" s="825" t="str">
        <f>IF(D40&gt;$R$47,,UPPER(VLOOKUP(D40,'[1]VI.fiú elő'!$A$7:$Q$134,2)))</f>
        <v>ÁROKSZÁLLÁSI</v>
      </c>
      <c r="F40" s="825"/>
      <c r="G40" s="428" t="s">
        <v>3</v>
      </c>
      <c r="H40" s="425"/>
      <c r="I40" s="429"/>
      <c r="J40" s="430"/>
      <c r="K40" s="431" t="s">
        <v>41</v>
      </c>
      <c r="L40" s="432"/>
      <c r="M40" s="452"/>
      <c r="O40" s="363"/>
      <c r="P40" s="434"/>
      <c r="Q40" s="434"/>
      <c r="R40" s="435"/>
      <c r="S40" s="363"/>
    </row>
    <row r="41" spans="1:19">
      <c r="A41" s="436" t="s">
        <v>48</v>
      </c>
      <c r="B41" s="437"/>
      <c r="C41" s="438"/>
      <c r="D41" s="439">
        <v>2</v>
      </c>
      <c r="E41" s="820" t="str">
        <f>IF(D41&gt;$R$47,,UPPER(VLOOKUP(D41,'[1]VI.fiú elő'!$A$7:$Q$134,2)))</f>
        <v xml:space="preserve">MILES </v>
      </c>
      <c r="F41" s="820"/>
      <c r="G41" s="440" t="s">
        <v>4</v>
      </c>
      <c r="H41" s="441"/>
      <c r="I41" s="442"/>
      <c r="J41" s="443"/>
      <c r="K41" s="444"/>
      <c r="L41" s="411"/>
      <c r="M41" s="445"/>
      <c r="O41" s="363"/>
      <c r="P41" s="435"/>
      <c r="Q41" s="446"/>
      <c r="R41" s="435"/>
      <c r="S41" s="363"/>
    </row>
    <row r="42" spans="1:19">
      <c r="A42" s="447"/>
      <c r="B42" s="448"/>
      <c r="C42" s="449"/>
      <c r="D42" s="439"/>
      <c r="E42" s="450"/>
      <c r="F42" s="451"/>
      <c r="G42" s="440" t="s">
        <v>5</v>
      </c>
      <c r="H42" s="441"/>
      <c r="I42" s="442"/>
      <c r="J42" s="443"/>
      <c r="K42" s="431" t="s">
        <v>42</v>
      </c>
      <c r="L42" s="432"/>
      <c r="M42" s="452"/>
      <c r="O42" s="363"/>
      <c r="P42" s="434"/>
      <c r="Q42" s="434"/>
      <c r="R42" s="435"/>
      <c r="S42" s="363"/>
    </row>
    <row r="43" spans="1:19">
      <c r="A43" s="453"/>
      <c r="B43" s="454"/>
      <c r="C43" s="455"/>
      <c r="D43" s="439"/>
      <c r="E43" s="450"/>
      <c r="F43" s="451"/>
      <c r="G43" s="440" t="s">
        <v>6</v>
      </c>
      <c r="H43" s="441"/>
      <c r="I43" s="442"/>
      <c r="J43" s="443"/>
      <c r="K43" s="456"/>
      <c r="L43" s="451"/>
      <c r="M43" s="433"/>
      <c r="O43" s="363"/>
      <c r="P43" s="435"/>
      <c r="Q43" s="446"/>
      <c r="R43" s="435"/>
      <c r="S43" s="363"/>
    </row>
    <row r="44" spans="1:19">
      <c r="A44" s="457"/>
      <c r="B44" s="458"/>
      <c r="C44" s="459"/>
      <c r="D44" s="439"/>
      <c r="E44" s="450"/>
      <c r="F44" s="451"/>
      <c r="G44" s="440" t="s">
        <v>7</v>
      </c>
      <c r="H44" s="441"/>
      <c r="I44" s="442"/>
      <c r="J44" s="443"/>
      <c r="K44" s="436"/>
      <c r="L44" s="411"/>
      <c r="M44" s="445"/>
      <c r="O44" s="363"/>
      <c r="P44" s="435"/>
      <c r="Q44" s="446"/>
      <c r="R44" s="435"/>
      <c r="S44" s="363"/>
    </row>
    <row r="45" spans="1:19">
      <c r="A45" s="460"/>
      <c r="B45" s="461"/>
      <c r="C45" s="455"/>
      <c r="D45" s="439"/>
      <c r="E45" s="450"/>
      <c r="F45" s="451"/>
      <c r="G45" s="440" t="s">
        <v>8</v>
      </c>
      <c r="H45" s="441"/>
      <c r="I45" s="442"/>
      <c r="J45" s="443"/>
      <c r="K45" s="431" t="s">
        <v>31</v>
      </c>
      <c r="L45" s="432"/>
      <c r="M45" s="452"/>
      <c r="O45" s="363"/>
      <c r="P45" s="434"/>
      <c r="Q45" s="434"/>
      <c r="R45" s="435"/>
      <c r="S45" s="363"/>
    </row>
    <row r="46" spans="1:19">
      <c r="A46" s="460"/>
      <c r="B46" s="461"/>
      <c r="C46" s="462"/>
      <c r="D46" s="439"/>
      <c r="E46" s="450"/>
      <c r="F46" s="451"/>
      <c r="G46" s="440" t="s">
        <v>9</v>
      </c>
      <c r="H46" s="441"/>
      <c r="I46" s="442"/>
      <c r="J46" s="443"/>
      <c r="K46" s="456"/>
      <c r="L46" s="451"/>
      <c r="M46" s="433"/>
      <c r="O46" s="363"/>
      <c r="P46" s="435"/>
      <c r="Q46" s="446"/>
      <c r="R46" s="435"/>
      <c r="S46" s="363"/>
    </row>
    <row r="47" spans="1:19">
      <c r="A47" s="463"/>
      <c r="B47" s="464"/>
      <c r="C47" s="465"/>
      <c r="D47" s="466"/>
      <c r="E47" s="467"/>
      <c r="F47" s="411"/>
      <c r="G47" s="468" t="s">
        <v>10</v>
      </c>
      <c r="H47" s="437"/>
      <c r="I47" s="469"/>
      <c r="J47" s="470"/>
      <c r="K47" s="436" t="str">
        <f>L4</f>
        <v>Kádár László</v>
      </c>
      <c r="L47" s="411"/>
      <c r="M47" s="445"/>
      <c r="O47" s="363"/>
      <c r="P47" s="435"/>
      <c r="Q47" s="446"/>
      <c r="R47" s="471">
        <f>MIN(4,'[1]VI.fiú elő'!Q5)</f>
        <v>4</v>
      </c>
      <c r="S47" s="363"/>
    </row>
    <row r="48" spans="1:19">
      <c r="O48" s="363"/>
      <c r="P48" s="363"/>
      <c r="Q48" s="363"/>
      <c r="R48" s="363"/>
      <c r="S48" s="363"/>
    </row>
    <row r="49" spans="15:19">
      <c r="O49" s="363"/>
      <c r="P49" s="363"/>
      <c r="Q49" s="363"/>
      <c r="R49" s="363"/>
      <c r="S49" s="363"/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R47">
    <cfRule type="expression" dxfId="3" priority="2" stopIfTrue="1">
      <formula>$O$1="CU"</formula>
    </cfRule>
  </conditionalFormatting>
  <conditionalFormatting sqref="E7 E9 E11 E13 E15 E17">
    <cfRule type="cellIs" dxfId="2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11"/>
  </sheetPr>
  <dimension ref="A1:AK43"/>
  <sheetViews>
    <sheetView workbookViewId="0">
      <selection activeCell="K18" sqref="K18"/>
    </sheetView>
  </sheetViews>
  <sheetFormatPr defaultRowHeight="12.75"/>
  <cols>
    <col min="1" max="1" width="5.42578125" style="632" customWidth="1"/>
    <col min="2" max="2" width="4.42578125" style="632" customWidth="1"/>
    <col min="3" max="3" width="8.28515625" style="632" customWidth="1"/>
    <col min="4" max="4" width="7.140625" style="632" customWidth="1"/>
    <col min="5" max="5" width="9.28515625" style="632" customWidth="1"/>
    <col min="6" max="6" width="7.140625" style="632" customWidth="1"/>
    <col min="7" max="7" width="9.28515625" style="632" customWidth="1"/>
    <col min="8" max="8" width="7.140625" style="632" customWidth="1"/>
    <col min="9" max="9" width="9.28515625" style="632" customWidth="1"/>
    <col min="10" max="10" width="8.42578125" style="632" customWidth="1"/>
    <col min="11" max="13" width="8.5703125" style="632" customWidth="1"/>
    <col min="14" max="14" width="9.140625" style="632"/>
    <col min="15" max="15" width="5.5703125" style="632" customWidth="1"/>
    <col min="16" max="16" width="4.5703125" style="632" customWidth="1"/>
    <col min="17" max="17" width="11.7109375" style="632" customWidth="1"/>
    <col min="18" max="24" width="9.140625" style="632"/>
    <col min="25" max="25" width="10.28515625" style="684" hidden="1" customWidth="1"/>
    <col min="26" max="37" width="0" style="684" hidden="1" customWidth="1"/>
    <col min="38" max="16384" width="9.140625" style="632"/>
  </cols>
  <sheetData>
    <row r="1" spans="1:37" ht="26.25">
      <c r="A1" s="827" t="str">
        <f>[3]Altalanos!$A$6</f>
        <v>Budapesti Diákolimpia</v>
      </c>
      <c r="B1" s="827"/>
      <c r="C1" s="827"/>
      <c r="D1" s="827"/>
      <c r="E1" s="827"/>
      <c r="F1" s="827"/>
      <c r="G1" s="628"/>
      <c r="H1" s="629" t="s">
        <v>47</v>
      </c>
      <c r="I1" s="630"/>
      <c r="J1" s="631"/>
      <c r="L1" s="633"/>
      <c r="M1" s="634"/>
      <c r="N1" s="635"/>
      <c r="O1" s="635" t="s">
        <v>11</v>
      </c>
      <c r="P1" s="635"/>
      <c r="Q1" s="636"/>
      <c r="R1" s="635"/>
      <c r="S1" s="637"/>
      <c r="Y1" s="632"/>
      <c r="Z1" s="632"/>
      <c r="AA1" s="632"/>
      <c r="AB1" s="638" t="e">
        <f>IF(Y5=1,CONCATENATE(VLOOKUP(Y3,AA16:AH27,2)),CONCATENATE(VLOOKUP(Y3,AA2:AK13,2)))</f>
        <v>#N/A</v>
      </c>
      <c r="AC1" s="638" t="e">
        <f>IF(Y5=1,CONCATENATE(VLOOKUP(Y3,AA16:AK27,3)),CONCATENATE(VLOOKUP(Y3,AA2:AK13,3)))</f>
        <v>#N/A</v>
      </c>
      <c r="AD1" s="638" t="e">
        <f>IF(Y5=1,CONCATENATE(VLOOKUP(Y3,AA16:AK27,4)),CONCATENATE(VLOOKUP(Y3,AA2:AK13,4)))</f>
        <v>#N/A</v>
      </c>
      <c r="AE1" s="638" t="e">
        <f>IF(Y5=1,CONCATENATE(VLOOKUP(Y3,AA16:AK27,5)),CONCATENATE(VLOOKUP(Y3,AA2:AK13,5)))</f>
        <v>#N/A</v>
      </c>
      <c r="AF1" s="638" t="e">
        <f>IF(Y5=1,CONCATENATE(VLOOKUP(Y3,AA16:AK27,6)),CONCATENATE(VLOOKUP(Y3,AA2:AK13,6)))</f>
        <v>#N/A</v>
      </c>
      <c r="AG1" s="638" t="e">
        <f>IF(Y5=1,CONCATENATE(VLOOKUP(Y3,AA16:AK27,7)),CONCATENATE(VLOOKUP(Y3,AA2:AK13,7)))</f>
        <v>#N/A</v>
      </c>
      <c r="AH1" s="638" t="e">
        <f>IF(Y5=1,CONCATENATE(VLOOKUP(Y3,AA16:AK27,8)),CONCATENATE(VLOOKUP(Y3,AA2:AK13,8)))</f>
        <v>#N/A</v>
      </c>
      <c r="AI1" s="638" t="e">
        <f>IF(Y5=1,CONCATENATE(VLOOKUP(Y3,AA16:AK27,9)),CONCATENATE(VLOOKUP(Y3,AA2:AK13,9)))</f>
        <v>#N/A</v>
      </c>
      <c r="AJ1" s="638" t="e">
        <f>IF(Y5=1,CONCATENATE(VLOOKUP(Y3,AA16:AK27,10)),CONCATENATE(VLOOKUP(Y3,AA2:AK13,10)))</f>
        <v>#N/A</v>
      </c>
      <c r="AK1" s="638" t="e">
        <f>IF(Y5=1,CONCATENATE(VLOOKUP(Y3,AA16:AK27,11)),CONCATENATE(VLOOKUP(Y3,AA2:AK13,11)))</f>
        <v>#N/A</v>
      </c>
    </row>
    <row r="2" spans="1:37">
      <c r="A2" s="639" t="s">
        <v>46</v>
      </c>
      <c r="B2" s="640"/>
      <c r="C2" s="640"/>
      <c r="D2" s="640"/>
      <c r="E2" s="746" t="str">
        <f>[3]Altalanos!$C$8</f>
        <v>VI.lány B</v>
      </c>
      <c r="F2" s="640"/>
      <c r="G2" s="641"/>
      <c r="H2" s="642"/>
      <c r="I2" s="642"/>
      <c r="J2" s="643"/>
      <c r="K2" s="633"/>
      <c r="L2" s="633"/>
      <c r="M2" s="644"/>
      <c r="N2" s="645"/>
      <c r="O2" s="646"/>
      <c r="P2" s="645"/>
      <c r="Q2" s="646"/>
      <c r="R2" s="645"/>
      <c r="S2" s="637"/>
      <c r="Y2" s="647"/>
      <c r="Z2" s="648"/>
      <c r="AA2" s="648" t="s">
        <v>58</v>
      </c>
      <c r="AB2" s="649">
        <v>150</v>
      </c>
      <c r="AC2" s="649">
        <v>120</v>
      </c>
      <c r="AD2" s="649">
        <v>100</v>
      </c>
      <c r="AE2" s="649">
        <v>80</v>
      </c>
      <c r="AF2" s="649">
        <v>70</v>
      </c>
      <c r="AG2" s="649">
        <v>60</v>
      </c>
      <c r="AH2" s="649">
        <v>55</v>
      </c>
      <c r="AI2" s="649">
        <v>50</v>
      </c>
      <c r="AJ2" s="649">
        <v>45</v>
      </c>
      <c r="AK2" s="649">
        <v>40</v>
      </c>
    </row>
    <row r="3" spans="1:37">
      <c r="A3" s="650" t="s">
        <v>22</v>
      </c>
      <c r="B3" s="650"/>
      <c r="C3" s="650"/>
      <c r="D3" s="650"/>
      <c r="E3" s="650" t="s">
        <v>19</v>
      </c>
      <c r="F3" s="650"/>
      <c r="G3" s="650"/>
      <c r="H3" s="650" t="s">
        <v>27</v>
      </c>
      <c r="I3" s="650"/>
      <c r="J3" s="651"/>
      <c r="K3" s="650"/>
      <c r="L3" s="652" t="s">
        <v>28</v>
      </c>
      <c r="M3" s="650"/>
      <c r="N3" s="653"/>
      <c r="O3" s="654"/>
      <c r="P3" s="653"/>
      <c r="Q3" s="655" t="s">
        <v>72</v>
      </c>
      <c r="R3" s="656" t="s">
        <v>78</v>
      </c>
      <c r="S3" s="637"/>
      <c r="Y3" s="648">
        <f>IF(H4="OB","A",IF(H4="IX","W",H4))</f>
        <v>0</v>
      </c>
      <c r="Z3" s="648"/>
      <c r="AA3" s="648" t="s">
        <v>82</v>
      </c>
      <c r="AB3" s="649">
        <v>120</v>
      </c>
      <c r="AC3" s="649">
        <v>90</v>
      </c>
      <c r="AD3" s="649">
        <v>65</v>
      </c>
      <c r="AE3" s="649">
        <v>55</v>
      </c>
      <c r="AF3" s="649">
        <v>50</v>
      </c>
      <c r="AG3" s="649">
        <v>45</v>
      </c>
      <c r="AH3" s="649">
        <v>40</v>
      </c>
      <c r="AI3" s="649">
        <v>35</v>
      </c>
      <c r="AJ3" s="649">
        <v>25</v>
      </c>
      <c r="AK3" s="649">
        <v>20</v>
      </c>
    </row>
    <row r="4" spans="1:37" ht="13.5" thickBot="1">
      <c r="A4" s="828" t="str">
        <f>[3]Altalanos!$A$10</f>
        <v>2023.05.02-05.</v>
      </c>
      <c r="B4" s="828"/>
      <c r="C4" s="828"/>
      <c r="D4" s="657"/>
      <c r="E4" s="658" t="str">
        <f>[3]Altalanos!$C$10</f>
        <v>Budapest</v>
      </c>
      <c r="F4" s="658"/>
      <c r="G4" s="658"/>
      <c r="H4" s="540"/>
      <c r="I4" s="658"/>
      <c r="J4" s="659"/>
      <c r="K4" s="540"/>
      <c r="L4" s="660" t="str">
        <f>[3]Altalanos!$E$10</f>
        <v>Kádár László</v>
      </c>
      <c r="M4" s="540"/>
      <c r="N4" s="661"/>
      <c r="O4" s="662"/>
      <c r="P4" s="661"/>
      <c r="Q4" s="663" t="s">
        <v>79</v>
      </c>
      <c r="R4" s="664" t="s">
        <v>74</v>
      </c>
      <c r="S4" s="637"/>
      <c r="Y4" s="648"/>
      <c r="Z4" s="648"/>
      <c r="AA4" s="648" t="s">
        <v>83</v>
      </c>
      <c r="AB4" s="649">
        <v>90</v>
      </c>
      <c r="AC4" s="649">
        <v>60</v>
      </c>
      <c r="AD4" s="649">
        <v>45</v>
      </c>
      <c r="AE4" s="649">
        <v>34</v>
      </c>
      <c r="AF4" s="649">
        <v>27</v>
      </c>
      <c r="AG4" s="649">
        <v>22</v>
      </c>
      <c r="AH4" s="649">
        <v>18</v>
      </c>
      <c r="AI4" s="649">
        <v>15</v>
      </c>
      <c r="AJ4" s="649">
        <v>12</v>
      </c>
      <c r="AK4" s="649">
        <v>9</v>
      </c>
    </row>
    <row r="5" spans="1:37">
      <c r="A5" s="665"/>
      <c r="B5" s="665" t="s">
        <v>44</v>
      </c>
      <c r="C5" s="666" t="s">
        <v>56</v>
      </c>
      <c r="D5" s="665" t="s">
        <v>38</v>
      </c>
      <c r="E5" s="665" t="s">
        <v>61</v>
      </c>
      <c r="F5" s="665"/>
      <c r="G5" s="665" t="s">
        <v>26</v>
      </c>
      <c r="H5" s="665"/>
      <c r="I5" s="665" t="s">
        <v>29</v>
      </c>
      <c r="J5" s="665"/>
      <c r="K5" s="667" t="s">
        <v>62</v>
      </c>
      <c r="L5" s="667" t="s">
        <v>63</v>
      </c>
      <c r="M5" s="667" t="s">
        <v>64</v>
      </c>
      <c r="N5" s="637"/>
      <c r="O5" s="637"/>
      <c r="P5" s="637"/>
      <c r="Q5" s="668" t="s">
        <v>80</v>
      </c>
      <c r="R5" s="669" t="s">
        <v>76</v>
      </c>
      <c r="S5" s="637"/>
      <c r="Y5" s="648">
        <f>IF(OR([3]Altalanos!$A$8="F1",[3]Altalanos!$A$8="F2",[3]Altalanos!$A$8="N1",[3]Altalanos!$A$8="N2"),1,2)</f>
        <v>2</v>
      </c>
      <c r="Z5" s="648"/>
      <c r="AA5" s="648" t="s">
        <v>84</v>
      </c>
      <c r="AB5" s="649">
        <v>60</v>
      </c>
      <c r="AC5" s="649">
        <v>40</v>
      </c>
      <c r="AD5" s="649">
        <v>30</v>
      </c>
      <c r="AE5" s="649">
        <v>20</v>
      </c>
      <c r="AF5" s="649">
        <v>18</v>
      </c>
      <c r="AG5" s="649">
        <v>15</v>
      </c>
      <c r="AH5" s="649">
        <v>12</v>
      </c>
      <c r="AI5" s="649">
        <v>10</v>
      </c>
      <c r="AJ5" s="649">
        <v>8</v>
      </c>
      <c r="AK5" s="649">
        <v>6</v>
      </c>
    </row>
    <row r="6" spans="1:37">
      <c r="A6" s="670"/>
      <c r="B6" s="670"/>
      <c r="C6" s="671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37"/>
      <c r="O6" s="637"/>
      <c r="P6" s="637"/>
      <c r="Q6" s="637"/>
      <c r="R6" s="637"/>
      <c r="S6" s="637"/>
      <c r="Y6" s="648"/>
      <c r="Z6" s="648"/>
      <c r="AA6" s="648" t="s">
        <v>85</v>
      </c>
      <c r="AB6" s="649">
        <v>40</v>
      </c>
      <c r="AC6" s="649">
        <v>25</v>
      </c>
      <c r="AD6" s="649">
        <v>18</v>
      </c>
      <c r="AE6" s="649">
        <v>13</v>
      </c>
      <c r="AF6" s="649">
        <v>10</v>
      </c>
      <c r="AG6" s="649">
        <v>8</v>
      </c>
      <c r="AH6" s="649">
        <v>6</v>
      </c>
      <c r="AI6" s="649">
        <v>5</v>
      </c>
      <c r="AJ6" s="649">
        <v>4</v>
      </c>
      <c r="AK6" s="649">
        <v>3</v>
      </c>
    </row>
    <row r="7" spans="1:37">
      <c r="A7" s="672" t="s">
        <v>58</v>
      </c>
      <c r="B7" s="673">
        <v>1</v>
      </c>
      <c r="C7" s="674">
        <f>IF($B7="","",VLOOKUP($B7,'[3]VI.lány elő'!$A$7:$O$22,5))</f>
        <v>0</v>
      </c>
      <c r="D7" s="674">
        <f>IF($B7="","",VLOOKUP($B7,'[3]VI.lány elő'!$A$7:$O$22,15))</f>
        <v>0</v>
      </c>
      <c r="E7" s="675" t="str">
        <f>UPPER(IF($B7="","",VLOOKUP($B7,'[3]VI.lány elő'!$A$7:$O$22,2)))</f>
        <v xml:space="preserve">EDVI </v>
      </c>
      <c r="F7" s="676"/>
      <c r="G7" s="675" t="str">
        <f>IF($B7="","",VLOOKUP($B7,'[3]VI.lány elő'!$A$7:$O$22,3))</f>
        <v>Barbara Anikó</v>
      </c>
      <c r="H7" s="676"/>
      <c r="I7" s="675">
        <f>IF($B7="","",VLOOKUP($B7,'[3]VI.lány elő'!$A$7:$O$22,4))</f>
        <v>0</v>
      </c>
      <c r="J7" s="670"/>
      <c r="K7" s="677" t="s">
        <v>250</v>
      </c>
      <c r="L7" s="678"/>
      <c r="M7" s="679"/>
      <c r="N7" s="637"/>
      <c r="O7" s="637"/>
      <c r="P7" s="637"/>
      <c r="Q7" s="637"/>
      <c r="R7" s="637"/>
      <c r="S7" s="637"/>
      <c r="Y7" s="648"/>
      <c r="Z7" s="648"/>
      <c r="AA7" s="648" t="s">
        <v>86</v>
      </c>
      <c r="AB7" s="649">
        <v>25</v>
      </c>
      <c r="AC7" s="649">
        <v>15</v>
      </c>
      <c r="AD7" s="649">
        <v>13</v>
      </c>
      <c r="AE7" s="649">
        <v>8</v>
      </c>
      <c r="AF7" s="649">
        <v>6</v>
      </c>
      <c r="AG7" s="649">
        <v>4</v>
      </c>
      <c r="AH7" s="649">
        <v>3</v>
      </c>
      <c r="AI7" s="649">
        <v>2</v>
      </c>
      <c r="AJ7" s="649">
        <v>1</v>
      </c>
      <c r="AK7" s="649">
        <v>0</v>
      </c>
    </row>
    <row r="8" spans="1:37">
      <c r="A8" s="672"/>
      <c r="B8" s="680"/>
      <c r="C8" s="671"/>
      <c r="D8" s="671"/>
      <c r="E8" s="671"/>
      <c r="F8" s="671"/>
      <c r="G8" s="671"/>
      <c r="H8" s="671"/>
      <c r="I8" s="671"/>
      <c r="J8" s="670"/>
      <c r="K8" s="672"/>
      <c r="L8" s="672"/>
      <c r="M8" s="681"/>
      <c r="N8" s="637"/>
      <c r="O8" s="637"/>
      <c r="P8" s="637"/>
      <c r="Q8" s="637"/>
      <c r="R8" s="637"/>
      <c r="S8" s="637"/>
      <c r="Y8" s="648"/>
      <c r="Z8" s="648"/>
      <c r="AA8" s="648" t="s">
        <v>87</v>
      </c>
      <c r="AB8" s="649">
        <v>15</v>
      </c>
      <c r="AC8" s="649">
        <v>10</v>
      </c>
      <c r="AD8" s="649">
        <v>7</v>
      </c>
      <c r="AE8" s="649">
        <v>5</v>
      </c>
      <c r="AF8" s="649">
        <v>4</v>
      </c>
      <c r="AG8" s="649">
        <v>3</v>
      </c>
      <c r="AH8" s="649">
        <v>2</v>
      </c>
      <c r="AI8" s="649">
        <v>1</v>
      </c>
      <c r="AJ8" s="649">
        <v>0</v>
      </c>
      <c r="AK8" s="649">
        <v>0</v>
      </c>
    </row>
    <row r="9" spans="1:37">
      <c r="A9" s="672" t="s">
        <v>59</v>
      </c>
      <c r="B9" s="673">
        <v>3</v>
      </c>
      <c r="C9" s="674">
        <f>IF($B9="","",VLOOKUP($B9,'[3]VI.lány elő'!$A$7:$O$22,5))</f>
        <v>0</v>
      </c>
      <c r="D9" s="674">
        <f>IF($B9="","",VLOOKUP($B9,'[3]VI.lány elő'!$A$7:$O$22,15))</f>
        <v>0</v>
      </c>
      <c r="E9" s="675" t="str">
        <f>UPPER(IF($B9="","",VLOOKUP($B9,'[3]VI.lány elő'!$A$7:$O$22,2)))</f>
        <v xml:space="preserve">GÁL </v>
      </c>
      <c r="F9" s="676"/>
      <c r="G9" s="675" t="str">
        <f>IF($B9="","",VLOOKUP($B9,'[3]VI.lány elő'!$A$7:$O$22,3))</f>
        <v>Zsófia Flóra</v>
      </c>
      <c r="H9" s="676"/>
      <c r="I9" s="675">
        <f>IF($B9="","",VLOOKUP($B9,'[3]VI.lány elő'!$A$7:$O$22,4))</f>
        <v>0</v>
      </c>
      <c r="J9" s="670"/>
      <c r="K9" s="677" t="s">
        <v>251</v>
      </c>
      <c r="L9" s="678"/>
      <c r="M9" s="679"/>
      <c r="N9" s="637"/>
      <c r="O9" s="637"/>
      <c r="P9" s="637"/>
      <c r="Q9" s="637"/>
      <c r="R9" s="637"/>
      <c r="S9" s="637"/>
      <c r="Y9" s="648"/>
      <c r="Z9" s="648"/>
      <c r="AA9" s="648" t="s">
        <v>88</v>
      </c>
      <c r="AB9" s="649">
        <v>10</v>
      </c>
      <c r="AC9" s="649">
        <v>6</v>
      </c>
      <c r="AD9" s="649">
        <v>4</v>
      </c>
      <c r="AE9" s="649">
        <v>2</v>
      </c>
      <c r="AF9" s="649">
        <v>1</v>
      </c>
      <c r="AG9" s="649">
        <v>0</v>
      </c>
      <c r="AH9" s="649">
        <v>0</v>
      </c>
      <c r="AI9" s="649">
        <v>0</v>
      </c>
      <c r="AJ9" s="649">
        <v>0</v>
      </c>
      <c r="AK9" s="649">
        <v>0</v>
      </c>
    </row>
    <row r="10" spans="1:37">
      <c r="A10" s="672"/>
      <c r="B10" s="680"/>
      <c r="C10" s="671"/>
      <c r="D10" s="671"/>
      <c r="E10" s="671"/>
      <c r="F10" s="671"/>
      <c r="G10" s="671"/>
      <c r="H10" s="671"/>
      <c r="I10" s="671"/>
      <c r="J10" s="670"/>
      <c r="K10" s="672"/>
      <c r="L10" s="672"/>
      <c r="M10" s="681"/>
      <c r="N10" s="637"/>
      <c r="O10" s="637"/>
      <c r="P10" s="637"/>
      <c r="Q10" s="637"/>
      <c r="R10" s="637"/>
      <c r="S10" s="637"/>
      <c r="Y10" s="648"/>
      <c r="Z10" s="648"/>
      <c r="AA10" s="648" t="s">
        <v>89</v>
      </c>
      <c r="AB10" s="649">
        <v>6</v>
      </c>
      <c r="AC10" s="649">
        <v>3</v>
      </c>
      <c r="AD10" s="649">
        <v>2</v>
      </c>
      <c r="AE10" s="649">
        <v>1</v>
      </c>
      <c r="AF10" s="649">
        <v>0</v>
      </c>
      <c r="AG10" s="649">
        <v>0</v>
      </c>
      <c r="AH10" s="649">
        <v>0</v>
      </c>
      <c r="AI10" s="649">
        <v>0</v>
      </c>
      <c r="AJ10" s="649">
        <v>0</v>
      </c>
      <c r="AK10" s="649">
        <v>0</v>
      </c>
    </row>
    <row r="11" spans="1:37">
      <c r="A11" s="672" t="s">
        <v>60</v>
      </c>
      <c r="B11" s="673">
        <v>2</v>
      </c>
      <c r="C11" s="674">
        <f>IF($B11="","",VLOOKUP($B11,'[3]VI.lány elő'!$A$7:$O$22,5))</f>
        <v>0</v>
      </c>
      <c r="D11" s="674">
        <f>IF($B11="","",VLOOKUP($B11,'[3]VI.lány elő'!$A$7:$O$22,15))</f>
        <v>0</v>
      </c>
      <c r="E11" s="675" t="str">
        <f>UPPER(IF($B11="","",VLOOKUP($B11,'[3]VI.lány elő'!$A$7:$O$22,2)))</f>
        <v xml:space="preserve">KÜRTI </v>
      </c>
      <c r="F11" s="676"/>
      <c r="G11" s="675" t="str">
        <f>IF($B11="","",VLOOKUP($B11,'[3]VI.lány elő'!$A$7:$O$22,3))</f>
        <v>Nelli</v>
      </c>
      <c r="H11" s="676"/>
      <c r="I11" s="675">
        <f>IF($B11="","",VLOOKUP($B11,'[3]VI.lány elő'!$A$7:$O$22,4))</f>
        <v>0</v>
      </c>
      <c r="J11" s="670"/>
      <c r="K11" s="677" t="s">
        <v>249</v>
      </c>
      <c r="L11" s="678"/>
      <c r="M11" s="679"/>
      <c r="N11" s="637"/>
      <c r="O11" s="637"/>
      <c r="P11" s="637"/>
      <c r="Q11" s="637"/>
      <c r="R11" s="637"/>
      <c r="S11" s="637"/>
      <c r="Y11" s="648"/>
      <c r="Z11" s="648"/>
      <c r="AA11" s="648" t="s">
        <v>94</v>
      </c>
      <c r="AB11" s="649">
        <v>3</v>
      </c>
      <c r="AC11" s="649">
        <v>2</v>
      </c>
      <c r="AD11" s="649">
        <v>1</v>
      </c>
      <c r="AE11" s="649">
        <v>0</v>
      </c>
      <c r="AF11" s="649">
        <v>0</v>
      </c>
      <c r="AG11" s="649">
        <v>0</v>
      </c>
      <c r="AH11" s="649">
        <v>0</v>
      </c>
      <c r="AI11" s="649">
        <v>0</v>
      </c>
      <c r="AJ11" s="649">
        <v>0</v>
      </c>
      <c r="AK11" s="649">
        <v>0</v>
      </c>
    </row>
    <row r="12" spans="1:37">
      <c r="A12" s="670"/>
      <c r="B12" s="670"/>
      <c r="C12" s="670"/>
      <c r="D12" s="670"/>
      <c r="E12" s="670"/>
      <c r="F12" s="670"/>
      <c r="G12" s="670"/>
      <c r="H12" s="670"/>
      <c r="I12" s="670"/>
      <c r="J12" s="670"/>
      <c r="K12" s="670"/>
      <c r="L12" s="670"/>
      <c r="M12" s="670"/>
      <c r="Y12" s="648"/>
      <c r="Z12" s="648"/>
      <c r="AA12" s="648" t="s">
        <v>90</v>
      </c>
      <c r="AB12" s="682">
        <v>0</v>
      </c>
      <c r="AC12" s="682">
        <v>0</v>
      </c>
      <c r="AD12" s="682">
        <v>0</v>
      </c>
      <c r="AE12" s="682">
        <v>0</v>
      </c>
      <c r="AF12" s="682">
        <v>0</v>
      </c>
      <c r="AG12" s="682">
        <v>0</v>
      </c>
      <c r="AH12" s="682">
        <v>0</v>
      </c>
      <c r="AI12" s="682">
        <v>0</v>
      </c>
      <c r="AJ12" s="682">
        <v>0</v>
      </c>
      <c r="AK12" s="682">
        <v>0</v>
      </c>
    </row>
    <row r="13" spans="1:37">
      <c r="A13" s="670"/>
      <c r="B13" s="670"/>
      <c r="C13" s="670"/>
      <c r="D13" s="670"/>
      <c r="E13" s="670"/>
      <c r="F13" s="670"/>
      <c r="G13" s="670"/>
      <c r="H13" s="670"/>
      <c r="I13" s="670"/>
      <c r="J13" s="670"/>
      <c r="K13" s="670"/>
      <c r="L13" s="670"/>
      <c r="M13" s="670"/>
      <c r="Y13" s="648"/>
      <c r="Z13" s="648"/>
      <c r="AA13" s="648" t="s">
        <v>91</v>
      </c>
      <c r="AB13" s="682">
        <v>0</v>
      </c>
      <c r="AC13" s="682">
        <v>0</v>
      </c>
      <c r="AD13" s="682">
        <v>0</v>
      </c>
      <c r="AE13" s="682">
        <v>0</v>
      </c>
      <c r="AF13" s="682">
        <v>0</v>
      </c>
      <c r="AG13" s="682">
        <v>0</v>
      </c>
      <c r="AH13" s="682">
        <v>0</v>
      </c>
      <c r="AI13" s="682">
        <v>0</v>
      </c>
      <c r="AJ13" s="682">
        <v>0</v>
      </c>
      <c r="AK13" s="682">
        <v>0</v>
      </c>
    </row>
    <row r="14" spans="1:37">
      <c r="A14" s="670"/>
      <c r="B14" s="670"/>
      <c r="C14" s="670"/>
      <c r="D14" s="670"/>
      <c r="E14" s="670"/>
      <c r="F14" s="670"/>
      <c r="G14" s="670"/>
      <c r="H14" s="670"/>
      <c r="I14" s="670"/>
      <c r="J14" s="670"/>
      <c r="K14" s="670"/>
      <c r="L14" s="670"/>
      <c r="M14" s="670"/>
      <c r="Y14" s="648"/>
      <c r="Z14" s="648"/>
      <c r="AA14" s="648"/>
      <c r="AB14" s="648"/>
      <c r="AC14" s="648"/>
      <c r="AD14" s="648"/>
      <c r="AE14" s="648"/>
      <c r="AF14" s="648"/>
      <c r="AG14" s="648"/>
      <c r="AH14" s="648"/>
      <c r="AI14" s="648"/>
      <c r="AJ14" s="648"/>
      <c r="AK14" s="648"/>
    </row>
    <row r="15" spans="1:37">
      <c r="A15" s="670"/>
      <c r="B15" s="670"/>
      <c r="C15" s="670"/>
      <c r="D15" s="774"/>
      <c r="E15" s="774"/>
      <c r="F15" s="774"/>
      <c r="G15" s="774"/>
      <c r="H15" s="774"/>
      <c r="I15" s="774"/>
      <c r="J15" s="774"/>
      <c r="K15" s="670"/>
      <c r="L15" s="670"/>
      <c r="M15" s="670"/>
      <c r="Y15" s="648"/>
      <c r="Z15" s="648"/>
      <c r="AA15" s="648"/>
      <c r="AB15" s="648"/>
      <c r="AC15" s="648"/>
      <c r="AD15" s="648"/>
      <c r="AE15" s="648"/>
      <c r="AF15" s="648"/>
      <c r="AG15" s="648"/>
      <c r="AH15" s="648"/>
      <c r="AI15" s="648"/>
      <c r="AJ15" s="648"/>
      <c r="AK15" s="648"/>
    </row>
    <row r="16" spans="1:37">
      <c r="A16" s="670"/>
      <c r="B16" s="670"/>
      <c r="C16" s="670"/>
      <c r="D16" s="774"/>
      <c r="E16" s="774"/>
      <c r="F16" s="774"/>
      <c r="G16" s="774"/>
      <c r="H16" s="774"/>
      <c r="I16" s="774"/>
      <c r="J16" s="774"/>
      <c r="K16" s="670"/>
      <c r="L16" s="670"/>
      <c r="M16" s="670"/>
      <c r="Y16" s="648"/>
      <c r="Z16" s="648"/>
      <c r="AA16" s="648" t="s">
        <v>58</v>
      </c>
      <c r="AB16" s="648">
        <v>300</v>
      </c>
      <c r="AC16" s="648">
        <v>250</v>
      </c>
      <c r="AD16" s="648">
        <v>220</v>
      </c>
      <c r="AE16" s="648">
        <v>180</v>
      </c>
      <c r="AF16" s="648">
        <v>160</v>
      </c>
      <c r="AG16" s="648">
        <v>150</v>
      </c>
      <c r="AH16" s="648">
        <v>140</v>
      </c>
      <c r="AI16" s="648">
        <v>130</v>
      </c>
      <c r="AJ16" s="648">
        <v>120</v>
      </c>
      <c r="AK16" s="648">
        <v>110</v>
      </c>
    </row>
    <row r="17" spans="1:37">
      <c r="A17" s="670"/>
      <c r="B17" s="670"/>
      <c r="C17" s="670"/>
      <c r="D17" s="774"/>
      <c r="E17" s="774"/>
      <c r="F17" s="774"/>
      <c r="G17" s="774"/>
      <c r="H17" s="774"/>
      <c r="I17" s="774"/>
      <c r="J17" s="774"/>
      <c r="K17" s="670"/>
      <c r="L17" s="670"/>
      <c r="M17" s="670"/>
      <c r="Y17" s="648"/>
      <c r="Z17" s="648"/>
      <c r="AA17" s="648" t="s">
        <v>82</v>
      </c>
      <c r="AB17" s="648">
        <v>250</v>
      </c>
      <c r="AC17" s="648">
        <v>200</v>
      </c>
      <c r="AD17" s="648">
        <v>160</v>
      </c>
      <c r="AE17" s="648">
        <v>140</v>
      </c>
      <c r="AF17" s="648">
        <v>120</v>
      </c>
      <c r="AG17" s="648">
        <v>110</v>
      </c>
      <c r="AH17" s="648">
        <v>100</v>
      </c>
      <c r="AI17" s="648">
        <v>90</v>
      </c>
      <c r="AJ17" s="648">
        <v>80</v>
      </c>
      <c r="AK17" s="648">
        <v>70</v>
      </c>
    </row>
    <row r="18" spans="1:37" ht="18.75" customHeight="1">
      <c r="A18" s="670"/>
      <c r="B18" s="862"/>
      <c r="C18" s="862"/>
      <c r="D18" s="830" t="str">
        <f>E7</f>
        <v xml:space="preserve">EDVI </v>
      </c>
      <c r="E18" s="830"/>
      <c r="F18" s="830" t="str">
        <f>E9</f>
        <v xml:space="preserve">GÁL </v>
      </c>
      <c r="G18" s="830"/>
      <c r="H18" s="830" t="str">
        <f>E11</f>
        <v xml:space="preserve">KÜRTI </v>
      </c>
      <c r="I18" s="830"/>
      <c r="J18" s="774"/>
      <c r="K18" s="670"/>
      <c r="L18" s="670"/>
      <c r="M18" s="670"/>
      <c r="Y18" s="648"/>
      <c r="Z18" s="648"/>
      <c r="AA18" s="648" t="s">
        <v>83</v>
      </c>
      <c r="AB18" s="648">
        <v>200</v>
      </c>
      <c r="AC18" s="648">
        <v>150</v>
      </c>
      <c r="AD18" s="648">
        <v>130</v>
      </c>
      <c r="AE18" s="648">
        <v>110</v>
      </c>
      <c r="AF18" s="648">
        <v>95</v>
      </c>
      <c r="AG18" s="648">
        <v>80</v>
      </c>
      <c r="AH18" s="648">
        <v>70</v>
      </c>
      <c r="AI18" s="648">
        <v>60</v>
      </c>
      <c r="AJ18" s="648">
        <v>55</v>
      </c>
      <c r="AK18" s="648">
        <v>50</v>
      </c>
    </row>
    <row r="19" spans="1:37" ht="18.75" customHeight="1">
      <c r="A19" s="683" t="s">
        <v>58</v>
      </c>
      <c r="B19" s="863" t="str">
        <f>E7</f>
        <v xml:space="preserve">EDVI </v>
      </c>
      <c r="C19" s="863"/>
      <c r="D19" s="832"/>
      <c r="E19" s="832"/>
      <c r="F19" s="833" t="s">
        <v>276</v>
      </c>
      <c r="G19" s="833"/>
      <c r="H19" s="833" t="s">
        <v>277</v>
      </c>
      <c r="I19" s="833"/>
      <c r="J19" s="774"/>
      <c r="K19" s="670"/>
      <c r="L19" s="670"/>
      <c r="M19" s="670"/>
      <c r="Y19" s="648"/>
      <c r="Z19" s="648"/>
      <c r="AA19" s="648" t="s">
        <v>84</v>
      </c>
      <c r="AB19" s="648">
        <v>150</v>
      </c>
      <c r="AC19" s="648">
        <v>120</v>
      </c>
      <c r="AD19" s="648">
        <v>100</v>
      </c>
      <c r="AE19" s="648">
        <v>80</v>
      </c>
      <c r="AF19" s="648">
        <v>70</v>
      </c>
      <c r="AG19" s="648">
        <v>60</v>
      </c>
      <c r="AH19" s="648">
        <v>55</v>
      </c>
      <c r="AI19" s="648">
        <v>50</v>
      </c>
      <c r="AJ19" s="648">
        <v>45</v>
      </c>
      <c r="AK19" s="648">
        <v>40</v>
      </c>
    </row>
    <row r="20" spans="1:37" ht="18.75" customHeight="1">
      <c r="A20" s="683" t="s">
        <v>59</v>
      </c>
      <c r="B20" s="863" t="str">
        <f>E9</f>
        <v xml:space="preserve">GÁL </v>
      </c>
      <c r="C20" s="863"/>
      <c r="D20" s="833" t="s">
        <v>278</v>
      </c>
      <c r="E20" s="833"/>
      <c r="F20" s="832"/>
      <c r="G20" s="832"/>
      <c r="H20" s="833" t="s">
        <v>279</v>
      </c>
      <c r="I20" s="833"/>
      <c r="J20" s="774"/>
      <c r="K20" s="670"/>
      <c r="L20" s="670"/>
      <c r="M20" s="670"/>
      <c r="Y20" s="648"/>
      <c r="Z20" s="648"/>
      <c r="AA20" s="648" t="s">
        <v>85</v>
      </c>
      <c r="AB20" s="648">
        <v>120</v>
      </c>
      <c r="AC20" s="648">
        <v>90</v>
      </c>
      <c r="AD20" s="648">
        <v>65</v>
      </c>
      <c r="AE20" s="648">
        <v>55</v>
      </c>
      <c r="AF20" s="648">
        <v>50</v>
      </c>
      <c r="AG20" s="648">
        <v>45</v>
      </c>
      <c r="AH20" s="648">
        <v>40</v>
      </c>
      <c r="AI20" s="648">
        <v>35</v>
      </c>
      <c r="AJ20" s="648">
        <v>25</v>
      </c>
      <c r="AK20" s="648">
        <v>20</v>
      </c>
    </row>
    <row r="21" spans="1:37" ht="18.75" customHeight="1">
      <c r="A21" s="683" t="s">
        <v>60</v>
      </c>
      <c r="B21" s="863" t="str">
        <f>E11</f>
        <v xml:space="preserve">KÜRTI </v>
      </c>
      <c r="C21" s="863"/>
      <c r="D21" s="833" t="s">
        <v>280</v>
      </c>
      <c r="E21" s="833"/>
      <c r="F21" s="833" t="s">
        <v>281</v>
      </c>
      <c r="G21" s="833"/>
      <c r="H21" s="832"/>
      <c r="I21" s="832"/>
      <c r="J21" s="774"/>
      <c r="K21" s="670"/>
      <c r="L21" s="670"/>
      <c r="M21" s="670"/>
      <c r="Y21" s="648"/>
      <c r="Z21" s="648"/>
      <c r="AA21" s="648" t="s">
        <v>86</v>
      </c>
      <c r="AB21" s="648">
        <v>90</v>
      </c>
      <c r="AC21" s="648">
        <v>60</v>
      </c>
      <c r="AD21" s="648">
        <v>45</v>
      </c>
      <c r="AE21" s="648">
        <v>34</v>
      </c>
      <c r="AF21" s="648">
        <v>27</v>
      </c>
      <c r="AG21" s="648">
        <v>22</v>
      </c>
      <c r="AH21" s="648">
        <v>18</v>
      </c>
      <c r="AI21" s="648">
        <v>15</v>
      </c>
      <c r="AJ21" s="648">
        <v>12</v>
      </c>
      <c r="AK21" s="648">
        <v>9</v>
      </c>
    </row>
    <row r="22" spans="1:37">
      <c r="A22" s="670"/>
      <c r="B22" s="670"/>
      <c r="C22" s="670"/>
      <c r="D22" s="774"/>
      <c r="E22" s="774"/>
      <c r="F22" s="774"/>
      <c r="G22" s="774"/>
      <c r="H22" s="774"/>
      <c r="I22" s="774"/>
      <c r="J22" s="774"/>
      <c r="K22" s="670"/>
      <c r="L22" s="670"/>
      <c r="M22" s="670"/>
      <c r="Y22" s="648"/>
      <c r="Z22" s="648"/>
      <c r="AA22" s="648" t="s">
        <v>87</v>
      </c>
      <c r="AB22" s="648">
        <v>60</v>
      </c>
      <c r="AC22" s="648">
        <v>40</v>
      </c>
      <c r="AD22" s="648">
        <v>30</v>
      </c>
      <c r="AE22" s="648">
        <v>20</v>
      </c>
      <c r="AF22" s="648">
        <v>18</v>
      </c>
      <c r="AG22" s="648">
        <v>15</v>
      </c>
      <c r="AH22" s="648">
        <v>12</v>
      </c>
      <c r="AI22" s="648">
        <v>10</v>
      </c>
      <c r="AJ22" s="648">
        <v>8</v>
      </c>
      <c r="AK22" s="648">
        <v>6</v>
      </c>
    </row>
    <row r="23" spans="1:37">
      <c r="A23" s="670"/>
      <c r="B23" s="670"/>
      <c r="C23" s="670"/>
      <c r="D23" s="670"/>
      <c r="E23" s="670"/>
      <c r="F23" s="670"/>
      <c r="G23" s="670"/>
      <c r="H23" s="670"/>
      <c r="I23" s="670"/>
      <c r="J23" s="670"/>
      <c r="K23" s="670"/>
      <c r="L23" s="670"/>
      <c r="M23" s="670"/>
      <c r="Y23" s="648"/>
      <c r="Z23" s="648"/>
      <c r="AA23" s="648" t="s">
        <v>88</v>
      </c>
      <c r="AB23" s="648">
        <v>40</v>
      </c>
      <c r="AC23" s="648">
        <v>25</v>
      </c>
      <c r="AD23" s="648">
        <v>18</v>
      </c>
      <c r="AE23" s="648">
        <v>13</v>
      </c>
      <c r="AF23" s="648">
        <v>8</v>
      </c>
      <c r="AG23" s="648">
        <v>7</v>
      </c>
      <c r="AH23" s="648">
        <v>6</v>
      </c>
      <c r="AI23" s="648">
        <v>5</v>
      </c>
      <c r="AJ23" s="648">
        <v>4</v>
      </c>
      <c r="AK23" s="648">
        <v>3</v>
      </c>
    </row>
    <row r="24" spans="1:37">
      <c r="A24" s="670"/>
      <c r="B24" s="670"/>
      <c r="C24" s="670"/>
      <c r="D24" s="670"/>
      <c r="E24" s="670"/>
      <c r="F24" s="670"/>
      <c r="G24" s="670"/>
      <c r="H24" s="670"/>
      <c r="I24" s="670"/>
      <c r="J24" s="670"/>
      <c r="K24" s="670"/>
      <c r="L24" s="670"/>
      <c r="M24" s="670"/>
      <c r="Y24" s="648"/>
      <c r="Z24" s="648"/>
      <c r="AA24" s="648" t="s">
        <v>89</v>
      </c>
      <c r="AB24" s="648">
        <v>25</v>
      </c>
      <c r="AC24" s="648">
        <v>15</v>
      </c>
      <c r="AD24" s="648">
        <v>13</v>
      </c>
      <c r="AE24" s="648">
        <v>7</v>
      </c>
      <c r="AF24" s="648">
        <v>6</v>
      </c>
      <c r="AG24" s="648">
        <v>5</v>
      </c>
      <c r="AH24" s="648">
        <v>4</v>
      </c>
      <c r="AI24" s="648">
        <v>3</v>
      </c>
      <c r="AJ24" s="648">
        <v>2</v>
      </c>
      <c r="AK24" s="648">
        <v>1</v>
      </c>
    </row>
    <row r="25" spans="1:37">
      <c r="A25" s="670"/>
      <c r="B25" s="670"/>
      <c r="C25" s="670"/>
      <c r="D25" s="670"/>
      <c r="E25" s="670"/>
      <c r="F25" s="670"/>
      <c r="G25" s="670"/>
      <c r="H25" s="670"/>
      <c r="I25" s="670"/>
      <c r="J25" s="670"/>
      <c r="K25" s="670"/>
      <c r="L25" s="670"/>
      <c r="M25" s="670"/>
      <c r="Y25" s="648"/>
      <c r="Z25" s="648"/>
      <c r="AA25" s="648" t="s">
        <v>94</v>
      </c>
      <c r="AB25" s="648">
        <v>15</v>
      </c>
      <c r="AC25" s="648">
        <v>10</v>
      </c>
      <c r="AD25" s="648">
        <v>8</v>
      </c>
      <c r="AE25" s="648">
        <v>4</v>
      </c>
      <c r="AF25" s="648">
        <v>3</v>
      </c>
      <c r="AG25" s="648">
        <v>2</v>
      </c>
      <c r="AH25" s="648">
        <v>1</v>
      </c>
      <c r="AI25" s="648">
        <v>0</v>
      </c>
      <c r="AJ25" s="648">
        <v>0</v>
      </c>
      <c r="AK25" s="648">
        <v>0</v>
      </c>
    </row>
    <row r="26" spans="1:37">
      <c r="A26" s="670"/>
      <c r="B26" s="670"/>
      <c r="C26" s="670"/>
      <c r="D26" s="670"/>
      <c r="E26" s="670"/>
      <c r="F26" s="670"/>
      <c r="G26" s="670"/>
      <c r="H26" s="670"/>
      <c r="I26" s="670"/>
      <c r="J26" s="670"/>
      <c r="K26" s="670"/>
      <c r="L26" s="670"/>
      <c r="M26" s="670"/>
      <c r="Y26" s="648"/>
      <c r="Z26" s="648"/>
      <c r="AA26" s="648" t="s">
        <v>90</v>
      </c>
      <c r="AB26" s="648">
        <v>10</v>
      </c>
      <c r="AC26" s="648">
        <v>6</v>
      </c>
      <c r="AD26" s="648">
        <v>4</v>
      </c>
      <c r="AE26" s="648">
        <v>2</v>
      </c>
      <c r="AF26" s="648">
        <v>1</v>
      </c>
      <c r="AG26" s="648">
        <v>0</v>
      </c>
      <c r="AH26" s="648">
        <v>0</v>
      </c>
      <c r="AI26" s="648">
        <v>0</v>
      </c>
      <c r="AJ26" s="648">
        <v>0</v>
      </c>
      <c r="AK26" s="648">
        <v>0</v>
      </c>
    </row>
    <row r="27" spans="1:37">
      <c r="A27" s="670"/>
      <c r="B27" s="670"/>
      <c r="C27" s="670"/>
      <c r="D27" s="670"/>
      <c r="E27" s="670"/>
      <c r="F27" s="670"/>
      <c r="G27" s="670"/>
      <c r="H27" s="670"/>
      <c r="I27" s="670"/>
      <c r="J27" s="670"/>
      <c r="K27" s="670"/>
      <c r="L27" s="670"/>
      <c r="M27" s="670"/>
      <c r="Y27" s="648"/>
      <c r="Z27" s="648"/>
      <c r="AA27" s="648" t="s">
        <v>91</v>
      </c>
      <c r="AB27" s="648">
        <v>3</v>
      </c>
      <c r="AC27" s="648">
        <v>2</v>
      </c>
      <c r="AD27" s="648">
        <v>1</v>
      </c>
      <c r="AE27" s="648">
        <v>0</v>
      </c>
      <c r="AF27" s="648">
        <v>0</v>
      </c>
      <c r="AG27" s="648">
        <v>0</v>
      </c>
      <c r="AH27" s="648">
        <v>0</v>
      </c>
      <c r="AI27" s="648">
        <v>0</v>
      </c>
      <c r="AJ27" s="648">
        <v>0</v>
      </c>
      <c r="AK27" s="648">
        <v>0</v>
      </c>
    </row>
    <row r="28" spans="1:37">
      <c r="A28" s="670"/>
      <c r="B28" s="670"/>
      <c r="C28" s="670"/>
      <c r="D28" s="670"/>
      <c r="E28" s="670"/>
      <c r="F28" s="670"/>
      <c r="G28" s="670"/>
      <c r="H28" s="670"/>
      <c r="I28" s="670"/>
      <c r="J28" s="670"/>
      <c r="K28" s="670"/>
      <c r="L28" s="670"/>
      <c r="M28" s="670"/>
    </row>
    <row r="29" spans="1:37">
      <c r="A29" s="670"/>
      <c r="B29" s="670"/>
      <c r="C29" s="670"/>
      <c r="D29" s="670"/>
      <c r="E29" s="670"/>
      <c r="F29" s="670"/>
      <c r="G29" s="670"/>
      <c r="H29" s="670"/>
      <c r="I29" s="670"/>
      <c r="J29" s="670"/>
      <c r="K29" s="670"/>
      <c r="L29" s="670"/>
      <c r="M29" s="670"/>
    </row>
    <row r="30" spans="1:37">
      <c r="A30" s="670"/>
      <c r="B30" s="670"/>
      <c r="C30" s="670"/>
      <c r="D30" s="670"/>
      <c r="E30" s="670"/>
      <c r="F30" s="670"/>
      <c r="G30" s="670"/>
      <c r="H30" s="670"/>
      <c r="I30" s="670"/>
      <c r="J30" s="670"/>
      <c r="K30" s="670"/>
      <c r="L30" s="670"/>
      <c r="M30" s="670"/>
    </row>
    <row r="31" spans="1:37">
      <c r="A31" s="670"/>
      <c r="B31" s="670"/>
      <c r="C31" s="670"/>
      <c r="D31" s="670"/>
      <c r="E31" s="670"/>
      <c r="F31" s="670"/>
      <c r="G31" s="670"/>
      <c r="H31" s="670"/>
      <c r="I31" s="670"/>
      <c r="J31" s="670"/>
      <c r="K31" s="670"/>
      <c r="L31" s="670"/>
      <c r="M31" s="670"/>
    </row>
    <row r="32" spans="1:37">
      <c r="A32" s="670"/>
      <c r="B32" s="670"/>
      <c r="C32" s="670"/>
      <c r="D32" s="670"/>
      <c r="E32" s="670"/>
      <c r="F32" s="670"/>
      <c r="G32" s="670"/>
      <c r="H32" s="670"/>
      <c r="I32" s="670"/>
      <c r="J32" s="670"/>
      <c r="K32" s="670"/>
      <c r="L32" s="685"/>
      <c r="M32" s="685"/>
      <c r="O32" s="637"/>
      <c r="P32" s="637"/>
      <c r="Q32" s="637"/>
      <c r="R32" s="637"/>
      <c r="S32" s="637"/>
    </row>
    <row r="33" spans="1:19">
      <c r="A33" s="686" t="s">
        <v>38</v>
      </c>
      <c r="B33" s="687"/>
      <c r="C33" s="688"/>
      <c r="D33" s="689" t="s">
        <v>2</v>
      </c>
      <c r="E33" s="690" t="s">
        <v>40</v>
      </c>
      <c r="F33" s="691"/>
      <c r="G33" s="689" t="s">
        <v>2</v>
      </c>
      <c r="H33" s="690" t="s">
        <v>49</v>
      </c>
      <c r="I33" s="692"/>
      <c r="J33" s="690" t="s">
        <v>50</v>
      </c>
      <c r="K33" s="693" t="s">
        <v>51</v>
      </c>
      <c r="L33" s="665"/>
      <c r="M33" s="694"/>
      <c r="N33" s="695"/>
      <c r="O33" s="637"/>
      <c r="P33" s="696"/>
      <c r="Q33" s="696"/>
      <c r="R33" s="697"/>
      <c r="S33" s="637"/>
    </row>
    <row r="34" spans="1:19">
      <c r="A34" s="698" t="s">
        <v>39</v>
      </c>
      <c r="B34" s="699"/>
      <c r="C34" s="700"/>
      <c r="D34" s="701"/>
      <c r="E34" s="839"/>
      <c r="F34" s="839"/>
      <c r="G34" s="702" t="s">
        <v>3</v>
      </c>
      <c r="H34" s="699"/>
      <c r="I34" s="703"/>
      <c r="J34" s="704"/>
      <c r="K34" s="705" t="s">
        <v>41</v>
      </c>
      <c r="L34" s="706"/>
      <c r="M34" s="707"/>
      <c r="O34" s="637"/>
      <c r="P34" s="708"/>
      <c r="Q34" s="708"/>
      <c r="R34" s="709"/>
      <c r="S34" s="637"/>
    </row>
    <row r="35" spans="1:19">
      <c r="A35" s="710" t="s">
        <v>48</v>
      </c>
      <c r="B35" s="711"/>
      <c r="C35" s="712"/>
      <c r="D35" s="713"/>
      <c r="E35" s="840"/>
      <c r="F35" s="840"/>
      <c r="G35" s="714" t="s">
        <v>4</v>
      </c>
      <c r="H35" s="715"/>
      <c r="I35" s="716"/>
      <c r="J35" s="717"/>
      <c r="K35" s="718"/>
      <c r="L35" s="685"/>
      <c r="M35" s="719"/>
      <c r="O35" s="637"/>
      <c r="P35" s="709"/>
      <c r="Q35" s="720"/>
      <c r="R35" s="709"/>
      <c r="S35" s="637"/>
    </row>
    <row r="36" spans="1:19">
      <c r="A36" s="721"/>
      <c r="B36" s="722"/>
      <c r="C36" s="723"/>
      <c r="D36" s="713"/>
      <c r="E36" s="724"/>
      <c r="F36" s="725"/>
      <c r="G36" s="714" t="s">
        <v>5</v>
      </c>
      <c r="H36" s="715"/>
      <c r="I36" s="716"/>
      <c r="J36" s="717"/>
      <c r="K36" s="705" t="s">
        <v>42</v>
      </c>
      <c r="L36" s="706"/>
      <c r="M36" s="726"/>
      <c r="O36" s="637"/>
      <c r="P36" s="708"/>
      <c r="Q36" s="708"/>
      <c r="R36" s="709"/>
      <c r="S36" s="637"/>
    </row>
    <row r="37" spans="1:19">
      <c r="A37" s="727"/>
      <c r="B37" s="728"/>
      <c r="C37" s="729"/>
      <c r="D37" s="713"/>
      <c r="E37" s="724"/>
      <c r="F37" s="725"/>
      <c r="G37" s="714" t="s">
        <v>6</v>
      </c>
      <c r="H37" s="715"/>
      <c r="I37" s="716"/>
      <c r="J37" s="717"/>
      <c r="K37" s="730"/>
      <c r="L37" s="725"/>
      <c r="M37" s="707"/>
      <c r="O37" s="637"/>
      <c r="P37" s="709"/>
      <c r="Q37" s="720"/>
      <c r="R37" s="709"/>
      <c r="S37" s="637"/>
    </row>
    <row r="38" spans="1:19">
      <c r="A38" s="731"/>
      <c r="B38" s="732"/>
      <c r="C38" s="733"/>
      <c r="D38" s="713"/>
      <c r="E38" s="724"/>
      <c r="F38" s="725"/>
      <c r="G38" s="714" t="s">
        <v>7</v>
      </c>
      <c r="H38" s="715"/>
      <c r="I38" s="716"/>
      <c r="J38" s="717"/>
      <c r="K38" s="710"/>
      <c r="L38" s="685"/>
      <c r="M38" s="719"/>
      <c r="O38" s="637"/>
      <c r="P38" s="709"/>
      <c r="Q38" s="720"/>
      <c r="R38" s="709"/>
      <c r="S38" s="637"/>
    </row>
    <row r="39" spans="1:19">
      <c r="A39" s="734"/>
      <c r="B39" s="735"/>
      <c r="C39" s="729"/>
      <c r="D39" s="713"/>
      <c r="E39" s="724"/>
      <c r="F39" s="725"/>
      <c r="G39" s="714" t="s">
        <v>8</v>
      </c>
      <c r="H39" s="715"/>
      <c r="I39" s="716"/>
      <c r="J39" s="717"/>
      <c r="K39" s="705" t="s">
        <v>31</v>
      </c>
      <c r="L39" s="706"/>
      <c r="M39" s="726"/>
      <c r="O39" s="637"/>
      <c r="P39" s="708"/>
      <c r="Q39" s="708"/>
      <c r="R39" s="709"/>
      <c r="S39" s="637"/>
    </row>
    <row r="40" spans="1:19">
      <c r="A40" s="734"/>
      <c r="B40" s="735"/>
      <c r="C40" s="736"/>
      <c r="D40" s="713"/>
      <c r="E40" s="724"/>
      <c r="F40" s="725"/>
      <c r="G40" s="714" t="s">
        <v>9</v>
      </c>
      <c r="H40" s="715"/>
      <c r="I40" s="716"/>
      <c r="J40" s="717"/>
      <c r="K40" s="730"/>
      <c r="L40" s="725"/>
      <c r="M40" s="707"/>
      <c r="O40" s="637"/>
      <c r="P40" s="709"/>
      <c r="Q40" s="720"/>
      <c r="R40" s="709"/>
      <c r="S40" s="637"/>
    </row>
    <row r="41" spans="1:19">
      <c r="A41" s="737"/>
      <c r="B41" s="738"/>
      <c r="C41" s="739"/>
      <c r="D41" s="740"/>
      <c r="E41" s="741"/>
      <c r="F41" s="685"/>
      <c r="G41" s="742" t="s">
        <v>10</v>
      </c>
      <c r="H41" s="711"/>
      <c r="I41" s="743"/>
      <c r="J41" s="744"/>
      <c r="K41" s="710" t="str">
        <f>L4</f>
        <v>Kádár László</v>
      </c>
      <c r="L41" s="685"/>
      <c r="M41" s="719"/>
      <c r="O41" s="637"/>
      <c r="P41" s="709"/>
      <c r="Q41" s="720"/>
      <c r="R41" s="745"/>
      <c r="S41" s="637"/>
    </row>
    <row r="42" spans="1:19">
      <c r="O42" s="637"/>
      <c r="P42" s="637"/>
      <c r="Q42" s="637"/>
      <c r="R42" s="637"/>
      <c r="S42" s="637"/>
    </row>
    <row r="43" spans="1:19">
      <c r="O43" s="637"/>
      <c r="P43" s="637"/>
      <c r="Q43" s="637"/>
      <c r="R43" s="637"/>
      <c r="S43" s="63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B14" sqref="B14"/>
    </sheetView>
  </sheetViews>
  <sheetFormatPr defaultRowHeight="12.75"/>
  <cols>
    <col min="1" max="1" width="3.85546875" customWidth="1"/>
    <col min="2" max="2" width="13" customWidth="1"/>
    <col min="3" max="3" width="14.28515625" customWidth="1"/>
    <col min="4" max="4" width="12" style="39" customWidth="1"/>
    <col min="5" max="5" width="10.5703125" style="304" customWidth="1"/>
    <col min="6" max="6" width="6.140625" style="88" hidden="1" customWidth="1"/>
    <col min="7" max="7" width="28.7109375" style="88" customWidth="1"/>
    <col min="8" max="8" width="7.7109375" style="39" customWidth="1"/>
    <col min="9" max="13" width="7.42578125" style="39" hidden="1" customWidth="1"/>
    <col min="14" max="15" width="7.42578125" style="39" customWidth="1"/>
    <col min="16" max="16" width="7.42578125" style="39" hidden="1" customWidth="1"/>
    <col min="17" max="17" width="7.42578125" style="39" customWidth="1"/>
  </cols>
  <sheetData>
    <row r="1" spans="1:17" ht="26.25">
      <c r="A1" s="141" t="str">
        <f>Altalanos!$A$6</f>
        <v>Budapesti Diákolimpia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5" thickBot="1">
      <c r="B2" s="85" t="s">
        <v>46</v>
      </c>
      <c r="C2" s="85" t="str">
        <f>Altalanos!$A$8</f>
        <v>II.kcs</v>
      </c>
      <c r="D2" s="99"/>
      <c r="E2" s="159" t="s">
        <v>32</v>
      </c>
      <c r="F2" s="89"/>
      <c r="G2" s="89"/>
      <c r="H2" s="296"/>
      <c r="I2" s="296"/>
      <c r="J2" s="84"/>
      <c r="K2" s="84"/>
      <c r="L2" s="84"/>
      <c r="M2" s="84"/>
      <c r="N2" s="93"/>
      <c r="O2" s="79"/>
      <c r="P2" s="79"/>
      <c r="Q2" s="93"/>
    </row>
    <row r="3" spans="1:17" s="2" customFormat="1" ht="13.5" thickBot="1">
      <c r="A3" s="289" t="s">
        <v>45</v>
      </c>
      <c r="B3" s="294"/>
      <c r="C3" s="294"/>
      <c r="D3" s="294"/>
      <c r="E3" s="294"/>
      <c r="F3" s="294"/>
      <c r="G3" s="294"/>
      <c r="H3" s="294"/>
      <c r="I3" s="295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>
      <c r="A4" s="49" t="s">
        <v>22</v>
      </c>
      <c r="B4" s="49"/>
      <c r="C4" s="47" t="s">
        <v>19</v>
      </c>
      <c r="D4" s="49" t="s">
        <v>27</v>
      </c>
      <c r="E4" s="80"/>
      <c r="G4" s="102"/>
      <c r="H4" s="306" t="s">
        <v>28</v>
      </c>
      <c r="I4" s="301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5" thickBot="1">
      <c r="A5" s="153" t="str">
        <f>Altalanos!$A$10</f>
        <v>2023.05.02-05.</v>
      </c>
      <c r="B5" s="153"/>
      <c r="C5" s="86" t="str">
        <f>Altalanos!$C$10</f>
        <v>Budapest</v>
      </c>
      <c r="D5" s="87" t="str">
        <f>Altalanos!$D$10</f>
        <v xml:space="preserve">  </v>
      </c>
      <c r="E5" s="87"/>
      <c r="F5" s="87"/>
      <c r="G5" s="87"/>
      <c r="H5" s="174" t="str">
        <f>Altalanos!$E$10</f>
        <v>Kádár László</v>
      </c>
      <c r="I5" s="307"/>
      <c r="J5" s="106"/>
      <c r="K5" s="81"/>
      <c r="L5" s="81"/>
      <c r="M5" s="81"/>
      <c r="N5" s="106"/>
      <c r="O5" s="87"/>
      <c r="P5" s="87"/>
      <c r="Q5" s="310"/>
    </row>
    <row r="6" spans="1:17" ht="30" customHeight="1" thickBot="1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97" t="s">
        <v>35</v>
      </c>
      <c r="I6" s="298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95" customHeight="1">
      <c r="A7" s="147">
        <v>1</v>
      </c>
      <c r="B7" s="90" t="s">
        <v>118</v>
      </c>
      <c r="C7" s="90" t="s">
        <v>111</v>
      </c>
      <c r="D7" s="91"/>
      <c r="E7" s="162"/>
      <c r="F7" s="290"/>
      <c r="G7" s="291"/>
      <c r="H7" s="91"/>
      <c r="I7" s="91"/>
      <c r="J7" s="144"/>
      <c r="K7" s="142"/>
      <c r="L7" s="146"/>
      <c r="M7" s="142"/>
      <c r="N7" s="137"/>
      <c r="O7" s="315"/>
      <c r="P7" s="108"/>
      <c r="Q7" s="92"/>
    </row>
    <row r="8" spans="1:17" s="11" customFormat="1" ht="18.95" customHeight="1">
      <c r="A8" s="147">
        <v>2</v>
      </c>
      <c r="B8" s="90" t="s">
        <v>119</v>
      </c>
      <c r="C8" s="90" t="s">
        <v>112</v>
      </c>
      <c r="D8" s="91"/>
      <c r="E8" s="162"/>
      <c r="F8" s="292"/>
      <c r="G8" s="293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95" customHeight="1">
      <c r="A9" s="147">
        <v>3</v>
      </c>
      <c r="B9" s="90" t="s">
        <v>120</v>
      </c>
      <c r="C9" s="90" t="s">
        <v>113</v>
      </c>
      <c r="D9" s="91"/>
      <c r="E9" s="162"/>
      <c r="F9" s="292"/>
      <c r="G9" s="293"/>
      <c r="H9" s="91"/>
      <c r="I9" s="91"/>
      <c r="J9" s="144"/>
      <c r="K9" s="142"/>
      <c r="L9" s="146"/>
      <c r="M9" s="142"/>
      <c r="N9" s="137"/>
      <c r="O9" s="91"/>
      <c r="P9" s="303"/>
      <c r="Q9" s="167"/>
    </row>
    <row r="10" spans="1:17" s="11" customFormat="1" ht="18.95" customHeight="1">
      <c r="A10" s="147">
        <v>4</v>
      </c>
      <c r="B10" s="90" t="s">
        <v>121</v>
      </c>
      <c r="C10" s="90" t="s">
        <v>114</v>
      </c>
      <c r="D10" s="91"/>
      <c r="E10" s="162"/>
      <c r="F10" s="292"/>
      <c r="G10" s="293"/>
      <c r="H10" s="91"/>
      <c r="I10" s="91"/>
      <c r="J10" s="144"/>
      <c r="K10" s="142"/>
      <c r="L10" s="146"/>
      <c r="M10" s="142"/>
      <c r="N10" s="137"/>
      <c r="O10" s="91"/>
      <c r="P10" s="302"/>
      <c r="Q10" s="299"/>
    </row>
    <row r="11" spans="1:17" s="11" customFormat="1" ht="18.95" customHeight="1">
      <c r="A11" s="147">
        <v>5</v>
      </c>
      <c r="B11" s="90" t="s">
        <v>122</v>
      </c>
      <c r="C11" s="90" t="s">
        <v>115</v>
      </c>
      <c r="D11" s="91"/>
      <c r="E11" s="162"/>
      <c r="F11" s="292"/>
      <c r="G11" s="293"/>
      <c r="H11" s="91"/>
      <c r="I11" s="91"/>
      <c r="J11" s="144"/>
      <c r="K11" s="142"/>
      <c r="L11" s="146"/>
      <c r="M11" s="142"/>
      <c r="N11" s="137"/>
      <c r="O11" s="91"/>
      <c r="P11" s="302"/>
      <c r="Q11" s="299"/>
    </row>
    <row r="12" spans="1:17" s="11" customFormat="1" ht="18.95" customHeight="1">
      <c r="A12" s="147">
        <v>6</v>
      </c>
      <c r="B12" s="90" t="s">
        <v>123</v>
      </c>
      <c r="C12" s="90" t="s">
        <v>116</v>
      </c>
      <c r="D12" s="91"/>
      <c r="E12" s="162"/>
      <c r="F12" s="292"/>
      <c r="G12" s="293"/>
      <c r="H12" s="91"/>
      <c r="I12" s="91"/>
      <c r="J12" s="144"/>
      <c r="K12" s="142"/>
      <c r="L12" s="146"/>
      <c r="M12" s="142"/>
      <c r="N12" s="137"/>
      <c r="O12" s="91"/>
      <c r="P12" s="302"/>
      <c r="Q12" s="299"/>
    </row>
    <row r="13" spans="1:17" s="11" customFormat="1" ht="18.95" customHeight="1">
      <c r="A13" s="147">
        <v>7</v>
      </c>
      <c r="B13" s="90" t="s">
        <v>123</v>
      </c>
      <c r="C13" s="90" t="s">
        <v>117</v>
      </c>
      <c r="D13" s="91"/>
      <c r="E13" s="162"/>
      <c r="F13" s="292"/>
      <c r="G13" s="293"/>
      <c r="H13" s="91"/>
      <c r="I13" s="91"/>
      <c r="J13" s="144"/>
      <c r="K13" s="142"/>
      <c r="L13" s="146"/>
      <c r="M13" s="142"/>
      <c r="N13" s="137"/>
      <c r="O13" s="91"/>
      <c r="P13" s="302"/>
      <c r="Q13" s="299"/>
    </row>
    <row r="14" spans="1:17" s="11" customFormat="1" ht="18.95" customHeight="1">
      <c r="A14" s="147">
        <v>8</v>
      </c>
      <c r="B14" s="90"/>
      <c r="C14" s="90"/>
      <c r="D14" s="91"/>
      <c r="E14" s="162"/>
      <c r="F14" s="292"/>
      <c r="G14" s="293"/>
      <c r="H14" s="91"/>
      <c r="I14" s="91"/>
      <c r="J14" s="144"/>
      <c r="K14" s="142"/>
      <c r="L14" s="146"/>
      <c r="M14" s="142"/>
      <c r="N14" s="137"/>
      <c r="O14" s="91"/>
      <c r="P14" s="302"/>
      <c r="Q14" s="299"/>
    </row>
    <row r="15" spans="1:17" s="11" customFormat="1" ht="18.95" customHeight="1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95" customHeight="1">
      <c r="A16" s="147">
        <v>10</v>
      </c>
      <c r="B16" s="314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95" customHeight="1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95" customHeight="1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95" customHeight="1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95" customHeight="1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95" customHeight="1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95" customHeight="1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95" customHeight="1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95" customHeight="1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95" customHeight="1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95" customHeight="1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95" customHeight="1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95" customHeight="1">
      <c r="A28" s="147">
        <v>22</v>
      </c>
      <c r="B28" s="90"/>
      <c r="C28" s="90"/>
      <c r="D28" s="91"/>
      <c r="E28" s="316"/>
      <c r="F28" s="308"/>
      <c r="G28" s="309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95" customHeight="1">
      <c r="A29" s="147">
        <v>23</v>
      </c>
      <c r="B29" s="90"/>
      <c r="C29" s="90"/>
      <c r="D29" s="91"/>
      <c r="E29" s="317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95" customHeight="1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95" customHeight="1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95" customHeight="1">
      <c r="A32" s="147">
        <v>26</v>
      </c>
      <c r="B32" s="90"/>
      <c r="C32" s="90"/>
      <c r="D32" s="91"/>
      <c r="E32" s="305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95" customHeight="1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95" customHeight="1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95" customHeight="1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95" customHeight="1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95" customHeight="1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95" customHeight="1">
      <c r="A38" s="147">
        <v>32</v>
      </c>
      <c r="B38" s="90"/>
      <c r="C38" s="90"/>
      <c r="D38" s="91"/>
      <c r="E38" s="162"/>
      <c r="F38" s="107"/>
      <c r="G38" s="107"/>
      <c r="H38" s="300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95" customHeight="1">
      <c r="A39" s="147">
        <v>33</v>
      </c>
      <c r="B39" s="90"/>
      <c r="C39" s="90"/>
      <c r="D39" s="91"/>
      <c r="E39" s="162"/>
      <c r="F39" s="107"/>
      <c r="G39" s="107"/>
      <c r="H39" s="300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95" customHeight="1">
      <c r="A40" s="147">
        <v>34</v>
      </c>
      <c r="B40" s="90"/>
      <c r="C40" s="90"/>
      <c r="D40" s="91"/>
      <c r="E40" s="162"/>
      <c r="F40" s="107"/>
      <c r="G40" s="107"/>
      <c r="H40" s="300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71" si="0">IF(Q40="",999,Q40)</f>
        <v>999</v>
      </c>
      <c r="M40" s="170">
        <f t="shared" ref="M40:M71" si="1">IF(P40=999,999,1)</f>
        <v>999</v>
      </c>
      <c r="N40" s="167"/>
      <c r="O40" s="140"/>
      <c r="P40" s="108">
        <f t="shared" ref="P40:P71" si="2">IF(N40="DA",1,IF(N40="WC",2,IF(N40="SE",3,IF(N40="Q",4,IF(N40="LL",5,999)))))</f>
        <v>999</v>
      </c>
      <c r="Q40" s="92"/>
    </row>
    <row r="41" spans="1:17" s="11" customFormat="1" ht="18.95" customHeight="1">
      <c r="A41" s="147">
        <v>35</v>
      </c>
      <c r="B41" s="90"/>
      <c r="C41" s="90"/>
      <c r="D41" s="91"/>
      <c r="E41" s="162"/>
      <c r="F41" s="107"/>
      <c r="G41" s="107"/>
      <c r="H41" s="300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95" customHeight="1">
      <c r="A42" s="147">
        <v>36</v>
      </c>
      <c r="B42" s="90"/>
      <c r="C42" s="90"/>
      <c r="D42" s="91"/>
      <c r="E42" s="162"/>
      <c r="F42" s="107"/>
      <c r="G42" s="107"/>
      <c r="H42" s="300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95" customHeight="1">
      <c r="A43" s="147">
        <v>37</v>
      </c>
      <c r="B43" s="90"/>
      <c r="C43" s="90"/>
      <c r="D43" s="91"/>
      <c r="E43" s="162"/>
      <c r="F43" s="107"/>
      <c r="G43" s="107"/>
      <c r="H43" s="300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95" customHeight="1">
      <c r="A44" s="147">
        <v>38</v>
      </c>
      <c r="B44" s="90"/>
      <c r="C44" s="90"/>
      <c r="D44" s="91"/>
      <c r="E44" s="162"/>
      <c r="F44" s="107"/>
      <c r="G44" s="107"/>
      <c r="H44" s="300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95" customHeight="1">
      <c r="A45" s="147">
        <v>39</v>
      </c>
      <c r="B45" s="90"/>
      <c r="C45" s="90"/>
      <c r="D45" s="91"/>
      <c r="E45" s="162"/>
      <c r="F45" s="107"/>
      <c r="G45" s="107"/>
      <c r="H45" s="300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95" customHeight="1">
      <c r="A46" s="147">
        <v>40</v>
      </c>
      <c r="B46" s="90"/>
      <c r="C46" s="90"/>
      <c r="D46" s="91"/>
      <c r="E46" s="162"/>
      <c r="F46" s="107"/>
      <c r="G46" s="107"/>
      <c r="H46" s="300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95" customHeight="1">
      <c r="A47" s="147">
        <v>41</v>
      </c>
      <c r="B47" s="90"/>
      <c r="C47" s="90"/>
      <c r="D47" s="91"/>
      <c r="E47" s="162"/>
      <c r="F47" s="107"/>
      <c r="G47" s="107"/>
      <c r="H47" s="300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95" customHeight="1">
      <c r="A48" s="147">
        <v>42</v>
      </c>
      <c r="B48" s="90"/>
      <c r="C48" s="90"/>
      <c r="D48" s="91"/>
      <c r="E48" s="162"/>
      <c r="F48" s="107"/>
      <c r="G48" s="107"/>
      <c r="H48" s="300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95" customHeight="1">
      <c r="A49" s="147">
        <v>43</v>
      </c>
      <c r="B49" s="90"/>
      <c r="C49" s="90"/>
      <c r="D49" s="91"/>
      <c r="E49" s="162"/>
      <c r="F49" s="107"/>
      <c r="G49" s="107"/>
      <c r="H49" s="300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95" customHeight="1">
      <c r="A50" s="147">
        <v>44</v>
      </c>
      <c r="B50" s="90"/>
      <c r="C50" s="90"/>
      <c r="D50" s="91"/>
      <c r="E50" s="162"/>
      <c r="F50" s="107"/>
      <c r="G50" s="107"/>
      <c r="H50" s="300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95" customHeight="1">
      <c r="A51" s="147">
        <v>45</v>
      </c>
      <c r="B51" s="90"/>
      <c r="C51" s="90"/>
      <c r="D51" s="91"/>
      <c r="E51" s="162"/>
      <c r="F51" s="107"/>
      <c r="G51" s="107"/>
      <c r="H51" s="300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95" customHeight="1">
      <c r="A52" s="147">
        <v>46</v>
      </c>
      <c r="B52" s="90"/>
      <c r="C52" s="90"/>
      <c r="D52" s="91"/>
      <c r="E52" s="162"/>
      <c r="F52" s="107"/>
      <c r="G52" s="107"/>
      <c r="H52" s="300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95" customHeight="1">
      <c r="A53" s="147">
        <v>47</v>
      </c>
      <c r="B53" s="90"/>
      <c r="C53" s="90"/>
      <c r="D53" s="91"/>
      <c r="E53" s="162"/>
      <c r="F53" s="107"/>
      <c r="G53" s="107"/>
      <c r="H53" s="300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95" customHeight="1">
      <c r="A54" s="147">
        <v>48</v>
      </c>
      <c r="B54" s="90"/>
      <c r="C54" s="90"/>
      <c r="D54" s="91"/>
      <c r="E54" s="162"/>
      <c r="F54" s="107"/>
      <c r="G54" s="107"/>
      <c r="H54" s="300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95" customHeight="1">
      <c r="A55" s="147">
        <v>49</v>
      </c>
      <c r="B55" s="90"/>
      <c r="C55" s="90"/>
      <c r="D55" s="91"/>
      <c r="E55" s="162"/>
      <c r="F55" s="107"/>
      <c r="G55" s="107"/>
      <c r="H55" s="300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95" customHeight="1">
      <c r="A56" s="147">
        <v>50</v>
      </c>
      <c r="B56" s="90"/>
      <c r="C56" s="90"/>
      <c r="D56" s="91"/>
      <c r="E56" s="162"/>
      <c r="F56" s="107"/>
      <c r="G56" s="107"/>
      <c r="H56" s="300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95" customHeight="1">
      <c r="A57" s="147">
        <v>51</v>
      </c>
      <c r="B57" s="90"/>
      <c r="C57" s="90"/>
      <c r="D57" s="91"/>
      <c r="E57" s="162"/>
      <c r="F57" s="107"/>
      <c r="G57" s="107"/>
      <c r="H57" s="300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95" customHeight="1">
      <c r="A58" s="147">
        <v>52</v>
      </c>
      <c r="B58" s="90"/>
      <c r="C58" s="90"/>
      <c r="D58" s="91"/>
      <c r="E58" s="162"/>
      <c r="F58" s="107"/>
      <c r="G58" s="107"/>
      <c r="H58" s="300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95" customHeight="1">
      <c r="A59" s="147">
        <v>53</v>
      </c>
      <c r="B59" s="90"/>
      <c r="C59" s="90"/>
      <c r="D59" s="91"/>
      <c r="E59" s="162"/>
      <c r="F59" s="107"/>
      <c r="G59" s="107"/>
      <c r="H59" s="300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95" customHeight="1">
      <c r="A60" s="147">
        <v>54</v>
      </c>
      <c r="B60" s="90"/>
      <c r="C60" s="90"/>
      <c r="D60" s="91"/>
      <c r="E60" s="162"/>
      <c r="F60" s="107"/>
      <c r="G60" s="107"/>
      <c r="H60" s="300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95" customHeight="1">
      <c r="A61" s="147">
        <v>55</v>
      </c>
      <c r="B61" s="90"/>
      <c r="C61" s="90"/>
      <c r="D61" s="91"/>
      <c r="E61" s="162"/>
      <c r="F61" s="107"/>
      <c r="G61" s="107"/>
      <c r="H61" s="300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95" customHeight="1">
      <c r="A62" s="147">
        <v>56</v>
      </c>
      <c r="B62" s="90"/>
      <c r="C62" s="90"/>
      <c r="D62" s="91"/>
      <c r="E62" s="162"/>
      <c r="F62" s="107"/>
      <c r="G62" s="107"/>
      <c r="H62" s="300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95" customHeight="1">
      <c r="A63" s="147">
        <v>57</v>
      </c>
      <c r="B63" s="90"/>
      <c r="C63" s="90"/>
      <c r="D63" s="91"/>
      <c r="E63" s="162"/>
      <c r="F63" s="107"/>
      <c r="G63" s="107"/>
      <c r="H63" s="300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95" customHeight="1">
      <c r="A64" s="147">
        <v>58</v>
      </c>
      <c r="B64" s="90"/>
      <c r="C64" s="90"/>
      <c r="D64" s="91"/>
      <c r="E64" s="162"/>
      <c r="F64" s="107"/>
      <c r="G64" s="107"/>
      <c r="H64" s="300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95" customHeight="1">
      <c r="A65" s="147">
        <v>59</v>
      </c>
      <c r="B65" s="90"/>
      <c r="C65" s="90"/>
      <c r="D65" s="91"/>
      <c r="E65" s="162"/>
      <c r="F65" s="107"/>
      <c r="G65" s="107"/>
      <c r="H65" s="300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95" customHeight="1">
      <c r="A66" s="147">
        <v>60</v>
      </c>
      <c r="B66" s="90"/>
      <c r="C66" s="90"/>
      <c r="D66" s="91"/>
      <c r="E66" s="162"/>
      <c r="F66" s="107"/>
      <c r="G66" s="107"/>
      <c r="H66" s="300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95" customHeight="1">
      <c r="A67" s="147">
        <v>61</v>
      </c>
      <c r="B67" s="90"/>
      <c r="C67" s="90"/>
      <c r="D67" s="91"/>
      <c r="E67" s="162"/>
      <c r="F67" s="107"/>
      <c r="G67" s="107"/>
      <c r="H67" s="300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95" customHeight="1">
      <c r="A68" s="147">
        <v>62</v>
      </c>
      <c r="B68" s="90"/>
      <c r="C68" s="90"/>
      <c r="D68" s="91"/>
      <c r="E68" s="162"/>
      <c r="F68" s="107"/>
      <c r="G68" s="107"/>
      <c r="H68" s="300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95" customHeight="1">
      <c r="A69" s="147">
        <v>63</v>
      </c>
      <c r="B69" s="90"/>
      <c r="C69" s="90"/>
      <c r="D69" s="91"/>
      <c r="E69" s="162"/>
      <c r="F69" s="107"/>
      <c r="G69" s="107"/>
      <c r="H69" s="300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95" customHeight="1">
      <c r="A70" s="147">
        <v>64</v>
      </c>
      <c r="B70" s="90"/>
      <c r="C70" s="90"/>
      <c r="D70" s="91"/>
      <c r="E70" s="162"/>
      <c r="F70" s="107"/>
      <c r="G70" s="107"/>
      <c r="H70" s="300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95" customHeight="1">
      <c r="A71" s="147">
        <v>65</v>
      </c>
      <c r="B71" s="90"/>
      <c r="C71" s="90"/>
      <c r="D71" s="91"/>
      <c r="E71" s="162"/>
      <c r="F71" s="107"/>
      <c r="G71" s="107"/>
      <c r="H71" s="300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95" customHeight="1">
      <c r="A72" s="147">
        <v>66</v>
      </c>
      <c r="B72" s="90"/>
      <c r="C72" s="90"/>
      <c r="D72" s="91"/>
      <c r="E72" s="162"/>
      <c r="F72" s="107"/>
      <c r="G72" s="107"/>
      <c r="H72" s="300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ref="L72:L100" si="3">IF(Q72="",999,Q72)</f>
        <v>999</v>
      </c>
      <c r="M72" s="170">
        <f t="shared" ref="M72:M100" si="4">IF(P72=999,999,1)</f>
        <v>999</v>
      </c>
      <c r="N72" s="167"/>
      <c r="O72" s="140"/>
      <c r="P72" s="108">
        <f t="shared" ref="P72:P100" si="5">IF(N72="DA",1,IF(N72="WC",2,IF(N72="SE",3,IF(N72="Q",4,IF(N72="LL",5,999)))))</f>
        <v>999</v>
      </c>
      <c r="Q72" s="92"/>
    </row>
    <row r="73" spans="1:17" s="11" customFormat="1" ht="18.95" customHeight="1">
      <c r="A73" s="147">
        <v>67</v>
      </c>
      <c r="B73" s="90"/>
      <c r="C73" s="90"/>
      <c r="D73" s="91"/>
      <c r="E73" s="162"/>
      <c r="F73" s="107"/>
      <c r="G73" s="107"/>
      <c r="H73" s="300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3"/>
        <v>999</v>
      </c>
      <c r="M73" s="170">
        <f t="shared" si="4"/>
        <v>999</v>
      </c>
      <c r="N73" s="167"/>
      <c r="O73" s="140"/>
      <c r="P73" s="108">
        <f t="shared" si="5"/>
        <v>999</v>
      </c>
      <c r="Q73" s="92"/>
    </row>
    <row r="74" spans="1:17" s="11" customFormat="1" ht="18.95" customHeight="1">
      <c r="A74" s="147">
        <v>68</v>
      </c>
      <c r="B74" s="90"/>
      <c r="C74" s="90"/>
      <c r="D74" s="91"/>
      <c r="E74" s="162"/>
      <c r="F74" s="107"/>
      <c r="G74" s="107"/>
      <c r="H74" s="300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3"/>
        <v>999</v>
      </c>
      <c r="M74" s="170">
        <f t="shared" si="4"/>
        <v>999</v>
      </c>
      <c r="N74" s="167"/>
      <c r="O74" s="140"/>
      <c r="P74" s="108">
        <f t="shared" si="5"/>
        <v>999</v>
      </c>
      <c r="Q74" s="92"/>
    </row>
    <row r="75" spans="1:17" s="11" customFormat="1" ht="18.95" customHeight="1">
      <c r="A75" s="147">
        <v>69</v>
      </c>
      <c r="B75" s="90"/>
      <c r="C75" s="90"/>
      <c r="D75" s="91"/>
      <c r="E75" s="162"/>
      <c r="F75" s="107"/>
      <c r="G75" s="107"/>
      <c r="H75" s="300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3"/>
        <v>999</v>
      </c>
      <c r="M75" s="170">
        <f t="shared" si="4"/>
        <v>999</v>
      </c>
      <c r="N75" s="167"/>
      <c r="O75" s="140"/>
      <c r="P75" s="108">
        <f t="shared" si="5"/>
        <v>999</v>
      </c>
      <c r="Q75" s="92"/>
    </row>
    <row r="76" spans="1:17" s="11" customFormat="1" ht="18.95" customHeight="1">
      <c r="A76" s="147">
        <v>70</v>
      </c>
      <c r="B76" s="90"/>
      <c r="C76" s="90"/>
      <c r="D76" s="91"/>
      <c r="E76" s="162"/>
      <c r="F76" s="107"/>
      <c r="G76" s="107"/>
      <c r="H76" s="300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3"/>
        <v>999</v>
      </c>
      <c r="M76" s="170">
        <f t="shared" si="4"/>
        <v>999</v>
      </c>
      <c r="N76" s="167"/>
      <c r="O76" s="140"/>
      <c r="P76" s="108">
        <f t="shared" si="5"/>
        <v>999</v>
      </c>
      <c r="Q76" s="92"/>
    </row>
    <row r="77" spans="1:17" s="11" customFormat="1" ht="18.95" customHeight="1">
      <c r="A77" s="147">
        <v>71</v>
      </c>
      <c r="B77" s="90"/>
      <c r="C77" s="90"/>
      <c r="D77" s="91"/>
      <c r="E77" s="162"/>
      <c r="F77" s="107"/>
      <c r="G77" s="107"/>
      <c r="H77" s="300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3"/>
        <v>999</v>
      </c>
      <c r="M77" s="170">
        <f t="shared" si="4"/>
        <v>999</v>
      </c>
      <c r="N77" s="167"/>
      <c r="O77" s="140"/>
      <c r="P77" s="108">
        <f t="shared" si="5"/>
        <v>999</v>
      </c>
      <c r="Q77" s="92"/>
    </row>
    <row r="78" spans="1:17" s="11" customFormat="1" ht="18.95" customHeight="1">
      <c r="A78" s="147">
        <v>72</v>
      </c>
      <c r="B78" s="90"/>
      <c r="C78" s="90"/>
      <c r="D78" s="91"/>
      <c r="E78" s="162"/>
      <c r="F78" s="107"/>
      <c r="G78" s="107"/>
      <c r="H78" s="300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3"/>
        <v>999</v>
      </c>
      <c r="M78" s="170">
        <f t="shared" si="4"/>
        <v>999</v>
      </c>
      <c r="N78" s="167"/>
      <c r="O78" s="140"/>
      <c r="P78" s="108">
        <f t="shared" si="5"/>
        <v>999</v>
      </c>
      <c r="Q78" s="92"/>
    </row>
    <row r="79" spans="1:17" s="11" customFormat="1" ht="18.95" customHeight="1">
      <c r="A79" s="147">
        <v>73</v>
      </c>
      <c r="B79" s="90"/>
      <c r="C79" s="90"/>
      <c r="D79" s="91"/>
      <c r="E79" s="162"/>
      <c r="F79" s="107"/>
      <c r="G79" s="107"/>
      <c r="H79" s="300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3"/>
        <v>999</v>
      </c>
      <c r="M79" s="170">
        <f t="shared" si="4"/>
        <v>999</v>
      </c>
      <c r="N79" s="167"/>
      <c r="O79" s="140"/>
      <c r="P79" s="108">
        <f t="shared" si="5"/>
        <v>999</v>
      </c>
      <c r="Q79" s="92"/>
    </row>
    <row r="80" spans="1:17" s="11" customFormat="1" ht="18.95" customHeight="1">
      <c r="A80" s="147">
        <v>74</v>
      </c>
      <c r="B80" s="90"/>
      <c r="C80" s="90"/>
      <c r="D80" s="91"/>
      <c r="E80" s="162"/>
      <c r="F80" s="107"/>
      <c r="G80" s="107"/>
      <c r="H80" s="300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3"/>
        <v>999</v>
      </c>
      <c r="M80" s="170">
        <f t="shared" si="4"/>
        <v>999</v>
      </c>
      <c r="N80" s="167"/>
      <c r="O80" s="140"/>
      <c r="P80" s="108">
        <f t="shared" si="5"/>
        <v>999</v>
      </c>
      <c r="Q80" s="92"/>
    </row>
    <row r="81" spans="1:17" s="11" customFormat="1" ht="18.95" customHeight="1">
      <c r="A81" s="147">
        <v>75</v>
      </c>
      <c r="B81" s="90"/>
      <c r="C81" s="90"/>
      <c r="D81" s="91"/>
      <c r="E81" s="162"/>
      <c r="F81" s="107"/>
      <c r="G81" s="107"/>
      <c r="H81" s="300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3"/>
        <v>999</v>
      </c>
      <c r="M81" s="170">
        <f t="shared" si="4"/>
        <v>999</v>
      </c>
      <c r="N81" s="167"/>
      <c r="O81" s="140"/>
      <c r="P81" s="108">
        <f t="shared" si="5"/>
        <v>999</v>
      </c>
      <c r="Q81" s="92"/>
    </row>
    <row r="82" spans="1:17" s="11" customFormat="1" ht="18.95" customHeight="1">
      <c r="A82" s="147">
        <v>76</v>
      </c>
      <c r="B82" s="90"/>
      <c r="C82" s="90"/>
      <c r="D82" s="91"/>
      <c r="E82" s="162"/>
      <c r="F82" s="107"/>
      <c r="G82" s="107"/>
      <c r="H82" s="300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3"/>
        <v>999</v>
      </c>
      <c r="M82" s="170">
        <f t="shared" si="4"/>
        <v>999</v>
      </c>
      <c r="N82" s="167"/>
      <c r="O82" s="140"/>
      <c r="P82" s="108">
        <f t="shared" si="5"/>
        <v>999</v>
      </c>
      <c r="Q82" s="92"/>
    </row>
    <row r="83" spans="1:17" s="11" customFormat="1" ht="18.95" customHeight="1">
      <c r="A83" s="147">
        <v>77</v>
      </c>
      <c r="B83" s="90"/>
      <c r="C83" s="90"/>
      <c r="D83" s="91"/>
      <c r="E83" s="162"/>
      <c r="F83" s="107"/>
      <c r="G83" s="107"/>
      <c r="H83" s="300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3"/>
        <v>999</v>
      </c>
      <c r="M83" s="170">
        <f t="shared" si="4"/>
        <v>999</v>
      </c>
      <c r="N83" s="167"/>
      <c r="O83" s="140"/>
      <c r="P83" s="108">
        <f t="shared" si="5"/>
        <v>999</v>
      </c>
      <c r="Q83" s="92"/>
    </row>
    <row r="84" spans="1:17" s="11" customFormat="1" ht="18.95" customHeight="1">
      <c r="A84" s="147">
        <v>78</v>
      </c>
      <c r="B84" s="90"/>
      <c r="C84" s="90"/>
      <c r="D84" s="91"/>
      <c r="E84" s="162"/>
      <c r="F84" s="107"/>
      <c r="G84" s="107"/>
      <c r="H84" s="300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3"/>
        <v>999</v>
      </c>
      <c r="M84" s="170">
        <f t="shared" si="4"/>
        <v>999</v>
      </c>
      <c r="N84" s="167"/>
      <c r="O84" s="140"/>
      <c r="P84" s="108">
        <f t="shared" si="5"/>
        <v>999</v>
      </c>
      <c r="Q84" s="92"/>
    </row>
    <row r="85" spans="1:17" s="11" customFormat="1" ht="18.95" customHeight="1">
      <c r="A85" s="147">
        <v>79</v>
      </c>
      <c r="B85" s="90"/>
      <c r="C85" s="90"/>
      <c r="D85" s="91"/>
      <c r="E85" s="162"/>
      <c r="F85" s="107"/>
      <c r="G85" s="107"/>
      <c r="H85" s="300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3"/>
        <v>999</v>
      </c>
      <c r="M85" s="170">
        <f t="shared" si="4"/>
        <v>999</v>
      </c>
      <c r="N85" s="167"/>
      <c r="O85" s="140"/>
      <c r="P85" s="108">
        <f t="shared" si="5"/>
        <v>999</v>
      </c>
      <c r="Q85" s="92"/>
    </row>
    <row r="86" spans="1:17" s="11" customFormat="1" ht="18.95" customHeight="1">
      <c r="A86" s="147">
        <v>80</v>
      </c>
      <c r="B86" s="90"/>
      <c r="C86" s="90"/>
      <c r="D86" s="91"/>
      <c r="E86" s="162"/>
      <c r="F86" s="107"/>
      <c r="G86" s="107"/>
      <c r="H86" s="300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3"/>
        <v>999</v>
      </c>
      <c r="M86" s="170">
        <f t="shared" si="4"/>
        <v>999</v>
      </c>
      <c r="N86" s="167"/>
      <c r="O86" s="140"/>
      <c r="P86" s="108">
        <f t="shared" si="5"/>
        <v>999</v>
      </c>
      <c r="Q86" s="92"/>
    </row>
    <row r="87" spans="1:17" s="11" customFormat="1" ht="18.95" customHeight="1">
      <c r="A87" s="147">
        <v>81</v>
      </c>
      <c r="B87" s="90"/>
      <c r="C87" s="90"/>
      <c r="D87" s="91"/>
      <c r="E87" s="162"/>
      <c r="F87" s="107"/>
      <c r="G87" s="107"/>
      <c r="H87" s="300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3"/>
        <v>999</v>
      </c>
      <c r="M87" s="170">
        <f t="shared" si="4"/>
        <v>999</v>
      </c>
      <c r="N87" s="167"/>
      <c r="O87" s="140"/>
      <c r="P87" s="108">
        <f t="shared" si="5"/>
        <v>999</v>
      </c>
      <c r="Q87" s="92"/>
    </row>
    <row r="88" spans="1:17" s="11" customFormat="1" ht="18.95" customHeight="1">
      <c r="A88" s="147">
        <v>82</v>
      </c>
      <c r="B88" s="90"/>
      <c r="C88" s="90"/>
      <c r="D88" s="91"/>
      <c r="E88" s="162"/>
      <c r="F88" s="107"/>
      <c r="G88" s="107"/>
      <c r="H88" s="300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3"/>
        <v>999</v>
      </c>
      <c r="M88" s="170">
        <f t="shared" si="4"/>
        <v>999</v>
      </c>
      <c r="N88" s="167"/>
      <c r="O88" s="140"/>
      <c r="P88" s="108">
        <f t="shared" si="5"/>
        <v>999</v>
      </c>
      <c r="Q88" s="92"/>
    </row>
    <row r="89" spans="1:17" s="11" customFormat="1" ht="18.95" customHeight="1">
      <c r="A89" s="147">
        <v>83</v>
      </c>
      <c r="B89" s="90"/>
      <c r="C89" s="90"/>
      <c r="D89" s="91"/>
      <c r="E89" s="162"/>
      <c r="F89" s="107"/>
      <c r="G89" s="107"/>
      <c r="H89" s="300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3"/>
        <v>999</v>
      </c>
      <c r="M89" s="170">
        <f t="shared" si="4"/>
        <v>999</v>
      </c>
      <c r="N89" s="167"/>
      <c r="O89" s="140"/>
      <c r="P89" s="108">
        <f t="shared" si="5"/>
        <v>999</v>
      </c>
      <c r="Q89" s="92"/>
    </row>
    <row r="90" spans="1:17" s="11" customFormat="1" ht="18.95" customHeight="1">
      <c r="A90" s="147">
        <v>84</v>
      </c>
      <c r="B90" s="90"/>
      <c r="C90" s="90"/>
      <c r="D90" s="91"/>
      <c r="E90" s="162"/>
      <c r="F90" s="107"/>
      <c r="G90" s="107"/>
      <c r="H90" s="300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3"/>
        <v>999</v>
      </c>
      <c r="M90" s="170">
        <f t="shared" si="4"/>
        <v>999</v>
      </c>
      <c r="N90" s="167"/>
      <c r="O90" s="140"/>
      <c r="P90" s="108">
        <f t="shared" si="5"/>
        <v>999</v>
      </c>
      <c r="Q90" s="92"/>
    </row>
    <row r="91" spans="1:17" s="11" customFormat="1" ht="18.95" customHeight="1">
      <c r="A91" s="147">
        <v>85</v>
      </c>
      <c r="B91" s="90"/>
      <c r="C91" s="90"/>
      <c r="D91" s="91"/>
      <c r="E91" s="162"/>
      <c r="F91" s="107"/>
      <c r="G91" s="107"/>
      <c r="H91" s="300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3"/>
        <v>999</v>
      </c>
      <c r="M91" s="170">
        <f t="shared" si="4"/>
        <v>999</v>
      </c>
      <c r="N91" s="167"/>
      <c r="O91" s="140"/>
      <c r="P91" s="108">
        <f t="shared" si="5"/>
        <v>999</v>
      </c>
      <c r="Q91" s="92"/>
    </row>
    <row r="92" spans="1:17" s="11" customFormat="1" ht="18.95" customHeight="1">
      <c r="A92" s="147">
        <v>86</v>
      </c>
      <c r="B92" s="90"/>
      <c r="C92" s="90"/>
      <c r="D92" s="91"/>
      <c r="E92" s="162"/>
      <c r="F92" s="107"/>
      <c r="G92" s="107"/>
      <c r="H92" s="300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3"/>
        <v>999</v>
      </c>
      <c r="M92" s="170">
        <f t="shared" si="4"/>
        <v>999</v>
      </c>
      <c r="N92" s="167"/>
      <c r="O92" s="140"/>
      <c r="P92" s="108">
        <f t="shared" si="5"/>
        <v>999</v>
      </c>
      <c r="Q92" s="92"/>
    </row>
    <row r="93" spans="1:17" s="11" customFormat="1" ht="18.95" customHeight="1">
      <c r="A93" s="147">
        <v>87</v>
      </c>
      <c r="B93" s="90"/>
      <c r="C93" s="90"/>
      <c r="D93" s="91"/>
      <c r="E93" s="162"/>
      <c r="F93" s="107"/>
      <c r="G93" s="107"/>
      <c r="H93" s="300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3"/>
        <v>999</v>
      </c>
      <c r="M93" s="170">
        <f t="shared" si="4"/>
        <v>999</v>
      </c>
      <c r="N93" s="167"/>
      <c r="O93" s="140"/>
      <c r="P93" s="108">
        <f t="shared" si="5"/>
        <v>999</v>
      </c>
      <c r="Q93" s="92"/>
    </row>
    <row r="94" spans="1:17" s="11" customFormat="1" ht="18.95" customHeight="1">
      <c r="A94" s="147">
        <v>88</v>
      </c>
      <c r="B94" s="90"/>
      <c r="C94" s="90"/>
      <c r="D94" s="91"/>
      <c r="E94" s="162"/>
      <c r="F94" s="107"/>
      <c r="G94" s="107"/>
      <c r="H94" s="300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3"/>
        <v>999</v>
      </c>
      <c r="M94" s="170">
        <f t="shared" si="4"/>
        <v>999</v>
      </c>
      <c r="N94" s="167"/>
      <c r="O94" s="140"/>
      <c r="P94" s="108">
        <f t="shared" si="5"/>
        <v>999</v>
      </c>
      <c r="Q94" s="92"/>
    </row>
    <row r="95" spans="1:17" s="11" customFormat="1" ht="18.95" customHeight="1">
      <c r="A95" s="147">
        <v>89</v>
      </c>
      <c r="B95" s="90"/>
      <c r="C95" s="90"/>
      <c r="D95" s="91"/>
      <c r="E95" s="162"/>
      <c r="F95" s="107"/>
      <c r="G95" s="107"/>
      <c r="H95" s="300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3"/>
        <v>999</v>
      </c>
      <c r="M95" s="170">
        <f t="shared" si="4"/>
        <v>999</v>
      </c>
      <c r="N95" s="167"/>
      <c r="O95" s="140"/>
      <c r="P95" s="108">
        <f t="shared" si="5"/>
        <v>999</v>
      </c>
      <c r="Q95" s="92"/>
    </row>
    <row r="96" spans="1:17" s="11" customFormat="1" ht="18.95" customHeight="1">
      <c r="A96" s="147">
        <v>90</v>
      </c>
      <c r="B96" s="90"/>
      <c r="C96" s="90"/>
      <c r="D96" s="91"/>
      <c r="E96" s="162"/>
      <c r="F96" s="107"/>
      <c r="G96" s="107"/>
      <c r="H96" s="300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3"/>
        <v>999</v>
      </c>
      <c r="M96" s="170">
        <f t="shared" si="4"/>
        <v>999</v>
      </c>
      <c r="N96" s="167"/>
      <c r="O96" s="140"/>
      <c r="P96" s="108">
        <f t="shared" si="5"/>
        <v>999</v>
      </c>
      <c r="Q96" s="92"/>
    </row>
    <row r="97" spans="1:17" s="11" customFormat="1" ht="18.95" customHeight="1">
      <c r="A97" s="147">
        <v>91</v>
      </c>
      <c r="B97" s="90"/>
      <c r="C97" s="90"/>
      <c r="D97" s="91"/>
      <c r="E97" s="162"/>
      <c r="F97" s="107"/>
      <c r="G97" s="107"/>
      <c r="H97" s="300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3"/>
        <v>999</v>
      </c>
      <c r="M97" s="170">
        <f t="shared" si="4"/>
        <v>999</v>
      </c>
      <c r="N97" s="167"/>
      <c r="O97" s="140"/>
      <c r="P97" s="108">
        <f t="shared" si="5"/>
        <v>999</v>
      </c>
      <c r="Q97" s="92"/>
    </row>
    <row r="98" spans="1:17" s="11" customFormat="1" ht="18.95" customHeight="1">
      <c r="A98" s="147">
        <v>92</v>
      </c>
      <c r="B98" s="90"/>
      <c r="C98" s="90"/>
      <c r="D98" s="91"/>
      <c r="E98" s="162"/>
      <c r="F98" s="107"/>
      <c r="G98" s="107"/>
      <c r="H98" s="300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3"/>
        <v>999</v>
      </c>
      <c r="M98" s="170">
        <f t="shared" si="4"/>
        <v>999</v>
      </c>
      <c r="N98" s="167"/>
      <c r="O98" s="140"/>
      <c r="P98" s="108">
        <f t="shared" si="5"/>
        <v>999</v>
      </c>
      <c r="Q98" s="92"/>
    </row>
    <row r="99" spans="1:17" s="11" customFormat="1" ht="18.95" customHeight="1">
      <c r="A99" s="147">
        <v>93</v>
      </c>
      <c r="B99" s="90"/>
      <c r="C99" s="90"/>
      <c r="D99" s="91"/>
      <c r="E99" s="162"/>
      <c r="F99" s="107"/>
      <c r="G99" s="107"/>
      <c r="H99" s="300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3"/>
        <v>999</v>
      </c>
      <c r="M99" s="170">
        <f t="shared" si="4"/>
        <v>999</v>
      </c>
      <c r="N99" s="167"/>
      <c r="O99" s="140"/>
      <c r="P99" s="108">
        <f t="shared" si="5"/>
        <v>999</v>
      </c>
      <c r="Q99" s="92"/>
    </row>
    <row r="100" spans="1:17" s="11" customFormat="1" ht="18.95" customHeight="1">
      <c r="A100" s="147">
        <v>94</v>
      </c>
      <c r="B100" s="90"/>
      <c r="C100" s="90"/>
      <c r="D100" s="91"/>
      <c r="E100" s="162"/>
      <c r="F100" s="107"/>
      <c r="G100" s="107"/>
      <c r="H100" s="300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3"/>
        <v>999</v>
      </c>
      <c r="M100" s="170">
        <f t="shared" si="4"/>
        <v>999</v>
      </c>
      <c r="N100" s="167"/>
      <c r="O100" s="140"/>
      <c r="P100" s="108">
        <f t="shared" si="5"/>
        <v>999</v>
      </c>
      <c r="Q100" s="92"/>
    </row>
    <row r="101" spans="1:17" s="11" customFormat="1" ht="18.95" customHeight="1">
      <c r="A101" s="147">
        <v>95</v>
      </c>
      <c r="B101" s="90"/>
      <c r="C101" s="90"/>
      <c r="D101" s="91"/>
      <c r="E101" s="162"/>
      <c r="F101" s="107"/>
      <c r="G101" s="107"/>
      <c r="H101" s="300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ref="L101:L134" si="6">IF(Q101="",999,Q101)</f>
        <v>999</v>
      </c>
      <c r="M101" s="170">
        <f t="shared" ref="M101:M134" si="7">IF(P101=999,999,1)</f>
        <v>999</v>
      </c>
      <c r="N101" s="167"/>
      <c r="O101" s="140"/>
      <c r="P101" s="108">
        <f t="shared" ref="P101:P134" si="8">IF(N101="DA",1,IF(N101="WC",2,IF(N101="SE",3,IF(N101="Q",4,IF(N101="LL",5,999)))))</f>
        <v>999</v>
      </c>
      <c r="Q101" s="92"/>
    </row>
    <row r="102" spans="1:17" s="11" customFormat="1" ht="18.95" customHeight="1">
      <c r="A102" s="147">
        <v>96</v>
      </c>
      <c r="B102" s="90"/>
      <c r="C102" s="90"/>
      <c r="D102" s="91"/>
      <c r="E102" s="162"/>
      <c r="F102" s="107"/>
      <c r="G102" s="107"/>
      <c r="H102" s="300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6"/>
        <v>999</v>
      </c>
      <c r="M102" s="170">
        <f t="shared" si="7"/>
        <v>999</v>
      </c>
      <c r="N102" s="167"/>
      <c r="O102" s="140"/>
      <c r="P102" s="108">
        <f t="shared" si="8"/>
        <v>999</v>
      </c>
      <c r="Q102" s="92"/>
    </row>
    <row r="103" spans="1:17" s="11" customFormat="1" ht="18.95" customHeight="1">
      <c r="A103" s="147">
        <v>97</v>
      </c>
      <c r="B103" s="90"/>
      <c r="C103" s="90"/>
      <c r="D103" s="91"/>
      <c r="E103" s="162"/>
      <c r="F103" s="107"/>
      <c r="G103" s="107"/>
      <c r="H103" s="300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6"/>
        <v>999</v>
      </c>
      <c r="M103" s="170">
        <f t="shared" si="7"/>
        <v>999</v>
      </c>
      <c r="N103" s="167"/>
      <c r="O103" s="140"/>
      <c r="P103" s="108">
        <f t="shared" si="8"/>
        <v>999</v>
      </c>
      <c r="Q103" s="92"/>
    </row>
    <row r="104" spans="1:17" s="11" customFormat="1" ht="18.95" customHeight="1">
      <c r="A104" s="147">
        <v>98</v>
      </c>
      <c r="B104" s="90"/>
      <c r="C104" s="90"/>
      <c r="D104" s="91"/>
      <c r="E104" s="162"/>
      <c r="F104" s="107"/>
      <c r="G104" s="107"/>
      <c r="H104" s="300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si="6"/>
        <v>999</v>
      </c>
      <c r="M104" s="170">
        <f t="shared" si="7"/>
        <v>999</v>
      </c>
      <c r="N104" s="167"/>
      <c r="O104" s="140"/>
      <c r="P104" s="108">
        <f t="shared" si="8"/>
        <v>999</v>
      </c>
      <c r="Q104" s="92"/>
    </row>
    <row r="105" spans="1:17" s="11" customFormat="1" ht="18.95" customHeight="1">
      <c r="A105" s="147">
        <v>99</v>
      </c>
      <c r="B105" s="90"/>
      <c r="C105" s="90"/>
      <c r="D105" s="91"/>
      <c r="E105" s="162"/>
      <c r="F105" s="107"/>
      <c r="G105" s="107"/>
      <c r="H105" s="300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6"/>
        <v>999</v>
      </c>
      <c r="M105" s="170">
        <f t="shared" si="7"/>
        <v>999</v>
      </c>
      <c r="N105" s="167"/>
      <c r="O105" s="140"/>
      <c r="P105" s="108">
        <f t="shared" si="8"/>
        <v>999</v>
      </c>
      <c r="Q105" s="92"/>
    </row>
    <row r="106" spans="1:17" s="11" customFormat="1" ht="18.95" customHeight="1">
      <c r="A106" s="147">
        <v>100</v>
      </c>
      <c r="B106" s="90"/>
      <c r="C106" s="90"/>
      <c r="D106" s="91"/>
      <c r="E106" s="162"/>
      <c r="F106" s="107"/>
      <c r="G106" s="107"/>
      <c r="H106" s="300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6"/>
        <v>999</v>
      </c>
      <c r="M106" s="170">
        <f t="shared" si="7"/>
        <v>999</v>
      </c>
      <c r="N106" s="167"/>
      <c r="O106" s="140"/>
      <c r="P106" s="108">
        <f t="shared" si="8"/>
        <v>999</v>
      </c>
      <c r="Q106" s="92"/>
    </row>
    <row r="107" spans="1:17" s="11" customFormat="1" ht="18.95" customHeight="1">
      <c r="A107" s="147">
        <v>101</v>
      </c>
      <c r="B107" s="90"/>
      <c r="C107" s="90"/>
      <c r="D107" s="91"/>
      <c r="E107" s="162"/>
      <c r="F107" s="107"/>
      <c r="G107" s="107"/>
      <c r="H107" s="300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6"/>
        <v>999</v>
      </c>
      <c r="M107" s="170">
        <f t="shared" si="7"/>
        <v>999</v>
      </c>
      <c r="N107" s="167"/>
      <c r="O107" s="140"/>
      <c r="P107" s="108">
        <f t="shared" si="8"/>
        <v>999</v>
      </c>
      <c r="Q107" s="92"/>
    </row>
    <row r="108" spans="1:17" s="11" customFormat="1" ht="18.95" customHeight="1">
      <c r="A108" s="147">
        <v>102</v>
      </c>
      <c r="B108" s="90"/>
      <c r="C108" s="90"/>
      <c r="D108" s="91"/>
      <c r="E108" s="162"/>
      <c r="F108" s="107"/>
      <c r="G108" s="107"/>
      <c r="H108" s="300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6"/>
        <v>999</v>
      </c>
      <c r="M108" s="170">
        <f t="shared" si="7"/>
        <v>999</v>
      </c>
      <c r="N108" s="167"/>
      <c r="O108" s="140"/>
      <c r="P108" s="108">
        <f t="shared" si="8"/>
        <v>999</v>
      </c>
      <c r="Q108" s="92"/>
    </row>
    <row r="109" spans="1:17" s="11" customFormat="1" ht="18.95" customHeight="1">
      <c r="A109" s="147">
        <v>103</v>
      </c>
      <c r="B109" s="90"/>
      <c r="C109" s="90"/>
      <c r="D109" s="91"/>
      <c r="E109" s="162"/>
      <c r="F109" s="107"/>
      <c r="G109" s="107"/>
      <c r="H109" s="300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6"/>
        <v>999</v>
      </c>
      <c r="M109" s="170">
        <f t="shared" si="7"/>
        <v>999</v>
      </c>
      <c r="N109" s="167"/>
      <c r="O109" s="140"/>
      <c r="P109" s="108">
        <f t="shared" si="8"/>
        <v>999</v>
      </c>
      <c r="Q109" s="92"/>
    </row>
    <row r="110" spans="1:17" s="11" customFormat="1" ht="18.95" customHeight="1">
      <c r="A110" s="147">
        <v>104</v>
      </c>
      <c r="B110" s="90"/>
      <c r="C110" s="90"/>
      <c r="D110" s="91"/>
      <c r="E110" s="162"/>
      <c r="F110" s="107"/>
      <c r="G110" s="107"/>
      <c r="H110" s="300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6"/>
        <v>999</v>
      </c>
      <c r="M110" s="170">
        <f t="shared" si="7"/>
        <v>999</v>
      </c>
      <c r="N110" s="167"/>
      <c r="O110" s="140"/>
      <c r="P110" s="108">
        <f t="shared" si="8"/>
        <v>999</v>
      </c>
      <c r="Q110" s="92"/>
    </row>
    <row r="111" spans="1:17" s="11" customFormat="1" ht="18.95" customHeight="1">
      <c r="A111" s="147">
        <v>105</v>
      </c>
      <c r="B111" s="90"/>
      <c r="C111" s="90"/>
      <c r="D111" s="91"/>
      <c r="E111" s="162"/>
      <c r="F111" s="107"/>
      <c r="G111" s="107"/>
      <c r="H111" s="300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6"/>
        <v>999</v>
      </c>
      <c r="M111" s="170">
        <f t="shared" si="7"/>
        <v>999</v>
      </c>
      <c r="N111" s="167"/>
      <c r="O111" s="140"/>
      <c r="P111" s="108">
        <f t="shared" si="8"/>
        <v>999</v>
      </c>
      <c r="Q111" s="92"/>
    </row>
    <row r="112" spans="1:17" s="11" customFormat="1" ht="18.95" customHeight="1">
      <c r="A112" s="147">
        <v>106</v>
      </c>
      <c r="B112" s="90"/>
      <c r="C112" s="90"/>
      <c r="D112" s="91"/>
      <c r="E112" s="162"/>
      <c r="F112" s="107"/>
      <c r="G112" s="107"/>
      <c r="H112" s="300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6"/>
        <v>999</v>
      </c>
      <c r="M112" s="170">
        <f t="shared" si="7"/>
        <v>999</v>
      </c>
      <c r="N112" s="167"/>
      <c r="O112" s="140"/>
      <c r="P112" s="108">
        <f t="shared" si="8"/>
        <v>999</v>
      </c>
      <c r="Q112" s="92"/>
    </row>
    <row r="113" spans="1:17" s="11" customFormat="1" ht="18.95" customHeight="1">
      <c r="A113" s="147">
        <v>107</v>
      </c>
      <c r="B113" s="90"/>
      <c r="C113" s="90"/>
      <c r="D113" s="91"/>
      <c r="E113" s="162"/>
      <c r="F113" s="107"/>
      <c r="G113" s="107"/>
      <c r="H113" s="300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6"/>
        <v>999</v>
      </c>
      <c r="M113" s="170">
        <f t="shared" si="7"/>
        <v>999</v>
      </c>
      <c r="N113" s="167"/>
      <c r="O113" s="140"/>
      <c r="P113" s="108">
        <f t="shared" si="8"/>
        <v>999</v>
      </c>
      <c r="Q113" s="92"/>
    </row>
    <row r="114" spans="1:17" s="11" customFormat="1" ht="18.95" customHeight="1">
      <c r="A114" s="147">
        <v>108</v>
      </c>
      <c r="B114" s="90"/>
      <c r="C114" s="90"/>
      <c r="D114" s="91"/>
      <c r="E114" s="162"/>
      <c r="F114" s="107"/>
      <c r="G114" s="107"/>
      <c r="H114" s="300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6"/>
        <v>999</v>
      </c>
      <c r="M114" s="170">
        <f t="shared" si="7"/>
        <v>999</v>
      </c>
      <c r="N114" s="167"/>
      <c r="O114" s="140"/>
      <c r="P114" s="108">
        <f t="shared" si="8"/>
        <v>999</v>
      </c>
      <c r="Q114" s="92"/>
    </row>
    <row r="115" spans="1:17" s="11" customFormat="1" ht="18.95" customHeight="1">
      <c r="A115" s="147">
        <v>109</v>
      </c>
      <c r="B115" s="90"/>
      <c r="C115" s="90"/>
      <c r="D115" s="91"/>
      <c r="E115" s="162"/>
      <c r="F115" s="107"/>
      <c r="G115" s="107"/>
      <c r="H115" s="300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6"/>
        <v>999</v>
      </c>
      <c r="M115" s="170">
        <f t="shared" si="7"/>
        <v>999</v>
      </c>
      <c r="N115" s="167"/>
      <c r="O115" s="140"/>
      <c r="P115" s="108">
        <f t="shared" si="8"/>
        <v>999</v>
      </c>
      <c r="Q115" s="92"/>
    </row>
    <row r="116" spans="1:17" s="11" customFormat="1" ht="18.95" customHeight="1">
      <c r="A116" s="147">
        <v>110</v>
      </c>
      <c r="B116" s="90"/>
      <c r="C116" s="90"/>
      <c r="D116" s="91"/>
      <c r="E116" s="162"/>
      <c r="F116" s="107"/>
      <c r="G116" s="107"/>
      <c r="H116" s="300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6"/>
        <v>999</v>
      </c>
      <c r="M116" s="170">
        <f t="shared" si="7"/>
        <v>999</v>
      </c>
      <c r="N116" s="167"/>
      <c r="O116" s="140"/>
      <c r="P116" s="108">
        <f t="shared" si="8"/>
        <v>999</v>
      </c>
      <c r="Q116" s="92"/>
    </row>
    <row r="117" spans="1:17" s="11" customFormat="1" ht="18.95" customHeight="1">
      <c r="A117" s="147">
        <v>111</v>
      </c>
      <c r="B117" s="90"/>
      <c r="C117" s="90"/>
      <c r="D117" s="91"/>
      <c r="E117" s="162"/>
      <c r="F117" s="107"/>
      <c r="G117" s="107"/>
      <c r="H117" s="300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6"/>
        <v>999</v>
      </c>
      <c r="M117" s="170">
        <f t="shared" si="7"/>
        <v>999</v>
      </c>
      <c r="N117" s="167"/>
      <c r="O117" s="140"/>
      <c r="P117" s="108">
        <f t="shared" si="8"/>
        <v>999</v>
      </c>
      <c r="Q117" s="92"/>
    </row>
    <row r="118" spans="1:17" s="11" customFormat="1" ht="18.95" customHeight="1">
      <c r="A118" s="147">
        <v>112</v>
      </c>
      <c r="B118" s="90"/>
      <c r="C118" s="90"/>
      <c r="D118" s="91"/>
      <c r="E118" s="162"/>
      <c r="F118" s="107"/>
      <c r="G118" s="107"/>
      <c r="H118" s="300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6"/>
        <v>999</v>
      </c>
      <c r="M118" s="170">
        <f t="shared" si="7"/>
        <v>999</v>
      </c>
      <c r="N118" s="167"/>
      <c r="O118" s="140"/>
      <c r="P118" s="108">
        <f t="shared" si="8"/>
        <v>999</v>
      </c>
      <c r="Q118" s="92"/>
    </row>
    <row r="119" spans="1:17" s="11" customFormat="1" ht="18.95" customHeight="1">
      <c r="A119" s="147">
        <v>113</v>
      </c>
      <c r="B119" s="90"/>
      <c r="C119" s="90"/>
      <c r="D119" s="91"/>
      <c r="E119" s="162"/>
      <c r="F119" s="107"/>
      <c r="G119" s="107"/>
      <c r="H119" s="300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6"/>
        <v>999</v>
      </c>
      <c r="M119" s="170">
        <f t="shared" si="7"/>
        <v>999</v>
      </c>
      <c r="N119" s="167"/>
      <c r="O119" s="140"/>
      <c r="P119" s="108">
        <f t="shared" si="8"/>
        <v>999</v>
      </c>
      <c r="Q119" s="92"/>
    </row>
    <row r="120" spans="1:17" s="11" customFormat="1" ht="18.95" customHeight="1">
      <c r="A120" s="147">
        <v>114</v>
      </c>
      <c r="B120" s="90"/>
      <c r="C120" s="90"/>
      <c r="D120" s="91"/>
      <c r="E120" s="162"/>
      <c r="F120" s="107"/>
      <c r="G120" s="107"/>
      <c r="H120" s="300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6"/>
        <v>999</v>
      </c>
      <c r="M120" s="170">
        <f t="shared" si="7"/>
        <v>999</v>
      </c>
      <c r="N120" s="167"/>
      <c r="O120" s="140"/>
      <c r="P120" s="108">
        <f t="shared" si="8"/>
        <v>999</v>
      </c>
      <c r="Q120" s="92"/>
    </row>
    <row r="121" spans="1:17" s="11" customFormat="1" ht="18.95" customHeight="1">
      <c r="A121" s="147">
        <v>115</v>
      </c>
      <c r="B121" s="90"/>
      <c r="C121" s="90"/>
      <c r="D121" s="91"/>
      <c r="E121" s="162"/>
      <c r="F121" s="107"/>
      <c r="G121" s="107"/>
      <c r="H121" s="300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6"/>
        <v>999</v>
      </c>
      <c r="M121" s="170">
        <f t="shared" si="7"/>
        <v>999</v>
      </c>
      <c r="N121" s="167"/>
      <c r="O121" s="140"/>
      <c r="P121" s="108">
        <f t="shared" si="8"/>
        <v>999</v>
      </c>
      <c r="Q121" s="92"/>
    </row>
    <row r="122" spans="1:17" s="11" customFormat="1" ht="18.95" customHeight="1">
      <c r="A122" s="147">
        <v>116</v>
      </c>
      <c r="B122" s="90"/>
      <c r="C122" s="90"/>
      <c r="D122" s="91"/>
      <c r="E122" s="162"/>
      <c r="F122" s="107"/>
      <c r="G122" s="107"/>
      <c r="H122" s="300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6"/>
        <v>999</v>
      </c>
      <c r="M122" s="170">
        <f t="shared" si="7"/>
        <v>999</v>
      </c>
      <c r="N122" s="167"/>
      <c r="O122" s="140"/>
      <c r="P122" s="108">
        <f t="shared" si="8"/>
        <v>999</v>
      </c>
      <c r="Q122" s="92"/>
    </row>
    <row r="123" spans="1:17" s="11" customFormat="1" ht="18.95" customHeight="1">
      <c r="A123" s="147">
        <v>117</v>
      </c>
      <c r="B123" s="90"/>
      <c r="C123" s="90"/>
      <c r="D123" s="91"/>
      <c r="E123" s="162"/>
      <c r="F123" s="107"/>
      <c r="G123" s="107"/>
      <c r="H123" s="300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6"/>
        <v>999</v>
      </c>
      <c r="M123" s="170">
        <f t="shared" si="7"/>
        <v>999</v>
      </c>
      <c r="N123" s="167"/>
      <c r="O123" s="140"/>
      <c r="P123" s="108">
        <f t="shared" si="8"/>
        <v>999</v>
      </c>
      <c r="Q123" s="92"/>
    </row>
    <row r="124" spans="1:17" s="11" customFormat="1" ht="18.95" customHeight="1">
      <c r="A124" s="147">
        <v>118</v>
      </c>
      <c r="B124" s="90"/>
      <c r="C124" s="90"/>
      <c r="D124" s="91"/>
      <c r="E124" s="162"/>
      <c r="F124" s="107"/>
      <c r="G124" s="107"/>
      <c r="H124" s="300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6"/>
        <v>999</v>
      </c>
      <c r="M124" s="170">
        <f t="shared" si="7"/>
        <v>999</v>
      </c>
      <c r="N124" s="167"/>
      <c r="O124" s="140"/>
      <c r="P124" s="108">
        <f t="shared" si="8"/>
        <v>999</v>
      </c>
      <c r="Q124" s="92"/>
    </row>
    <row r="125" spans="1:17" s="11" customFormat="1" ht="18.95" customHeight="1">
      <c r="A125" s="147">
        <v>119</v>
      </c>
      <c r="B125" s="90"/>
      <c r="C125" s="90"/>
      <c r="D125" s="91"/>
      <c r="E125" s="162"/>
      <c r="F125" s="107"/>
      <c r="G125" s="107"/>
      <c r="H125" s="300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6"/>
        <v>999</v>
      </c>
      <c r="M125" s="170">
        <f t="shared" si="7"/>
        <v>999</v>
      </c>
      <c r="N125" s="167"/>
      <c r="O125" s="140"/>
      <c r="P125" s="108">
        <f t="shared" si="8"/>
        <v>999</v>
      </c>
      <c r="Q125" s="92"/>
    </row>
    <row r="126" spans="1:17" s="11" customFormat="1" ht="18.95" customHeight="1">
      <c r="A126" s="147">
        <v>120</v>
      </c>
      <c r="B126" s="90"/>
      <c r="C126" s="90"/>
      <c r="D126" s="91"/>
      <c r="E126" s="162"/>
      <c r="F126" s="107"/>
      <c r="G126" s="107"/>
      <c r="H126" s="300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6"/>
        <v>999</v>
      </c>
      <c r="M126" s="170">
        <f t="shared" si="7"/>
        <v>999</v>
      </c>
      <c r="N126" s="167"/>
      <c r="O126" s="140"/>
      <c r="P126" s="108">
        <f t="shared" si="8"/>
        <v>999</v>
      </c>
      <c r="Q126" s="92"/>
    </row>
    <row r="127" spans="1:17" s="11" customFormat="1" ht="18.95" customHeight="1">
      <c r="A127" s="147">
        <v>121</v>
      </c>
      <c r="B127" s="90"/>
      <c r="C127" s="90"/>
      <c r="D127" s="91"/>
      <c r="E127" s="162"/>
      <c r="F127" s="107"/>
      <c r="G127" s="107"/>
      <c r="H127" s="300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6"/>
        <v>999</v>
      </c>
      <c r="M127" s="170">
        <f t="shared" si="7"/>
        <v>999</v>
      </c>
      <c r="N127" s="167"/>
      <c r="O127" s="140"/>
      <c r="P127" s="108">
        <f t="shared" si="8"/>
        <v>999</v>
      </c>
      <c r="Q127" s="92"/>
    </row>
    <row r="128" spans="1:17" s="11" customFormat="1" ht="18.95" customHeight="1">
      <c r="A128" s="147">
        <v>122</v>
      </c>
      <c r="B128" s="90"/>
      <c r="C128" s="90"/>
      <c r="D128" s="91"/>
      <c r="E128" s="162"/>
      <c r="F128" s="107"/>
      <c r="G128" s="107"/>
      <c r="H128" s="300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6"/>
        <v>999</v>
      </c>
      <c r="M128" s="170">
        <f t="shared" si="7"/>
        <v>999</v>
      </c>
      <c r="N128" s="167"/>
      <c r="O128" s="140"/>
      <c r="P128" s="108">
        <f t="shared" si="8"/>
        <v>999</v>
      </c>
      <c r="Q128" s="92"/>
    </row>
    <row r="129" spans="1:17" s="11" customFormat="1" ht="18.95" customHeight="1">
      <c r="A129" s="147">
        <v>123</v>
      </c>
      <c r="B129" s="90"/>
      <c r="C129" s="90"/>
      <c r="D129" s="91"/>
      <c r="E129" s="162"/>
      <c r="F129" s="107"/>
      <c r="G129" s="107"/>
      <c r="H129" s="300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6"/>
        <v>999</v>
      </c>
      <c r="M129" s="170">
        <f t="shared" si="7"/>
        <v>999</v>
      </c>
      <c r="N129" s="167"/>
      <c r="O129" s="140"/>
      <c r="P129" s="108">
        <f t="shared" si="8"/>
        <v>999</v>
      </c>
      <c r="Q129" s="92"/>
    </row>
    <row r="130" spans="1:17" s="11" customFormat="1" ht="18.95" customHeight="1">
      <c r="A130" s="147">
        <v>124</v>
      </c>
      <c r="B130" s="90"/>
      <c r="C130" s="90"/>
      <c r="D130" s="91"/>
      <c r="E130" s="162"/>
      <c r="F130" s="107"/>
      <c r="G130" s="107"/>
      <c r="H130" s="300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6"/>
        <v>999</v>
      </c>
      <c r="M130" s="170">
        <f t="shared" si="7"/>
        <v>999</v>
      </c>
      <c r="N130" s="167"/>
      <c r="O130" s="140"/>
      <c r="P130" s="108">
        <f t="shared" si="8"/>
        <v>999</v>
      </c>
      <c r="Q130" s="92"/>
    </row>
    <row r="131" spans="1:17" s="11" customFormat="1" ht="18.95" customHeight="1">
      <c r="A131" s="147">
        <v>125</v>
      </c>
      <c r="B131" s="90"/>
      <c r="C131" s="90"/>
      <c r="D131" s="91"/>
      <c r="E131" s="162"/>
      <c r="F131" s="107"/>
      <c r="G131" s="107"/>
      <c r="H131" s="300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6"/>
        <v>999</v>
      </c>
      <c r="M131" s="170">
        <f t="shared" si="7"/>
        <v>999</v>
      </c>
      <c r="N131" s="167"/>
      <c r="O131" s="140"/>
      <c r="P131" s="108">
        <f t="shared" si="8"/>
        <v>999</v>
      </c>
      <c r="Q131" s="92"/>
    </row>
    <row r="132" spans="1:17" s="11" customFormat="1" ht="18.95" customHeight="1">
      <c r="A132" s="147">
        <v>126</v>
      </c>
      <c r="B132" s="90"/>
      <c r="C132" s="90"/>
      <c r="D132" s="91"/>
      <c r="E132" s="162"/>
      <c r="F132" s="107"/>
      <c r="G132" s="107"/>
      <c r="H132" s="300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6"/>
        <v>999</v>
      </c>
      <c r="M132" s="170">
        <f t="shared" si="7"/>
        <v>999</v>
      </c>
      <c r="N132" s="167"/>
      <c r="O132" s="140"/>
      <c r="P132" s="108">
        <f t="shared" si="8"/>
        <v>999</v>
      </c>
      <c r="Q132" s="92"/>
    </row>
    <row r="133" spans="1:17" s="11" customFormat="1" ht="18.95" customHeight="1">
      <c r="A133" s="147">
        <v>127</v>
      </c>
      <c r="B133" s="90"/>
      <c r="C133" s="90"/>
      <c r="D133" s="91"/>
      <c r="E133" s="162"/>
      <c r="F133" s="107"/>
      <c r="G133" s="107"/>
      <c r="H133" s="300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6"/>
        <v>999</v>
      </c>
      <c r="M133" s="170">
        <f t="shared" si="7"/>
        <v>999</v>
      </c>
      <c r="N133" s="167"/>
      <c r="O133" s="140"/>
      <c r="P133" s="108">
        <f t="shared" si="8"/>
        <v>999</v>
      </c>
      <c r="Q133" s="92"/>
    </row>
    <row r="134" spans="1:17" s="11" customFormat="1" ht="18.95" customHeight="1">
      <c r="A134" s="147">
        <v>128</v>
      </c>
      <c r="B134" s="90"/>
      <c r="C134" s="90"/>
      <c r="D134" s="91"/>
      <c r="E134" s="162"/>
      <c r="F134" s="107"/>
      <c r="G134" s="107"/>
      <c r="H134" s="300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6"/>
        <v>999</v>
      </c>
      <c r="M134" s="170">
        <f t="shared" si="7"/>
        <v>999</v>
      </c>
      <c r="N134" s="167"/>
      <c r="O134" s="171"/>
      <c r="P134" s="172">
        <f t="shared" si="8"/>
        <v>999</v>
      </c>
      <c r="Q134" s="173"/>
    </row>
    <row r="135" spans="1:17">
      <c r="A135" s="147">
        <v>129</v>
      </c>
      <c r="B135" s="90"/>
      <c r="C135" s="90"/>
      <c r="D135" s="91"/>
      <c r="E135" s="162"/>
      <c r="F135" s="107"/>
      <c r="G135" s="107"/>
      <c r="H135" s="300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ref="L135:L156" si="9">IF(Q135="",999,Q135)</f>
        <v>999</v>
      </c>
      <c r="M135" s="170">
        <f t="shared" ref="M135:M156" si="10">IF(P135=999,999,1)</f>
        <v>999</v>
      </c>
      <c r="N135" s="167"/>
      <c r="O135" s="140"/>
      <c r="P135" s="108">
        <f t="shared" ref="P135:P156" si="11">IF(N135="DA",1,IF(N135="WC",2,IF(N135="SE",3,IF(N135="Q",4,IF(N135="LL",5,999)))))</f>
        <v>999</v>
      </c>
      <c r="Q135" s="92"/>
    </row>
    <row r="136" spans="1:17">
      <c r="A136" s="147">
        <v>130</v>
      </c>
      <c r="B136" s="90"/>
      <c r="C136" s="90"/>
      <c r="D136" s="91"/>
      <c r="E136" s="162"/>
      <c r="F136" s="107"/>
      <c r="G136" s="107"/>
      <c r="H136" s="300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9"/>
        <v>999</v>
      </c>
      <c r="M136" s="170">
        <f t="shared" si="10"/>
        <v>999</v>
      </c>
      <c r="N136" s="167"/>
      <c r="O136" s="140"/>
      <c r="P136" s="108">
        <f t="shared" si="11"/>
        <v>999</v>
      </c>
      <c r="Q136" s="92"/>
    </row>
    <row r="137" spans="1:17">
      <c r="A137" s="147">
        <v>131</v>
      </c>
      <c r="B137" s="90"/>
      <c r="C137" s="90"/>
      <c r="D137" s="91"/>
      <c r="E137" s="162"/>
      <c r="F137" s="107"/>
      <c r="G137" s="107"/>
      <c r="H137" s="300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9"/>
        <v>999</v>
      </c>
      <c r="M137" s="170">
        <f t="shared" si="10"/>
        <v>999</v>
      </c>
      <c r="N137" s="167"/>
      <c r="O137" s="140"/>
      <c r="P137" s="108">
        <f t="shared" si="11"/>
        <v>999</v>
      </c>
      <c r="Q137" s="92"/>
    </row>
    <row r="138" spans="1:17">
      <c r="A138" s="147">
        <v>132</v>
      </c>
      <c r="B138" s="90"/>
      <c r="C138" s="90"/>
      <c r="D138" s="91"/>
      <c r="E138" s="162"/>
      <c r="F138" s="107"/>
      <c r="G138" s="107"/>
      <c r="H138" s="300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9"/>
        <v>999</v>
      </c>
      <c r="M138" s="170">
        <f t="shared" si="10"/>
        <v>999</v>
      </c>
      <c r="N138" s="167"/>
      <c r="O138" s="140"/>
      <c r="P138" s="108">
        <f t="shared" si="11"/>
        <v>999</v>
      </c>
      <c r="Q138" s="92"/>
    </row>
    <row r="139" spans="1:17">
      <c r="A139" s="147">
        <v>133</v>
      </c>
      <c r="B139" s="90"/>
      <c r="C139" s="90"/>
      <c r="D139" s="91"/>
      <c r="E139" s="162"/>
      <c r="F139" s="107"/>
      <c r="G139" s="107"/>
      <c r="H139" s="300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9"/>
        <v>999</v>
      </c>
      <c r="M139" s="170">
        <f t="shared" si="10"/>
        <v>999</v>
      </c>
      <c r="N139" s="167"/>
      <c r="O139" s="140"/>
      <c r="P139" s="108">
        <f t="shared" si="11"/>
        <v>999</v>
      </c>
      <c r="Q139" s="92"/>
    </row>
    <row r="140" spans="1:17">
      <c r="A140" s="147">
        <v>134</v>
      </c>
      <c r="B140" s="90"/>
      <c r="C140" s="90"/>
      <c r="D140" s="91"/>
      <c r="E140" s="162"/>
      <c r="F140" s="107"/>
      <c r="G140" s="107"/>
      <c r="H140" s="300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9"/>
        <v>999</v>
      </c>
      <c r="M140" s="170">
        <f t="shared" si="10"/>
        <v>999</v>
      </c>
      <c r="N140" s="167"/>
      <c r="O140" s="140"/>
      <c r="P140" s="108">
        <f t="shared" si="11"/>
        <v>999</v>
      </c>
      <c r="Q140" s="92"/>
    </row>
    <row r="141" spans="1:17">
      <c r="A141" s="147">
        <v>135</v>
      </c>
      <c r="B141" s="90"/>
      <c r="C141" s="90"/>
      <c r="D141" s="91"/>
      <c r="E141" s="162"/>
      <c r="F141" s="107"/>
      <c r="G141" s="107"/>
      <c r="H141" s="300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9"/>
        <v>999</v>
      </c>
      <c r="M141" s="170">
        <f t="shared" si="10"/>
        <v>999</v>
      </c>
      <c r="N141" s="167"/>
      <c r="O141" s="171"/>
      <c r="P141" s="172">
        <f t="shared" si="11"/>
        <v>999</v>
      </c>
      <c r="Q141" s="173"/>
    </row>
    <row r="142" spans="1:17">
      <c r="A142" s="147">
        <v>136</v>
      </c>
      <c r="B142" s="90"/>
      <c r="C142" s="90"/>
      <c r="D142" s="91"/>
      <c r="E142" s="162"/>
      <c r="F142" s="107"/>
      <c r="G142" s="107"/>
      <c r="H142" s="300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9"/>
        <v>999</v>
      </c>
      <c r="M142" s="170">
        <f t="shared" si="10"/>
        <v>999</v>
      </c>
      <c r="N142" s="167"/>
      <c r="O142" s="140"/>
      <c r="P142" s="108">
        <f t="shared" si="11"/>
        <v>999</v>
      </c>
      <c r="Q142" s="92"/>
    </row>
    <row r="143" spans="1:17">
      <c r="A143" s="147">
        <v>137</v>
      </c>
      <c r="B143" s="90"/>
      <c r="C143" s="90"/>
      <c r="D143" s="91"/>
      <c r="E143" s="162"/>
      <c r="F143" s="107"/>
      <c r="G143" s="107"/>
      <c r="H143" s="300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9"/>
        <v>999</v>
      </c>
      <c r="M143" s="170">
        <f t="shared" si="10"/>
        <v>999</v>
      </c>
      <c r="N143" s="167"/>
      <c r="O143" s="140"/>
      <c r="P143" s="108">
        <f t="shared" si="11"/>
        <v>999</v>
      </c>
      <c r="Q143" s="92"/>
    </row>
    <row r="144" spans="1:17">
      <c r="A144" s="147">
        <v>138</v>
      </c>
      <c r="B144" s="90"/>
      <c r="C144" s="90"/>
      <c r="D144" s="91"/>
      <c r="E144" s="162"/>
      <c r="F144" s="107"/>
      <c r="G144" s="107"/>
      <c r="H144" s="300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9"/>
        <v>999</v>
      </c>
      <c r="M144" s="170">
        <f t="shared" si="10"/>
        <v>999</v>
      </c>
      <c r="N144" s="167"/>
      <c r="O144" s="140"/>
      <c r="P144" s="108">
        <f t="shared" si="11"/>
        <v>999</v>
      </c>
      <c r="Q144" s="92"/>
    </row>
    <row r="145" spans="1:17">
      <c r="A145" s="147">
        <v>139</v>
      </c>
      <c r="B145" s="90"/>
      <c r="C145" s="90"/>
      <c r="D145" s="91"/>
      <c r="E145" s="162"/>
      <c r="F145" s="107"/>
      <c r="G145" s="107"/>
      <c r="H145" s="300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9"/>
        <v>999</v>
      </c>
      <c r="M145" s="170">
        <f t="shared" si="10"/>
        <v>999</v>
      </c>
      <c r="N145" s="167"/>
      <c r="O145" s="140"/>
      <c r="P145" s="108">
        <f t="shared" si="11"/>
        <v>999</v>
      </c>
      <c r="Q145" s="92"/>
    </row>
    <row r="146" spans="1:17">
      <c r="A146" s="147">
        <v>140</v>
      </c>
      <c r="B146" s="90"/>
      <c r="C146" s="90"/>
      <c r="D146" s="91"/>
      <c r="E146" s="162"/>
      <c r="F146" s="107"/>
      <c r="G146" s="107"/>
      <c r="H146" s="300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9"/>
        <v>999</v>
      </c>
      <c r="M146" s="170">
        <f t="shared" si="10"/>
        <v>999</v>
      </c>
      <c r="N146" s="167"/>
      <c r="O146" s="140"/>
      <c r="P146" s="108">
        <f t="shared" si="11"/>
        <v>999</v>
      </c>
      <c r="Q146" s="92"/>
    </row>
    <row r="147" spans="1:17">
      <c r="A147" s="147">
        <v>141</v>
      </c>
      <c r="B147" s="90"/>
      <c r="C147" s="90"/>
      <c r="D147" s="91"/>
      <c r="E147" s="162"/>
      <c r="F147" s="107"/>
      <c r="G147" s="107"/>
      <c r="H147" s="300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9"/>
        <v>999</v>
      </c>
      <c r="M147" s="170">
        <f t="shared" si="10"/>
        <v>999</v>
      </c>
      <c r="N147" s="167"/>
      <c r="O147" s="140"/>
      <c r="P147" s="108">
        <f t="shared" si="11"/>
        <v>999</v>
      </c>
      <c r="Q147" s="92"/>
    </row>
    <row r="148" spans="1:17">
      <c r="A148" s="147">
        <v>142</v>
      </c>
      <c r="B148" s="90"/>
      <c r="C148" s="90"/>
      <c r="D148" s="91"/>
      <c r="E148" s="162"/>
      <c r="F148" s="107"/>
      <c r="G148" s="107"/>
      <c r="H148" s="300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9"/>
        <v>999</v>
      </c>
      <c r="M148" s="170">
        <f t="shared" si="10"/>
        <v>999</v>
      </c>
      <c r="N148" s="167"/>
      <c r="O148" s="171"/>
      <c r="P148" s="172">
        <f t="shared" si="11"/>
        <v>999</v>
      </c>
      <c r="Q148" s="173"/>
    </row>
    <row r="149" spans="1:17">
      <c r="A149" s="147">
        <v>143</v>
      </c>
      <c r="B149" s="90"/>
      <c r="C149" s="90"/>
      <c r="D149" s="91"/>
      <c r="E149" s="162"/>
      <c r="F149" s="107"/>
      <c r="G149" s="107"/>
      <c r="H149" s="300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9"/>
        <v>999</v>
      </c>
      <c r="M149" s="170">
        <f t="shared" si="10"/>
        <v>999</v>
      </c>
      <c r="N149" s="167"/>
      <c r="O149" s="140"/>
      <c r="P149" s="108">
        <f t="shared" si="11"/>
        <v>999</v>
      </c>
      <c r="Q149" s="92"/>
    </row>
    <row r="150" spans="1:17">
      <c r="A150" s="147">
        <v>144</v>
      </c>
      <c r="B150" s="90"/>
      <c r="C150" s="90"/>
      <c r="D150" s="91"/>
      <c r="E150" s="162"/>
      <c r="F150" s="107"/>
      <c r="G150" s="107"/>
      <c r="H150" s="300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9"/>
        <v>999</v>
      </c>
      <c r="M150" s="170">
        <f t="shared" si="10"/>
        <v>999</v>
      </c>
      <c r="N150" s="167"/>
      <c r="O150" s="140"/>
      <c r="P150" s="108">
        <f t="shared" si="11"/>
        <v>999</v>
      </c>
      <c r="Q150" s="92"/>
    </row>
    <row r="151" spans="1:17">
      <c r="A151" s="147">
        <v>145</v>
      </c>
      <c r="B151" s="90"/>
      <c r="C151" s="90"/>
      <c r="D151" s="91"/>
      <c r="E151" s="162"/>
      <c r="F151" s="107"/>
      <c r="G151" s="107"/>
      <c r="H151" s="300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9"/>
        <v>999</v>
      </c>
      <c r="M151" s="170">
        <f t="shared" si="10"/>
        <v>999</v>
      </c>
      <c r="N151" s="167"/>
      <c r="O151" s="140"/>
      <c r="P151" s="108">
        <f t="shared" si="11"/>
        <v>999</v>
      </c>
      <c r="Q151" s="92"/>
    </row>
    <row r="152" spans="1:17">
      <c r="A152" s="147">
        <v>146</v>
      </c>
      <c r="B152" s="90"/>
      <c r="C152" s="90"/>
      <c r="D152" s="91"/>
      <c r="E152" s="162"/>
      <c r="F152" s="107"/>
      <c r="G152" s="107"/>
      <c r="H152" s="300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9"/>
        <v>999</v>
      </c>
      <c r="M152" s="170">
        <f t="shared" si="10"/>
        <v>999</v>
      </c>
      <c r="N152" s="167"/>
      <c r="O152" s="140"/>
      <c r="P152" s="108">
        <f t="shared" si="11"/>
        <v>999</v>
      </c>
      <c r="Q152" s="92"/>
    </row>
    <row r="153" spans="1:17">
      <c r="A153" s="147">
        <v>147</v>
      </c>
      <c r="B153" s="90"/>
      <c r="C153" s="90"/>
      <c r="D153" s="91"/>
      <c r="E153" s="162"/>
      <c r="F153" s="107"/>
      <c r="G153" s="107"/>
      <c r="H153" s="300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9"/>
        <v>999</v>
      </c>
      <c r="M153" s="170">
        <f t="shared" si="10"/>
        <v>999</v>
      </c>
      <c r="N153" s="167"/>
      <c r="O153" s="140"/>
      <c r="P153" s="108">
        <f t="shared" si="11"/>
        <v>999</v>
      </c>
      <c r="Q153" s="92"/>
    </row>
    <row r="154" spans="1:17">
      <c r="A154" s="147">
        <v>148</v>
      </c>
      <c r="B154" s="90"/>
      <c r="C154" s="90"/>
      <c r="D154" s="91"/>
      <c r="E154" s="162"/>
      <c r="F154" s="107"/>
      <c r="G154" s="107"/>
      <c r="H154" s="300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9"/>
        <v>999</v>
      </c>
      <c r="M154" s="170">
        <f t="shared" si="10"/>
        <v>999</v>
      </c>
      <c r="N154" s="167"/>
      <c r="O154" s="140"/>
      <c r="P154" s="108">
        <f t="shared" si="11"/>
        <v>999</v>
      </c>
      <c r="Q154" s="92"/>
    </row>
    <row r="155" spans="1:17">
      <c r="A155" s="147">
        <v>149</v>
      </c>
      <c r="B155" s="90"/>
      <c r="C155" s="90"/>
      <c r="D155" s="91"/>
      <c r="E155" s="162"/>
      <c r="F155" s="107"/>
      <c r="G155" s="107"/>
      <c r="H155" s="300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9"/>
        <v>999</v>
      </c>
      <c r="M155" s="170">
        <f t="shared" si="10"/>
        <v>999</v>
      </c>
      <c r="N155" s="167"/>
      <c r="O155" s="140"/>
      <c r="P155" s="108">
        <f t="shared" si="11"/>
        <v>999</v>
      </c>
      <c r="Q155" s="92"/>
    </row>
    <row r="156" spans="1:17">
      <c r="A156" s="147">
        <v>150</v>
      </c>
      <c r="B156" s="90"/>
      <c r="C156" s="90"/>
      <c r="D156" s="91"/>
      <c r="E156" s="162"/>
      <c r="F156" s="107"/>
      <c r="G156" s="107"/>
      <c r="H156" s="300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9"/>
        <v>999</v>
      </c>
      <c r="M156" s="170">
        <f t="shared" si="10"/>
        <v>999</v>
      </c>
      <c r="N156" s="167"/>
      <c r="O156" s="140"/>
      <c r="P156" s="108">
        <f t="shared" si="11"/>
        <v>999</v>
      </c>
      <c r="Q156" s="92"/>
    </row>
  </sheetData>
  <phoneticPr fontId="52" type="noConversion"/>
  <conditionalFormatting sqref="E7:E156">
    <cfRule type="expression" dxfId="115" priority="14" stopIfTrue="1">
      <formula>AND(ROUNDDOWN(($A$4-E7)/365.25,0)&lt;=13,G7&lt;&gt;"OK")</formula>
    </cfRule>
    <cfRule type="expression" dxfId="114" priority="15" stopIfTrue="1">
      <formula>AND(ROUNDDOWN(($A$4-E7)/365.25,0)&lt;=14,G7&lt;&gt;"OK")</formula>
    </cfRule>
    <cfRule type="expression" dxfId="113" priority="16" stopIfTrue="1">
      <formula>AND(ROUNDDOWN(($A$4-E7)/365.25,0)&lt;=17,G7&lt;&gt;"OK")</formula>
    </cfRule>
  </conditionalFormatting>
  <conditionalFormatting sqref="J7:J156">
    <cfRule type="cellIs" dxfId="112" priority="17" stopIfTrue="1" operator="equal">
      <formula>"Z"</formula>
    </cfRule>
  </conditionalFormatting>
  <conditionalFormatting sqref="A7:D156">
    <cfRule type="expression" dxfId="111" priority="18" stopIfTrue="1">
      <formula>$Q7&gt;=1</formula>
    </cfRule>
  </conditionalFormatting>
  <conditionalFormatting sqref="E7:E14">
    <cfRule type="expression" dxfId="110" priority="11" stopIfTrue="1">
      <formula>AND(ROUNDDOWN(($A$4-E7)/365.25,0)&lt;=13,G7&lt;&gt;"OK")</formula>
    </cfRule>
    <cfRule type="expression" dxfId="109" priority="12" stopIfTrue="1">
      <formula>AND(ROUNDDOWN(($A$4-E7)/365.25,0)&lt;=14,G7&lt;&gt;"OK")</formula>
    </cfRule>
    <cfRule type="expression" dxfId="108" priority="13" stopIfTrue="1">
      <formula>AND(ROUNDDOWN(($A$4-E7)/365.25,0)&lt;=17,G7&lt;&gt;"OK")</formula>
    </cfRule>
  </conditionalFormatting>
  <conditionalFormatting sqref="J7:J14">
    <cfRule type="cellIs" dxfId="107" priority="10" stopIfTrue="1" operator="equal">
      <formula>"Z"</formula>
    </cfRule>
  </conditionalFormatting>
  <conditionalFormatting sqref="B7:D14">
    <cfRule type="expression" dxfId="106" priority="9" stopIfTrue="1">
      <formula>$Q7&gt;=1</formula>
    </cfRule>
  </conditionalFormatting>
  <conditionalFormatting sqref="E7:E14">
    <cfRule type="expression" dxfId="105" priority="6" stopIfTrue="1">
      <formula>AND(ROUNDDOWN(($A$4-E7)/365.25,0)&lt;=13,G7&lt;&gt;"OK")</formula>
    </cfRule>
    <cfRule type="expression" dxfId="104" priority="7" stopIfTrue="1">
      <formula>AND(ROUNDDOWN(($A$4-E7)/365.25,0)&lt;=14,G7&lt;&gt;"OK")</formula>
    </cfRule>
    <cfRule type="expression" dxfId="103" priority="8" stopIfTrue="1">
      <formula>AND(ROUNDDOWN(($A$4-E7)/365.25,0)&lt;=17,G7&lt;&gt;"OK")</formula>
    </cfRule>
  </conditionalFormatting>
  <conditionalFormatting sqref="B7:D14">
    <cfRule type="expression" dxfId="102" priority="5" stopIfTrue="1">
      <formula>$Q7&gt;=1</formula>
    </cfRule>
  </conditionalFormatting>
  <conditionalFormatting sqref="E7:E27 E29:E37">
    <cfRule type="expression" dxfId="101" priority="2" stopIfTrue="1">
      <formula>AND(ROUNDDOWN(($A$4-E7)/365.25,0)&lt;=13,G7&lt;&gt;"OK")</formula>
    </cfRule>
    <cfRule type="expression" dxfId="100" priority="3" stopIfTrue="1">
      <formula>AND(ROUNDDOWN(($A$4-E7)/365.25,0)&lt;=14,G7&lt;&gt;"OK")</formula>
    </cfRule>
    <cfRule type="expression" dxfId="99" priority="4" stopIfTrue="1">
      <formula>AND(ROUNDDOWN(($A$4-E7)/365.25,0)&lt;=17,G7&lt;&gt;"OK")</formula>
    </cfRule>
  </conditionalFormatting>
  <conditionalFormatting sqref="B7:D37">
    <cfRule type="expression" dxfId="98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Munka5">
    <tabColor indexed="11"/>
  </sheetPr>
  <dimension ref="A1:AK51"/>
  <sheetViews>
    <sheetView tabSelected="1" workbookViewId="0">
      <selection activeCell="U23" sqref="U23"/>
    </sheetView>
  </sheetViews>
  <sheetFormatPr defaultRowHeight="12.75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6" width="5.28515625" customWidth="1"/>
    <col min="17" max="17" width="11.5703125" customWidth="1"/>
    <col min="25" max="25" width="10.28515625" hidden="1" customWidth="1"/>
    <col min="26" max="37" width="9.140625" hidden="1" customWidth="1"/>
  </cols>
  <sheetData>
    <row r="1" spans="1:37" ht="26.25">
      <c r="A1" s="807" t="str">
        <f>Altalanos!$A$6</f>
        <v>Budapesti Diákolimpia</v>
      </c>
      <c r="B1" s="807"/>
      <c r="C1" s="807"/>
      <c r="D1" s="807"/>
      <c r="E1" s="807"/>
      <c r="F1" s="807"/>
      <c r="G1" s="178"/>
      <c r="H1" s="181" t="s">
        <v>47</v>
      </c>
      <c r="I1" s="179"/>
      <c r="J1" s="180"/>
      <c r="L1" s="182"/>
      <c r="M1" s="208"/>
      <c r="N1" s="210"/>
      <c r="O1" s="210" t="s">
        <v>11</v>
      </c>
      <c r="P1" s="210"/>
      <c r="Q1" s="211"/>
      <c r="R1" s="210"/>
      <c r="S1" s="212"/>
      <c r="AB1" s="282" t="e">
        <f>IF(Y5=1,CONCATENATE(VLOOKUP(Y3,AA16:AH27,2)),CONCATENATE(VLOOKUP(Y3,AA2:AK13,2)))</f>
        <v>#N/A</v>
      </c>
      <c r="AC1" s="282" t="e">
        <f>IF(Y5=1,CONCATENATE(VLOOKUP(Y3,AA16:AK27,3)),CONCATENATE(VLOOKUP(Y3,AA2:AK13,3)))</f>
        <v>#N/A</v>
      </c>
      <c r="AD1" s="282" t="e">
        <f>IF(Y5=1,CONCATENATE(VLOOKUP(Y3,AA16:AK27,4)),CONCATENATE(VLOOKUP(Y3,AA2:AK13,4)))</f>
        <v>#N/A</v>
      </c>
      <c r="AE1" s="282" t="e">
        <f>IF(Y5=1,CONCATENATE(VLOOKUP(Y3,AA16:AK27,5)),CONCATENATE(VLOOKUP(Y3,AA2:AK13,5)))</f>
        <v>#N/A</v>
      </c>
      <c r="AF1" s="282" t="e">
        <f>IF(Y5=1,CONCATENATE(VLOOKUP(Y3,AA16:AK27,6)),CONCATENATE(VLOOKUP(Y3,AA2:AK13,6)))</f>
        <v>#N/A</v>
      </c>
      <c r="AG1" s="282" t="e">
        <f>IF(Y5=1,CONCATENATE(VLOOKUP(Y3,AA16:AK27,7)),CONCATENATE(VLOOKUP(Y3,AA2:AK13,7)))</f>
        <v>#N/A</v>
      </c>
      <c r="AH1" s="282" t="e">
        <f>IF(Y5=1,CONCATENATE(VLOOKUP(Y3,AA16:AK27,8)),CONCATENATE(VLOOKUP(Y3,AA2:AK13,8)))</f>
        <v>#N/A</v>
      </c>
      <c r="AI1" s="282" t="e">
        <f>IF(Y5=1,CONCATENATE(VLOOKUP(Y3,AA16:AK27,9)),CONCATENATE(VLOOKUP(Y3,AA2:AK13,9)))</f>
        <v>#N/A</v>
      </c>
      <c r="AJ1" s="282" t="e">
        <f>IF(Y5=1,CONCATENATE(VLOOKUP(Y3,AA16:AK27,10)),CONCATENATE(VLOOKUP(Y3,AA2:AK13,10)))</f>
        <v>#N/A</v>
      </c>
      <c r="AK1" s="282" t="e">
        <f>IF(Y5=1,CONCATENATE(VLOOKUP(Y3,AA16:AK27,11)),CONCATENATE(VLOOKUP(Y3,AA2:AK13,11)))</f>
        <v>#N/A</v>
      </c>
    </row>
    <row r="2" spans="1:37">
      <c r="A2" s="183" t="s">
        <v>46</v>
      </c>
      <c r="B2" s="184"/>
      <c r="C2" s="184"/>
      <c r="D2" s="184"/>
      <c r="E2" s="184" t="s">
        <v>196</v>
      </c>
      <c r="F2" s="184" t="s">
        <v>58</v>
      </c>
      <c r="G2" s="185"/>
      <c r="H2" s="186"/>
      <c r="I2" s="186"/>
      <c r="J2" s="187"/>
      <c r="K2" s="182"/>
      <c r="L2" s="182"/>
      <c r="M2" s="209"/>
      <c r="N2" s="213"/>
      <c r="O2" s="214"/>
      <c r="P2" s="213"/>
      <c r="Q2" s="214"/>
      <c r="R2" s="213"/>
      <c r="S2" s="212"/>
      <c r="Y2" s="276"/>
      <c r="Z2" s="275"/>
      <c r="AA2" s="275" t="s">
        <v>58</v>
      </c>
      <c r="AB2" s="280">
        <v>150</v>
      </c>
      <c r="AC2" s="280">
        <v>120</v>
      </c>
      <c r="AD2" s="280">
        <v>100</v>
      </c>
      <c r="AE2" s="280">
        <v>80</v>
      </c>
      <c r="AF2" s="280">
        <v>70</v>
      </c>
      <c r="AG2" s="280">
        <v>60</v>
      </c>
      <c r="AH2" s="280">
        <v>55</v>
      </c>
      <c r="AI2" s="280">
        <v>50</v>
      </c>
      <c r="AJ2" s="280">
        <v>45</v>
      </c>
      <c r="AK2" s="280">
        <v>40</v>
      </c>
    </row>
    <row r="3" spans="1:37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6"/>
      <c r="O3" s="215"/>
      <c r="P3" s="216"/>
      <c r="Q3" s="264" t="s">
        <v>72</v>
      </c>
      <c r="R3" s="265" t="s">
        <v>78</v>
      </c>
      <c r="S3" s="265" t="s">
        <v>73</v>
      </c>
      <c r="Y3" s="275">
        <f>IF(H4="OB","A",IF(H4="IX","W",H4))</f>
        <v>0</v>
      </c>
      <c r="Z3" s="275"/>
      <c r="AA3" s="275" t="s">
        <v>82</v>
      </c>
      <c r="AB3" s="280">
        <v>120</v>
      </c>
      <c r="AC3" s="280">
        <v>90</v>
      </c>
      <c r="AD3" s="280">
        <v>65</v>
      </c>
      <c r="AE3" s="280">
        <v>55</v>
      </c>
      <c r="AF3" s="280">
        <v>50</v>
      </c>
      <c r="AG3" s="280">
        <v>45</v>
      </c>
      <c r="AH3" s="280">
        <v>40</v>
      </c>
      <c r="AI3" s="280">
        <v>35</v>
      </c>
      <c r="AJ3" s="280">
        <v>25</v>
      </c>
      <c r="AK3" s="280">
        <v>20</v>
      </c>
    </row>
    <row r="4" spans="1:37" ht="13.5" thickBot="1">
      <c r="A4" s="808" t="str">
        <f>Altalanos!$A$10</f>
        <v>2023.05.02-05.</v>
      </c>
      <c r="B4" s="808"/>
      <c r="C4" s="808"/>
      <c r="D4" s="188"/>
      <c r="E4" s="189" t="str">
        <f>Altalanos!$C$10</f>
        <v>Budapest</v>
      </c>
      <c r="F4" s="189"/>
      <c r="G4" s="189"/>
      <c r="H4" s="191"/>
      <c r="I4" s="189"/>
      <c r="J4" s="190"/>
      <c r="K4" s="191"/>
      <c r="L4" s="192" t="str">
        <f>Altalanos!$E$10</f>
        <v>Kádár László</v>
      </c>
      <c r="M4" s="191"/>
      <c r="N4" s="217"/>
      <c r="O4" s="218"/>
      <c r="P4" s="217"/>
      <c r="Q4" s="266" t="s">
        <v>79</v>
      </c>
      <c r="R4" s="267" t="s">
        <v>74</v>
      </c>
      <c r="S4" s="267" t="s">
        <v>75</v>
      </c>
      <c r="Y4" s="275"/>
      <c r="Z4" s="275"/>
      <c r="AA4" s="275" t="s">
        <v>83</v>
      </c>
      <c r="AB4" s="280">
        <v>90</v>
      </c>
      <c r="AC4" s="280">
        <v>60</v>
      </c>
      <c r="AD4" s="280">
        <v>45</v>
      </c>
      <c r="AE4" s="280">
        <v>34</v>
      </c>
      <c r="AF4" s="280">
        <v>27</v>
      </c>
      <c r="AG4" s="280">
        <v>22</v>
      </c>
      <c r="AH4" s="280">
        <v>18</v>
      </c>
      <c r="AI4" s="280">
        <v>15</v>
      </c>
      <c r="AJ4" s="280">
        <v>12</v>
      </c>
      <c r="AK4" s="280">
        <v>9</v>
      </c>
    </row>
    <row r="5" spans="1:37">
      <c r="A5" s="31"/>
      <c r="B5" s="31" t="s">
        <v>44</v>
      </c>
      <c r="C5" s="204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2"/>
      <c r="O5" s="212"/>
      <c r="P5" s="212"/>
      <c r="Q5" s="268" t="s">
        <v>80</v>
      </c>
      <c r="R5" s="269" t="s">
        <v>76</v>
      </c>
      <c r="S5" s="269" t="s">
        <v>77</v>
      </c>
      <c r="Y5" s="275">
        <f>IF(OR(Altalanos!$A$8="F1",Altalanos!$A$8="F2",Altalanos!$A$8="N1",Altalanos!$A$8="N2"),1,2)</f>
        <v>2</v>
      </c>
      <c r="Z5" s="275"/>
      <c r="AA5" s="275" t="s">
        <v>84</v>
      </c>
      <c r="AB5" s="280">
        <v>60</v>
      </c>
      <c r="AC5" s="280">
        <v>40</v>
      </c>
      <c r="AD5" s="280">
        <v>30</v>
      </c>
      <c r="AE5" s="280">
        <v>20</v>
      </c>
      <c r="AF5" s="280">
        <v>18</v>
      </c>
      <c r="AG5" s="280">
        <v>15</v>
      </c>
      <c r="AH5" s="280">
        <v>12</v>
      </c>
      <c r="AI5" s="280">
        <v>10</v>
      </c>
      <c r="AJ5" s="280">
        <v>8</v>
      </c>
      <c r="AK5" s="280">
        <v>6</v>
      </c>
    </row>
    <row r="6" spans="1:37">
      <c r="A6" s="194"/>
      <c r="B6" s="194"/>
      <c r="C6" s="248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212"/>
      <c r="O6" s="212"/>
      <c r="P6" s="212"/>
      <c r="Q6" s="212"/>
      <c r="R6" s="212"/>
      <c r="S6" s="212"/>
      <c r="Y6" s="275"/>
      <c r="Z6" s="275"/>
      <c r="AA6" s="275" t="s">
        <v>85</v>
      </c>
      <c r="AB6" s="280">
        <v>40</v>
      </c>
      <c r="AC6" s="280">
        <v>25</v>
      </c>
      <c r="AD6" s="280">
        <v>18</v>
      </c>
      <c r="AE6" s="280">
        <v>13</v>
      </c>
      <c r="AF6" s="280">
        <v>10</v>
      </c>
      <c r="AG6" s="280">
        <v>8</v>
      </c>
      <c r="AH6" s="280">
        <v>6</v>
      </c>
      <c r="AI6" s="280">
        <v>5</v>
      </c>
      <c r="AJ6" s="280">
        <v>4</v>
      </c>
      <c r="AK6" s="280">
        <v>3</v>
      </c>
    </row>
    <row r="7" spans="1:37">
      <c r="A7" s="256" t="s">
        <v>58</v>
      </c>
      <c r="B7" s="270">
        <v>6</v>
      </c>
      <c r="C7" s="206">
        <f>IF($B7="","",VLOOKUP($B7,'2'!$A$7:$O$22,5))</f>
        <v>0</v>
      </c>
      <c r="D7" s="206">
        <f>IF($B7="","",VLOOKUP($B7,'2'!$A$7:$O$22,15))</f>
        <v>0</v>
      </c>
      <c r="E7" s="202" t="str">
        <f>UPPER(IF($B7="","",VLOOKUP($B7,'2'!$A$7:$O$22,2)))</f>
        <v xml:space="preserve">TAJTA </v>
      </c>
      <c r="F7" s="321"/>
      <c r="G7" s="202" t="str">
        <f>IF($B7="","",VLOOKUP($B7,'2'!$A$7:$O$22,3))</f>
        <v>Áron</v>
      </c>
      <c r="H7" s="205"/>
      <c r="I7" s="203">
        <f>IF($B7="","",VLOOKUP($B7,'2'!$A$7:$O$22,4))</f>
        <v>0</v>
      </c>
      <c r="J7" s="194"/>
      <c r="K7" s="772" t="s">
        <v>251</v>
      </c>
      <c r="L7" s="277"/>
      <c r="M7" s="284"/>
      <c r="N7" s="212"/>
      <c r="O7" s="212"/>
      <c r="P7" s="212"/>
      <c r="Q7" s="264" t="s">
        <v>72</v>
      </c>
      <c r="R7" s="311" t="s">
        <v>102</v>
      </c>
      <c r="S7" s="311" t="s">
        <v>104</v>
      </c>
      <c r="Y7" s="275"/>
      <c r="Z7" s="275"/>
      <c r="AA7" s="275" t="s">
        <v>86</v>
      </c>
      <c r="AB7" s="280">
        <v>25</v>
      </c>
      <c r="AC7" s="280">
        <v>15</v>
      </c>
      <c r="AD7" s="280">
        <v>13</v>
      </c>
      <c r="AE7" s="280">
        <v>8</v>
      </c>
      <c r="AF7" s="280">
        <v>6</v>
      </c>
      <c r="AG7" s="280">
        <v>4</v>
      </c>
      <c r="AH7" s="280">
        <v>3</v>
      </c>
      <c r="AI7" s="280">
        <v>2</v>
      </c>
      <c r="AJ7" s="280">
        <v>1</v>
      </c>
      <c r="AK7" s="280">
        <v>0</v>
      </c>
    </row>
    <row r="8" spans="1:37">
      <c r="A8" s="219"/>
      <c r="B8" s="271"/>
      <c r="C8" s="220"/>
      <c r="D8" s="220"/>
      <c r="E8" s="220"/>
      <c r="F8" s="220"/>
      <c r="G8" s="220"/>
      <c r="H8" s="220"/>
      <c r="I8" s="220"/>
      <c r="J8" s="194"/>
      <c r="K8" s="219"/>
      <c r="L8" s="219"/>
      <c r="M8" s="285"/>
      <c r="N8" s="212"/>
      <c r="O8" s="212"/>
      <c r="P8" s="212"/>
      <c r="Q8" s="266" t="s">
        <v>79</v>
      </c>
      <c r="R8" s="312" t="s">
        <v>103</v>
      </c>
      <c r="S8" s="312" t="s">
        <v>105</v>
      </c>
      <c r="Y8" s="275"/>
      <c r="Z8" s="275"/>
      <c r="AA8" s="275" t="s">
        <v>87</v>
      </c>
      <c r="AB8" s="280">
        <v>15</v>
      </c>
      <c r="AC8" s="280">
        <v>10</v>
      </c>
      <c r="AD8" s="280">
        <v>7</v>
      </c>
      <c r="AE8" s="280">
        <v>5</v>
      </c>
      <c r="AF8" s="280">
        <v>4</v>
      </c>
      <c r="AG8" s="280">
        <v>3</v>
      </c>
      <c r="AH8" s="280">
        <v>2</v>
      </c>
      <c r="AI8" s="280">
        <v>1</v>
      </c>
      <c r="AJ8" s="280">
        <v>0</v>
      </c>
      <c r="AK8" s="280">
        <v>0</v>
      </c>
    </row>
    <row r="9" spans="1:37">
      <c r="A9" s="219" t="s">
        <v>59</v>
      </c>
      <c r="B9" s="272">
        <v>1</v>
      </c>
      <c r="C9" s="206">
        <f>IF($B9="","",VLOOKUP($B9,'2'!$A$7:$O$22,5))</f>
        <v>0</v>
      </c>
      <c r="D9" s="206">
        <f>IF($B9="","",VLOOKUP($B9,'2'!$A$7:$O$22,15))</f>
        <v>0</v>
      </c>
      <c r="E9" s="202" t="str">
        <f>UPPER(IF($B9="","",VLOOKUP($B9,'2'!$A$7:$O$22,2)))</f>
        <v xml:space="preserve">KRISTYÁN </v>
      </c>
      <c r="F9" s="207"/>
      <c r="G9" s="202" t="str">
        <f>IF($B9="","",VLOOKUP($B9,'2'!$A$7:$O$22,3))</f>
        <v>Ádám</v>
      </c>
      <c r="H9" s="207"/>
      <c r="I9" s="202">
        <f>IF($B9="","",VLOOKUP($B9,'2'!$A$7:$O$22,4))</f>
        <v>0</v>
      </c>
      <c r="J9" s="194"/>
      <c r="K9" s="283"/>
      <c r="L9" s="277" t="str">
        <f>IF(K9="","",CONCATENATE(VLOOKUP($Y$3,$AB$1:$AK$1,K9)," pont"))</f>
        <v/>
      </c>
      <c r="M9" s="284"/>
      <c r="N9" s="212"/>
      <c r="O9" s="212"/>
      <c r="P9" s="212"/>
      <c r="Q9" s="268" t="s">
        <v>80</v>
      </c>
      <c r="R9" s="313" t="s">
        <v>81</v>
      </c>
      <c r="S9" s="313" t="s">
        <v>106</v>
      </c>
      <c r="Y9" s="275"/>
      <c r="Z9" s="275"/>
      <c r="AA9" s="275" t="s">
        <v>88</v>
      </c>
      <c r="AB9" s="280">
        <v>10</v>
      </c>
      <c r="AC9" s="280">
        <v>6</v>
      </c>
      <c r="AD9" s="280">
        <v>4</v>
      </c>
      <c r="AE9" s="280">
        <v>2</v>
      </c>
      <c r="AF9" s="280">
        <v>1</v>
      </c>
      <c r="AG9" s="280">
        <v>0</v>
      </c>
      <c r="AH9" s="280">
        <v>0</v>
      </c>
      <c r="AI9" s="280">
        <v>0</v>
      </c>
      <c r="AJ9" s="280">
        <v>0</v>
      </c>
      <c r="AK9" s="280">
        <v>0</v>
      </c>
    </row>
    <row r="10" spans="1:37">
      <c r="A10" s="219"/>
      <c r="B10" s="271"/>
      <c r="C10" s="220"/>
      <c r="D10" s="220"/>
      <c r="E10" s="220"/>
      <c r="F10" s="220"/>
      <c r="G10" s="220"/>
      <c r="H10" s="220"/>
      <c r="I10" s="220"/>
      <c r="J10" s="194"/>
      <c r="K10" s="219"/>
      <c r="L10" s="219"/>
      <c r="M10" s="285"/>
      <c r="N10" s="212"/>
      <c r="O10" s="212"/>
      <c r="P10" s="212"/>
      <c r="Q10" s="212"/>
      <c r="R10" s="212"/>
      <c r="S10" s="212"/>
      <c r="Y10" s="275"/>
      <c r="Z10" s="275"/>
      <c r="AA10" s="275" t="s">
        <v>89</v>
      </c>
      <c r="AB10" s="280">
        <v>6</v>
      </c>
      <c r="AC10" s="280">
        <v>3</v>
      </c>
      <c r="AD10" s="280">
        <v>2</v>
      </c>
      <c r="AE10" s="280">
        <v>1</v>
      </c>
      <c r="AF10" s="280">
        <v>0</v>
      </c>
      <c r="AG10" s="280">
        <v>0</v>
      </c>
      <c r="AH10" s="280">
        <v>0</v>
      </c>
      <c r="AI10" s="280">
        <v>0</v>
      </c>
      <c r="AJ10" s="280">
        <v>0</v>
      </c>
      <c r="AK10" s="280">
        <v>0</v>
      </c>
    </row>
    <row r="11" spans="1:37">
      <c r="A11" s="219" t="s">
        <v>60</v>
      </c>
      <c r="B11" s="272">
        <v>5</v>
      </c>
      <c r="C11" s="206">
        <f>IF($B11="","",VLOOKUP($B11,'2'!$A$7:$O$22,5))</f>
        <v>0</v>
      </c>
      <c r="D11" s="206">
        <f>IF($B11="","",VLOOKUP($B11,'2'!$A$7:$O$22,15))</f>
        <v>0</v>
      </c>
      <c r="E11" s="202" t="str">
        <f>UPPER(IF($B11="","",VLOOKUP($B11,'2'!$A$7:$O$22,2)))</f>
        <v xml:space="preserve">HAJÓS </v>
      </c>
      <c r="F11" s="207"/>
      <c r="G11" s="202" t="str">
        <f>IF($B11="","",VLOOKUP($B11,'2'!$A$7:$O$22,3))</f>
        <v>Benedek</v>
      </c>
      <c r="H11" s="207"/>
      <c r="I11" s="202">
        <f>IF($B11="","",VLOOKUP($B11,'2'!$A$7:$O$22,4))</f>
        <v>0</v>
      </c>
      <c r="J11" s="194"/>
      <c r="K11" s="772" t="s">
        <v>250</v>
      </c>
      <c r="L11" s="277"/>
      <c r="M11" s="284"/>
      <c r="N11" s="212"/>
      <c r="O11" s="212"/>
      <c r="P11" s="212"/>
      <c r="Q11" s="212"/>
      <c r="R11" s="212"/>
      <c r="S11" s="212"/>
      <c r="Y11" s="275"/>
      <c r="Z11" s="275"/>
      <c r="AA11" s="275" t="s">
        <v>94</v>
      </c>
      <c r="AB11" s="280">
        <v>3</v>
      </c>
      <c r="AC11" s="280">
        <v>2</v>
      </c>
      <c r="AD11" s="280">
        <v>1</v>
      </c>
      <c r="AE11" s="280">
        <v>0</v>
      </c>
      <c r="AF11" s="280">
        <v>0</v>
      </c>
      <c r="AG11" s="280">
        <v>0</v>
      </c>
      <c r="AH11" s="280">
        <v>0</v>
      </c>
      <c r="AI11" s="280">
        <v>0</v>
      </c>
      <c r="AJ11" s="280">
        <v>0</v>
      </c>
      <c r="AK11" s="280">
        <v>0</v>
      </c>
    </row>
    <row r="12" spans="1:37">
      <c r="A12" s="194"/>
      <c r="B12" s="256"/>
      <c r="C12" s="248"/>
      <c r="D12" s="194"/>
      <c r="E12" s="194"/>
      <c r="F12" s="194"/>
      <c r="G12" s="194"/>
      <c r="H12" s="194"/>
      <c r="I12" s="194"/>
      <c r="J12" s="194"/>
      <c r="K12" s="248"/>
      <c r="L12" s="248"/>
      <c r="M12" s="286"/>
      <c r="Y12" s="275"/>
      <c r="Z12" s="275"/>
      <c r="AA12" s="275" t="s">
        <v>90</v>
      </c>
      <c r="AB12" s="281">
        <v>0</v>
      </c>
      <c r="AC12" s="281">
        <v>0</v>
      </c>
      <c r="AD12" s="281">
        <v>0</v>
      </c>
      <c r="AE12" s="281">
        <v>0</v>
      </c>
      <c r="AF12" s="281">
        <v>0</v>
      </c>
      <c r="AG12" s="281">
        <v>0</v>
      </c>
      <c r="AH12" s="281">
        <v>0</v>
      </c>
      <c r="AI12" s="281">
        <v>0</v>
      </c>
      <c r="AJ12" s="281">
        <v>0</v>
      </c>
      <c r="AK12" s="281">
        <v>0</v>
      </c>
    </row>
    <row r="13" spans="1:37">
      <c r="A13" s="256" t="s">
        <v>65</v>
      </c>
      <c r="B13" s="270">
        <v>3</v>
      </c>
      <c r="C13" s="206">
        <f>IF($B13="","",VLOOKUP($B13,'2'!$A$7:$O$22,5))</f>
        <v>0</v>
      </c>
      <c r="D13" s="206">
        <f>IF($B13="","",VLOOKUP($B13,'2'!$A$7:$O$22,15))</f>
        <v>0</v>
      </c>
      <c r="E13" s="202" t="str">
        <f>UPPER(IF($B13="","",VLOOKUP($B13,'2'!$A$7:$O$22,2)))</f>
        <v xml:space="preserve">ALMAI </v>
      </c>
      <c r="F13" s="321"/>
      <c r="G13" s="202" t="str">
        <f>IF($B13="","",VLOOKUP($B13,'2'!$A$7:$O$22,3))</f>
        <v>Sámuel</v>
      </c>
      <c r="H13" s="205"/>
      <c r="I13" s="203">
        <f>IF($B13="","",VLOOKUP($B13,'2'!$A$7:$O$22,4))</f>
        <v>0</v>
      </c>
      <c r="J13" s="194"/>
      <c r="K13" s="772" t="s">
        <v>249</v>
      </c>
      <c r="L13" s="277"/>
      <c r="M13" s="284"/>
      <c r="Y13" s="275"/>
      <c r="Z13" s="275"/>
      <c r="AA13" s="275" t="s">
        <v>91</v>
      </c>
      <c r="AB13" s="281">
        <v>0</v>
      </c>
      <c r="AC13" s="281">
        <v>0</v>
      </c>
      <c r="AD13" s="281">
        <v>0</v>
      </c>
      <c r="AE13" s="281">
        <v>0</v>
      </c>
      <c r="AF13" s="281">
        <v>0</v>
      </c>
      <c r="AG13" s="281">
        <v>0</v>
      </c>
      <c r="AH13" s="281">
        <v>0</v>
      </c>
      <c r="AI13" s="281">
        <v>0</v>
      </c>
      <c r="AJ13" s="281">
        <v>0</v>
      </c>
      <c r="AK13" s="281">
        <v>0</v>
      </c>
    </row>
    <row r="14" spans="1:37">
      <c r="A14" s="219"/>
      <c r="B14" s="271"/>
      <c r="C14" s="220"/>
      <c r="D14" s="220"/>
      <c r="E14" s="220"/>
      <c r="F14" s="220"/>
      <c r="G14" s="220"/>
      <c r="H14" s="220"/>
      <c r="I14" s="220"/>
      <c r="J14" s="194"/>
      <c r="K14" s="219"/>
      <c r="L14" s="219"/>
      <c r="M14" s="28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</row>
    <row r="15" spans="1:37">
      <c r="A15" s="219" t="s">
        <v>66</v>
      </c>
      <c r="B15" s="272">
        <v>7</v>
      </c>
      <c r="C15" s="206">
        <f>IF($B15="","",VLOOKUP($B15,'2'!$A$7:$O$22,5))</f>
        <v>0</v>
      </c>
      <c r="D15" s="206">
        <f>IF($B15="","",VLOOKUP($B15,'2'!$A$7:$O$22,15))</f>
        <v>0</v>
      </c>
      <c r="E15" s="202" t="str">
        <f>UPPER(IF($B15="","",VLOOKUP($B15,'2'!$A$7:$O$22,2)))</f>
        <v xml:space="preserve">TAJTA </v>
      </c>
      <c r="F15" s="207"/>
      <c r="G15" s="202" t="str">
        <f>IF($B15="","",VLOOKUP($B15,'2'!$A$7:$O$22,3))</f>
        <v>Soma</v>
      </c>
      <c r="H15" s="207"/>
      <c r="I15" s="202">
        <f>IF($B15="","",VLOOKUP($B15,'2'!$A$7:$O$22,4))</f>
        <v>0</v>
      </c>
      <c r="J15" s="194"/>
      <c r="K15" s="283"/>
      <c r="L15" s="277" t="str">
        <f>IF(K15="","",CONCATENATE(VLOOKUP($Y$3,$AB$1:$AK$1,K15)," pont"))</f>
        <v/>
      </c>
      <c r="M15" s="284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</row>
    <row r="16" spans="1:37">
      <c r="A16" s="219"/>
      <c r="B16" s="271"/>
      <c r="C16" s="220"/>
      <c r="D16" s="220"/>
      <c r="E16" s="220"/>
      <c r="F16" s="220"/>
      <c r="G16" s="220"/>
      <c r="H16" s="220"/>
      <c r="I16" s="220"/>
      <c r="J16" s="194"/>
      <c r="K16" s="219"/>
      <c r="L16" s="219"/>
      <c r="M16" s="285"/>
      <c r="Y16" s="275"/>
      <c r="Z16" s="275"/>
      <c r="AA16" s="275" t="s">
        <v>58</v>
      </c>
      <c r="AB16" s="275">
        <v>300</v>
      </c>
      <c r="AC16" s="275">
        <v>250</v>
      </c>
      <c r="AD16" s="275">
        <v>220</v>
      </c>
      <c r="AE16" s="275">
        <v>180</v>
      </c>
      <c r="AF16" s="275">
        <v>160</v>
      </c>
      <c r="AG16" s="275">
        <v>150</v>
      </c>
      <c r="AH16" s="275">
        <v>140</v>
      </c>
      <c r="AI16" s="275">
        <v>130</v>
      </c>
      <c r="AJ16" s="275">
        <v>120</v>
      </c>
      <c r="AK16" s="275">
        <v>110</v>
      </c>
    </row>
    <row r="17" spans="1:37">
      <c r="A17" s="219" t="s">
        <v>67</v>
      </c>
      <c r="B17" s="272">
        <v>2</v>
      </c>
      <c r="C17" s="206">
        <f>IF($B17="","",VLOOKUP($B17,'2'!$A$7:$O$22,5))</f>
        <v>0</v>
      </c>
      <c r="D17" s="206">
        <f>IF($B17="","",VLOOKUP($B17,'2'!$A$7:$O$22,15))</f>
        <v>0</v>
      </c>
      <c r="E17" s="202" t="str">
        <f>UPPER(IF($B17="","",VLOOKUP($B17,'2'!$A$7:$O$22,2)))</f>
        <v xml:space="preserve">HOLLÓSY </v>
      </c>
      <c r="F17" s="207"/>
      <c r="G17" s="202" t="str">
        <f>IF($B17="","",VLOOKUP($B17,'2'!$A$7:$O$22,3))</f>
        <v>Nimród</v>
      </c>
      <c r="H17" s="207"/>
      <c r="I17" s="202">
        <f>IF($B17="","",VLOOKUP($B17,'2'!$A$7:$O$22,4))</f>
        <v>0</v>
      </c>
      <c r="J17" s="194"/>
      <c r="K17" s="283"/>
      <c r="L17" s="277" t="str">
        <f>IF(K17="","",CONCATENATE(VLOOKUP($Y$3,$AB$1:$AK$1,K17)," pont"))</f>
        <v/>
      </c>
      <c r="M17" s="284"/>
      <c r="Y17" s="275"/>
      <c r="Z17" s="275"/>
      <c r="AA17" s="275" t="s">
        <v>82</v>
      </c>
      <c r="AB17" s="275">
        <v>250</v>
      </c>
      <c r="AC17" s="275">
        <v>200</v>
      </c>
      <c r="AD17" s="275">
        <v>160</v>
      </c>
      <c r="AE17" s="275">
        <v>140</v>
      </c>
      <c r="AF17" s="275">
        <v>120</v>
      </c>
      <c r="AG17" s="275">
        <v>110</v>
      </c>
      <c r="AH17" s="275">
        <v>100</v>
      </c>
      <c r="AI17" s="275">
        <v>90</v>
      </c>
      <c r="AJ17" s="275">
        <v>80</v>
      </c>
      <c r="AK17" s="275">
        <v>70</v>
      </c>
    </row>
    <row r="18" spans="1:37">
      <c r="A18" s="219"/>
      <c r="B18" s="271"/>
      <c r="C18" s="220"/>
      <c r="D18" s="220"/>
      <c r="E18" s="220"/>
      <c r="F18" s="220"/>
      <c r="G18" s="220"/>
      <c r="H18" s="220"/>
      <c r="I18" s="220"/>
      <c r="J18" s="194"/>
      <c r="K18" s="219"/>
      <c r="L18" s="219"/>
      <c r="M18" s="285"/>
      <c r="Y18" s="275"/>
      <c r="Z18" s="275"/>
      <c r="AA18" s="275" t="s">
        <v>83</v>
      </c>
      <c r="AB18" s="275">
        <v>200</v>
      </c>
      <c r="AC18" s="275">
        <v>150</v>
      </c>
      <c r="AD18" s="275">
        <v>130</v>
      </c>
      <c r="AE18" s="275">
        <v>110</v>
      </c>
      <c r="AF18" s="275">
        <v>95</v>
      </c>
      <c r="AG18" s="275">
        <v>80</v>
      </c>
      <c r="AH18" s="275">
        <v>70</v>
      </c>
      <c r="AI18" s="275">
        <v>60</v>
      </c>
      <c r="AJ18" s="275">
        <v>55</v>
      </c>
      <c r="AK18" s="275">
        <v>50</v>
      </c>
    </row>
    <row r="19" spans="1:37">
      <c r="A19" s="219" t="s">
        <v>67</v>
      </c>
      <c r="B19" s="272">
        <v>4</v>
      </c>
      <c r="C19" s="206">
        <f>IF($B19="","",VLOOKUP($B19,'2'!$A$7:$O$22,5))</f>
        <v>0</v>
      </c>
      <c r="D19" s="206">
        <f>IF($B19="","",VLOOKUP($B19,'2'!$A$7:$O$22,15))</f>
        <v>0</v>
      </c>
      <c r="E19" s="202" t="str">
        <f>UPPER(IF($B19="","",VLOOKUP($B19,'2'!$A$7:$O$22,2)))</f>
        <v xml:space="preserve">MAROSI </v>
      </c>
      <c r="F19" s="207"/>
      <c r="G19" s="202" t="str">
        <f>IF($B19="","",VLOOKUP($B19,'2'!$A$7:$O$22,3))</f>
        <v>Péter</v>
      </c>
      <c r="H19" s="207"/>
      <c r="I19" s="202">
        <f>IF($B19="","",VLOOKUP($B19,'2'!$A$7:$O$22,4))</f>
        <v>0</v>
      </c>
      <c r="J19" s="194"/>
      <c r="K19" s="283"/>
      <c r="L19" s="277" t="str">
        <f>IF(K19="","",CONCATENATE(VLOOKUP($Y$3,$AB$1:$AK$1,K19)," pont"))</f>
        <v/>
      </c>
      <c r="M19" s="284"/>
      <c r="Y19" s="275"/>
      <c r="Z19" s="275"/>
      <c r="AA19" s="275" t="s">
        <v>84</v>
      </c>
      <c r="AB19" s="275">
        <v>150</v>
      </c>
      <c r="AC19" s="275">
        <v>120</v>
      </c>
      <c r="AD19" s="275">
        <v>100</v>
      </c>
      <c r="AE19" s="275">
        <v>80</v>
      </c>
      <c r="AF19" s="275">
        <v>70</v>
      </c>
      <c r="AG19" s="275">
        <v>60</v>
      </c>
      <c r="AH19" s="275">
        <v>55</v>
      </c>
      <c r="AI19" s="275">
        <v>50</v>
      </c>
      <c r="AJ19" s="275">
        <v>45</v>
      </c>
      <c r="AK19" s="275">
        <v>40</v>
      </c>
    </row>
    <row r="20" spans="1:37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Y20" s="275"/>
      <c r="Z20" s="275"/>
      <c r="AA20" s="275" t="s">
        <v>85</v>
      </c>
      <c r="AB20" s="275">
        <v>120</v>
      </c>
      <c r="AC20" s="275">
        <v>90</v>
      </c>
      <c r="AD20" s="275">
        <v>65</v>
      </c>
      <c r="AE20" s="275">
        <v>55</v>
      </c>
      <c r="AF20" s="275">
        <v>50</v>
      </c>
      <c r="AG20" s="275">
        <v>45</v>
      </c>
      <c r="AH20" s="275">
        <v>40</v>
      </c>
      <c r="AI20" s="275">
        <v>35</v>
      </c>
      <c r="AJ20" s="275">
        <v>25</v>
      </c>
      <c r="AK20" s="275">
        <v>20</v>
      </c>
    </row>
    <row r="21" spans="1:37">
      <c r="A21" s="769"/>
      <c r="B21" s="769"/>
      <c r="C21" s="769"/>
      <c r="D21" s="769"/>
      <c r="E21" s="769"/>
      <c r="F21" s="769"/>
      <c r="G21" s="769"/>
      <c r="H21" s="769"/>
      <c r="I21" s="769"/>
      <c r="J21" s="769"/>
      <c r="K21" s="769"/>
      <c r="L21" s="194"/>
      <c r="M21" s="194"/>
      <c r="Y21" s="275"/>
      <c r="Z21" s="275"/>
      <c r="AA21" s="275" t="s">
        <v>86</v>
      </c>
      <c r="AB21" s="275">
        <v>90</v>
      </c>
      <c r="AC21" s="275">
        <v>60</v>
      </c>
      <c r="AD21" s="275">
        <v>45</v>
      </c>
      <c r="AE21" s="275">
        <v>34</v>
      </c>
      <c r="AF21" s="275">
        <v>27</v>
      </c>
      <c r="AG21" s="275">
        <v>22</v>
      </c>
      <c r="AH21" s="275">
        <v>18</v>
      </c>
      <c r="AI21" s="275">
        <v>15</v>
      </c>
      <c r="AJ21" s="275">
        <v>12</v>
      </c>
      <c r="AK21" s="275">
        <v>9</v>
      </c>
    </row>
    <row r="22" spans="1:37" ht="18.75" customHeight="1">
      <c r="A22" s="769"/>
      <c r="B22" s="809"/>
      <c r="C22" s="809"/>
      <c r="D22" s="810" t="str">
        <f>E7</f>
        <v xml:space="preserve">TAJTA </v>
      </c>
      <c r="E22" s="810"/>
      <c r="F22" s="810" t="str">
        <f>E9</f>
        <v xml:space="preserve">KRISTYÁN </v>
      </c>
      <c r="G22" s="810"/>
      <c r="H22" s="810" t="str">
        <f>E11</f>
        <v xml:space="preserve">HAJÓS </v>
      </c>
      <c r="I22" s="810"/>
      <c r="J22" s="769"/>
      <c r="K22" s="769"/>
      <c r="L22" s="194"/>
      <c r="M22" s="257" t="s">
        <v>62</v>
      </c>
      <c r="Y22" s="275"/>
      <c r="Z22" s="275"/>
      <c r="AA22" s="275" t="s">
        <v>87</v>
      </c>
      <c r="AB22" s="275">
        <v>60</v>
      </c>
      <c r="AC22" s="275">
        <v>40</v>
      </c>
      <c r="AD22" s="275">
        <v>30</v>
      </c>
      <c r="AE22" s="275">
        <v>20</v>
      </c>
      <c r="AF22" s="275">
        <v>18</v>
      </c>
      <c r="AG22" s="275">
        <v>15</v>
      </c>
      <c r="AH22" s="275">
        <v>12</v>
      </c>
      <c r="AI22" s="275">
        <v>10</v>
      </c>
      <c r="AJ22" s="275">
        <v>8</v>
      </c>
      <c r="AK22" s="275">
        <v>6</v>
      </c>
    </row>
    <row r="23" spans="1:37" ht="18.75" customHeight="1">
      <c r="A23" s="770" t="s">
        <v>58</v>
      </c>
      <c r="B23" s="803" t="str">
        <f>E7</f>
        <v xml:space="preserve">TAJTA </v>
      </c>
      <c r="C23" s="803"/>
      <c r="D23" s="806"/>
      <c r="E23" s="806"/>
      <c r="F23" s="804" t="s">
        <v>231</v>
      </c>
      <c r="G23" s="805"/>
      <c r="H23" s="804" t="s">
        <v>232</v>
      </c>
      <c r="I23" s="805"/>
      <c r="J23" s="769"/>
      <c r="K23" s="769"/>
      <c r="L23" s="194"/>
      <c r="M23" s="259">
        <v>2</v>
      </c>
      <c r="Y23" s="275"/>
      <c r="Z23" s="275"/>
      <c r="AA23" s="275" t="s">
        <v>88</v>
      </c>
      <c r="AB23" s="275">
        <v>40</v>
      </c>
      <c r="AC23" s="275">
        <v>25</v>
      </c>
      <c r="AD23" s="275">
        <v>18</v>
      </c>
      <c r="AE23" s="275">
        <v>13</v>
      </c>
      <c r="AF23" s="275">
        <v>8</v>
      </c>
      <c r="AG23" s="275">
        <v>7</v>
      </c>
      <c r="AH23" s="275">
        <v>6</v>
      </c>
      <c r="AI23" s="275">
        <v>5</v>
      </c>
      <c r="AJ23" s="275">
        <v>4</v>
      </c>
      <c r="AK23" s="275">
        <v>3</v>
      </c>
    </row>
    <row r="24" spans="1:37" ht="18.75" customHeight="1">
      <c r="A24" s="770" t="s">
        <v>59</v>
      </c>
      <c r="B24" s="803" t="str">
        <f>E9</f>
        <v xml:space="preserve">KRISTYÁN </v>
      </c>
      <c r="C24" s="803"/>
      <c r="D24" s="804" t="s">
        <v>234</v>
      </c>
      <c r="E24" s="805"/>
      <c r="F24" s="806"/>
      <c r="G24" s="806"/>
      <c r="H24" s="804" t="s">
        <v>234</v>
      </c>
      <c r="I24" s="805"/>
      <c r="J24" s="769"/>
      <c r="K24" s="769"/>
      <c r="L24" s="194"/>
      <c r="M24" s="259"/>
      <c r="Y24" s="275"/>
      <c r="Z24" s="275"/>
      <c r="AA24" s="275" t="s">
        <v>89</v>
      </c>
      <c r="AB24" s="275">
        <v>25</v>
      </c>
      <c r="AC24" s="275">
        <v>15</v>
      </c>
      <c r="AD24" s="275">
        <v>13</v>
      </c>
      <c r="AE24" s="275">
        <v>7</v>
      </c>
      <c r="AF24" s="275">
        <v>6</v>
      </c>
      <c r="AG24" s="275">
        <v>5</v>
      </c>
      <c r="AH24" s="275">
        <v>4</v>
      </c>
      <c r="AI24" s="275">
        <v>3</v>
      </c>
      <c r="AJ24" s="275">
        <v>2</v>
      </c>
      <c r="AK24" s="275">
        <v>1</v>
      </c>
    </row>
    <row r="25" spans="1:37" ht="18.75" customHeight="1">
      <c r="A25" s="770" t="s">
        <v>60</v>
      </c>
      <c r="B25" s="803" t="str">
        <f>E11</f>
        <v xml:space="preserve">HAJÓS </v>
      </c>
      <c r="C25" s="803"/>
      <c r="D25" s="804" t="s">
        <v>233</v>
      </c>
      <c r="E25" s="805"/>
      <c r="F25" s="804" t="s">
        <v>231</v>
      </c>
      <c r="G25" s="805"/>
      <c r="H25" s="806"/>
      <c r="I25" s="806"/>
      <c r="J25" s="769"/>
      <c r="K25" s="769"/>
      <c r="L25" s="194"/>
      <c r="M25" s="259">
        <v>1</v>
      </c>
      <c r="Y25" s="275"/>
      <c r="Z25" s="275"/>
      <c r="AA25" s="275" t="s">
        <v>94</v>
      </c>
      <c r="AB25" s="275">
        <v>15</v>
      </c>
      <c r="AC25" s="275">
        <v>10</v>
      </c>
      <c r="AD25" s="275">
        <v>8</v>
      </c>
      <c r="AE25" s="275">
        <v>4</v>
      </c>
      <c r="AF25" s="275">
        <v>3</v>
      </c>
      <c r="AG25" s="275">
        <v>2</v>
      </c>
      <c r="AH25" s="275">
        <v>1</v>
      </c>
      <c r="AI25" s="275">
        <v>0</v>
      </c>
      <c r="AJ25" s="275">
        <v>0</v>
      </c>
      <c r="AK25" s="275">
        <v>0</v>
      </c>
    </row>
    <row r="26" spans="1:37">
      <c r="A26" s="769"/>
      <c r="B26" s="769"/>
      <c r="C26" s="769"/>
      <c r="D26" s="769"/>
      <c r="E26" s="769"/>
      <c r="F26" s="769"/>
      <c r="G26" s="769"/>
      <c r="H26" s="769"/>
      <c r="I26" s="769"/>
      <c r="J26" s="769"/>
      <c r="K26" s="769"/>
      <c r="L26" s="194"/>
      <c r="M26" s="260"/>
      <c r="Y26" s="275"/>
      <c r="Z26" s="275"/>
      <c r="AA26" s="275" t="s">
        <v>90</v>
      </c>
      <c r="AB26" s="275">
        <v>10</v>
      </c>
      <c r="AC26" s="275">
        <v>6</v>
      </c>
      <c r="AD26" s="275">
        <v>4</v>
      </c>
      <c r="AE26" s="275">
        <v>2</v>
      </c>
      <c r="AF26" s="275">
        <v>1</v>
      </c>
      <c r="AG26" s="275">
        <v>0</v>
      </c>
      <c r="AH26" s="275">
        <v>0</v>
      </c>
      <c r="AI26" s="275">
        <v>0</v>
      </c>
      <c r="AJ26" s="275">
        <v>0</v>
      </c>
      <c r="AK26" s="275">
        <v>0</v>
      </c>
    </row>
    <row r="27" spans="1:37" ht="18.75" customHeight="1">
      <c r="A27" s="769"/>
      <c r="B27" s="809"/>
      <c r="C27" s="809"/>
      <c r="D27" s="810" t="str">
        <f>E13</f>
        <v xml:space="preserve">ALMAI </v>
      </c>
      <c r="E27" s="810"/>
      <c r="F27" s="810" t="str">
        <f>E15</f>
        <v xml:space="preserve">TAJTA </v>
      </c>
      <c r="G27" s="810"/>
      <c r="H27" s="810" t="str">
        <f>E17</f>
        <v xml:space="preserve">HOLLÓSY </v>
      </c>
      <c r="I27" s="810"/>
      <c r="J27" s="810" t="str">
        <f>E19</f>
        <v xml:space="preserve">MAROSI </v>
      </c>
      <c r="K27" s="810"/>
      <c r="L27" s="194"/>
      <c r="M27" s="260"/>
      <c r="Y27" s="275"/>
      <c r="Z27" s="275"/>
      <c r="AA27" s="275" t="s">
        <v>91</v>
      </c>
      <c r="AB27" s="275">
        <v>3</v>
      </c>
      <c r="AC27" s="275">
        <v>2</v>
      </c>
      <c r="AD27" s="275">
        <v>1</v>
      </c>
      <c r="AE27" s="275">
        <v>0</v>
      </c>
      <c r="AF27" s="275">
        <v>0</v>
      </c>
      <c r="AG27" s="275">
        <v>0</v>
      </c>
      <c r="AH27" s="275">
        <v>0</v>
      </c>
      <c r="AI27" s="275">
        <v>0</v>
      </c>
      <c r="AJ27" s="275">
        <v>0</v>
      </c>
      <c r="AK27" s="275">
        <v>0</v>
      </c>
    </row>
    <row r="28" spans="1:37" ht="18.75" customHeight="1">
      <c r="A28" s="770" t="s">
        <v>65</v>
      </c>
      <c r="B28" s="803" t="str">
        <f>E13</f>
        <v xml:space="preserve">ALMAI </v>
      </c>
      <c r="C28" s="803"/>
      <c r="D28" s="806"/>
      <c r="E28" s="806"/>
      <c r="F28" s="804" t="s">
        <v>235</v>
      </c>
      <c r="G28" s="805"/>
      <c r="H28" s="804" t="s">
        <v>236</v>
      </c>
      <c r="I28" s="805"/>
      <c r="J28" s="815" t="s">
        <v>237</v>
      </c>
      <c r="K28" s="810"/>
      <c r="L28" s="194"/>
      <c r="M28" s="259">
        <v>1</v>
      </c>
    </row>
    <row r="29" spans="1:37" ht="18.75" customHeight="1">
      <c r="A29" s="770" t="s">
        <v>66</v>
      </c>
      <c r="B29" s="803" t="str">
        <f>E15</f>
        <v xml:space="preserve">TAJTA </v>
      </c>
      <c r="C29" s="803"/>
      <c r="D29" s="804" t="s">
        <v>238</v>
      </c>
      <c r="E29" s="805"/>
      <c r="F29" s="806"/>
      <c r="G29" s="806"/>
      <c r="H29" s="804" t="s">
        <v>239</v>
      </c>
      <c r="I29" s="805"/>
      <c r="J29" s="804" t="s">
        <v>240</v>
      </c>
      <c r="K29" s="805"/>
      <c r="L29" s="194"/>
      <c r="M29" s="259"/>
    </row>
    <row r="30" spans="1:37" ht="18.75" customHeight="1">
      <c r="A30" s="770" t="s">
        <v>67</v>
      </c>
      <c r="B30" s="803" t="str">
        <f>E17</f>
        <v xml:space="preserve">HOLLÓSY </v>
      </c>
      <c r="C30" s="803"/>
      <c r="D30" s="804" t="s">
        <v>241</v>
      </c>
      <c r="E30" s="805"/>
      <c r="F30" s="804" t="s">
        <v>242</v>
      </c>
      <c r="G30" s="805"/>
      <c r="H30" s="806"/>
      <c r="I30" s="806"/>
      <c r="J30" s="804" t="s">
        <v>243</v>
      </c>
      <c r="K30" s="805"/>
      <c r="L30" s="194"/>
      <c r="M30" s="259">
        <v>2</v>
      </c>
    </row>
    <row r="31" spans="1:37" ht="18.75" customHeight="1">
      <c r="A31" s="770" t="s">
        <v>71</v>
      </c>
      <c r="B31" s="803" t="str">
        <f>E19</f>
        <v xml:space="preserve">MAROSI </v>
      </c>
      <c r="C31" s="803"/>
      <c r="D31" s="804" t="s">
        <v>244</v>
      </c>
      <c r="E31" s="805"/>
      <c r="F31" s="804" t="s">
        <v>245</v>
      </c>
      <c r="G31" s="805"/>
      <c r="H31" s="815" t="s">
        <v>246</v>
      </c>
      <c r="I31" s="810"/>
      <c r="J31" s="806"/>
      <c r="K31" s="806"/>
      <c r="L31" s="194"/>
      <c r="M31" s="259"/>
    </row>
    <row r="32" spans="1:37" ht="18.75" customHeight="1">
      <c r="A32" s="261"/>
      <c r="B32" s="262"/>
      <c r="C32" s="262"/>
      <c r="D32" s="261"/>
      <c r="E32" s="261"/>
      <c r="F32" s="261"/>
      <c r="G32" s="261"/>
      <c r="H32" s="261"/>
      <c r="I32" s="261"/>
      <c r="J32" s="194"/>
      <c r="K32" s="194"/>
      <c r="L32" s="194"/>
      <c r="M32" s="263"/>
    </row>
    <row r="33" spans="1:19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</row>
    <row r="34" spans="1:19">
      <c r="A34" s="194" t="s">
        <v>52</v>
      </c>
      <c r="B34" s="194"/>
      <c r="C34" s="811" t="str">
        <f>IF(M23=1,B23,IF(M24=1,B24,IF(M25=1,B25,"")))</f>
        <v xml:space="preserve">HAJÓS </v>
      </c>
      <c r="D34" s="811"/>
      <c r="E34" s="219" t="s">
        <v>69</v>
      </c>
      <c r="F34" s="814" t="str">
        <f>IF(M28=1,B28,IF(M29=1,B29,IF(M30=1,B30,IF(M31=1,B31,""))))</f>
        <v xml:space="preserve">ALMAI </v>
      </c>
      <c r="G34" s="814"/>
      <c r="H34" s="194"/>
      <c r="I34" s="771" t="s">
        <v>247</v>
      </c>
      <c r="J34" s="194"/>
      <c r="K34" s="194"/>
      <c r="L34" s="194"/>
      <c r="M34" s="194"/>
    </row>
    <row r="35" spans="1:19">
      <c r="A35" s="194"/>
      <c r="B35" s="194"/>
      <c r="C35" s="194"/>
      <c r="D35" s="194"/>
      <c r="E35" s="194"/>
      <c r="F35" s="219"/>
      <c r="G35" s="219"/>
      <c r="H35" s="194"/>
      <c r="I35" s="194"/>
      <c r="J35" s="194"/>
      <c r="K35" s="194"/>
      <c r="L35" s="194"/>
      <c r="M35" s="194"/>
    </row>
    <row r="36" spans="1:19">
      <c r="A36" s="194" t="s">
        <v>68</v>
      </c>
      <c r="B36" s="194"/>
      <c r="C36" s="814" t="str">
        <f>IF(M23=2,B23,IF(M24=2,B24,IF(M25=2,B25,"")))</f>
        <v xml:space="preserve">TAJTA </v>
      </c>
      <c r="D36" s="814"/>
      <c r="E36" s="219" t="s">
        <v>69</v>
      </c>
      <c r="F36" s="811" t="str">
        <f>IF(M28=2,B28,IF(M29=2,B29,IF(M30=2,B30,IF(M31=2,B31,""))))</f>
        <v xml:space="preserve">HOLLÓSY </v>
      </c>
      <c r="G36" s="811"/>
      <c r="H36" s="194"/>
      <c r="I36" s="771" t="s">
        <v>248</v>
      </c>
      <c r="J36" s="194"/>
      <c r="K36" s="194"/>
      <c r="L36" s="194"/>
      <c r="M36" s="194"/>
    </row>
    <row r="37" spans="1:19">
      <c r="A37" s="194"/>
      <c r="B37" s="194"/>
      <c r="C37" s="258"/>
      <c r="D37" s="258"/>
      <c r="E37" s="219"/>
      <c r="F37" s="258"/>
      <c r="G37" s="258"/>
      <c r="H37" s="194"/>
      <c r="I37" s="194"/>
      <c r="J37" s="194"/>
      <c r="K37" s="194"/>
      <c r="L37" s="194"/>
      <c r="M37" s="194"/>
    </row>
    <row r="38" spans="1:19">
      <c r="A38" s="194" t="s">
        <v>70</v>
      </c>
      <c r="B38" s="194"/>
      <c r="C38" s="811" t="str">
        <f>IF(M23=3,B23,IF(M24=3,B24,IF(M25=3,B25,"")))</f>
        <v/>
      </c>
      <c r="D38" s="811"/>
      <c r="E38" s="219" t="s">
        <v>69</v>
      </c>
      <c r="F38" s="811" t="str">
        <f>IF(M28=3,B28,IF(M29=3,B29,IF(M30=3,B30,IF(M31=3,B31,""))))</f>
        <v/>
      </c>
      <c r="G38" s="811"/>
      <c r="H38" s="194"/>
      <c r="I38" s="193"/>
      <c r="J38" s="194"/>
      <c r="K38" s="194"/>
      <c r="L38" s="194"/>
      <c r="M38" s="194"/>
    </row>
    <row r="39" spans="1:19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</row>
    <row r="40" spans="1:19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3"/>
      <c r="M40" s="194"/>
      <c r="O40" s="212"/>
      <c r="P40" s="212"/>
      <c r="Q40" s="212"/>
      <c r="R40" s="212"/>
      <c r="S40" s="212"/>
    </row>
    <row r="41" spans="1:19">
      <c r="A41" s="110" t="s">
        <v>38</v>
      </c>
      <c r="B41" s="111"/>
      <c r="C41" s="165"/>
      <c r="D41" s="227" t="s">
        <v>2</v>
      </c>
      <c r="E41" s="228" t="s">
        <v>40</v>
      </c>
      <c r="F41" s="246"/>
      <c r="G41" s="227" t="s">
        <v>2</v>
      </c>
      <c r="H41" s="228" t="s">
        <v>49</v>
      </c>
      <c r="I41" s="119"/>
      <c r="J41" s="228" t="s">
        <v>50</v>
      </c>
      <c r="K41" s="118" t="s">
        <v>51</v>
      </c>
      <c r="L41" s="31"/>
      <c r="M41" s="246"/>
      <c r="O41" s="212"/>
      <c r="P41" s="221"/>
      <c r="Q41" s="221"/>
      <c r="R41" s="222"/>
      <c r="S41" s="212"/>
    </row>
    <row r="42" spans="1:19">
      <c r="A42" s="197" t="s">
        <v>39</v>
      </c>
      <c r="B42" s="198"/>
      <c r="C42" s="199"/>
      <c r="D42" s="229">
        <v>1</v>
      </c>
      <c r="E42" s="812" t="str">
        <f>IF(D42&gt;$R$44,,UPPER(VLOOKUP(D42,'2'!$A$7:$Q$134,2)))</f>
        <v xml:space="preserve">KRISTYÁN </v>
      </c>
      <c r="F42" s="812"/>
      <c r="G42" s="240" t="s">
        <v>3</v>
      </c>
      <c r="H42" s="198"/>
      <c r="I42" s="230"/>
      <c r="J42" s="241"/>
      <c r="K42" s="195" t="s">
        <v>41</v>
      </c>
      <c r="L42" s="247"/>
      <c r="M42" s="231"/>
      <c r="O42" s="212"/>
      <c r="P42" s="223"/>
      <c r="Q42" s="223"/>
      <c r="R42" s="224"/>
      <c r="S42" s="212"/>
    </row>
    <row r="43" spans="1:19">
      <c r="A43" s="200" t="s">
        <v>48</v>
      </c>
      <c r="B43" s="117"/>
      <c r="C43" s="201"/>
      <c r="D43" s="232">
        <v>2</v>
      </c>
      <c r="E43" s="813" t="str">
        <f>IF(D43&gt;$R$44,,UPPER(VLOOKUP(D43,'2'!$A$7:$Q$134,2)))</f>
        <v xml:space="preserve">HOLLÓSY </v>
      </c>
      <c r="F43" s="813"/>
      <c r="G43" s="242" t="s">
        <v>4</v>
      </c>
      <c r="H43" s="233"/>
      <c r="I43" s="234"/>
      <c r="J43" s="82"/>
      <c r="K43" s="244"/>
      <c r="L43" s="193"/>
      <c r="M43" s="239"/>
      <c r="O43" s="212"/>
      <c r="P43" s="224"/>
      <c r="Q43" s="225"/>
      <c r="R43" s="224"/>
      <c r="S43" s="212"/>
    </row>
    <row r="44" spans="1:19">
      <c r="A44" s="132"/>
      <c r="B44" s="133"/>
      <c r="C44" s="134"/>
      <c r="D44" s="232"/>
      <c r="E44" s="236"/>
      <c r="F44" s="237"/>
      <c r="G44" s="242" t="s">
        <v>5</v>
      </c>
      <c r="H44" s="233"/>
      <c r="I44" s="234"/>
      <c r="J44" s="82"/>
      <c r="K44" s="195" t="s">
        <v>42</v>
      </c>
      <c r="L44" s="247"/>
      <c r="M44" s="231"/>
      <c r="O44" s="212"/>
      <c r="P44" s="223"/>
      <c r="Q44" s="223"/>
      <c r="R44" s="226">
        <f>MIN(4,'2'!Q2)</f>
        <v>4</v>
      </c>
      <c r="S44" s="212"/>
    </row>
    <row r="45" spans="1:19">
      <c r="A45" s="112"/>
      <c r="B45" s="163"/>
      <c r="C45" s="113"/>
      <c r="D45" s="232"/>
      <c r="E45" s="236"/>
      <c r="F45" s="237"/>
      <c r="G45" s="242" t="s">
        <v>6</v>
      </c>
      <c r="H45" s="233"/>
      <c r="I45" s="234"/>
      <c r="J45" s="82"/>
      <c r="K45" s="245"/>
      <c r="L45" s="237"/>
      <c r="M45" s="235"/>
      <c r="O45" s="212"/>
      <c r="P45" s="224"/>
      <c r="Q45" s="225"/>
      <c r="R45" s="224"/>
      <c r="S45" s="212"/>
    </row>
    <row r="46" spans="1:19">
      <c r="A46" s="121"/>
      <c r="B46" s="135"/>
      <c r="C46" s="164"/>
      <c r="D46" s="232"/>
      <c r="E46" s="236"/>
      <c r="F46" s="237"/>
      <c r="G46" s="242" t="s">
        <v>7</v>
      </c>
      <c r="H46" s="233"/>
      <c r="I46" s="234"/>
      <c r="J46" s="82"/>
      <c r="K46" s="200"/>
      <c r="L46" s="193"/>
      <c r="M46" s="239"/>
      <c r="O46" s="212"/>
      <c r="P46" s="224"/>
      <c r="Q46" s="225"/>
      <c r="R46" s="224"/>
      <c r="S46" s="212"/>
    </row>
    <row r="47" spans="1:19">
      <c r="A47" s="122"/>
      <c r="B47" s="138"/>
      <c r="C47" s="113"/>
      <c r="D47" s="232"/>
      <c r="E47" s="236"/>
      <c r="F47" s="237"/>
      <c r="G47" s="242" t="s">
        <v>8</v>
      </c>
      <c r="H47" s="233"/>
      <c r="I47" s="234"/>
      <c r="J47" s="82"/>
      <c r="K47" s="195" t="s">
        <v>31</v>
      </c>
      <c r="L47" s="247"/>
      <c r="M47" s="231"/>
      <c r="O47" s="212"/>
      <c r="P47" s="223"/>
      <c r="Q47" s="223"/>
      <c r="R47" s="224"/>
      <c r="S47" s="212"/>
    </row>
    <row r="48" spans="1:19">
      <c r="A48" s="122"/>
      <c r="B48" s="138"/>
      <c r="C48" s="130"/>
      <c r="D48" s="232"/>
      <c r="E48" s="236"/>
      <c r="F48" s="237"/>
      <c r="G48" s="242" t="s">
        <v>9</v>
      </c>
      <c r="H48" s="233"/>
      <c r="I48" s="234"/>
      <c r="J48" s="82"/>
      <c r="K48" s="245"/>
      <c r="L48" s="237"/>
      <c r="M48" s="235"/>
      <c r="O48" s="212"/>
      <c r="P48" s="224"/>
      <c r="Q48" s="225"/>
      <c r="R48" s="224"/>
      <c r="S48" s="212"/>
    </row>
    <row r="49" spans="1:19">
      <c r="A49" s="123"/>
      <c r="B49" s="120"/>
      <c r="C49" s="131"/>
      <c r="D49" s="238"/>
      <c r="E49" s="114"/>
      <c r="F49" s="193"/>
      <c r="G49" s="243" t="s">
        <v>10</v>
      </c>
      <c r="H49" s="117"/>
      <c r="I49" s="196"/>
      <c r="J49" s="115"/>
      <c r="K49" s="200" t="str">
        <f>L4</f>
        <v>Kádár László</v>
      </c>
      <c r="L49" s="193"/>
      <c r="M49" s="239"/>
      <c r="O49" s="212"/>
      <c r="P49" s="224"/>
      <c r="Q49" s="225"/>
      <c r="R49" s="226"/>
      <c r="S49" s="212"/>
    </row>
    <row r="50" spans="1:19">
      <c r="O50" s="212"/>
      <c r="P50" s="212"/>
      <c r="Q50" s="212"/>
      <c r="R50" s="212"/>
      <c r="S50" s="212"/>
    </row>
    <row r="51" spans="1:19">
      <c r="O51" s="212"/>
      <c r="P51" s="212"/>
      <c r="Q51" s="212"/>
      <c r="R51" s="212"/>
      <c r="S51" s="212"/>
    </row>
  </sheetData>
  <mergeCells count="51">
    <mergeCell ref="J27:K27"/>
    <mergeCell ref="J28:K28"/>
    <mergeCell ref="J29:K29"/>
    <mergeCell ref="J30:K30"/>
    <mergeCell ref="B30:C30"/>
    <mergeCell ref="D30:E30"/>
    <mergeCell ref="F30:G30"/>
    <mergeCell ref="H30:I30"/>
    <mergeCell ref="B29:C29"/>
    <mergeCell ref="D29:E29"/>
    <mergeCell ref="F29:G29"/>
    <mergeCell ref="H29:I29"/>
    <mergeCell ref="B28:C28"/>
    <mergeCell ref="D28:E28"/>
    <mergeCell ref="F28:G28"/>
    <mergeCell ref="H28:I28"/>
    <mergeCell ref="J31:K31"/>
    <mergeCell ref="B31:C31"/>
    <mergeCell ref="D31:E31"/>
    <mergeCell ref="F31:G31"/>
    <mergeCell ref="H31:I31"/>
    <mergeCell ref="C38:D38"/>
    <mergeCell ref="F38:G38"/>
    <mergeCell ref="E42:F42"/>
    <mergeCell ref="E43:F43"/>
    <mergeCell ref="C34:D34"/>
    <mergeCell ref="F34:G34"/>
    <mergeCell ref="C36:D36"/>
    <mergeCell ref="F36:G36"/>
    <mergeCell ref="B27:C27"/>
    <mergeCell ref="D27:E27"/>
    <mergeCell ref="F27:G27"/>
    <mergeCell ref="H27:I27"/>
    <mergeCell ref="B25:C25"/>
    <mergeCell ref="D25:E25"/>
    <mergeCell ref="F25:G25"/>
    <mergeCell ref="H25:I25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</mergeCells>
  <phoneticPr fontId="52" type="noConversion"/>
  <conditionalFormatting sqref="R49 R44">
    <cfRule type="expression" dxfId="97" priority="1" stopIfTrue="1">
      <formula>$O$1="CU"</formula>
    </cfRule>
  </conditionalFormatting>
  <conditionalFormatting sqref="E7 E9 E11 E13 E15 E17 E19">
    <cfRule type="cellIs" dxfId="96" priority="2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AK43"/>
  <sheetViews>
    <sheetView workbookViewId="0">
      <selection activeCell="J19" sqref="J19"/>
    </sheetView>
  </sheetViews>
  <sheetFormatPr defaultRowHeight="12.75"/>
  <cols>
    <col min="1" max="1" width="5.42578125" style="358" customWidth="1"/>
    <col min="2" max="2" width="4.42578125" style="358" customWidth="1"/>
    <col min="3" max="3" width="8.28515625" style="358" customWidth="1"/>
    <col min="4" max="4" width="7.140625" style="358" customWidth="1"/>
    <col min="5" max="5" width="9.28515625" style="358" customWidth="1"/>
    <col min="6" max="6" width="7.140625" style="358" customWidth="1"/>
    <col min="7" max="7" width="9.28515625" style="358" customWidth="1"/>
    <col min="8" max="8" width="7.140625" style="358" customWidth="1"/>
    <col min="9" max="9" width="9.28515625" style="358" customWidth="1"/>
    <col min="10" max="10" width="8.42578125" style="358" customWidth="1"/>
    <col min="11" max="13" width="8.5703125" style="358" customWidth="1"/>
    <col min="14" max="14" width="9.140625" style="358"/>
    <col min="15" max="15" width="5.5703125" style="358" customWidth="1"/>
    <col min="16" max="16" width="4.5703125" style="358" customWidth="1"/>
    <col min="17" max="17" width="11.7109375" style="358" customWidth="1"/>
    <col min="18" max="24" width="9.140625" style="358"/>
    <col min="25" max="25" width="10.28515625" style="410" hidden="1" customWidth="1"/>
    <col min="26" max="37" width="0" style="410" hidden="1" customWidth="1"/>
    <col min="38" max="16384" width="9.140625" style="358"/>
  </cols>
  <sheetData>
    <row r="1" spans="1:37" ht="26.25">
      <c r="A1" s="817" t="str">
        <f>[1]Altalanos!$A$6</f>
        <v>Budapesti Diákolimpia</v>
      </c>
      <c r="B1" s="817"/>
      <c r="C1" s="817"/>
      <c r="D1" s="817"/>
      <c r="E1" s="817"/>
      <c r="F1" s="817"/>
      <c r="G1" s="354"/>
      <c r="H1" s="355" t="s">
        <v>47</v>
      </c>
      <c r="I1" s="356"/>
      <c r="J1" s="357"/>
      <c r="L1" s="359"/>
      <c r="M1" s="360"/>
      <c r="N1" s="361"/>
      <c r="O1" s="361" t="s">
        <v>11</v>
      </c>
      <c r="P1" s="361"/>
      <c r="Q1" s="362"/>
      <c r="R1" s="361"/>
      <c r="S1" s="363"/>
      <c r="Y1" s="358"/>
      <c r="Z1" s="358"/>
      <c r="AA1" s="358"/>
      <c r="AB1" s="364" t="e">
        <f>IF(Y5=1,CONCATENATE(VLOOKUP(Y3,AA16:AH27,2)),CONCATENATE(VLOOKUP(Y3,AA2:AK13,2)))</f>
        <v>#N/A</v>
      </c>
      <c r="AC1" s="364" t="e">
        <f>IF(Y5=1,CONCATENATE(VLOOKUP(Y3,AA16:AK27,3)),CONCATENATE(VLOOKUP(Y3,AA2:AK13,3)))</f>
        <v>#N/A</v>
      </c>
      <c r="AD1" s="364" t="e">
        <f>IF(Y5=1,CONCATENATE(VLOOKUP(Y3,AA16:AK27,4)),CONCATENATE(VLOOKUP(Y3,AA2:AK13,4)))</f>
        <v>#N/A</v>
      </c>
      <c r="AE1" s="364" t="e">
        <f>IF(Y5=1,CONCATENATE(VLOOKUP(Y3,AA16:AK27,5)),CONCATENATE(VLOOKUP(Y3,AA2:AK13,5)))</f>
        <v>#N/A</v>
      </c>
      <c r="AF1" s="364" t="e">
        <f>IF(Y5=1,CONCATENATE(VLOOKUP(Y3,AA16:AK27,6)),CONCATENATE(VLOOKUP(Y3,AA2:AK13,6)))</f>
        <v>#N/A</v>
      </c>
      <c r="AG1" s="364" t="e">
        <f>IF(Y5=1,CONCATENATE(VLOOKUP(Y3,AA16:AK27,7)),CONCATENATE(VLOOKUP(Y3,AA2:AK13,7)))</f>
        <v>#N/A</v>
      </c>
      <c r="AH1" s="364" t="e">
        <f>IF(Y5=1,CONCATENATE(VLOOKUP(Y3,AA16:AK27,8)),CONCATENATE(VLOOKUP(Y3,AA2:AK13,8)))</f>
        <v>#N/A</v>
      </c>
      <c r="AI1" s="364" t="e">
        <f>IF(Y5=1,CONCATENATE(VLOOKUP(Y3,AA16:AK27,9)),CONCATENATE(VLOOKUP(Y3,AA2:AK13,9)))</f>
        <v>#N/A</v>
      </c>
      <c r="AJ1" s="364" t="e">
        <f>IF(Y5=1,CONCATENATE(VLOOKUP(Y3,AA16:AK27,10)),CONCATENATE(VLOOKUP(Y3,AA2:AK13,10)))</f>
        <v>#N/A</v>
      </c>
      <c r="AK1" s="364" t="e">
        <f>IF(Y5=1,CONCATENATE(VLOOKUP(Y3,AA16:AK27,11)),CONCATENATE(VLOOKUP(Y3,AA2:AK13,11)))</f>
        <v>#N/A</v>
      </c>
    </row>
    <row r="2" spans="1:37">
      <c r="A2" s="365" t="s">
        <v>46</v>
      </c>
      <c r="B2" s="366"/>
      <c r="C2" s="366"/>
      <c r="D2" s="366"/>
      <c r="E2" s="366" t="str">
        <f>[1]Altalanos!$A$8</f>
        <v>II.fiú B</v>
      </c>
      <c r="F2" s="366"/>
      <c r="G2" s="367"/>
      <c r="H2" s="368"/>
      <c r="I2" s="368"/>
      <c r="J2" s="369"/>
      <c r="K2" s="359"/>
      <c r="L2" s="359"/>
      <c r="M2" s="370"/>
      <c r="N2" s="371"/>
      <c r="O2" s="372"/>
      <c r="P2" s="371"/>
      <c r="Q2" s="372"/>
      <c r="R2" s="371"/>
      <c r="S2" s="363"/>
      <c r="Y2" s="373"/>
      <c r="Z2" s="374"/>
      <c r="AA2" s="374" t="s">
        <v>58</v>
      </c>
      <c r="AB2" s="375">
        <v>150</v>
      </c>
      <c r="AC2" s="375">
        <v>120</v>
      </c>
      <c r="AD2" s="375">
        <v>100</v>
      </c>
      <c r="AE2" s="375">
        <v>80</v>
      </c>
      <c r="AF2" s="375">
        <v>70</v>
      </c>
      <c r="AG2" s="375">
        <v>60</v>
      </c>
      <c r="AH2" s="375">
        <v>55</v>
      </c>
      <c r="AI2" s="375">
        <v>50</v>
      </c>
      <c r="AJ2" s="375">
        <v>45</v>
      </c>
      <c r="AK2" s="375">
        <v>40</v>
      </c>
    </row>
    <row r="3" spans="1:37">
      <c r="A3" s="376" t="s">
        <v>22</v>
      </c>
      <c r="B3" s="376"/>
      <c r="C3" s="376"/>
      <c r="D3" s="376"/>
      <c r="E3" s="376" t="s">
        <v>19</v>
      </c>
      <c r="F3" s="376"/>
      <c r="G3" s="376"/>
      <c r="H3" s="376" t="s">
        <v>27</v>
      </c>
      <c r="I3" s="376"/>
      <c r="J3" s="377"/>
      <c r="K3" s="376"/>
      <c r="L3" s="378" t="s">
        <v>28</v>
      </c>
      <c r="M3" s="376"/>
      <c r="N3" s="379"/>
      <c r="O3" s="380"/>
      <c r="P3" s="379"/>
      <c r="Q3" s="381" t="s">
        <v>72</v>
      </c>
      <c r="R3" s="382" t="s">
        <v>78</v>
      </c>
      <c r="S3" s="363"/>
      <c r="Y3" s="374">
        <f>IF(H4="OB","A",IF(H4="IX","W",H4))</f>
        <v>0</v>
      </c>
      <c r="Z3" s="374"/>
      <c r="AA3" s="374" t="s">
        <v>82</v>
      </c>
      <c r="AB3" s="375">
        <v>120</v>
      </c>
      <c r="AC3" s="375">
        <v>90</v>
      </c>
      <c r="AD3" s="375">
        <v>65</v>
      </c>
      <c r="AE3" s="375">
        <v>55</v>
      </c>
      <c r="AF3" s="375">
        <v>50</v>
      </c>
      <c r="AG3" s="375">
        <v>45</v>
      </c>
      <c r="AH3" s="375">
        <v>40</v>
      </c>
      <c r="AI3" s="375">
        <v>35</v>
      </c>
      <c r="AJ3" s="375">
        <v>25</v>
      </c>
      <c r="AK3" s="375">
        <v>20</v>
      </c>
    </row>
    <row r="4" spans="1:37" ht="13.5" thickBot="1">
      <c r="A4" s="818" t="str">
        <f>[1]Altalanos!$A$10</f>
        <v>2023.05.02-05.</v>
      </c>
      <c r="B4" s="818"/>
      <c r="C4" s="818"/>
      <c r="D4" s="383"/>
      <c r="E4" s="384" t="str">
        <f>[1]Altalanos!$C$10</f>
        <v>Budapest</v>
      </c>
      <c r="F4" s="384"/>
      <c r="G4" s="384"/>
      <c r="H4" s="191"/>
      <c r="I4" s="384"/>
      <c r="J4" s="385"/>
      <c r="K4" s="191"/>
      <c r="L4" s="386" t="str">
        <f>[1]Altalanos!$E$10</f>
        <v>Kádár László</v>
      </c>
      <c r="M4" s="191"/>
      <c r="N4" s="387"/>
      <c r="O4" s="388"/>
      <c r="P4" s="387"/>
      <c r="Q4" s="389" t="s">
        <v>79</v>
      </c>
      <c r="R4" s="390" t="s">
        <v>74</v>
      </c>
      <c r="S4" s="363"/>
      <c r="Y4" s="374"/>
      <c r="Z4" s="374"/>
      <c r="AA4" s="374" t="s">
        <v>83</v>
      </c>
      <c r="AB4" s="375">
        <v>90</v>
      </c>
      <c r="AC4" s="375">
        <v>60</v>
      </c>
      <c r="AD4" s="375">
        <v>45</v>
      </c>
      <c r="AE4" s="375">
        <v>34</v>
      </c>
      <c r="AF4" s="375">
        <v>27</v>
      </c>
      <c r="AG4" s="375">
        <v>22</v>
      </c>
      <c r="AH4" s="375">
        <v>18</v>
      </c>
      <c r="AI4" s="375">
        <v>15</v>
      </c>
      <c r="AJ4" s="375">
        <v>12</v>
      </c>
      <c r="AK4" s="375">
        <v>9</v>
      </c>
    </row>
    <row r="5" spans="1:37">
      <c r="A5" s="391"/>
      <c r="B5" s="391" t="s">
        <v>44</v>
      </c>
      <c r="C5" s="392" t="s">
        <v>56</v>
      </c>
      <c r="D5" s="391" t="s">
        <v>38</v>
      </c>
      <c r="E5" s="391" t="s">
        <v>61</v>
      </c>
      <c r="F5" s="391"/>
      <c r="G5" s="391" t="s">
        <v>26</v>
      </c>
      <c r="H5" s="391"/>
      <c r="I5" s="391" t="s">
        <v>29</v>
      </c>
      <c r="J5" s="391"/>
      <c r="K5" s="393" t="s">
        <v>62</v>
      </c>
      <c r="L5" s="393" t="s">
        <v>63</v>
      </c>
      <c r="M5" s="393" t="s">
        <v>64</v>
      </c>
      <c r="N5" s="363"/>
      <c r="O5" s="363"/>
      <c r="P5" s="363"/>
      <c r="Q5" s="394" t="s">
        <v>80</v>
      </c>
      <c r="R5" s="395" t="s">
        <v>76</v>
      </c>
      <c r="S5" s="363"/>
      <c r="Y5" s="374">
        <f>IF(OR([1]Altalanos!$A$8="F1",[1]Altalanos!$A$8="F2",[1]Altalanos!$A$8="N1",[1]Altalanos!$A$8="N2"),1,2)</f>
        <v>2</v>
      </c>
      <c r="Z5" s="374"/>
      <c r="AA5" s="374" t="s">
        <v>84</v>
      </c>
      <c r="AB5" s="375">
        <v>60</v>
      </c>
      <c r="AC5" s="375">
        <v>40</v>
      </c>
      <c r="AD5" s="375">
        <v>30</v>
      </c>
      <c r="AE5" s="375">
        <v>20</v>
      </c>
      <c r="AF5" s="375">
        <v>18</v>
      </c>
      <c r="AG5" s="375">
        <v>15</v>
      </c>
      <c r="AH5" s="375">
        <v>12</v>
      </c>
      <c r="AI5" s="375">
        <v>10</v>
      </c>
      <c r="AJ5" s="375">
        <v>8</v>
      </c>
      <c r="AK5" s="375">
        <v>6</v>
      </c>
    </row>
    <row r="6" spans="1:37">
      <c r="A6" s="396"/>
      <c r="B6" s="396"/>
      <c r="C6" s="397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63"/>
      <c r="O6" s="363"/>
      <c r="P6" s="363"/>
      <c r="Q6" s="363"/>
      <c r="R6" s="363"/>
      <c r="S6" s="363"/>
      <c r="Y6" s="374"/>
      <c r="Z6" s="374"/>
      <c r="AA6" s="374" t="s">
        <v>85</v>
      </c>
      <c r="AB6" s="375">
        <v>40</v>
      </c>
      <c r="AC6" s="375">
        <v>25</v>
      </c>
      <c r="AD6" s="375">
        <v>18</v>
      </c>
      <c r="AE6" s="375">
        <v>13</v>
      </c>
      <c r="AF6" s="375">
        <v>10</v>
      </c>
      <c r="AG6" s="375">
        <v>8</v>
      </c>
      <c r="AH6" s="375">
        <v>6</v>
      </c>
      <c r="AI6" s="375">
        <v>5</v>
      </c>
      <c r="AJ6" s="375">
        <v>4</v>
      </c>
      <c r="AK6" s="375">
        <v>3</v>
      </c>
    </row>
    <row r="7" spans="1:37">
      <c r="A7" s="398" t="s">
        <v>58</v>
      </c>
      <c r="B7" s="399">
        <v>1</v>
      </c>
      <c r="C7" s="400">
        <f>IF($B7="","",VLOOKUP($B7,'[1]II.fiú elő'!$A$7:$O$22,5))</f>
        <v>0</v>
      </c>
      <c r="D7" s="400">
        <f>IF($B7="","",VLOOKUP($B7,'[1]II.fiú elő'!$A$7:$O$22,15))</f>
        <v>0</v>
      </c>
      <c r="E7" s="401" t="str">
        <f>UPPER(IF($B7="","",VLOOKUP($B7,'[1]II.fiú elő'!$A$7:$O$22,2)))</f>
        <v xml:space="preserve">GYULA </v>
      </c>
      <c r="F7" s="402"/>
      <c r="G7" s="401" t="str">
        <f>IF($B7="","",VLOOKUP($B7,'[1]II.fiú elő'!$A$7:$O$22,3))</f>
        <v>Zoltán</v>
      </c>
      <c r="H7" s="402"/>
      <c r="I7" s="401">
        <f>IF($B7="","",VLOOKUP($B7,'[1]II.fiú elő'!$A$7:$O$22,4))</f>
        <v>0</v>
      </c>
      <c r="J7" s="396"/>
      <c r="K7" s="403"/>
      <c r="L7" s="404" t="str">
        <f>IF(K7="","",CONCATENATE(VLOOKUP($Y$3,$AB$1:$AK$1,K7)," pont"))</f>
        <v/>
      </c>
      <c r="M7" s="405"/>
      <c r="N7" s="363"/>
      <c r="O7" s="363"/>
      <c r="P7" s="363"/>
      <c r="Q7" s="363"/>
      <c r="R7" s="363"/>
      <c r="S7" s="363"/>
      <c r="Y7" s="374"/>
      <c r="Z7" s="374"/>
      <c r="AA7" s="374" t="s">
        <v>86</v>
      </c>
      <c r="AB7" s="375">
        <v>25</v>
      </c>
      <c r="AC7" s="375">
        <v>15</v>
      </c>
      <c r="AD7" s="375">
        <v>13</v>
      </c>
      <c r="AE7" s="375">
        <v>8</v>
      </c>
      <c r="AF7" s="375">
        <v>6</v>
      </c>
      <c r="AG7" s="375">
        <v>4</v>
      </c>
      <c r="AH7" s="375">
        <v>3</v>
      </c>
      <c r="AI7" s="375">
        <v>2</v>
      </c>
      <c r="AJ7" s="375">
        <v>1</v>
      </c>
      <c r="AK7" s="375">
        <v>0</v>
      </c>
    </row>
    <row r="8" spans="1:37">
      <c r="A8" s="398"/>
      <c r="B8" s="406"/>
      <c r="C8" s="397"/>
      <c r="D8" s="397"/>
      <c r="E8" s="397"/>
      <c r="F8" s="397"/>
      <c r="G8" s="397"/>
      <c r="H8" s="397"/>
      <c r="I8" s="397"/>
      <c r="J8" s="396"/>
      <c r="K8" s="398"/>
      <c r="L8" s="398"/>
      <c r="M8" s="407"/>
      <c r="N8" s="363"/>
      <c r="O8" s="363"/>
      <c r="P8" s="363"/>
      <c r="Q8" s="363"/>
      <c r="R8" s="363"/>
      <c r="S8" s="363"/>
      <c r="Y8" s="374"/>
      <c r="Z8" s="374"/>
      <c r="AA8" s="374" t="s">
        <v>87</v>
      </c>
      <c r="AB8" s="375">
        <v>15</v>
      </c>
      <c r="AC8" s="375">
        <v>10</v>
      </c>
      <c r="AD8" s="375">
        <v>7</v>
      </c>
      <c r="AE8" s="375">
        <v>5</v>
      </c>
      <c r="AF8" s="375">
        <v>4</v>
      </c>
      <c r="AG8" s="375">
        <v>3</v>
      </c>
      <c r="AH8" s="375">
        <v>2</v>
      </c>
      <c r="AI8" s="375">
        <v>1</v>
      </c>
      <c r="AJ8" s="375">
        <v>0</v>
      </c>
      <c r="AK8" s="375">
        <v>0</v>
      </c>
    </row>
    <row r="9" spans="1:37">
      <c r="A9" s="398" t="s">
        <v>59</v>
      </c>
      <c r="B9" s="399">
        <v>3</v>
      </c>
      <c r="C9" s="400">
        <f>IF($B9="","",VLOOKUP($B9,'[1]II.fiú elő'!$A$7:$O$22,5))</f>
        <v>0</v>
      </c>
      <c r="D9" s="400">
        <f>IF($B9="","",VLOOKUP($B9,'[1]II.fiú elő'!$A$7:$O$22,15))</f>
        <v>0</v>
      </c>
      <c r="E9" s="401" t="str">
        <f>UPPER(IF($B9="","",VLOOKUP($B9,'[1]II.fiú elő'!$A$7:$O$22,2)))</f>
        <v xml:space="preserve">DEMJÉN </v>
      </c>
      <c r="F9" s="402"/>
      <c r="G9" s="401" t="str">
        <f>IF($B9="","",VLOOKUP($B9,'[1]II.fiú elő'!$A$7:$O$22,3))</f>
        <v>Buda</v>
      </c>
      <c r="H9" s="402"/>
      <c r="I9" s="401">
        <f>IF($B9="","",VLOOKUP($B9,'[1]II.fiú elő'!$A$7:$O$22,4))</f>
        <v>0</v>
      </c>
      <c r="J9" s="396"/>
      <c r="K9" s="403"/>
      <c r="L9" s="404" t="str">
        <f>IF(K9="","",CONCATENATE(VLOOKUP($Y$3,$AB$1:$AK$1,K9)," pont"))</f>
        <v/>
      </c>
      <c r="M9" s="405"/>
      <c r="N9" s="363"/>
      <c r="O9" s="363"/>
      <c r="P9" s="363"/>
      <c r="Q9" s="363"/>
      <c r="R9" s="363"/>
      <c r="S9" s="363"/>
      <c r="Y9" s="374"/>
      <c r="Z9" s="374"/>
      <c r="AA9" s="374" t="s">
        <v>88</v>
      </c>
      <c r="AB9" s="375">
        <v>10</v>
      </c>
      <c r="AC9" s="375">
        <v>6</v>
      </c>
      <c r="AD9" s="375">
        <v>4</v>
      </c>
      <c r="AE9" s="375">
        <v>2</v>
      </c>
      <c r="AF9" s="375">
        <v>1</v>
      </c>
      <c r="AG9" s="375">
        <v>0</v>
      </c>
      <c r="AH9" s="375">
        <v>0</v>
      </c>
      <c r="AI9" s="375">
        <v>0</v>
      </c>
      <c r="AJ9" s="375">
        <v>0</v>
      </c>
      <c r="AK9" s="375">
        <v>0</v>
      </c>
    </row>
    <row r="10" spans="1:37">
      <c r="A10" s="398"/>
      <c r="B10" s="406"/>
      <c r="C10" s="397"/>
      <c r="D10" s="397"/>
      <c r="E10" s="397"/>
      <c r="F10" s="397"/>
      <c r="G10" s="397"/>
      <c r="H10" s="397"/>
      <c r="I10" s="397"/>
      <c r="J10" s="396"/>
      <c r="K10" s="398"/>
      <c r="L10" s="398"/>
      <c r="M10" s="407"/>
      <c r="N10" s="363"/>
      <c r="O10" s="363"/>
      <c r="P10" s="363"/>
      <c r="Q10" s="363"/>
      <c r="R10" s="363"/>
      <c r="S10" s="363"/>
      <c r="Y10" s="374"/>
      <c r="Z10" s="374"/>
      <c r="AA10" s="374" t="s">
        <v>89</v>
      </c>
      <c r="AB10" s="375">
        <v>6</v>
      </c>
      <c r="AC10" s="375">
        <v>3</v>
      </c>
      <c r="AD10" s="375">
        <v>2</v>
      </c>
      <c r="AE10" s="375">
        <v>1</v>
      </c>
      <c r="AF10" s="375">
        <v>0</v>
      </c>
      <c r="AG10" s="375">
        <v>0</v>
      </c>
      <c r="AH10" s="375">
        <v>0</v>
      </c>
      <c r="AI10" s="375">
        <v>0</v>
      </c>
      <c r="AJ10" s="375">
        <v>0</v>
      </c>
      <c r="AK10" s="375">
        <v>0</v>
      </c>
    </row>
    <row r="11" spans="1:37">
      <c r="A11" s="398" t="s">
        <v>60</v>
      </c>
      <c r="B11" s="399">
        <v>2</v>
      </c>
      <c r="C11" s="400">
        <f>IF($B11="","",VLOOKUP($B11,'[1]II.fiú elő'!$A$7:$O$22,5))</f>
        <v>0</v>
      </c>
      <c r="D11" s="400">
        <f>IF($B11="","",VLOOKUP($B11,'[1]II.fiú elő'!$A$7:$O$22,15))</f>
        <v>0</v>
      </c>
      <c r="E11" s="401" t="str">
        <f>UPPER(IF($B11="","",VLOOKUP($B11,'[1]II.fiú elő'!$A$7:$O$22,2)))</f>
        <v xml:space="preserve">TULI </v>
      </c>
      <c r="F11" s="402"/>
      <c r="G11" s="401" t="str">
        <f>IF($B11="","",VLOOKUP($B11,'[1]II.fiú elő'!$A$7:$O$22,3))</f>
        <v>Balázs Péter</v>
      </c>
      <c r="H11" s="402"/>
      <c r="I11" s="401">
        <f>IF($B11="","",VLOOKUP($B11,'[1]II.fiú elő'!$A$7:$O$22,4))</f>
        <v>0</v>
      </c>
      <c r="J11" s="396"/>
      <c r="K11" s="773" t="s">
        <v>249</v>
      </c>
      <c r="L11" s="404"/>
      <c r="M11" s="405"/>
      <c r="N11" s="363"/>
      <c r="O11" s="363"/>
      <c r="P11" s="363"/>
      <c r="Q11" s="363"/>
      <c r="R11" s="363"/>
      <c r="S11" s="363"/>
      <c r="Y11" s="374"/>
      <c r="Z11" s="374"/>
      <c r="AA11" s="374" t="s">
        <v>94</v>
      </c>
      <c r="AB11" s="375">
        <v>3</v>
      </c>
      <c r="AC11" s="375">
        <v>2</v>
      </c>
      <c r="AD11" s="375">
        <v>1</v>
      </c>
      <c r="AE11" s="375">
        <v>0</v>
      </c>
      <c r="AF11" s="375">
        <v>0</v>
      </c>
      <c r="AG11" s="375">
        <v>0</v>
      </c>
      <c r="AH11" s="375">
        <v>0</v>
      </c>
      <c r="AI11" s="375">
        <v>0</v>
      </c>
      <c r="AJ11" s="375">
        <v>0</v>
      </c>
      <c r="AK11" s="375">
        <v>0</v>
      </c>
    </row>
    <row r="12" spans="1:37">
      <c r="A12" s="396"/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Y12" s="374"/>
      <c r="Z12" s="374"/>
      <c r="AA12" s="374" t="s">
        <v>90</v>
      </c>
      <c r="AB12" s="408">
        <v>0</v>
      </c>
      <c r="AC12" s="408">
        <v>0</v>
      </c>
      <c r="AD12" s="408">
        <v>0</v>
      </c>
      <c r="AE12" s="408">
        <v>0</v>
      </c>
      <c r="AF12" s="408">
        <v>0</v>
      </c>
      <c r="AG12" s="408">
        <v>0</v>
      </c>
      <c r="AH12" s="408">
        <v>0</v>
      </c>
      <c r="AI12" s="408">
        <v>0</v>
      </c>
      <c r="AJ12" s="408">
        <v>0</v>
      </c>
      <c r="AK12" s="408">
        <v>0</v>
      </c>
    </row>
    <row r="13" spans="1:37">
      <c r="A13" s="396"/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Y13" s="374"/>
      <c r="Z13" s="374"/>
      <c r="AA13" s="374" t="s">
        <v>91</v>
      </c>
      <c r="AB13" s="408">
        <v>0</v>
      </c>
      <c r="AC13" s="408">
        <v>0</v>
      </c>
      <c r="AD13" s="408">
        <v>0</v>
      </c>
      <c r="AE13" s="408">
        <v>0</v>
      </c>
      <c r="AF13" s="408">
        <v>0</v>
      </c>
      <c r="AG13" s="408">
        <v>0</v>
      </c>
      <c r="AH13" s="408">
        <v>0</v>
      </c>
      <c r="AI13" s="408">
        <v>0</v>
      </c>
      <c r="AJ13" s="408">
        <v>0</v>
      </c>
      <c r="AK13" s="408">
        <v>0</v>
      </c>
    </row>
    <row r="14" spans="1:37">
      <c r="A14" s="396"/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74"/>
    </row>
    <row r="15" spans="1:37">
      <c r="A15" s="396"/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</row>
    <row r="16" spans="1:37">
      <c r="A16" s="396"/>
      <c r="B16" s="396"/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Y16" s="374"/>
      <c r="Z16" s="374"/>
      <c r="AA16" s="374" t="s">
        <v>58</v>
      </c>
      <c r="AB16" s="374">
        <v>300</v>
      </c>
      <c r="AC16" s="374">
        <v>250</v>
      </c>
      <c r="AD16" s="374">
        <v>220</v>
      </c>
      <c r="AE16" s="374">
        <v>180</v>
      </c>
      <c r="AF16" s="374">
        <v>160</v>
      </c>
      <c r="AG16" s="374">
        <v>150</v>
      </c>
      <c r="AH16" s="374">
        <v>140</v>
      </c>
      <c r="AI16" s="374">
        <v>130</v>
      </c>
      <c r="AJ16" s="374">
        <v>120</v>
      </c>
      <c r="AK16" s="374">
        <v>110</v>
      </c>
    </row>
    <row r="17" spans="1:37">
      <c r="A17" s="396"/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Y17" s="374"/>
      <c r="Z17" s="374"/>
      <c r="AA17" s="374" t="s">
        <v>82</v>
      </c>
      <c r="AB17" s="374">
        <v>250</v>
      </c>
      <c r="AC17" s="374">
        <v>200</v>
      </c>
      <c r="AD17" s="374">
        <v>160</v>
      </c>
      <c r="AE17" s="374">
        <v>140</v>
      </c>
      <c r="AF17" s="374">
        <v>120</v>
      </c>
      <c r="AG17" s="374">
        <v>110</v>
      </c>
      <c r="AH17" s="374">
        <v>100</v>
      </c>
      <c r="AI17" s="374">
        <v>90</v>
      </c>
      <c r="AJ17" s="374">
        <v>80</v>
      </c>
      <c r="AK17" s="374">
        <v>70</v>
      </c>
    </row>
    <row r="18" spans="1:37" ht="18.75" customHeight="1">
      <c r="A18" s="396"/>
      <c r="B18" s="819"/>
      <c r="C18" s="819"/>
      <c r="D18" s="816" t="str">
        <f>E7</f>
        <v xml:space="preserve">GYULA </v>
      </c>
      <c r="E18" s="816"/>
      <c r="F18" s="816" t="str">
        <f>E9</f>
        <v xml:space="preserve">DEMJÉN </v>
      </c>
      <c r="G18" s="816"/>
      <c r="H18" s="816" t="str">
        <f>E11</f>
        <v xml:space="preserve">TULI </v>
      </c>
      <c r="I18" s="816"/>
      <c r="J18" s="396"/>
      <c r="K18" s="396"/>
      <c r="L18" s="396"/>
      <c r="M18" s="396"/>
      <c r="Y18" s="374"/>
      <c r="Z18" s="374"/>
      <c r="AA18" s="374" t="s">
        <v>83</v>
      </c>
      <c r="AB18" s="374">
        <v>200</v>
      </c>
      <c r="AC18" s="374">
        <v>150</v>
      </c>
      <c r="AD18" s="374">
        <v>130</v>
      </c>
      <c r="AE18" s="374">
        <v>110</v>
      </c>
      <c r="AF18" s="374">
        <v>95</v>
      </c>
      <c r="AG18" s="374">
        <v>80</v>
      </c>
      <c r="AH18" s="374">
        <v>70</v>
      </c>
      <c r="AI18" s="374">
        <v>60</v>
      </c>
      <c r="AJ18" s="374">
        <v>55</v>
      </c>
      <c r="AK18" s="374">
        <v>50</v>
      </c>
    </row>
    <row r="19" spans="1:37" ht="18.75" customHeight="1">
      <c r="A19" s="409" t="s">
        <v>58</v>
      </c>
      <c r="B19" s="821" t="str">
        <f>E7</f>
        <v xml:space="preserve">GYULA </v>
      </c>
      <c r="C19" s="821"/>
      <c r="D19" s="822"/>
      <c r="E19" s="822"/>
      <c r="F19" s="823" t="s">
        <v>252</v>
      </c>
      <c r="G19" s="824"/>
      <c r="H19" s="823" t="s">
        <v>234</v>
      </c>
      <c r="I19" s="824"/>
      <c r="J19" s="396"/>
      <c r="K19" s="396"/>
      <c r="L19" s="396"/>
      <c r="M19" s="396"/>
      <c r="Y19" s="374"/>
      <c r="Z19" s="374"/>
      <c r="AA19" s="374" t="s">
        <v>84</v>
      </c>
      <c r="AB19" s="374">
        <v>150</v>
      </c>
      <c r="AC19" s="374">
        <v>120</v>
      </c>
      <c r="AD19" s="374">
        <v>100</v>
      </c>
      <c r="AE19" s="374">
        <v>80</v>
      </c>
      <c r="AF19" s="374">
        <v>70</v>
      </c>
      <c r="AG19" s="374">
        <v>60</v>
      </c>
      <c r="AH19" s="374">
        <v>55</v>
      </c>
      <c r="AI19" s="374">
        <v>50</v>
      </c>
      <c r="AJ19" s="374">
        <v>45</v>
      </c>
      <c r="AK19" s="374">
        <v>40</v>
      </c>
    </row>
    <row r="20" spans="1:37" ht="18.75" customHeight="1">
      <c r="A20" s="409" t="s">
        <v>59</v>
      </c>
      <c r="B20" s="821" t="str">
        <f>E9</f>
        <v xml:space="preserve">DEMJÉN </v>
      </c>
      <c r="C20" s="821"/>
      <c r="D20" s="823" t="s">
        <v>252</v>
      </c>
      <c r="E20" s="824"/>
      <c r="F20" s="822"/>
      <c r="G20" s="822"/>
      <c r="H20" s="823" t="s">
        <v>234</v>
      </c>
      <c r="I20" s="824"/>
      <c r="J20" s="396"/>
      <c r="K20" s="396"/>
      <c r="L20" s="396"/>
      <c r="M20" s="396"/>
      <c r="Y20" s="374"/>
      <c r="Z20" s="374"/>
      <c r="AA20" s="374" t="s">
        <v>85</v>
      </c>
      <c r="AB20" s="374">
        <v>120</v>
      </c>
      <c r="AC20" s="374">
        <v>90</v>
      </c>
      <c r="AD20" s="374">
        <v>65</v>
      </c>
      <c r="AE20" s="374">
        <v>55</v>
      </c>
      <c r="AF20" s="374">
        <v>50</v>
      </c>
      <c r="AG20" s="374">
        <v>45</v>
      </c>
      <c r="AH20" s="374">
        <v>40</v>
      </c>
      <c r="AI20" s="374">
        <v>35</v>
      </c>
      <c r="AJ20" s="374">
        <v>25</v>
      </c>
      <c r="AK20" s="374">
        <v>20</v>
      </c>
    </row>
    <row r="21" spans="1:37" ht="18.75" customHeight="1">
      <c r="A21" s="409" t="s">
        <v>60</v>
      </c>
      <c r="B21" s="821" t="str">
        <f>E11</f>
        <v xml:space="preserve">TULI </v>
      </c>
      <c r="C21" s="821"/>
      <c r="D21" s="823" t="s">
        <v>231</v>
      </c>
      <c r="E21" s="824"/>
      <c r="F21" s="823" t="s">
        <v>231</v>
      </c>
      <c r="G21" s="824"/>
      <c r="H21" s="822"/>
      <c r="I21" s="822"/>
      <c r="J21" s="396"/>
      <c r="K21" s="396"/>
      <c r="L21" s="396"/>
      <c r="M21" s="396"/>
      <c r="Y21" s="374"/>
      <c r="Z21" s="374"/>
      <c r="AA21" s="374" t="s">
        <v>86</v>
      </c>
      <c r="AB21" s="374">
        <v>90</v>
      </c>
      <c r="AC21" s="374">
        <v>60</v>
      </c>
      <c r="AD21" s="374">
        <v>45</v>
      </c>
      <c r="AE21" s="374">
        <v>34</v>
      </c>
      <c r="AF21" s="374">
        <v>27</v>
      </c>
      <c r="AG21" s="374">
        <v>22</v>
      </c>
      <c r="AH21" s="374">
        <v>18</v>
      </c>
      <c r="AI21" s="374">
        <v>15</v>
      </c>
      <c r="AJ21" s="374">
        <v>12</v>
      </c>
      <c r="AK21" s="374">
        <v>9</v>
      </c>
    </row>
    <row r="22" spans="1:37">
      <c r="A22" s="396"/>
      <c r="B22" s="396"/>
      <c r="C22" s="396"/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Y22" s="374"/>
      <c r="Z22" s="374"/>
      <c r="AA22" s="374" t="s">
        <v>87</v>
      </c>
      <c r="AB22" s="374">
        <v>60</v>
      </c>
      <c r="AC22" s="374">
        <v>40</v>
      </c>
      <c r="AD22" s="374">
        <v>30</v>
      </c>
      <c r="AE22" s="374">
        <v>20</v>
      </c>
      <c r="AF22" s="374">
        <v>18</v>
      </c>
      <c r="AG22" s="374">
        <v>15</v>
      </c>
      <c r="AH22" s="374">
        <v>12</v>
      </c>
      <c r="AI22" s="374">
        <v>10</v>
      </c>
      <c r="AJ22" s="374">
        <v>8</v>
      </c>
      <c r="AK22" s="374">
        <v>6</v>
      </c>
    </row>
    <row r="23" spans="1:37">
      <c r="A23" s="396"/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Y23" s="374"/>
      <c r="Z23" s="374"/>
      <c r="AA23" s="374" t="s">
        <v>88</v>
      </c>
      <c r="AB23" s="374">
        <v>40</v>
      </c>
      <c r="AC23" s="374">
        <v>25</v>
      </c>
      <c r="AD23" s="374">
        <v>18</v>
      </c>
      <c r="AE23" s="374">
        <v>13</v>
      </c>
      <c r="AF23" s="374">
        <v>8</v>
      </c>
      <c r="AG23" s="374">
        <v>7</v>
      </c>
      <c r="AH23" s="374">
        <v>6</v>
      </c>
      <c r="AI23" s="374">
        <v>5</v>
      </c>
      <c r="AJ23" s="374">
        <v>4</v>
      </c>
      <c r="AK23" s="374">
        <v>3</v>
      </c>
    </row>
    <row r="24" spans="1:37">
      <c r="A24" s="396"/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Y24" s="374"/>
      <c r="Z24" s="374"/>
      <c r="AA24" s="374" t="s">
        <v>89</v>
      </c>
      <c r="AB24" s="374">
        <v>25</v>
      </c>
      <c r="AC24" s="374">
        <v>15</v>
      </c>
      <c r="AD24" s="374">
        <v>13</v>
      </c>
      <c r="AE24" s="374">
        <v>7</v>
      </c>
      <c r="AF24" s="374">
        <v>6</v>
      </c>
      <c r="AG24" s="374">
        <v>5</v>
      </c>
      <c r="AH24" s="374">
        <v>4</v>
      </c>
      <c r="AI24" s="374">
        <v>3</v>
      </c>
      <c r="AJ24" s="374">
        <v>2</v>
      </c>
      <c r="AK24" s="374">
        <v>1</v>
      </c>
    </row>
    <row r="25" spans="1:37">
      <c r="A25" s="396"/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Y25" s="374"/>
      <c r="Z25" s="374"/>
      <c r="AA25" s="374" t="s">
        <v>94</v>
      </c>
      <c r="AB25" s="374">
        <v>15</v>
      </c>
      <c r="AC25" s="374">
        <v>10</v>
      </c>
      <c r="AD25" s="374">
        <v>8</v>
      </c>
      <c r="AE25" s="374">
        <v>4</v>
      </c>
      <c r="AF25" s="374">
        <v>3</v>
      </c>
      <c r="AG25" s="374">
        <v>2</v>
      </c>
      <c r="AH25" s="374">
        <v>1</v>
      </c>
      <c r="AI25" s="374">
        <v>0</v>
      </c>
      <c r="AJ25" s="374">
        <v>0</v>
      </c>
      <c r="AK25" s="374">
        <v>0</v>
      </c>
    </row>
    <row r="26" spans="1:37">
      <c r="A26" s="396"/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Y26" s="374"/>
      <c r="Z26" s="374"/>
      <c r="AA26" s="374" t="s">
        <v>90</v>
      </c>
      <c r="AB26" s="374">
        <v>10</v>
      </c>
      <c r="AC26" s="374">
        <v>6</v>
      </c>
      <c r="AD26" s="374">
        <v>4</v>
      </c>
      <c r="AE26" s="374">
        <v>2</v>
      </c>
      <c r="AF26" s="374">
        <v>1</v>
      </c>
      <c r="AG26" s="374">
        <v>0</v>
      </c>
      <c r="AH26" s="374">
        <v>0</v>
      </c>
      <c r="AI26" s="374">
        <v>0</v>
      </c>
      <c r="AJ26" s="374">
        <v>0</v>
      </c>
      <c r="AK26" s="374">
        <v>0</v>
      </c>
    </row>
    <row r="27" spans="1:37">
      <c r="A27" s="396"/>
      <c r="B27" s="396"/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Y27" s="374"/>
      <c r="Z27" s="374"/>
      <c r="AA27" s="374" t="s">
        <v>91</v>
      </c>
      <c r="AB27" s="374">
        <v>3</v>
      </c>
      <c r="AC27" s="374">
        <v>2</v>
      </c>
      <c r="AD27" s="374">
        <v>1</v>
      </c>
      <c r="AE27" s="374">
        <v>0</v>
      </c>
      <c r="AF27" s="374">
        <v>0</v>
      </c>
      <c r="AG27" s="374">
        <v>0</v>
      </c>
      <c r="AH27" s="374">
        <v>0</v>
      </c>
      <c r="AI27" s="374">
        <v>0</v>
      </c>
      <c r="AJ27" s="374">
        <v>0</v>
      </c>
      <c r="AK27" s="374">
        <v>0</v>
      </c>
    </row>
    <row r="28" spans="1:37">
      <c r="A28" s="396"/>
      <c r="B28" s="396"/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</row>
    <row r="29" spans="1:37">
      <c r="A29" s="396"/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</row>
    <row r="30" spans="1:37">
      <c r="A30" s="396"/>
      <c r="B30" s="396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</row>
    <row r="31" spans="1:37">
      <c r="A31" s="396"/>
      <c r="B31" s="396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</row>
    <row r="32" spans="1:37">
      <c r="A32" s="396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411"/>
      <c r="M32" s="411"/>
      <c r="O32" s="363"/>
      <c r="P32" s="363"/>
      <c r="Q32" s="363"/>
      <c r="R32" s="363"/>
      <c r="S32" s="363"/>
    </row>
    <row r="33" spans="1:19">
      <c r="A33" s="412" t="s">
        <v>38</v>
      </c>
      <c r="B33" s="413"/>
      <c r="C33" s="414"/>
      <c r="D33" s="415" t="s">
        <v>2</v>
      </c>
      <c r="E33" s="416" t="s">
        <v>40</v>
      </c>
      <c r="F33" s="417"/>
      <c r="G33" s="415" t="s">
        <v>2</v>
      </c>
      <c r="H33" s="416" t="s">
        <v>49</v>
      </c>
      <c r="I33" s="418"/>
      <c r="J33" s="416" t="s">
        <v>50</v>
      </c>
      <c r="K33" s="419" t="s">
        <v>51</v>
      </c>
      <c r="L33" s="391"/>
      <c r="M33" s="420"/>
      <c r="N33" s="421"/>
      <c r="O33" s="363"/>
      <c r="P33" s="422"/>
      <c r="Q33" s="422"/>
      <c r="R33" s="423"/>
      <c r="S33" s="363"/>
    </row>
    <row r="34" spans="1:19">
      <c r="A34" s="424" t="s">
        <v>39</v>
      </c>
      <c r="B34" s="425"/>
      <c r="C34" s="426"/>
      <c r="D34" s="427"/>
      <c r="E34" s="825"/>
      <c r="F34" s="825"/>
      <c r="G34" s="428" t="s">
        <v>3</v>
      </c>
      <c r="H34" s="425"/>
      <c r="I34" s="429"/>
      <c r="J34" s="430"/>
      <c r="K34" s="431" t="s">
        <v>41</v>
      </c>
      <c r="L34" s="432"/>
      <c r="M34" s="433"/>
      <c r="O34" s="363"/>
      <c r="P34" s="434"/>
      <c r="Q34" s="434"/>
      <c r="R34" s="435"/>
      <c r="S34" s="363"/>
    </row>
    <row r="35" spans="1:19">
      <c r="A35" s="436" t="s">
        <v>48</v>
      </c>
      <c r="B35" s="437"/>
      <c r="C35" s="438"/>
      <c r="D35" s="439"/>
      <c r="E35" s="820"/>
      <c r="F35" s="820"/>
      <c r="G35" s="440" t="s">
        <v>4</v>
      </c>
      <c r="H35" s="441"/>
      <c r="I35" s="442"/>
      <c r="J35" s="443"/>
      <c r="K35" s="444"/>
      <c r="L35" s="411"/>
      <c r="M35" s="445"/>
      <c r="O35" s="363"/>
      <c r="P35" s="435"/>
      <c r="Q35" s="446"/>
      <c r="R35" s="435"/>
      <c r="S35" s="363"/>
    </row>
    <row r="36" spans="1:19">
      <c r="A36" s="447"/>
      <c r="B36" s="448"/>
      <c r="C36" s="449"/>
      <c r="D36" s="439"/>
      <c r="E36" s="450"/>
      <c r="F36" s="451"/>
      <c r="G36" s="440" t="s">
        <v>5</v>
      </c>
      <c r="H36" s="441"/>
      <c r="I36" s="442"/>
      <c r="J36" s="443"/>
      <c r="K36" s="431" t="s">
        <v>42</v>
      </c>
      <c r="L36" s="432"/>
      <c r="M36" s="452"/>
      <c r="O36" s="363"/>
      <c r="P36" s="434"/>
      <c r="Q36" s="434"/>
      <c r="R36" s="435"/>
      <c r="S36" s="363"/>
    </row>
    <row r="37" spans="1:19">
      <c r="A37" s="453"/>
      <c r="B37" s="454"/>
      <c r="C37" s="455"/>
      <c r="D37" s="439"/>
      <c r="E37" s="450"/>
      <c r="F37" s="451"/>
      <c r="G37" s="440" t="s">
        <v>6</v>
      </c>
      <c r="H37" s="441"/>
      <c r="I37" s="442"/>
      <c r="J37" s="443"/>
      <c r="K37" s="456"/>
      <c r="L37" s="451"/>
      <c r="M37" s="433"/>
      <c r="O37" s="363"/>
      <c r="P37" s="435"/>
      <c r="Q37" s="446"/>
      <c r="R37" s="435"/>
      <c r="S37" s="363"/>
    </row>
    <row r="38" spans="1:19">
      <c r="A38" s="457"/>
      <c r="B38" s="458"/>
      <c r="C38" s="459"/>
      <c r="D38" s="439"/>
      <c r="E38" s="450"/>
      <c r="F38" s="451"/>
      <c r="G38" s="440" t="s">
        <v>7</v>
      </c>
      <c r="H38" s="441"/>
      <c r="I38" s="442"/>
      <c r="J38" s="443"/>
      <c r="K38" s="436"/>
      <c r="L38" s="411"/>
      <c r="M38" s="445"/>
      <c r="O38" s="363"/>
      <c r="P38" s="435"/>
      <c r="Q38" s="446"/>
      <c r="R38" s="435"/>
      <c r="S38" s="363"/>
    </row>
    <row r="39" spans="1:19">
      <c r="A39" s="460"/>
      <c r="B39" s="461"/>
      <c r="C39" s="455"/>
      <c r="D39" s="439"/>
      <c r="E39" s="450"/>
      <c r="F39" s="451"/>
      <c r="G39" s="440" t="s">
        <v>8</v>
      </c>
      <c r="H39" s="441"/>
      <c r="I39" s="442"/>
      <c r="J39" s="443"/>
      <c r="K39" s="431" t="s">
        <v>31</v>
      </c>
      <c r="L39" s="432"/>
      <c r="M39" s="452"/>
      <c r="O39" s="363"/>
      <c r="P39" s="434"/>
      <c r="Q39" s="434"/>
      <c r="R39" s="435"/>
      <c r="S39" s="363"/>
    </row>
    <row r="40" spans="1:19">
      <c r="A40" s="460"/>
      <c r="B40" s="461"/>
      <c r="C40" s="462"/>
      <c r="D40" s="439"/>
      <c r="E40" s="450"/>
      <c r="F40" s="451"/>
      <c r="G40" s="440" t="s">
        <v>9</v>
      </c>
      <c r="H40" s="441"/>
      <c r="I40" s="442"/>
      <c r="J40" s="443"/>
      <c r="K40" s="456"/>
      <c r="L40" s="451"/>
      <c r="M40" s="433"/>
      <c r="O40" s="363"/>
      <c r="P40" s="435"/>
      <c r="Q40" s="446"/>
      <c r="R40" s="435"/>
      <c r="S40" s="363"/>
    </row>
    <row r="41" spans="1:19">
      <c r="A41" s="463"/>
      <c r="B41" s="464"/>
      <c r="C41" s="465"/>
      <c r="D41" s="466"/>
      <c r="E41" s="467"/>
      <c r="F41" s="411"/>
      <c r="G41" s="468" t="s">
        <v>10</v>
      </c>
      <c r="H41" s="437"/>
      <c r="I41" s="469"/>
      <c r="J41" s="470"/>
      <c r="K41" s="436" t="str">
        <f>L4</f>
        <v>Kádár László</v>
      </c>
      <c r="L41" s="411"/>
      <c r="M41" s="445"/>
      <c r="O41" s="363"/>
      <c r="P41" s="435"/>
      <c r="Q41" s="446"/>
      <c r="R41" s="471"/>
      <c r="S41" s="363"/>
    </row>
    <row r="42" spans="1:19">
      <c r="O42" s="363"/>
      <c r="P42" s="363"/>
      <c r="Q42" s="363"/>
      <c r="R42" s="363"/>
      <c r="S42" s="363"/>
    </row>
    <row r="43" spans="1:19">
      <c r="O43" s="363"/>
      <c r="P43" s="363"/>
      <c r="Q43" s="363"/>
      <c r="R43" s="363"/>
      <c r="S43" s="363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95" priority="2" stopIfTrue="1" operator="equal">
      <formula>"Bye"</formula>
    </cfRule>
  </conditionalFormatting>
  <conditionalFormatting sqref="R41">
    <cfRule type="expression" dxfId="9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</sheetPr>
  <dimension ref="A1:AK54"/>
  <sheetViews>
    <sheetView topLeftCell="A16" workbookViewId="0">
      <selection activeCell="L23" sqref="L23"/>
    </sheetView>
  </sheetViews>
  <sheetFormatPr defaultRowHeight="12.75"/>
  <cols>
    <col min="1" max="1" width="6.140625" style="632" customWidth="1"/>
    <col min="2" max="2" width="4.42578125" style="632" customWidth="1"/>
    <col min="3" max="3" width="8.28515625" style="632" customWidth="1"/>
    <col min="4" max="4" width="7.140625" style="632" customWidth="1"/>
    <col min="5" max="5" width="9.28515625" style="632" customWidth="1"/>
    <col min="6" max="6" width="7.140625" style="632" customWidth="1"/>
    <col min="7" max="7" width="9.28515625" style="632" customWidth="1"/>
    <col min="8" max="8" width="7.140625" style="632" customWidth="1"/>
    <col min="9" max="9" width="9.28515625" style="632" customWidth="1"/>
    <col min="10" max="10" width="7.85546875" style="632" customWidth="1"/>
    <col min="11" max="13" width="8.5703125" style="632" customWidth="1"/>
    <col min="14" max="14" width="9.140625" style="632"/>
    <col min="15" max="16" width="5.28515625" style="632" customWidth="1"/>
    <col min="17" max="17" width="11.5703125" style="632" customWidth="1"/>
    <col min="18" max="24" width="9.140625" style="632"/>
    <col min="25" max="25" width="10.28515625" style="632" hidden="1" customWidth="1"/>
    <col min="26" max="37" width="9.140625" style="632" hidden="1" customWidth="1"/>
    <col min="38" max="16384" width="9.140625" style="632"/>
  </cols>
  <sheetData>
    <row r="1" spans="1:37" ht="26.25">
      <c r="A1" s="826" t="s">
        <v>188</v>
      </c>
      <c r="B1" s="827"/>
      <c r="C1" s="827"/>
      <c r="D1" s="827"/>
      <c r="E1" s="827"/>
      <c r="F1" s="827"/>
      <c r="G1" s="628"/>
      <c r="H1" s="629" t="s">
        <v>47</v>
      </c>
      <c r="I1" s="630"/>
      <c r="J1" s="631"/>
      <c r="L1" s="633"/>
      <c r="M1" s="634"/>
      <c r="N1" s="635"/>
      <c r="O1" s="635" t="s">
        <v>11</v>
      </c>
      <c r="P1" s="635"/>
      <c r="Q1" s="636"/>
      <c r="R1" s="635"/>
      <c r="S1" s="637"/>
      <c r="AB1" s="638" t="e">
        <f>IF(Y5=1,CONCATENATE(VLOOKUP(Y3,AA16:AH30,2)),CONCATENATE(VLOOKUP(Y3,AA2:AK13,2)))</f>
        <v>#REF!</v>
      </c>
      <c r="AC1" s="638" t="e">
        <f>IF(Y5=1,CONCATENATE(VLOOKUP(Y3,AA16:AK30,3)),CONCATENATE(VLOOKUP(Y3,AA2:AK13,3)))</f>
        <v>#REF!</v>
      </c>
      <c r="AD1" s="638" t="e">
        <f>IF(Y5=1,CONCATENATE(VLOOKUP(Y3,AA16:AK30,4)),CONCATENATE(VLOOKUP(Y3,AA2:AK13,4)))</f>
        <v>#REF!</v>
      </c>
      <c r="AE1" s="638" t="e">
        <f>IF(Y5=1,CONCATENATE(VLOOKUP(Y3,AA16:AK30,5)),CONCATENATE(VLOOKUP(Y3,AA2:AK13,5)))</f>
        <v>#REF!</v>
      </c>
      <c r="AF1" s="638" t="e">
        <f>IF(Y5=1,CONCATENATE(VLOOKUP(Y3,AA16:AK30,6)),CONCATENATE(VLOOKUP(Y3,AA2:AK13,6)))</f>
        <v>#REF!</v>
      </c>
      <c r="AG1" s="638" t="e">
        <f>IF(Y5=1,CONCATENATE(VLOOKUP(Y3,AA16:AK30,7)),CONCATENATE(VLOOKUP(Y3,AA2:AK13,7)))</f>
        <v>#REF!</v>
      </c>
      <c r="AH1" s="638" t="e">
        <f>IF(Y5=1,CONCATENATE(VLOOKUP(Y3,AA16:AK30,8)),CONCATENATE(VLOOKUP(Y3,AA2:AK13,8)))</f>
        <v>#REF!</v>
      </c>
      <c r="AI1" s="638" t="e">
        <f>IF(Y5=1,CONCATENATE(VLOOKUP(Y3,AA16:AK30,9)),CONCATENATE(VLOOKUP(Y3,AA2:AK13,9)))</f>
        <v>#REF!</v>
      </c>
      <c r="AJ1" s="638" t="e">
        <f>IF(Y5=1,CONCATENATE(VLOOKUP(Y3,AA16:AK30,10)),CONCATENATE(VLOOKUP(Y3,AA2:AK13,10)))</f>
        <v>#REF!</v>
      </c>
      <c r="AK1" s="638" t="e">
        <f>IF(Y5=1,CONCATENATE(VLOOKUP(Y3,AA16:AK30,11)),CONCATENATE(VLOOKUP(Y3,AA2:AK13,11)))</f>
        <v>#REF!</v>
      </c>
    </row>
    <row r="2" spans="1:37">
      <c r="A2" s="639" t="s">
        <v>46</v>
      </c>
      <c r="B2" s="640"/>
      <c r="C2" s="640"/>
      <c r="D2" s="640"/>
      <c r="E2" s="640" t="s">
        <v>209</v>
      </c>
      <c r="F2" s="640"/>
      <c r="G2" s="641"/>
      <c r="H2" s="642"/>
      <c r="I2" s="642"/>
      <c r="J2" s="643"/>
      <c r="K2" s="633"/>
      <c r="L2" s="633"/>
      <c r="M2" s="644"/>
      <c r="N2" s="645"/>
      <c r="O2" s="646"/>
      <c r="P2" s="645"/>
      <c r="Q2" s="646"/>
      <c r="R2" s="645"/>
      <c r="S2" s="637"/>
      <c r="Y2" s="647"/>
      <c r="Z2" s="648"/>
      <c r="AA2" s="648" t="s">
        <v>58</v>
      </c>
      <c r="AB2" s="649">
        <v>150</v>
      </c>
      <c r="AC2" s="649">
        <v>120</v>
      </c>
      <c r="AD2" s="649">
        <v>100</v>
      </c>
      <c r="AE2" s="649">
        <v>80</v>
      </c>
      <c r="AF2" s="649">
        <v>70</v>
      </c>
      <c r="AG2" s="649">
        <v>60</v>
      </c>
      <c r="AH2" s="649">
        <v>55</v>
      </c>
      <c r="AI2" s="649">
        <v>50</v>
      </c>
      <c r="AJ2" s="649">
        <v>45</v>
      </c>
      <c r="AK2" s="649">
        <v>40</v>
      </c>
    </row>
    <row r="3" spans="1:37">
      <c r="A3" s="650" t="s">
        <v>22</v>
      </c>
      <c r="B3" s="650"/>
      <c r="C3" s="650"/>
      <c r="D3" s="650"/>
      <c r="E3" s="650"/>
      <c r="F3" s="650"/>
      <c r="G3" s="650"/>
      <c r="H3" s="650" t="s">
        <v>27</v>
      </c>
      <c r="I3" s="650"/>
      <c r="J3" s="651"/>
      <c r="K3" s="650"/>
      <c r="L3" s="652" t="s">
        <v>28</v>
      </c>
      <c r="M3" s="650"/>
      <c r="N3" s="653"/>
      <c r="O3" s="654"/>
      <c r="P3" s="653"/>
      <c r="Q3" s="655" t="s">
        <v>72</v>
      </c>
      <c r="R3" s="656" t="s">
        <v>78</v>
      </c>
      <c r="S3" s="656" t="s">
        <v>73</v>
      </c>
      <c r="Y3" s="648">
        <f>IF(H4="OB","A",IF(H4="IX","W",H4))</f>
        <v>0</v>
      </c>
      <c r="Z3" s="648"/>
      <c r="AA3" s="648" t="s">
        <v>82</v>
      </c>
      <c r="AB3" s="649">
        <v>120</v>
      </c>
      <c r="AC3" s="649">
        <v>90</v>
      </c>
      <c r="AD3" s="649">
        <v>65</v>
      </c>
      <c r="AE3" s="649">
        <v>55</v>
      </c>
      <c r="AF3" s="649">
        <v>50</v>
      </c>
      <c r="AG3" s="649">
        <v>45</v>
      </c>
      <c r="AH3" s="649">
        <v>40</v>
      </c>
      <c r="AI3" s="649">
        <v>35</v>
      </c>
      <c r="AJ3" s="649">
        <v>25</v>
      </c>
      <c r="AK3" s="649">
        <v>20</v>
      </c>
    </row>
    <row r="4" spans="1:37" ht="13.5" thickBot="1">
      <c r="A4" s="828" t="s">
        <v>107</v>
      </c>
      <c r="B4" s="828"/>
      <c r="C4" s="828"/>
      <c r="D4" s="752"/>
      <c r="E4" s="658" t="s">
        <v>108</v>
      </c>
      <c r="F4" s="658"/>
      <c r="G4" s="658"/>
      <c r="H4" s="540"/>
      <c r="I4" s="658"/>
      <c r="J4" s="659"/>
      <c r="K4" s="540"/>
      <c r="L4" s="660" t="s">
        <v>109</v>
      </c>
      <c r="M4" s="540"/>
      <c r="N4" s="661"/>
      <c r="O4" s="662"/>
      <c r="P4" s="661"/>
      <c r="Q4" s="663" t="s">
        <v>79</v>
      </c>
      <c r="R4" s="664" t="s">
        <v>74</v>
      </c>
      <c r="S4" s="664" t="s">
        <v>75</v>
      </c>
      <c r="Y4" s="648"/>
      <c r="Z4" s="648"/>
      <c r="AA4" s="648" t="s">
        <v>83</v>
      </c>
      <c r="AB4" s="649">
        <v>90</v>
      </c>
      <c r="AC4" s="649">
        <v>60</v>
      </c>
      <c r="AD4" s="649">
        <v>45</v>
      </c>
      <c r="AE4" s="649">
        <v>34</v>
      </c>
      <c r="AF4" s="649">
        <v>27</v>
      </c>
      <c r="AG4" s="649">
        <v>22</v>
      </c>
      <c r="AH4" s="649">
        <v>18</v>
      </c>
      <c r="AI4" s="649">
        <v>15</v>
      </c>
      <c r="AJ4" s="649">
        <v>12</v>
      </c>
      <c r="AK4" s="649">
        <v>9</v>
      </c>
    </row>
    <row r="5" spans="1:37">
      <c r="A5" s="665"/>
      <c r="B5" s="665" t="s">
        <v>44</v>
      </c>
      <c r="C5" s="666" t="s">
        <v>56</v>
      </c>
      <c r="D5" s="665" t="s">
        <v>38</v>
      </c>
      <c r="E5" s="665" t="s">
        <v>61</v>
      </c>
      <c r="F5" s="665"/>
      <c r="G5" s="665" t="s">
        <v>26</v>
      </c>
      <c r="H5" s="665"/>
      <c r="I5" s="665" t="s">
        <v>29</v>
      </c>
      <c r="J5" s="665"/>
      <c r="K5" s="667" t="s">
        <v>62</v>
      </c>
      <c r="L5" s="667" t="s">
        <v>63</v>
      </c>
      <c r="M5" s="667" t="s">
        <v>64</v>
      </c>
      <c r="N5" s="637"/>
      <c r="O5" s="637"/>
      <c r="P5" s="637"/>
      <c r="Q5" s="668" t="s">
        <v>80</v>
      </c>
      <c r="R5" s="669" t="s">
        <v>76</v>
      </c>
      <c r="S5" s="669" t="s">
        <v>77</v>
      </c>
      <c r="Y5" s="648" t="e">
        <f>IF(OR([2]Altalanos!$A$8="F1",[2]Altalanos!$A$8="F2",[2]Altalanos!$A$8="N1",[2]Altalanos!$A$8="N2"),1,2)</f>
        <v>#REF!</v>
      </c>
      <c r="Z5" s="648"/>
      <c r="AA5" s="648" t="s">
        <v>84</v>
      </c>
      <c r="AB5" s="649">
        <v>60</v>
      </c>
      <c r="AC5" s="649">
        <v>40</v>
      </c>
      <c r="AD5" s="649">
        <v>30</v>
      </c>
      <c r="AE5" s="649">
        <v>20</v>
      </c>
      <c r="AF5" s="649">
        <v>18</v>
      </c>
      <c r="AG5" s="649">
        <v>15</v>
      </c>
      <c r="AH5" s="649">
        <v>12</v>
      </c>
      <c r="AI5" s="649">
        <v>10</v>
      </c>
      <c r="AJ5" s="649">
        <v>8</v>
      </c>
      <c r="AK5" s="649">
        <v>6</v>
      </c>
    </row>
    <row r="6" spans="1:37">
      <c r="A6" s="670"/>
      <c r="B6" s="670"/>
      <c r="C6" s="671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37"/>
      <c r="O6" s="637"/>
      <c r="P6" s="637"/>
      <c r="Q6" s="637"/>
      <c r="R6" s="637"/>
      <c r="S6" s="637"/>
      <c r="Y6" s="648"/>
      <c r="Z6" s="648"/>
      <c r="AA6" s="648" t="s">
        <v>85</v>
      </c>
      <c r="AB6" s="649">
        <v>40</v>
      </c>
      <c r="AC6" s="649">
        <v>25</v>
      </c>
      <c r="AD6" s="649">
        <v>18</v>
      </c>
      <c r="AE6" s="649">
        <v>13</v>
      </c>
      <c r="AF6" s="649">
        <v>10</v>
      </c>
      <c r="AG6" s="649">
        <v>8</v>
      </c>
      <c r="AH6" s="649">
        <v>6</v>
      </c>
      <c r="AI6" s="649">
        <v>5</v>
      </c>
      <c r="AJ6" s="649">
        <v>4</v>
      </c>
      <c r="AK6" s="649">
        <v>3</v>
      </c>
    </row>
    <row r="7" spans="1:37">
      <c r="A7" s="753" t="s">
        <v>58</v>
      </c>
      <c r="B7" s="754"/>
      <c r="C7" s="674" t="str">
        <f>IF($B7="","",VLOOKUP($B7,'[2]1MD ELO'!$A$7:$O$22,5))</f>
        <v/>
      </c>
      <c r="D7" s="674" t="str">
        <f>IF($B7="","",VLOOKUP($B7,'[2]1MD ELO'!$A$7:$O$22,15))</f>
        <v/>
      </c>
      <c r="E7" s="675" t="s">
        <v>216</v>
      </c>
      <c r="F7" s="676"/>
      <c r="G7" s="675" t="s">
        <v>217</v>
      </c>
      <c r="H7" s="755"/>
      <c r="I7" s="756" t="str">
        <f>IF($B7="","",VLOOKUP($B7,'[2]1MD ELO'!$A$7:$O$22,4))</f>
        <v/>
      </c>
      <c r="J7" s="670"/>
      <c r="K7" s="677" t="s">
        <v>249</v>
      </c>
      <c r="L7" s="678"/>
      <c r="M7" s="679"/>
      <c r="N7" s="637"/>
      <c r="O7" s="637"/>
      <c r="P7" s="637"/>
      <c r="Q7" s="655" t="s">
        <v>72</v>
      </c>
      <c r="R7" s="757" t="s">
        <v>210</v>
      </c>
      <c r="S7" s="757" t="s">
        <v>211</v>
      </c>
      <c r="Y7" s="648"/>
      <c r="Z7" s="648"/>
      <c r="AA7" s="648" t="s">
        <v>86</v>
      </c>
      <c r="AB7" s="649">
        <v>25</v>
      </c>
      <c r="AC7" s="649">
        <v>15</v>
      </c>
      <c r="AD7" s="649">
        <v>13</v>
      </c>
      <c r="AE7" s="649">
        <v>8</v>
      </c>
      <c r="AF7" s="649">
        <v>6</v>
      </c>
      <c r="AG7" s="649">
        <v>4</v>
      </c>
      <c r="AH7" s="649">
        <v>3</v>
      </c>
      <c r="AI7" s="649">
        <v>2</v>
      </c>
      <c r="AJ7" s="649">
        <v>1</v>
      </c>
      <c r="AK7" s="649">
        <v>0</v>
      </c>
    </row>
    <row r="8" spans="1:37">
      <c r="A8" s="672"/>
      <c r="B8" s="758"/>
      <c r="C8" s="671"/>
      <c r="D8" s="671"/>
      <c r="E8" s="671"/>
      <c r="F8" s="671"/>
      <c r="G8" s="671"/>
      <c r="H8" s="671"/>
      <c r="I8" s="671"/>
      <c r="J8" s="670"/>
      <c r="K8" s="672"/>
      <c r="L8" s="672"/>
      <c r="M8" s="681"/>
      <c r="N8" s="637"/>
      <c r="O8" s="637"/>
      <c r="P8" s="637"/>
      <c r="Q8" s="663" t="s">
        <v>79</v>
      </c>
      <c r="R8" s="759" t="s">
        <v>105</v>
      </c>
      <c r="S8" s="759" t="s">
        <v>212</v>
      </c>
      <c r="Y8" s="648"/>
      <c r="Z8" s="648"/>
      <c r="AA8" s="648" t="s">
        <v>87</v>
      </c>
      <c r="AB8" s="649">
        <v>15</v>
      </c>
      <c r="AC8" s="649">
        <v>10</v>
      </c>
      <c r="AD8" s="649">
        <v>7</v>
      </c>
      <c r="AE8" s="649">
        <v>5</v>
      </c>
      <c r="AF8" s="649">
        <v>4</v>
      </c>
      <c r="AG8" s="649">
        <v>3</v>
      </c>
      <c r="AH8" s="649">
        <v>2</v>
      </c>
      <c r="AI8" s="649">
        <v>1</v>
      </c>
      <c r="AJ8" s="649">
        <v>0</v>
      </c>
      <c r="AK8" s="649">
        <v>0</v>
      </c>
    </row>
    <row r="9" spans="1:37">
      <c r="A9" s="672" t="s">
        <v>59</v>
      </c>
      <c r="B9" s="760">
        <v>2</v>
      </c>
      <c r="C9" s="674"/>
      <c r="D9" s="674"/>
      <c r="E9" s="675" t="s">
        <v>218</v>
      </c>
      <c r="F9" s="676"/>
      <c r="G9" s="675" t="s">
        <v>219</v>
      </c>
      <c r="H9" s="676"/>
      <c r="I9" s="675"/>
      <c r="J9" s="670"/>
      <c r="K9" s="677"/>
      <c r="L9" s="678" t="str">
        <f>IF(K9="","",CONCATENATE(VLOOKUP($Y$3,$AB$1:$AK$1,K9)," pont"))</f>
        <v/>
      </c>
      <c r="M9" s="679"/>
      <c r="N9" s="637"/>
      <c r="O9" s="637"/>
      <c r="P9" s="637"/>
      <c r="Q9" s="668" t="s">
        <v>80</v>
      </c>
      <c r="R9" s="761" t="s">
        <v>102</v>
      </c>
      <c r="S9" s="761" t="s">
        <v>213</v>
      </c>
      <c r="Y9" s="648"/>
      <c r="Z9" s="648"/>
      <c r="AA9" s="648" t="s">
        <v>88</v>
      </c>
      <c r="AB9" s="649">
        <v>10</v>
      </c>
      <c r="AC9" s="649">
        <v>6</v>
      </c>
      <c r="AD9" s="649">
        <v>4</v>
      </c>
      <c r="AE9" s="649">
        <v>2</v>
      </c>
      <c r="AF9" s="649">
        <v>1</v>
      </c>
      <c r="AG9" s="649">
        <v>0</v>
      </c>
      <c r="AH9" s="649">
        <v>0</v>
      </c>
      <c r="AI9" s="649">
        <v>0</v>
      </c>
      <c r="AJ9" s="649">
        <v>0</v>
      </c>
      <c r="AK9" s="649">
        <v>0</v>
      </c>
    </row>
    <row r="10" spans="1:37">
      <c r="A10" s="672"/>
      <c r="B10" s="758"/>
      <c r="C10" s="671"/>
      <c r="D10" s="671"/>
      <c r="E10" s="671"/>
      <c r="F10" s="671"/>
      <c r="G10" s="671"/>
      <c r="H10" s="671"/>
      <c r="I10" s="671"/>
      <c r="J10" s="670"/>
      <c r="K10" s="672"/>
      <c r="L10" s="672"/>
      <c r="M10" s="681"/>
      <c r="N10" s="637"/>
      <c r="O10" s="637"/>
      <c r="P10" s="637"/>
      <c r="Q10" s="637"/>
      <c r="R10" s="637"/>
      <c r="S10" s="637"/>
      <c r="Y10" s="648"/>
      <c r="Z10" s="648"/>
      <c r="AA10" s="648" t="s">
        <v>89</v>
      </c>
      <c r="AB10" s="649">
        <v>6</v>
      </c>
      <c r="AC10" s="649">
        <v>3</v>
      </c>
      <c r="AD10" s="649">
        <v>2</v>
      </c>
      <c r="AE10" s="649">
        <v>1</v>
      </c>
      <c r="AF10" s="649">
        <v>0</v>
      </c>
      <c r="AG10" s="649">
        <v>0</v>
      </c>
      <c r="AH10" s="649">
        <v>0</v>
      </c>
      <c r="AI10" s="649">
        <v>0</v>
      </c>
      <c r="AJ10" s="649">
        <v>0</v>
      </c>
      <c r="AK10" s="649">
        <v>0</v>
      </c>
    </row>
    <row r="11" spans="1:37">
      <c r="A11" s="672" t="s">
        <v>60</v>
      </c>
      <c r="B11" s="760">
        <v>7</v>
      </c>
      <c r="C11" s="674"/>
      <c r="D11" s="674"/>
      <c r="E11" s="675" t="s">
        <v>220</v>
      </c>
      <c r="F11" s="676"/>
      <c r="G11" s="675" t="s">
        <v>221</v>
      </c>
      <c r="H11" s="676"/>
      <c r="I11" s="675"/>
      <c r="J11" s="670"/>
      <c r="K11" s="677"/>
      <c r="L11" s="678" t="str">
        <f>IF(K11="","",CONCATENATE(VLOOKUP($Y$3,$AB$1:$AK$1,K11)," pont"))</f>
        <v/>
      </c>
      <c r="M11" s="679"/>
      <c r="N11" s="637"/>
      <c r="O11" s="637"/>
      <c r="P11" s="637"/>
      <c r="Q11" s="637"/>
      <c r="R11" s="637"/>
      <c r="S11" s="637"/>
      <c r="Y11" s="648"/>
      <c r="Z11" s="648"/>
      <c r="AA11" s="648" t="s">
        <v>94</v>
      </c>
      <c r="AB11" s="649">
        <v>3</v>
      </c>
      <c r="AC11" s="649">
        <v>2</v>
      </c>
      <c r="AD11" s="649">
        <v>1</v>
      </c>
      <c r="AE11" s="649">
        <v>0</v>
      </c>
      <c r="AF11" s="649">
        <v>0</v>
      </c>
      <c r="AG11" s="649">
        <v>0</v>
      </c>
      <c r="AH11" s="649">
        <v>0</v>
      </c>
      <c r="AI11" s="649">
        <v>0</v>
      </c>
      <c r="AJ11" s="649">
        <v>0</v>
      </c>
      <c r="AK11" s="649">
        <v>0</v>
      </c>
    </row>
    <row r="12" spans="1:37">
      <c r="A12" s="670"/>
      <c r="B12" s="753"/>
      <c r="C12" s="671"/>
      <c r="D12" s="670"/>
      <c r="E12" s="670"/>
      <c r="F12" s="670"/>
      <c r="G12" s="670"/>
      <c r="H12" s="670"/>
      <c r="I12" s="670"/>
      <c r="J12" s="670"/>
      <c r="K12" s="671"/>
      <c r="L12" s="671"/>
      <c r="M12" s="751"/>
      <c r="Y12" s="648"/>
      <c r="Z12" s="648"/>
      <c r="AA12" s="648" t="s">
        <v>90</v>
      </c>
      <c r="AB12" s="682">
        <v>0</v>
      </c>
      <c r="AC12" s="682">
        <v>0</v>
      </c>
      <c r="AD12" s="682">
        <v>0</v>
      </c>
      <c r="AE12" s="682">
        <v>0</v>
      </c>
      <c r="AF12" s="682">
        <v>0</v>
      </c>
      <c r="AG12" s="682">
        <v>0</v>
      </c>
      <c r="AH12" s="682">
        <v>0</v>
      </c>
      <c r="AI12" s="682">
        <v>0</v>
      </c>
      <c r="AJ12" s="682">
        <v>0</v>
      </c>
      <c r="AK12" s="682">
        <v>0</v>
      </c>
    </row>
    <row r="13" spans="1:37">
      <c r="A13" s="762" t="s">
        <v>65</v>
      </c>
      <c r="B13" s="763">
        <v>4</v>
      </c>
      <c r="C13" s="674"/>
      <c r="D13" s="674"/>
      <c r="E13" s="675" t="s">
        <v>222</v>
      </c>
      <c r="F13" s="676"/>
      <c r="G13" s="675" t="s">
        <v>223</v>
      </c>
      <c r="H13" s="676"/>
      <c r="I13" s="675"/>
      <c r="J13" s="670"/>
      <c r="K13" s="677"/>
      <c r="L13" s="678" t="str">
        <f>IF(K13="","",CONCATENATE(VLOOKUP($Y$3,$AB$1:$AK$1,K13)," pont"))</f>
        <v/>
      </c>
      <c r="M13" s="679"/>
      <c r="Y13" s="648"/>
      <c r="Z13" s="648"/>
      <c r="AA13" s="648" t="s">
        <v>91</v>
      </c>
      <c r="AB13" s="682">
        <v>0</v>
      </c>
      <c r="AC13" s="682">
        <v>0</v>
      </c>
      <c r="AD13" s="682">
        <v>0</v>
      </c>
      <c r="AE13" s="682">
        <v>0</v>
      </c>
      <c r="AF13" s="682">
        <v>0</v>
      </c>
      <c r="AG13" s="682">
        <v>0</v>
      </c>
      <c r="AH13" s="682">
        <v>0</v>
      </c>
      <c r="AI13" s="682">
        <v>0</v>
      </c>
      <c r="AJ13" s="682">
        <v>0</v>
      </c>
      <c r="AK13" s="682">
        <v>0</v>
      </c>
    </row>
    <row r="14" spans="1:37">
      <c r="A14" s="672"/>
      <c r="B14" s="758"/>
      <c r="C14" s="671"/>
      <c r="D14" s="671"/>
      <c r="E14" s="671"/>
      <c r="F14" s="671"/>
      <c r="G14" s="671"/>
      <c r="H14" s="671"/>
      <c r="I14" s="671"/>
      <c r="J14" s="670"/>
      <c r="K14" s="672"/>
      <c r="L14" s="672"/>
      <c r="M14" s="681"/>
      <c r="Y14" s="648"/>
      <c r="Z14" s="648"/>
      <c r="AA14" s="648"/>
      <c r="AB14" s="648"/>
      <c r="AC14" s="648"/>
      <c r="AD14" s="648"/>
      <c r="AE14" s="648"/>
      <c r="AF14" s="648"/>
      <c r="AG14" s="648"/>
      <c r="AH14" s="648"/>
      <c r="AI14" s="648"/>
      <c r="AJ14" s="648"/>
      <c r="AK14" s="648"/>
    </row>
    <row r="15" spans="1:37">
      <c r="A15" s="753" t="s">
        <v>66</v>
      </c>
      <c r="B15" s="764"/>
      <c r="C15" s="674"/>
      <c r="D15" s="765"/>
      <c r="E15" s="675" t="s">
        <v>224</v>
      </c>
      <c r="F15" s="676"/>
      <c r="G15" s="675" t="s">
        <v>225</v>
      </c>
      <c r="H15" s="755"/>
      <c r="I15" s="756"/>
      <c r="J15" s="670"/>
      <c r="K15" s="677" t="s">
        <v>251</v>
      </c>
      <c r="L15" s="678"/>
      <c r="M15" s="679"/>
      <c r="Y15" s="648"/>
      <c r="Z15" s="648"/>
      <c r="AA15" s="648"/>
      <c r="AB15" s="648"/>
      <c r="AC15" s="648"/>
      <c r="AD15" s="648"/>
      <c r="AE15" s="648"/>
      <c r="AF15" s="648"/>
      <c r="AG15" s="648"/>
      <c r="AH15" s="648"/>
      <c r="AI15" s="648"/>
      <c r="AJ15" s="648"/>
      <c r="AK15" s="648"/>
    </row>
    <row r="16" spans="1:37">
      <c r="A16" s="672"/>
      <c r="B16" s="758"/>
      <c r="C16" s="671"/>
      <c r="D16" s="671"/>
      <c r="E16" s="671"/>
      <c r="F16" s="671"/>
      <c r="G16" s="671"/>
      <c r="H16" s="671"/>
      <c r="I16" s="671"/>
      <c r="J16" s="670"/>
      <c r="K16" s="672"/>
      <c r="L16" s="672"/>
      <c r="M16" s="681"/>
      <c r="Y16" s="648"/>
      <c r="Z16" s="648"/>
      <c r="AA16" s="648" t="s">
        <v>58</v>
      </c>
      <c r="AB16" s="648">
        <v>300</v>
      </c>
      <c r="AC16" s="648">
        <v>250</v>
      </c>
      <c r="AD16" s="648">
        <v>220</v>
      </c>
      <c r="AE16" s="648">
        <v>180</v>
      </c>
      <c r="AF16" s="648">
        <v>160</v>
      </c>
      <c r="AG16" s="648">
        <v>150</v>
      </c>
      <c r="AH16" s="648">
        <v>140</v>
      </c>
      <c r="AI16" s="648">
        <v>130</v>
      </c>
      <c r="AJ16" s="648">
        <v>120</v>
      </c>
      <c r="AK16" s="648">
        <v>110</v>
      </c>
    </row>
    <row r="17" spans="1:37">
      <c r="A17" s="672" t="s">
        <v>67</v>
      </c>
      <c r="B17" s="760">
        <v>3</v>
      </c>
      <c r="C17" s="674"/>
      <c r="D17" s="674"/>
      <c r="E17" s="675" t="s">
        <v>226</v>
      </c>
      <c r="F17" s="676"/>
      <c r="G17" s="675" t="s">
        <v>225</v>
      </c>
      <c r="H17" s="676"/>
      <c r="I17" s="675"/>
      <c r="J17" s="670"/>
      <c r="K17" s="677"/>
      <c r="L17" s="678" t="str">
        <f>IF(K17="","",CONCATENATE(VLOOKUP($Y$3,$AB$1:$AK$1,K17)," pont"))</f>
        <v/>
      </c>
      <c r="M17" s="679"/>
      <c r="Y17" s="648"/>
      <c r="Z17" s="648"/>
      <c r="AA17" s="648" t="s">
        <v>82</v>
      </c>
      <c r="AB17" s="648">
        <v>250</v>
      </c>
      <c r="AC17" s="648">
        <v>200</v>
      </c>
      <c r="AD17" s="648">
        <v>160</v>
      </c>
      <c r="AE17" s="648">
        <v>140</v>
      </c>
      <c r="AF17" s="648">
        <v>120</v>
      </c>
      <c r="AG17" s="648">
        <v>110</v>
      </c>
      <c r="AH17" s="648">
        <v>100</v>
      </c>
      <c r="AI17" s="648">
        <v>90</v>
      </c>
      <c r="AJ17" s="648">
        <v>80</v>
      </c>
      <c r="AK17" s="648">
        <v>70</v>
      </c>
    </row>
    <row r="18" spans="1:37">
      <c r="A18" s="672"/>
      <c r="B18" s="758"/>
      <c r="C18" s="671"/>
      <c r="D18" s="671"/>
      <c r="E18" s="671"/>
      <c r="F18" s="671"/>
      <c r="G18" s="671"/>
      <c r="H18" s="671"/>
      <c r="I18" s="671"/>
      <c r="J18" s="670"/>
      <c r="K18" s="672"/>
      <c r="L18" s="672"/>
      <c r="M18" s="681"/>
      <c r="Y18" s="648"/>
      <c r="Z18" s="648"/>
      <c r="AA18" s="648" t="s">
        <v>83</v>
      </c>
      <c r="AB18" s="648">
        <v>200</v>
      </c>
      <c r="AC18" s="648">
        <v>150</v>
      </c>
      <c r="AD18" s="648">
        <v>130</v>
      </c>
      <c r="AE18" s="648">
        <v>110</v>
      </c>
      <c r="AF18" s="648">
        <v>95</v>
      </c>
      <c r="AG18" s="648">
        <v>80</v>
      </c>
      <c r="AH18" s="648">
        <v>70</v>
      </c>
      <c r="AI18" s="648">
        <v>60</v>
      </c>
      <c r="AJ18" s="648">
        <v>55</v>
      </c>
      <c r="AK18" s="648">
        <v>50</v>
      </c>
    </row>
    <row r="19" spans="1:37">
      <c r="A19" s="762" t="s">
        <v>71</v>
      </c>
      <c r="B19" s="760">
        <v>6</v>
      </c>
      <c r="C19" s="674"/>
      <c r="D19" s="674"/>
      <c r="E19" s="675" t="s">
        <v>227</v>
      </c>
      <c r="F19" s="676"/>
      <c r="G19" s="675" t="s">
        <v>228</v>
      </c>
      <c r="H19" s="676"/>
      <c r="I19" s="675"/>
      <c r="J19" s="670"/>
      <c r="K19" s="677" t="s">
        <v>250</v>
      </c>
      <c r="L19" s="678"/>
      <c r="M19" s="679"/>
      <c r="Y19" s="648"/>
      <c r="Z19" s="648"/>
      <c r="AA19" s="648" t="s">
        <v>84</v>
      </c>
      <c r="AB19" s="648">
        <v>150</v>
      </c>
      <c r="AC19" s="648">
        <v>120</v>
      </c>
      <c r="AD19" s="648">
        <v>100</v>
      </c>
      <c r="AE19" s="648">
        <v>80</v>
      </c>
      <c r="AF19" s="648">
        <v>70</v>
      </c>
      <c r="AG19" s="648">
        <v>60</v>
      </c>
      <c r="AH19" s="648">
        <v>55</v>
      </c>
      <c r="AI19" s="648">
        <v>50</v>
      </c>
      <c r="AJ19" s="648">
        <v>45</v>
      </c>
      <c r="AK19" s="648">
        <v>40</v>
      </c>
    </row>
    <row r="20" spans="1:37">
      <c r="A20" s="672"/>
      <c r="B20" s="758"/>
      <c r="C20" s="671"/>
      <c r="D20" s="671"/>
      <c r="E20" s="671"/>
      <c r="F20" s="671"/>
      <c r="G20" s="671"/>
      <c r="H20" s="671"/>
      <c r="I20" s="671"/>
      <c r="J20" s="670"/>
      <c r="K20" s="672"/>
      <c r="L20" s="672"/>
      <c r="M20" s="681"/>
      <c r="Y20" s="648"/>
      <c r="Z20" s="648"/>
      <c r="AA20" s="648" t="s">
        <v>83</v>
      </c>
      <c r="AB20" s="648">
        <v>200</v>
      </c>
      <c r="AC20" s="648">
        <v>150</v>
      </c>
      <c r="AD20" s="648">
        <v>130</v>
      </c>
      <c r="AE20" s="648">
        <v>110</v>
      </c>
      <c r="AF20" s="648">
        <v>95</v>
      </c>
      <c r="AG20" s="648">
        <v>80</v>
      </c>
      <c r="AH20" s="648">
        <v>70</v>
      </c>
      <c r="AI20" s="648">
        <v>60</v>
      </c>
      <c r="AJ20" s="648">
        <v>55</v>
      </c>
      <c r="AK20" s="648">
        <v>50</v>
      </c>
    </row>
    <row r="21" spans="1:37">
      <c r="A21" s="762" t="s">
        <v>214</v>
      </c>
      <c r="B21" s="760">
        <v>5</v>
      </c>
      <c r="C21" s="674"/>
      <c r="D21" s="674"/>
      <c r="E21" s="675" t="s">
        <v>229</v>
      </c>
      <c r="F21" s="676"/>
      <c r="G21" s="675" t="s">
        <v>230</v>
      </c>
      <c r="H21" s="676"/>
      <c r="I21" s="675"/>
      <c r="J21" s="670"/>
      <c r="K21" s="677"/>
      <c r="L21" s="678" t="str">
        <f>IF(K21="","",CONCATENATE(VLOOKUP($Y$3,$AB$1:$AK$1,K21)," pont"))</f>
        <v/>
      </c>
      <c r="M21" s="679"/>
      <c r="Y21" s="648"/>
      <c r="Z21" s="648"/>
      <c r="AA21" s="648" t="s">
        <v>84</v>
      </c>
      <c r="AB21" s="648">
        <v>150</v>
      </c>
      <c r="AC21" s="648">
        <v>120</v>
      </c>
      <c r="AD21" s="648">
        <v>100</v>
      </c>
      <c r="AE21" s="648">
        <v>80</v>
      </c>
      <c r="AF21" s="648">
        <v>70</v>
      </c>
      <c r="AG21" s="648">
        <v>60</v>
      </c>
      <c r="AH21" s="648">
        <v>55</v>
      </c>
      <c r="AI21" s="648">
        <v>50</v>
      </c>
      <c r="AJ21" s="648">
        <v>45</v>
      </c>
      <c r="AK21" s="648">
        <v>40</v>
      </c>
    </row>
    <row r="22" spans="1:37">
      <c r="A22" s="670"/>
      <c r="B22" s="670"/>
      <c r="C22" s="670"/>
      <c r="D22" s="670"/>
      <c r="E22" s="670"/>
      <c r="F22" s="670"/>
      <c r="G22" s="670"/>
      <c r="H22" s="670"/>
      <c r="I22" s="670"/>
      <c r="J22" s="670"/>
      <c r="K22" s="670"/>
      <c r="L22" s="670"/>
      <c r="M22" s="670"/>
      <c r="Y22" s="648"/>
      <c r="Z22" s="648"/>
      <c r="AA22" s="648" t="s">
        <v>85</v>
      </c>
      <c r="AB22" s="648">
        <v>120</v>
      </c>
      <c r="AC22" s="648">
        <v>90</v>
      </c>
      <c r="AD22" s="648">
        <v>65</v>
      </c>
      <c r="AE22" s="648">
        <v>55</v>
      </c>
      <c r="AF22" s="648">
        <v>50</v>
      </c>
      <c r="AG22" s="648">
        <v>45</v>
      </c>
      <c r="AH22" s="648">
        <v>40</v>
      </c>
      <c r="AI22" s="648">
        <v>35</v>
      </c>
      <c r="AJ22" s="648">
        <v>25</v>
      </c>
      <c r="AK22" s="648">
        <v>20</v>
      </c>
    </row>
    <row r="23" spans="1:37">
      <c r="A23" s="670"/>
      <c r="B23" s="774"/>
      <c r="C23" s="774"/>
      <c r="D23" s="774"/>
      <c r="E23" s="774"/>
      <c r="F23" s="774"/>
      <c r="G23" s="774"/>
      <c r="H23" s="774"/>
      <c r="I23" s="774"/>
      <c r="J23" s="774"/>
      <c r="K23" s="774"/>
      <c r="L23" s="774"/>
      <c r="M23" s="774"/>
      <c r="Y23" s="648"/>
      <c r="Z23" s="648"/>
      <c r="AA23" s="648" t="s">
        <v>86</v>
      </c>
      <c r="AB23" s="648">
        <v>90</v>
      </c>
      <c r="AC23" s="648">
        <v>60</v>
      </c>
      <c r="AD23" s="648">
        <v>45</v>
      </c>
      <c r="AE23" s="648">
        <v>34</v>
      </c>
      <c r="AF23" s="648">
        <v>27</v>
      </c>
      <c r="AG23" s="648">
        <v>22</v>
      </c>
      <c r="AH23" s="648">
        <v>18</v>
      </c>
      <c r="AI23" s="648">
        <v>15</v>
      </c>
      <c r="AJ23" s="648">
        <v>12</v>
      </c>
      <c r="AK23" s="648">
        <v>9</v>
      </c>
    </row>
    <row r="24" spans="1:37" ht="18.75" customHeight="1">
      <c r="A24" s="670"/>
      <c r="B24" s="829"/>
      <c r="C24" s="829"/>
      <c r="D24" s="830" t="str">
        <f>E7</f>
        <v>SIKLÓSI</v>
      </c>
      <c r="E24" s="830"/>
      <c r="F24" s="830" t="str">
        <f>E9</f>
        <v>KONCZÉR</v>
      </c>
      <c r="G24" s="830"/>
      <c r="H24" s="830" t="str">
        <f>E11</f>
        <v>KOVÁCS</v>
      </c>
      <c r="I24" s="830"/>
      <c r="J24" s="830" t="str">
        <f>E13</f>
        <v>PIROVITS</v>
      </c>
      <c r="K24" s="830"/>
      <c r="L24" s="774"/>
      <c r="M24" s="775" t="s">
        <v>62</v>
      </c>
      <c r="Y24" s="648"/>
      <c r="Z24" s="648"/>
      <c r="AA24" s="648" t="s">
        <v>87</v>
      </c>
      <c r="AB24" s="648">
        <v>60</v>
      </c>
      <c r="AC24" s="648">
        <v>40</v>
      </c>
      <c r="AD24" s="648">
        <v>30</v>
      </c>
      <c r="AE24" s="648">
        <v>20</v>
      </c>
      <c r="AF24" s="648">
        <v>18</v>
      </c>
      <c r="AG24" s="648">
        <v>15</v>
      </c>
      <c r="AH24" s="648">
        <v>12</v>
      </c>
      <c r="AI24" s="648">
        <v>10</v>
      </c>
      <c r="AJ24" s="648">
        <v>8</v>
      </c>
      <c r="AK24" s="648">
        <v>6</v>
      </c>
    </row>
    <row r="25" spans="1:37" ht="18.75" customHeight="1">
      <c r="A25" s="683" t="s">
        <v>58</v>
      </c>
      <c r="B25" s="831" t="str">
        <f>E7</f>
        <v>SIKLÓSI</v>
      </c>
      <c r="C25" s="831"/>
      <c r="D25" s="832"/>
      <c r="E25" s="832"/>
      <c r="F25" s="833" t="s">
        <v>253</v>
      </c>
      <c r="G25" s="833"/>
      <c r="H25" s="833" t="s">
        <v>231</v>
      </c>
      <c r="I25" s="833"/>
      <c r="J25" s="830" t="s">
        <v>254</v>
      </c>
      <c r="K25" s="830"/>
      <c r="L25" s="774"/>
      <c r="M25" s="776" t="s">
        <v>3</v>
      </c>
      <c r="Y25" s="648"/>
      <c r="Z25" s="648"/>
      <c r="AA25" s="648" t="s">
        <v>88</v>
      </c>
      <c r="AB25" s="648">
        <v>40</v>
      </c>
      <c r="AC25" s="648">
        <v>25</v>
      </c>
      <c r="AD25" s="648">
        <v>18</v>
      </c>
      <c r="AE25" s="648">
        <v>13</v>
      </c>
      <c r="AF25" s="648">
        <v>8</v>
      </c>
      <c r="AG25" s="648">
        <v>7</v>
      </c>
      <c r="AH25" s="648">
        <v>6</v>
      </c>
      <c r="AI25" s="648">
        <v>5</v>
      </c>
      <c r="AJ25" s="648">
        <v>4</v>
      </c>
      <c r="AK25" s="648">
        <v>3</v>
      </c>
    </row>
    <row r="26" spans="1:37" ht="18.75" customHeight="1">
      <c r="A26" s="683" t="s">
        <v>59</v>
      </c>
      <c r="B26" s="831" t="str">
        <f>E9</f>
        <v>KONCZÉR</v>
      </c>
      <c r="C26" s="831"/>
      <c r="D26" s="833" t="s">
        <v>255</v>
      </c>
      <c r="E26" s="833"/>
      <c r="F26" s="832"/>
      <c r="G26" s="832"/>
      <c r="H26" s="833" t="s">
        <v>231</v>
      </c>
      <c r="I26" s="833"/>
      <c r="J26" s="833" t="s">
        <v>256</v>
      </c>
      <c r="K26" s="833"/>
      <c r="L26" s="774"/>
      <c r="M26" s="776"/>
      <c r="Y26" s="648"/>
      <c r="Z26" s="648"/>
      <c r="AA26" s="648" t="s">
        <v>89</v>
      </c>
      <c r="AB26" s="648">
        <v>25</v>
      </c>
      <c r="AC26" s="648">
        <v>15</v>
      </c>
      <c r="AD26" s="648">
        <v>13</v>
      </c>
      <c r="AE26" s="648">
        <v>7</v>
      </c>
      <c r="AF26" s="648">
        <v>6</v>
      </c>
      <c r="AG26" s="648">
        <v>5</v>
      </c>
      <c r="AH26" s="648">
        <v>4</v>
      </c>
      <c r="AI26" s="648">
        <v>3</v>
      </c>
      <c r="AJ26" s="648">
        <v>2</v>
      </c>
      <c r="AK26" s="648">
        <v>1</v>
      </c>
    </row>
    <row r="27" spans="1:37" ht="18.75" customHeight="1">
      <c r="A27" s="683" t="s">
        <v>60</v>
      </c>
      <c r="B27" s="831" t="str">
        <f>E11</f>
        <v>KOVÁCS</v>
      </c>
      <c r="C27" s="831"/>
      <c r="D27" s="833" t="s">
        <v>234</v>
      </c>
      <c r="E27" s="833"/>
      <c r="F27" s="833" t="s">
        <v>234</v>
      </c>
      <c r="G27" s="833"/>
      <c r="H27" s="832"/>
      <c r="I27" s="832"/>
      <c r="J27" s="833" t="s">
        <v>234</v>
      </c>
      <c r="K27" s="833"/>
      <c r="L27" s="774"/>
      <c r="M27" s="776"/>
      <c r="Y27" s="648"/>
      <c r="Z27" s="648"/>
      <c r="AA27" s="648" t="s">
        <v>94</v>
      </c>
      <c r="AB27" s="648">
        <v>15</v>
      </c>
      <c r="AC27" s="648">
        <v>10</v>
      </c>
      <c r="AD27" s="648">
        <v>8</v>
      </c>
      <c r="AE27" s="648">
        <v>4</v>
      </c>
      <c r="AF27" s="648">
        <v>3</v>
      </c>
      <c r="AG27" s="648">
        <v>2</v>
      </c>
      <c r="AH27" s="648">
        <v>1</v>
      </c>
      <c r="AI27" s="648">
        <v>0</v>
      </c>
      <c r="AJ27" s="648">
        <v>0</v>
      </c>
      <c r="AK27" s="648">
        <v>0</v>
      </c>
    </row>
    <row r="28" spans="1:37" ht="18.75" customHeight="1">
      <c r="A28" s="766" t="s">
        <v>65</v>
      </c>
      <c r="B28" s="831" t="str">
        <f>E13</f>
        <v>PIROVITS</v>
      </c>
      <c r="C28" s="831"/>
      <c r="D28" s="833" t="s">
        <v>257</v>
      </c>
      <c r="E28" s="833"/>
      <c r="F28" s="833" t="s">
        <v>258</v>
      </c>
      <c r="G28" s="833"/>
      <c r="H28" s="830" t="s">
        <v>231</v>
      </c>
      <c r="I28" s="830"/>
      <c r="J28" s="832"/>
      <c r="K28" s="832"/>
      <c r="L28" s="774"/>
      <c r="M28" s="776" t="s">
        <v>4</v>
      </c>
      <c r="Y28" s="648"/>
      <c r="Z28" s="648"/>
      <c r="AA28" s="648" t="s">
        <v>94</v>
      </c>
      <c r="AB28" s="648">
        <v>15</v>
      </c>
      <c r="AC28" s="648">
        <v>10</v>
      </c>
      <c r="AD28" s="648">
        <v>8</v>
      </c>
      <c r="AE28" s="648">
        <v>4</v>
      </c>
      <c r="AF28" s="648">
        <v>3</v>
      </c>
      <c r="AG28" s="648">
        <v>2</v>
      </c>
      <c r="AH28" s="648">
        <v>1</v>
      </c>
      <c r="AI28" s="648">
        <v>0</v>
      </c>
      <c r="AJ28" s="648">
        <v>0</v>
      </c>
      <c r="AK28" s="648">
        <v>0</v>
      </c>
    </row>
    <row r="29" spans="1:37">
      <c r="A29" s="67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7"/>
      <c r="Y29" s="648"/>
      <c r="Z29" s="648"/>
      <c r="AA29" s="648" t="s">
        <v>90</v>
      </c>
      <c r="AB29" s="648">
        <v>10</v>
      </c>
      <c r="AC29" s="648">
        <v>6</v>
      </c>
      <c r="AD29" s="648">
        <v>4</v>
      </c>
      <c r="AE29" s="648">
        <v>2</v>
      </c>
      <c r="AF29" s="648">
        <v>1</v>
      </c>
      <c r="AG29" s="648">
        <v>0</v>
      </c>
      <c r="AH29" s="648">
        <v>0</v>
      </c>
      <c r="AI29" s="648">
        <v>0</v>
      </c>
      <c r="AJ29" s="648">
        <v>0</v>
      </c>
      <c r="AK29" s="648">
        <v>0</v>
      </c>
    </row>
    <row r="30" spans="1:37" ht="18.75" customHeight="1">
      <c r="A30" s="670"/>
      <c r="B30" s="829"/>
      <c r="C30" s="829"/>
      <c r="D30" s="830" t="str">
        <f>E15</f>
        <v>LEDÉNYI</v>
      </c>
      <c r="E30" s="830"/>
      <c r="F30" s="830" t="str">
        <f>E17</f>
        <v>PÁRKÁNSZKY</v>
      </c>
      <c r="G30" s="830"/>
      <c r="H30" s="834" t="str">
        <f>E19</f>
        <v>POLGÁRDI</v>
      </c>
      <c r="I30" s="835"/>
      <c r="J30" s="830" t="str">
        <f>E21</f>
        <v>RAGÁLYI-KOVÁCS</v>
      </c>
      <c r="K30" s="830"/>
      <c r="L30" s="774"/>
      <c r="M30" s="777"/>
      <c r="Y30" s="648"/>
      <c r="Z30" s="648"/>
      <c r="AA30" s="648" t="s">
        <v>91</v>
      </c>
      <c r="AB30" s="648">
        <v>3</v>
      </c>
      <c r="AC30" s="648">
        <v>2</v>
      </c>
      <c r="AD30" s="648">
        <v>1</v>
      </c>
      <c r="AE30" s="648">
        <v>0</v>
      </c>
      <c r="AF30" s="648">
        <v>0</v>
      </c>
      <c r="AG30" s="648">
        <v>0</v>
      </c>
      <c r="AH30" s="648">
        <v>0</v>
      </c>
      <c r="AI30" s="648">
        <v>0</v>
      </c>
      <c r="AJ30" s="648">
        <v>0</v>
      </c>
      <c r="AK30" s="648">
        <v>0</v>
      </c>
    </row>
    <row r="31" spans="1:37" ht="18.75" customHeight="1">
      <c r="A31" s="766" t="s">
        <v>66</v>
      </c>
      <c r="B31" s="836" t="str">
        <f>E15</f>
        <v>LEDÉNYI</v>
      </c>
      <c r="C31" s="837"/>
      <c r="D31" s="832"/>
      <c r="E31" s="832"/>
      <c r="F31" s="833" t="s">
        <v>259</v>
      </c>
      <c r="G31" s="833"/>
      <c r="H31" s="833" t="s">
        <v>260</v>
      </c>
      <c r="I31" s="833"/>
      <c r="J31" s="830" t="s">
        <v>261</v>
      </c>
      <c r="K31" s="830"/>
      <c r="L31" s="774"/>
      <c r="M31" s="776" t="s">
        <v>4</v>
      </c>
    </row>
    <row r="32" spans="1:37" ht="18.75" customHeight="1">
      <c r="A32" s="766" t="s">
        <v>67</v>
      </c>
      <c r="B32" s="831" t="str">
        <f>E17</f>
        <v>PÁRKÁNSZKY</v>
      </c>
      <c r="C32" s="831"/>
      <c r="D32" s="833" t="s">
        <v>262</v>
      </c>
      <c r="E32" s="833"/>
      <c r="F32" s="832"/>
      <c r="G32" s="832"/>
      <c r="H32" s="833" t="s">
        <v>263</v>
      </c>
      <c r="I32" s="833"/>
      <c r="J32" s="833" t="s">
        <v>264</v>
      </c>
      <c r="K32" s="833"/>
      <c r="L32" s="774"/>
      <c r="M32" s="776"/>
    </row>
    <row r="33" spans="1:19" ht="18.75" customHeight="1">
      <c r="A33" s="766" t="s">
        <v>71</v>
      </c>
      <c r="B33" s="831" t="str">
        <f>E19</f>
        <v>POLGÁRDI</v>
      </c>
      <c r="C33" s="831"/>
      <c r="D33" s="833" t="s">
        <v>265</v>
      </c>
      <c r="E33" s="833"/>
      <c r="F33" s="833" t="s">
        <v>266</v>
      </c>
      <c r="G33" s="833"/>
      <c r="H33" s="832"/>
      <c r="I33" s="832"/>
      <c r="J33" s="833" t="s">
        <v>267</v>
      </c>
      <c r="K33" s="833"/>
      <c r="L33" s="774"/>
      <c r="M33" s="776" t="s">
        <v>3</v>
      </c>
    </row>
    <row r="34" spans="1:19" ht="18.75" customHeight="1">
      <c r="A34" s="766" t="s">
        <v>214</v>
      </c>
      <c r="B34" s="831" t="str">
        <f>E21</f>
        <v>RAGÁLYI-KOVÁCS</v>
      </c>
      <c r="C34" s="831"/>
      <c r="D34" s="833" t="s">
        <v>268</v>
      </c>
      <c r="E34" s="833"/>
      <c r="F34" s="833" t="s">
        <v>269</v>
      </c>
      <c r="G34" s="833"/>
      <c r="H34" s="830" t="s">
        <v>270</v>
      </c>
      <c r="I34" s="830"/>
      <c r="J34" s="832"/>
      <c r="K34" s="832"/>
      <c r="L34" s="774"/>
      <c r="M34" s="776"/>
    </row>
    <row r="35" spans="1:19" ht="18.75" customHeight="1">
      <c r="A35" s="767"/>
      <c r="B35" s="778"/>
      <c r="C35" s="778"/>
      <c r="D35" s="779"/>
      <c r="E35" s="779"/>
      <c r="F35" s="779"/>
      <c r="G35" s="779"/>
      <c r="H35" s="779"/>
      <c r="I35" s="779"/>
      <c r="J35" s="774"/>
      <c r="K35" s="774"/>
      <c r="L35" s="774"/>
      <c r="M35" s="780"/>
    </row>
    <row r="36" spans="1:19">
      <c r="A36" s="670"/>
      <c r="B36" s="774"/>
      <c r="C36" s="774"/>
      <c r="D36" s="774"/>
      <c r="E36" s="774"/>
      <c r="F36" s="774"/>
      <c r="G36" s="774"/>
      <c r="H36" s="774"/>
      <c r="I36" s="774"/>
      <c r="J36" s="774"/>
      <c r="K36" s="774"/>
      <c r="L36" s="774"/>
      <c r="M36" s="774"/>
    </row>
    <row r="37" spans="1:19">
      <c r="A37" s="670" t="s">
        <v>52</v>
      </c>
      <c r="B37" s="670"/>
      <c r="C37" s="841" t="s">
        <v>216</v>
      </c>
      <c r="D37" s="841"/>
      <c r="E37" s="672" t="s">
        <v>69</v>
      </c>
      <c r="F37" s="838" t="s">
        <v>227</v>
      </c>
      <c r="G37" s="838"/>
      <c r="H37" s="670"/>
      <c r="I37" s="685" t="s">
        <v>271</v>
      </c>
      <c r="J37" s="670"/>
      <c r="K37" s="670"/>
      <c r="L37" s="670"/>
      <c r="M37" s="670"/>
    </row>
    <row r="38" spans="1:19">
      <c r="A38" s="670"/>
      <c r="B38" s="670"/>
      <c r="C38" s="670"/>
      <c r="D38" s="670"/>
      <c r="E38" s="670"/>
      <c r="F38" s="672"/>
      <c r="G38" s="672"/>
      <c r="H38" s="670"/>
      <c r="I38" s="670"/>
      <c r="J38" s="670"/>
      <c r="K38" s="670"/>
      <c r="L38" s="670"/>
      <c r="M38" s="670"/>
    </row>
    <row r="39" spans="1:19">
      <c r="A39" s="670" t="s">
        <v>68</v>
      </c>
      <c r="B39" s="670"/>
      <c r="C39" s="838" t="s">
        <v>222</v>
      </c>
      <c r="D39" s="838"/>
      <c r="E39" s="672" t="s">
        <v>69</v>
      </c>
      <c r="F39" s="841" t="s">
        <v>224</v>
      </c>
      <c r="G39" s="841"/>
      <c r="H39" s="670"/>
      <c r="I39" s="685" t="s">
        <v>272</v>
      </c>
      <c r="J39" s="670"/>
      <c r="K39" s="670"/>
      <c r="L39" s="670"/>
      <c r="M39" s="670"/>
    </row>
    <row r="40" spans="1:19">
      <c r="A40" s="670"/>
      <c r="B40" s="670"/>
      <c r="C40" s="768"/>
      <c r="D40" s="768"/>
      <c r="E40" s="672"/>
      <c r="F40" s="768"/>
      <c r="G40" s="768"/>
      <c r="H40" s="670"/>
      <c r="I40" s="670"/>
      <c r="J40" s="670"/>
      <c r="K40" s="670"/>
      <c r="L40" s="670"/>
      <c r="M40" s="670"/>
    </row>
    <row r="41" spans="1:19">
      <c r="A41" s="670" t="s">
        <v>70</v>
      </c>
      <c r="B41" s="670"/>
      <c r="C41" s="838" t="str">
        <f>IF(M25=3,B25,IF(M26=3,B26,IF(M27=3,B27,IF(M28=3,B28,""))))</f>
        <v/>
      </c>
      <c r="D41" s="838"/>
      <c r="E41" s="672" t="s">
        <v>69</v>
      </c>
      <c r="F41" s="838" t="str">
        <f>IF(M31=3,B31,IF(M32=3,B32,IF(M33=3,B33,IF(M34=3,B34,""))))</f>
        <v/>
      </c>
      <c r="G41" s="838"/>
      <c r="H41" s="670"/>
      <c r="I41" s="685"/>
      <c r="J41" s="670"/>
      <c r="K41" s="670"/>
      <c r="L41" s="670"/>
      <c r="M41" s="670"/>
    </row>
    <row r="42" spans="1:19">
      <c r="A42" s="670"/>
      <c r="B42" s="670"/>
      <c r="C42" s="670"/>
      <c r="D42" s="670"/>
      <c r="E42" s="670"/>
      <c r="F42" s="670"/>
      <c r="G42" s="670"/>
      <c r="H42" s="670"/>
      <c r="I42" s="670"/>
      <c r="J42" s="670"/>
      <c r="K42" s="670"/>
      <c r="L42" s="670"/>
      <c r="M42" s="670"/>
    </row>
    <row r="43" spans="1:19">
      <c r="A43" s="671" t="s">
        <v>215</v>
      </c>
      <c r="B43" s="670"/>
      <c r="C43" s="838">
        <f>IF(M25=4,B25,IF(M26=4,B26,IF(M27=4,B27,IF(M28=4,B28,))))</f>
        <v>0</v>
      </c>
      <c r="D43" s="838"/>
      <c r="E43" s="672" t="s">
        <v>69</v>
      </c>
      <c r="F43" s="838" t="str">
        <f>IF(M31=3,B31,IF(M32=3,B32,IF(M33=4,B33,IF(M34=4,B34,""))))</f>
        <v/>
      </c>
      <c r="G43" s="838"/>
      <c r="H43" s="670"/>
      <c r="I43" s="685"/>
      <c r="J43" s="670"/>
      <c r="K43" s="670"/>
      <c r="L43" s="670"/>
      <c r="M43" s="670"/>
      <c r="O43" s="637"/>
      <c r="P43" s="637"/>
      <c r="Q43" s="637"/>
      <c r="R43" s="637"/>
      <c r="S43" s="637"/>
    </row>
    <row r="44" spans="1:19">
      <c r="A44" s="670"/>
      <c r="B44" s="670"/>
      <c r="C44" s="670"/>
      <c r="D44" s="670"/>
      <c r="E44" s="670"/>
      <c r="F44" s="670"/>
      <c r="G44" s="670"/>
      <c r="H44" s="670"/>
      <c r="I44" s="670"/>
      <c r="J44" s="670"/>
      <c r="K44" s="670"/>
      <c r="L44" s="685"/>
      <c r="M44" s="670"/>
      <c r="O44" s="637"/>
      <c r="P44" s="696"/>
      <c r="Q44" s="696"/>
      <c r="R44" s="697"/>
      <c r="S44" s="637"/>
    </row>
    <row r="45" spans="1:19">
      <c r="A45" s="686" t="s">
        <v>38</v>
      </c>
      <c r="B45" s="687"/>
      <c r="C45" s="688"/>
      <c r="D45" s="689" t="s">
        <v>2</v>
      </c>
      <c r="E45" s="690" t="s">
        <v>40</v>
      </c>
      <c r="F45" s="691"/>
      <c r="G45" s="689" t="s">
        <v>2</v>
      </c>
      <c r="H45" s="690" t="s">
        <v>49</v>
      </c>
      <c r="I45" s="692"/>
      <c r="J45" s="690" t="s">
        <v>50</v>
      </c>
      <c r="K45" s="693" t="s">
        <v>51</v>
      </c>
      <c r="L45" s="665"/>
      <c r="M45" s="691"/>
      <c r="O45" s="637"/>
      <c r="P45" s="708"/>
      <c r="Q45" s="708"/>
      <c r="R45" s="709"/>
      <c r="S45" s="637"/>
    </row>
    <row r="46" spans="1:19">
      <c r="A46" s="698" t="s">
        <v>39</v>
      </c>
      <c r="B46" s="699"/>
      <c r="C46" s="700"/>
      <c r="D46" s="701">
        <v>1</v>
      </c>
      <c r="E46" s="839" t="e">
        <f>IF(D46&gt;$R$47,,UPPER(VLOOKUP(D46,'[2]1MD ELO'!$A$7:$Q$134,2)))</f>
        <v>#REF!</v>
      </c>
      <c r="F46" s="839"/>
      <c r="G46" s="702" t="s">
        <v>3</v>
      </c>
      <c r="H46" s="699"/>
      <c r="I46" s="703"/>
      <c r="J46" s="704"/>
      <c r="K46" s="705" t="s">
        <v>41</v>
      </c>
      <c r="L46" s="706"/>
      <c r="M46" s="726"/>
      <c r="O46" s="637"/>
      <c r="P46" s="709"/>
      <c r="Q46" s="720"/>
      <c r="R46" s="709"/>
      <c r="S46" s="637"/>
    </row>
    <row r="47" spans="1:19">
      <c r="A47" s="710" t="s">
        <v>48</v>
      </c>
      <c r="B47" s="711"/>
      <c r="C47" s="712"/>
      <c r="D47" s="713">
        <v>2</v>
      </c>
      <c r="E47" s="840" t="e">
        <f>IF(D47&gt;$R$47,,UPPER(VLOOKUP(D47,'[2]1MD ELO'!$A$7:$Q$134,2)))</f>
        <v>#REF!</v>
      </c>
      <c r="F47" s="840"/>
      <c r="G47" s="714" t="s">
        <v>4</v>
      </c>
      <c r="H47" s="715"/>
      <c r="I47" s="716"/>
      <c r="J47" s="717"/>
      <c r="K47" s="718"/>
      <c r="L47" s="685"/>
      <c r="M47" s="719"/>
      <c r="O47" s="637"/>
      <c r="P47" s="708"/>
      <c r="Q47" s="708"/>
      <c r="R47" s="745" t="e">
        <f>MIN(4,'[2]1MD ELO'!Q2)</f>
        <v>#REF!</v>
      </c>
      <c r="S47" s="637"/>
    </row>
    <row r="48" spans="1:19">
      <c r="A48" s="721"/>
      <c r="B48" s="722"/>
      <c r="C48" s="723"/>
      <c r="D48" s="713"/>
      <c r="E48" s="724"/>
      <c r="F48" s="725"/>
      <c r="G48" s="714" t="s">
        <v>5</v>
      </c>
      <c r="H48" s="715"/>
      <c r="I48" s="716"/>
      <c r="J48" s="717"/>
      <c r="K48" s="705" t="s">
        <v>42</v>
      </c>
      <c r="L48" s="706"/>
      <c r="M48" s="726"/>
      <c r="O48" s="637"/>
      <c r="P48" s="709"/>
      <c r="Q48" s="720"/>
      <c r="R48" s="709"/>
      <c r="S48" s="637"/>
    </row>
    <row r="49" spans="1:19">
      <c r="A49" s="727"/>
      <c r="B49" s="728"/>
      <c r="C49" s="729"/>
      <c r="D49" s="713"/>
      <c r="E49" s="724"/>
      <c r="F49" s="725"/>
      <c r="G49" s="714" t="s">
        <v>6</v>
      </c>
      <c r="H49" s="715"/>
      <c r="I49" s="716"/>
      <c r="J49" s="717"/>
      <c r="K49" s="730"/>
      <c r="L49" s="725"/>
      <c r="M49" s="707"/>
      <c r="O49" s="637"/>
      <c r="P49" s="709"/>
      <c r="Q49" s="720"/>
      <c r="R49" s="709"/>
      <c r="S49" s="637"/>
    </row>
    <row r="50" spans="1:19">
      <c r="A50" s="731"/>
      <c r="B50" s="732"/>
      <c r="C50" s="733"/>
      <c r="D50" s="713"/>
      <c r="E50" s="724"/>
      <c r="F50" s="725"/>
      <c r="G50" s="714" t="s">
        <v>7</v>
      </c>
      <c r="H50" s="715"/>
      <c r="I50" s="716"/>
      <c r="J50" s="717"/>
      <c r="K50" s="710"/>
      <c r="L50" s="685"/>
      <c r="M50" s="719"/>
      <c r="O50" s="637"/>
      <c r="P50" s="708"/>
      <c r="Q50" s="708"/>
      <c r="R50" s="709"/>
      <c r="S50" s="637"/>
    </row>
    <row r="51" spans="1:19">
      <c r="A51" s="734"/>
      <c r="B51" s="735"/>
      <c r="C51" s="729"/>
      <c r="D51" s="713"/>
      <c r="E51" s="724"/>
      <c r="F51" s="725"/>
      <c r="G51" s="714" t="s">
        <v>8</v>
      </c>
      <c r="H51" s="715"/>
      <c r="I51" s="716"/>
      <c r="J51" s="717"/>
      <c r="K51" s="705" t="s">
        <v>31</v>
      </c>
      <c r="L51" s="706"/>
      <c r="M51" s="726"/>
      <c r="O51" s="637"/>
      <c r="P51" s="709"/>
      <c r="Q51" s="720"/>
      <c r="R51" s="709"/>
      <c r="S51" s="637"/>
    </row>
    <row r="52" spans="1:19">
      <c r="A52" s="734"/>
      <c r="B52" s="735"/>
      <c r="C52" s="736"/>
      <c r="D52" s="713"/>
      <c r="E52" s="724"/>
      <c r="F52" s="725"/>
      <c r="G52" s="714" t="s">
        <v>9</v>
      </c>
      <c r="H52" s="715"/>
      <c r="I52" s="716"/>
      <c r="J52" s="717"/>
      <c r="K52" s="730"/>
      <c r="L52" s="725"/>
      <c r="M52" s="707"/>
      <c r="O52" s="637"/>
      <c r="P52" s="709"/>
      <c r="Q52" s="720"/>
      <c r="R52" s="745"/>
      <c r="S52" s="637"/>
    </row>
    <row r="53" spans="1:19">
      <c r="A53" s="737"/>
      <c r="B53" s="738"/>
      <c r="C53" s="739"/>
      <c r="D53" s="740"/>
      <c r="E53" s="741"/>
      <c r="F53" s="685"/>
      <c r="G53" s="742" t="s">
        <v>10</v>
      </c>
      <c r="H53" s="711"/>
      <c r="I53" s="743"/>
      <c r="J53" s="744"/>
      <c r="K53" s="710" t="str">
        <f>L4</f>
        <v>Kádár László</v>
      </c>
      <c r="L53" s="685"/>
      <c r="M53" s="719"/>
      <c r="O53" s="637"/>
      <c r="P53" s="637"/>
      <c r="Q53" s="637"/>
      <c r="R53" s="637"/>
      <c r="S53" s="637"/>
    </row>
    <row r="54" spans="1:19">
      <c r="O54" s="637"/>
      <c r="P54" s="637"/>
      <c r="Q54" s="637"/>
      <c r="R54" s="637"/>
      <c r="S54" s="637"/>
    </row>
  </sheetData>
  <mergeCells count="62"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28:C28"/>
    <mergeCell ref="D28:E28"/>
    <mergeCell ref="F28:G28"/>
    <mergeCell ref="H28:I28"/>
    <mergeCell ref="J28:K28"/>
    <mergeCell ref="B30:C30"/>
    <mergeCell ref="D30:E30"/>
    <mergeCell ref="F30:G30"/>
    <mergeCell ref="H30:I30"/>
    <mergeCell ref="J30:K30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J24:K24"/>
    <mergeCell ref="B25:C25"/>
    <mergeCell ref="D25:E25"/>
    <mergeCell ref="F25:G25"/>
    <mergeCell ref="H25:I25"/>
    <mergeCell ref="J25:K25"/>
    <mergeCell ref="H24:I24"/>
    <mergeCell ref="A1:F1"/>
    <mergeCell ref="A4:C4"/>
    <mergeCell ref="B24:C24"/>
    <mergeCell ref="D24:E24"/>
    <mergeCell ref="F24:G24"/>
  </mergeCells>
  <conditionalFormatting sqref="R52 R47">
    <cfRule type="expression" dxfId="93" priority="2" stopIfTrue="1">
      <formula>$O$1="CU"</formula>
    </cfRule>
  </conditionalFormatting>
  <conditionalFormatting sqref="E7 E9 E11 E13 E15 E17 E19:E21">
    <cfRule type="cellIs" dxfId="92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</sheetPr>
  <dimension ref="A1:AK43"/>
  <sheetViews>
    <sheetView workbookViewId="0">
      <selection activeCell="K11" sqref="K11"/>
    </sheetView>
  </sheetViews>
  <sheetFormatPr defaultRowHeight="12.75"/>
  <cols>
    <col min="1" max="1" width="5.42578125" style="632" customWidth="1"/>
    <col min="2" max="2" width="4.42578125" style="632" customWidth="1"/>
    <col min="3" max="3" width="8.28515625" style="632" customWidth="1"/>
    <col min="4" max="4" width="7.140625" style="632" customWidth="1"/>
    <col min="5" max="5" width="9.28515625" style="632" customWidth="1"/>
    <col min="6" max="6" width="7.140625" style="632" customWidth="1"/>
    <col min="7" max="7" width="9.28515625" style="632" customWidth="1"/>
    <col min="8" max="8" width="7.140625" style="632" customWidth="1"/>
    <col min="9" max="9" width="9.28515625" style="632" customWidth="1"/>
    <col min="10" max="10" width="8.42578125" style="632" customWidth="1"/>
    <col min="11" max="13" width="8.5703125" style="632" customWidth="1"/>
    <col min="14" max="14" width="9.140625" style="632"/>
    <col min="15" max="15" width="5.5703125" style="632" customWidth="1"/>
    <col min="16" max="16" width="4.5703125" style="632" customWidth="1"/>
    <col min="17" max="17" width="11.7109375" style="632" customWidth="1"/>
    <col min="18" max="24" width="9.140625" style="632"/>
    <col min="25" max="25" width="10.28515625" style="684" hidden="1" customWidth="1"/>
    <col min="26" max="37" width="0" style="684" hidden="1" customWidth="1"/>
    <col min="38" max="16384" width="9.140625" style="632"/>
  </cols>
  <sheetData>
    <row r="1" spans="1:37" ht="26.25">
      <c r="A1" s="827" t="str">
        <f>[3]Altalanos!$A$6</f>
        <v>Budapesti Diákolimpia</v>
      </c>
      <c r="B1" s="827"/>
      <c r="C1" s="827"/>
      <c r="D1" s="827"/>
      <c r="E1" s="827"/>
      <c r="F1" s="827"/>
      <c r="G1" s="628"/>
      <c r="H1" s="629" t="s">
        <v>47</v>
      </c>
      <c r="I1" s="630"/>
      <c r="J1" s="631"/>
      <c r="L1" s="633"/>
      <c r="M1" s="634"/>
      <c r="N1" s="635"/>
      <c r="O1" s="635" t="s">
        <v>11</v>
      </c>
      <c r="P1" s="635"/>
      <c r="Q1" s="636"/>
      <c r="R1" s="635"/>
      <c r="S1" s="637"/>
      <c r="Y1" s="632"/>
      <c r="Z1" s="632"/>
      <c r="AA1" s="632"/>
      <c r="AB1" s="638" t="e">
        <f>IF(Y5=1,CONCATENATE(VLOOKUP(Y3,AA16:AH27,2)),CONCATENATE(VLOOKUP(Y3,AA2:AK13,2)))</f>
        <v>#N/A</v>
      </c>
      <c r="AC1" s="638" t="e">
        <f>IF(Y5=1,CONCATENATE(VLOOKUP(Y3,AA16:AK27,3)),CONCATENATE(VLOOKUP(Y3,AA2:AK13,3)))</f>
        <v>#N/A</v>
      </c>
      <c r="AD1" s="638" t="e">
        <f>IF(Y5=1,CONCATENATE(VLOOKUP(Y3,AA16:AK27,4)),CONCATENATE(VLOOKUP(Y3,AA2:AK13,4)))</f>
        <v>#N/A</v>
      </c>
      <c r="AE1" s="638" t="e">
        <f>IF(Y5=1,CONCATENATE(VLOOKUP(Y3,AA16:AK27,5)),CONCATENATE(VLOOKUP(Y3,AA2:AK13,5)))</f>
        <v>#N/A</v>
      </c>
      <c r="AF1" s="638" t="e">
        <f>IF(Y5=1,CONCATENATE(VLOOKUP(Y3,AA16:AK27,6)),CONCATENATE(VLOOKUP(Y3,AA2:AK13,6)))</f>
        <v>#N/A</v>
      </c>
      <c r="AG1" s="638" t="e">
        <f>IF(Y5=1,CONCATENATE(VLOOKUP(Y3,AA16:AK27,7)),CONCATENATE(VLOOKUP(Y3,AA2:AK13,7)))</f>
        <v>#N/A</v>
      </c>
      <c r="AH1" s="638" t="e">
        <f>IF(Y5=1,CONCATENATE(VLOOKUP(Y3,AA16:AK27,8)),CONCATENATE(VLOOKUP(Y3,AA2:AK13,8)))</f>
        <v>#N/A</v>
      </c>
      <c r="AI1" s="638" t="e">
        <f>IF(Y5=1,CONCATENATE(VLOOKUP(Y3,AA16:AK27,9)),CONCATENATE(VLOOKUP(Y3,AA2:AK13,9)))</f>
        <v>#N/A</v>
      </c>
      <c r="AJ1" s="638" t="e">
        <f>IF(Y5=1,CONCATENATE(VLOOKUP(Y3,AA16:AK27,10)),CONCATENATE(VLOOKUP(Y3,AA2:AK13,10)))</f>
        <v>#N/A</v>
      </c>
      <c r="AK1" s="638" t="e">
        <f>IF(Y5=1,CONCATENATE(VLOOKUP(Y3,AA16:AK27,11)),CONCATENATE(VLOOKUP(Y3,AA2:AK13,11)))</f>
        <v>#N/A</v>
      </c>
    </row>
    <row r="2" spans="1:37">
      <c r="A2" s="639" t="s">
        <v>46</v>
      </c>
      <c r="B2" s="640"/>
      <c r="C2" s="640"/>
      <c r="D2" s="640"/>
      <c r="E2" s="640" t="str">
        <f>[3]Altalanos!$A$8</f>
        <v>II.lány B</v>
      </c>
      <c r="F2" s="640"/>
      <c r="G2" s="641"/>
      <c r="H2" s="642"/>
      <c r="I2" s="642"/>
      <c r="J2" s="643"/>
      <c r="K2" s="633"/>
      <c r="L2" s="633"/>
      <c r="M2" s="644"/>
      <c r="N2" s="645"/>
      <c r="O2" s="646"/>
      <c r="P2" s="645"/>
      <c r="Q2" s="646"/>
      <c r="R2" s="645"/>
      <c r="S2" s="637"/>
      <c r="Y2" s="647"/>
      <c r="Z2" s="648"/>
      <c r="AA2" s="648" t="s">
        <v>58</v>
      </c>
      <c r="AB2" s="649">
        <v>150</v>
      </c>
      <c r="AC2" s="649">
        <v>120</v>
      </c>
      <c r="AD2" s="649">
        <v>100</v>
      </c>
      <c r="AE2" s="649">
        <v>80</v>
      </c>
      <c r="AF2" s="649">
        <v>70</v>
      </c>
      <c r="AG2" s="649">
        <v>60</v>
      </c>
      <c r="AH2" s="649">
        <v>55</v>
      </c>
      <c r="AI2" s="649">
        <v>50</v>
      </c>
      <c r="AJ2" s="649">
        <v>45</v>
      </c>
      <c r="AK2" s="649">
        <v>40</v>
      </c>
    </row>
    <row r="3" spans="1:37">
      <c r="A3" s="650" t="s">
        <v>22</v>
      </c>
      <c r="B3" s="650"/>
      <c r="C3" s="650"/>
      <c r="D3" s="650"/>
      <c r="E3" s="650" t="s">
        <v>19</v>
      </c>
      <c r="F3" s="650"/>
      <c r="G3" s="650"/>
      <c r="H3" s="650" t="s">
        <v>27</v>
      </c>
      <c r="I3" s="650"/>
      <c r="J3" s="651"/>
      <c r="K3" s="650"/>
      <c r="L3" s="652" t="s">
        <v>28</v>
      </c>
      <c r="M3" s="650"/>
      <c r="N3" s="653"/>
      <c r="O3" s="654"/>
      <c r="P3" s="653"/>
      <c r="Q3" s="655" t="s">
        <v>72</v>
      </c>
      <c r="R3" s="656" t="s">
        <v>78</v>
      </c>
      <c r="S3" s="637"/>
      <c r="Y3" s="648">
        <f>IF(H4="OB","A",IF(H4="IX","W",H4))</f>
        <v>0</v>
      </c>
      <c r="Z3" s="648"/>
      <c r="AA3" s="648" t="s">
        <v>82</v>
      </c>
      <c r="AB3" s="649">
        <v>120</v>
      </c>
      <c r="AC3" s="649">
        <v>90</v>
      </c>
      <c r="AD3" s="649">
        <v>65</v>
      </c>
      <c r="AE3" s="649">
        <v>55</v>
      </c>
      <c r="AF3" s="649">
        <v>50</v>
      </c>
      <c r="AG3" s="649">
        <v>45</v>
      </c>
      <c r="AH3" s="649">
        <v>40</v>
      </c>
      <c r="AI3" s="649">
        <v>35</v>
      </c>
      <c r="AJ3" s="649">
        <v>25</v>
      </c>
      <c r="AK3" s="649">
        <v>20</v>
      </c>
    </row>
    <row r="4" spans="1:37" ht="13.5" thickBot="1">
      <c r="A4" s="828" t="str">
        <f>[3]Altalanos!$A$10</f>
        <v>2023.05.02-05.</v>
      </c>
      <c r="B4" s="828"/>
      <c r="C4" s="828"/>
      <c r="D4" s="657"/>
      <c r="E4" s="658" t="str">
        <f>[3]Altalanos!$C$10</f>
        <v>Budapest</v>
      </c>
      <c r="F4" s="658"/>
      <c r="G4" s="658"/>
      <c r="H4" s="540"/>
      <c r="I4" s="658"/>
      <c r="J4" s="659"/>
      <c r="K4" s="540"/>
      <c r="L4" s="660" t="str">
        <f>[3]Altalanos!$E$10</f>
        <v>Kádár László</v>
      </c>
      <c r="M4" s="540"/>
      <c r="N4" s="661"/>
      <c r="O4" s="662"/>
      <c r="P4" s="661"/>
      <c r="Q4" s="663" t="s">
        <v>79</v>
      </c>
      <c r="R4" s="664" t="s">
        <v>74</v>
      </c>
      <c r="S4" s="637"/>
      <c r="Y4" s="648"/>
      <c r="Z4" s="648"/>
      <c r="AA4" s="648" t="s">
        <v>83</v>
      </c>
      <c r="AB4" s="649">
        <v>90</v>
      </c>
      <c r="AC4" s="649">
        <v>60</v>
      </c>
      <c r="AD4" s="649">
        <v>45</v>
      </c>
      <c r="AE4" s="649">
        <v>34</v>
      </c>
      <c r="AF4" s="649">
        <v>27</v>
      </c>
      <c r="AG4" s="649">
        <v>22</v>
      </c>
      <c r="AH4" s="649">
        <v>18</v>
      </c>
      <c r="AI4" s="649">
        <v>15</v>
      </c>
      <c r="AJ4" s="649">
        <v>12</v>
      </c>
      <c r="AK4" s="649">
        <v>9</v>
      </c>
    </row>
    <row r="5" spans="1:37">
      <c r="A5" s="665"/>
      <c r="B5" s="665" t="s">
        <v>44</v>
      </c>
      <c r="C5" s="666" t="s">
        <v>56</v>
      </c>
      <c r="D5" s="665" t="s">
        <v>38</v>
      </c>
      <c r="E5" s="665" t="s">
        <v>61</v>
      </c>
      <c r="F5" s="665"/>
      <c r="G5" s="665" t="s">
        <v>26</v>
      </c>
      <c r="H5" s="665"/>
      <c r="I5" s="665" t="s">
        <v>29</v>
      </c>
      <c r="J5" s="665"/>
      <c r="K5" s="667" t="s">
        <v>62</v>
      </c>
      <c r="L5" s="667" t="s">
        <v>63</v>
      </c>
      <c r="M5" s="667" t="s">
        <v>64</v>
      </c>
      <c r="N5" s="637"/>
      <c r="O5" s="637"/>
      <c r="P5" s="637"/>
      <c r="Q5" s="668" t="s">
        <v>80</v>
      </c>
      <c r="R5" s="669" t="s">
        <v>76</v>
      </c>
      <c r="S5" s="637"/>
      <c r="Y5" s="648">
        <f>IF(OR([3]Altalanos!$A$8="F1",[3]Altalanos!$A$8="F2",[3]Altalanos!$A$8="N1",[3]Altalanos!$A$8="N2"),1,2)</f>
        <v>2</v>
      </c>
      <c r="Z5" s="648"/>
      <c r="AA5" s="648" t="s">
        <v>84</v>
      </c>
      <c r="AB5" s="649">
        <v>60</v>
      </c>
      <c r="AC5" s="649">
        <v>40</v>
      </c>
      <c r="AD5" s="649">
        <v>30</v>
      </c>
      <c r="AE5" s="649">
        <v>20</v>
      </c>
      <c r="AF5" s="649">
        <v>18</v>
      </c>
      <c r="AG5" s="649">
        <v>15</v>
      </c>
      <c r="AH5" s="649">
        <v>12</v>
      </c>
      <c r="AI5" s="649">
        <v>10</v>
      </c>
      <c r="AJ5" s="649">
        <v>8</v>
      </c>
      <c r="AK5" s="649">
        <v>6</v>
      </c>
    </row>
    <row r="6" spans="1:37">
      <c r="A6" s="670"/>
      <c r="B6" s="670"/>
      <c r="C6" s="671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37"/>
      <c r="O6" s="637"/>
      <c r="P6" s="637"/>
      <c r="Q6" s="637"/>
      <c r="R6" s="637"/>
      <c r="S6" s="637"/>
      <c r="Y6" s="648"/>
      <c r="Z6" s="648"/>
      <c r="AA6" s="648" t="s">
        <v>85</v>
      </c>
      <c r="AB6" s="649">
        <v>40</v>
      </c>
      <c r="AC6" s="649">
        <v>25</v>
      </c>
      <c r="AD6" s="649">
        <v>18</v>
      </c>
      <c r="AE6" s="649">
        <v>13</v>
      </c>
      <c r="AF6" s="649">
        <v>10</v>
      </c>
      <c r="AG6" s="649">
        <v>8</v>
      </c>
      <c r="AH6" s="649">
        <v>6</v>
      </c>
      <c r="AI6" s="649">
        <v>5</v>
      </c>
      <c r="AJ6" s="649">
        <v>4</v>
      </c>
      <c r="AK6" s="649">
        <v>3</v>
      </c>
    </row>
    <row r="7" spans="1:37">
      <c r="A7" s="672" t="s">
        <v>58</v>
      </c>
      <c r="B7" s="673">
        <v>1</v>
      </c>
      <c r="C7" s="674">
        <f>IF($B7="","",VLOOKUP($B7,'[3]II.lány elő'!$A$7:$O$22,5))</f>
        <v>0</v>
      </c>
      <c r="D7" s="674">
        <f>IF($B7="","",VLOOKUP($B7,'[3]II.lány elő'!$A$7:$O$22,15))</f>
        <v>0</v>
      </c>
      <c r="E7" s="675" t="str">
        <f>UPPER(IF($B7="","",VLOOKUP($B7,'[3]II.lány elő'!$A$7:$O$22,2)))</f>
        <v xml:space="preserve">ZENOBIO </v>
      </c>
      <c r="F7" s="676"/>
      <c r="G7" s="675" t="str">
        <f>IF($B7="","",VLOOKUP($B7,'[3]II.lány elő'!$A$7:$O$22,3))</f>
        <v>Mia</v>
      </c>
      <c r="H7" s="676"/>
      <c r="I7" s="675">
        <f>IF($B7="","",VLOOKUP($B7,'[3]II.lány elő'!$A$7:$O$22,4))</f>
        <v>0</v>
      </c>
      <c r="J7" s="670"/>
      <c r="K7" s="677" t="s">
        <v>249</v>
      </c>
      <c r="L7" s="678"/>
      <c r="M7" s="679"/>
      <c r="N7" s="637"/>
      <c r="O7" s="637"/>
      <c r="P7" s="637"/>
      <c r="Q7" s="637"/>
      <c r="R7" s="637"/>
      <c r="S7" s="637"/>
      <c r="Y7" s="648"/>
      <c r="Z7" s="648"/>
      <c r="AA7" s="648" t="s">
        <v>86</v>
      </c>
      <c r="AB7" s="649">
        <v>25</v>
      </c>
      <c r="AC7" s="649">
        <v>15</v>
      </c>
      <c r="AD7" s="649">
        <v>13</v>
      </c>
      <c r="AE7" s="649">
        <v>8</v>
      </c>
      <c r="AF7" s="649">
        <v>6</v>
      </c>
      <c r="AG7" s="649">
        <v>4</v>
      </c>
      <c r="AH7" s="649">
        <v>3</v>
      </c>
      <c r="AI7" s="649">
        <v>2</v>
      </c>
      <c r="AJ7" s="649">
        <v>1</v>
      </c>
      <c r="AK7" s="649">
        <v>0</v>
      </c>
    </row>
    <row r="8" spans="1:37">
      <c r="A8" s="672"/>
      <c r="B8" s="680"/>
      <c r="C8" s="671"/>
      <c r="D8" s="671"/>
      <c r="E8" s="671"/>
      <c r="F8" s="671"/>
      <c r="G8" s="671"/>
      <c r="H8" s="671"/>
      <c r="I8" s="671"/>
      <c r="J8" s="670"/>
      <c r="K8" s="672"/>
      <c r="L8" s="672"/>
      <c r="M8" s="681"/>
      <c r="N8" s="637"/>
      <c r="O8" s="637"/>
      <c r="P8" s="637"/>
      <c r="Q8" s="637"/>
      <c r="R8" s="637"/>
      <c r="S8" s="637"/>
      <c r="Y8" s="648"/>
      <c r="Z8" s="648"/>
      <c r="AA8" s="648" t="s">
        <v>87</v>
      </c>
      <c r="AB8" s="649">
        <v>15</v>
      </c>
      <c r="AC8" s="649">
        <v>10</v>
      </c>
      <c r="AD8" s="649">
        <v>7</v>
      </c>
      <c r="AE8" s="649">
        <v>5</v>
      </c>
      <c r="AF8" s="649">
        <v>4</v>
      </c>
      <c r="AG8" s="649">
        <v>3</v>
      </c>
      <c r="AH8" s="649">
        <v>2</v>
      </c>
      <c r="AI8" s="649">
        <v>1</v>
      </c>
      <c r="AJ8" s="649">
        <v>0</v>
      </c>
      <c r="AK8" s="649">
        <v>0</v>
      </c>
    </row>
    <row r="9" spans="1:37">
      <c r="A9" s="672" t="s">
        <v>59</v>
      </c>
      <c r="B9" s="673">
        <v>3</v>
      </c>
      <c r="C9" s="674">
        <f>IF($B9="","",VLOOKUP($B9,'[3]II.lány elő'!$A$7:$O$22,5))</f>
        <v>0</v>
      </c>
      <c r="D9" s="674">
        <f>IF($B9="","",VLOOKUP($B9,'[3]II.lány elő'!$A$7:$O$22,15))</f>
        <v>0</v>
      </c>
      <c r="E9" s="675" t="str">
        <f>UPPER(IF($B9="","",VLOOKUP($B9,'[3]II.lány elő'!$A$7:$O$22,2)))</f>
        <v xml:space="preserve">WEISZ </v>
      </c>
      <c r="F9" s="676"/>
      <c r="G9" s="675" t="str">
        <f>IF($B9="","",VLOOKUP($B9,'[3]II.lány elő'!$A$7:$O$22,3))</f>
        <v>Liliana</v>
      </c>
      <c r="H9" s="676"/>
      <c r="I9" s="675">
        <f>IF($B9="","",VLOOKUP($B9,'[3]II.lány elő'!$A$7:$O$22,4))</f>
        <v>0</v>
      </c>
      <c r="J9" s="670"/>
      <c r="K9" s="677" t="s">
        <v>250</v>
      </c>
      <c r="L9" s="678"/>
      <c r="M9" s="679"/>
      <c r="N9" s="637"/>
      <c r="O9" s="637"/>
      <c r="P9" s="637"/>
      <c r="Q9" s="637"/>
      <c r="R9" s="637"/>
      <c r="S9" s="637"/>
      <c r="Y9" s="648"/>
      <c r="Z9" s="648"/>
      <c r="AA9" s="648" t="s">
        <v>88</v>
      </c>
      <c r="AB9" s="649">
        <v>10</v>
      </c>
      <c r="AC9" s="649">
        <v>6</v>
      </c>
      <c r="AD9" s="649">
        <v>4</v>
      </c>
      <c r="AE9" s="649">
        <v>2</v>
      </c>
      <c r="AF9" s="649">
        <v>1</v>
      </c>
      <c r="AG9" s="649">
        <v>0</v>
      </c>
      <c r="AH9" s="649">
        <v>0</v>
      </c>
      <c r="AI9" s="649">
        <v>0</v>
      </c>
      <c r="AJ9" s="649">
        <v>0</v>
      </c>
      <c r="AK9" s="649">
        <v>0</v>
      </c>
    </row>
    <row r="10" spans="1:37">
      <c r="A10" s="672"/>
      <c r="B10" s="680"/>
      <c r="C10" s="671"/>
      <c r="D10" s="671"/>
      <c r="E10" s="671"/>
      <c r="F10" s="671"/>
      <c r="G10" s="671"/>
      <c r="H10" s="671"/>
      <c r="I10" s="671"/>
      <c r="J10" s="670"/>
      <c r="K10" s="672"/>
      <c r="L10" s="672"/>
      <c r="M10" s="681"/>
      <c r="N10" s="637"/>
      <c r="O10" s="637"/>
      <c r="P10" s="637"/>
      <c r="Q10" s="637"/>
      <c r="R10" s="637"/>
      <c r="S10" s="637"/>
      <c r="Y10" s="648"/>
      <c r="Z10" s="648"/>
      <c r="AA10" s="648" t="s">
        <v>89</v>
      </c>
      <c r="AB10" s="649">
        <v>6</v>
      </c>
      <c r="AC10" s="649">
        <v>3</v>
      </c>
      <c r="AD10" s="649">
        <v>2</v>
      </c>
      <c r="AE10" s="649">
        <v>1</v>
      </c>
      <c r="AF10" s="649">
        <v>0</v>
      </c>
      <c r="AG10" s="649">
        <v>0</v>
      </c>
      <c r="AH10" s="649">
        <v>0</v>
      </c>
      <c r="AI10" s="649">
        <v>0</v>
      </c>
      <c r="AJ10" s="649">
        <v>0</v>
      </c>
      <c r="AK10" s="649">
        <v>0</v>
      </c>
    </row>
    <row r="11" spans="1:37">
      <c r="A11" s="672" t="s">
        <v>60</v>
      </c>
      <c r="B11" s="673">
        <v>2</v>
      </c>
      <c r="C11" s="674">
        <f>IF($B11="","",VLOOKUP($B11,'[3]II.lány elő'!$A$7:$O$22,5))</f>
        <v>0</v>
      </c>
      <c r="D11" s="674">
        <f>IF($B11="","",VLOOKUP($B11,'[3]II.lány elő'!$A$7:$O$22,15))</f>
        <v>0</v>
      </c>
      <c r="E11" s="675" t="str">
        <f>UPPER(IF($B11="","",VLOOKUP($B11,'[3]II.lány elő'!$A$7:$O$22,2)))</f>
        <v>NAGY-LEHOCZKI REGINA</v>
      </c>
      <c r="F11" s="676"/>
      <c r="G11" s="675" t="str">
        <f>IF($B11="","",VLOOKUP($B11,'[3]II.lány elő'!$A$7:$O$22,3))</f>
        <v>Regina</v>
      </c>
      <c r="H11" s="676"/>
      <c r="I11" s="675">
        <f>IF($B11="","",VLOOKUP($B11,'[3]II.lány elő'!$A$7:$O$22,4))</f>
        <v>0</v>
      </c>
      <c r="J11" s="670"/>
      <c r="K11" s="677" t="s">
        <v>251</v>
      </c>
      <c r="L11" s="678" t="e">
        <f>IF(K11="","",CONCATENATE(VLOOKUP($Y$3,$AB$1:$AK$1,K11)," pont"))</f>
        <v>#N/A</v>
      </c>
      <c r="M11" s="679"/>
      <c r="N11" s="637"/>
      <c r="O11" s="637"/>
      <c r="P11" s="637"/>
      <c r="Q11" s="637"/>
      <c r="R11" s="637"/>
      <c r="S11" s="637"/>
      <c r="Y11" s="648"/>
      <c r="Z11" s="648"/>
      <c r="AA11" s="648" t="s">
        <v>94</v>
      </c>
      <c r="AB11" s="649">
        <v>3</v>
      </c>
      <c r="AC11" s="649">
        <v>2</v>
      </c>
      <c r="AD11" s="649">
        <v>1</v>
      </c>
      <c r="AE11" s="649">
        <v>0</v>
      </c>
      <c r="AF11" s="649">
        <v>0</v>
      </c>
      <c r="AG11" s="649">
        <v>0</v>
      </c>
      <c r="AH11" s="649">
        <v>0</v>
      </c>
      <c r="AI11" s="649">
        <v>0</v>
      </c>
      <c r="AJ11" s="649">
        <v>0</v>
      </c>
      <c r="AK11" s="649">
        <v>0</v>
      </c>
    </row>
    <row r="12" spans="1:37">
      <c r="A12" s="670"/>
      <c r="B12" s="670"/>
      <c r="C12" s="670"/>
      <c r="D12" s="670"/>
      <c r="E12" s="670"/>
      <c r="F12" s="670"/>
      <c r="G12" s="670"/>
      <c r="H12" s="670"/>
      <c r="I12" s="670"/>
      <c r="J12" s="670"/>
      <c r="K12" s="670"/>
      <c r="L12" s="670"/>
      <c r="M12" s="670"/>
      <c r="Y12" s="648"/>
      <c r="Z12" s="648"/>
      <c r="AA12" s="648" t="s">
        <v>90</v>
      </c>
      <c r="AB12" s="682">
        <v>0</v>
      </c>
      <c r="AC12" s="682">
        <v>0</v>
      </c>
      <c r="AD12" s="682">
        <v>0</v>
      </c>
      <c r="AE12" s="682">
        <v>0</v>
      </c>
      <c r="AF12" s="682">
        <v>0</v>
      </c>
      <c r="AG12" s="682">
        <v>0</v>
      </c>
      <c r="AH12" s="682">
        <v>0</v>
      </c>
      <c r="AI12" s="682">
        <v>0</v>
      </c>
      <c r="AJ12" s="682">
        <v>0</v>
      </c>
      <c r="AK12" s="682">
        <v>0</v>
      </c>
    </row>
    <row r="13" spans="1:37">
      <c r="A13" s="670"/>
      <c r="B13" s="670"/>
      <c r="C13" s="670"/>
      <c r="D13" s="670"/>
      <c r="E13" s="670"/>
      <c r="F13" s="670"/>
      <c r="G13" s="670"/>
      <c r="H13" s="670"/>
      <c r="I13" s="670"/>
      <c r="J13" s="670"/>
      <c r="K13" s="670"/>
      <c r="L13" s="670"/>
      <c r="M13" s="670"/>
      <c r="Y13" s="648"/>
      <c r="Z13" s="648"/>
      <c r="AA13" s="648" t="s">
        <v>91</v>
      </c>
      <c r="AB13" s="682">
        <v>0</v>
      </c>
      <c r="AC13" s="682">
        <v>0</v>
      </c>
      <c r="AD13" s="682">
        <v>0</v>
      </c>
      <c r="AE13" s="682">
        <v>0</v>
      </c>
      <c r="AF13" s="682">
        <v>0</v>
      </c>
      <c r="AG13" s="682">
        <v>0</v>
      </c>
      <c r="AH13" s="682">
        <v>0</v>
      </c>
      <c r="AI13" s="682">
        <v>0</v>
      </c>
      <c r="AJ13" s="682">
        <v>0</v>
      </c>
      <c r="AK13" s="682">
        <v>0</v>
      </c>
    </row>
    <row r="14" spans="1:37">
      <c r="A14" s="670"/>
      <c r="B14" s="670"/>
      <c r="C14" s="670"/>
      <c r="D14" s="670"/>
      <c r="E14" s="670"/>
      <c r="F14" s="670"/>
      <c r="G14" s="670"/>
      <c r="H14" s="670"/>
      <c r="I14" s="670"/>
      <c r="J14" s="670"/>
      <c r="K14" s="670"/>
      <c r="L14" s="670"/>
      <c r="M14" s="670"/>
      <c r="Y14" s="648"/>
      <c r="Z14" s="648"/>
      <c r="AA14" s="648"/>
      <c r="AB14" s="648"/>
      <c r="AC14" s="648"/>
      <c r="AD14" s="648"/>
      <c r="AE14" s="648"/>
      <c r="AF14" s="648"/>
      <c r="AG14" s="648"/>
      <c r="AH14" s="648"/>
      <c r="AI14" s="648"/>
      <c r="AJ14" s="648"/>
      <c r="AK14" s="648"/>
    </row>
    <row r="15" spans="1:37">
      <c r="A15" s="670"/>
      <c r="B15" s="670"/>
      <c r="C15" s="670"/>
      <c r="D15" s="670"/>
      <c r="E15" s="670"/>
      <c r="F15" s="670"/>
      <c r="G15" s="670"/>
      <c r="H15" s="670"/>
      <c r="I15" s="670"/>
      <c r="J15" s="670"/>
      <c r="K15" s="670"/>
      <c r="L15" s="670"/>
      <c r="M15" s="670"/>
      <c r="Y15" s="648"/>
      <c r="Z15" s="648"/>
      <c r="AA15" s="648"/>
      <c r="AB15" s="648"/>
      <c r="AC15" s="648"/>
      <c r="AD15" s="648"/>
      <c r="AE15" s="648"/>
      <c r="AF15" s="648"/>
      <c r="AG15" s="648"/>
      <c r="AH15" s="648"/>
      <c r="AI15" s="648"/>
      <c r="AJ15" s="648"/>
      <c r="AK15" s="648"/>
    </row>
    <row r="16" spans="1:37">
      <c r="A16" s="670"/>
      <c r="B16" s="774"/>
      <c r="C16" s="774"/>
      <c r="D16" s="774"/>
      <c r="E16" s="774"/>
      <c r="F16" s="774"/>
      <c r="G16" s="774"/>
      <c r="H16" s="774"/>
      <c r="I16" s="774"/>
      <c r="J16" s="774"/>
      <c r="K16" s="670"/>
      <c r="L16" s="670"/>
      <c r="M16" s="670"/>
      <c r="Y16" s="648"/>
      <c r="Z16" s="648"/>
      <c r="AA16" s="648" t="s">
        <v>58</v>
      </c>
      <c r="AB16" s="648">
        <v>300</v>
      </c>
      <c r="AC16" s="648">
        <v>250</v>
      </c>
      <c r="AD16" s="648">
        <v>220</v>
      </c>
      <c r="AE16" s="648">
        <v>180</v>
      </c>
      <c r="AF16" s="648">
        <v>160</v>
      </c>
      <c r="AG16" s="648">
        <v>150</v>
      </c>
      <c r="AH16" s="648">
        <v>140</v>
      </c>
      <c r="AI16" s="648">
        <v>130</v>
      </c>
      <c r="AJ16" s="648">
        <v>120</v>
      </c>
      <c r="AK16" s="648">
        <v>110</v>
      </c>
    </row>
    <row r="17" spans="1:37">
      <c r="A17" s="670"/>
      <c r="B17" s="774"/>
      <c r="C17" s="774"/>
      <c r="D17" s="774"/>
      <c r="E17" s="774"/>
      <c r="F17" s="774"/>
      <c r="G17" s="774"/>
      <c r="H17" s="774"/>
      <c r="I17" s="774"/>
      <c r="J17" s="774"/>
      <c r="K17" s="670"/>
      <c r="L17" s="670"/>
      <c r="M17" s="670"/>
      <c r="Y17" s="648"/>
      <c r="Z17" s="648"/>
      <c r="AA17" s="648" t="s">
        <v>82</v>
      </c>
      <c r="AB17" s="648">
        <v>250</v>
      </c>
      <c r="AC17" s="648">
        <v>200</v>
      </c>
      <c r="AD17" s="648">
        <v>160</v>
      </c>
      <c r="AE17" s="648">
        <v>140</v>
      </c>
      <c r="AF17" s="648">
        <v>120</v>
      </c>
      <c r="AG17" s="648">
        <v>110</v>
      </c>
      <c r="AH17" s="648">
        <v>100</v>
      </c>
      <c r="AI17" s="648">
        <v>90</v>
      </c>
      <c r="AJ17" s="648">
        <v>80</v>
      </c>
      <c r="AK17" s="648">
        <v>70</v>
      </c>
    </row>
    <row r="18" spans="1:37" ht="18.75" customHeight="1">
      <c r="A18" s="670"/>
      <c r="B18" s="829"/>
      <c r="C18" s="829"/>
      <c r="D18" s="830" t="str">
        <f>E7</f>
        <v xml:space="preserve">ZENOBIO </v>
      </c>
      <c r="E18" s="830"/>
      <c r="F18" s="830" t="str">
        <f>E9</f>
        <v xml:space="preserve">WEISZ </v>
      </c>
      <c r="G18" s="830"/>
      <c r="H18" s="830" t="str">
        <f>E11</f>
        <v>NAGY-LEHOCZKI REGINA</v>
      </c>
      <c r="I18" s="830"/>
      <c r="J18" s="774"/>
      <c r="K18" s="670"/>
      <c r="L18" s="670"/>
      <c r="M18" s="670"/>
      <c r="Y18" s="648"/>
      <c r="Z18" s="648"/>
      <c r="AA18" s="648" t="s">
        <v>83</v>
      </c>
      <c r="AB18" s="648">
        <v>200</v>
      </c>
      <c r="AC18" s="648">
        <v>150</v>
      </c>
      <c r="AD18" s="648">
        <v>130</v>
      </c>
      <c r="AE18" s="648">
        <v>110</v>
      </c>
      <c r="AF18" s="648">
        <v>95</v>
      </c>
      <c r="AG18" s="648">
        <v>80</v>
      </c>
      <c r="AH18" s="648">
        <v>70</v>
      </c>
      <c r="AI18" s="648">
        <v>60</v>
      </c>
      <c r="AJ18" s="648">
        <v>55</v>
      </c>
      <c r="AK18" s="648">
        <v>50</v>
      </c>
    </row>
    <row r="19" spans="1:37" ht="18.75" customHeight="1">
      <c r="A19" s="683" t="s">
        <v>58</v>
      </c>
      <c r="B19" s="831" t="str">
        <f>E7</f>
        <v xml:space="preserve">ZENOBIO </v>
      </c>
      <c r="C19" s="831"/>
      <c r="D19" s="832"/>
      <c r="E19" s="832"/>
      <c r="F19" s="833" t="s">
        <v>273</v>
      </c>
      <c r="G19" s="833"/>
      <c r="H19" s="833" t="s">
        <v>274</v>
      </c>
      <c r="I19" s="833"/>
      <c r="J19" s="774"/>
      <c r="K19" s="670"/>
      <c r="L19" s="670"/>
      <c r="M19" s="670"/>
      <c r="Y19" s="648"/>
      <c r="Z19" s="648"/>
      <c r="AA19" s="648" t="s">
        <v>84</v>
      </c>
      <c r="AB19" s="648">
        <v>150</v>
      </c>
      <c r="AC19" s="648">
        <v>120</v>
      </c>
      <c r="AD19" s="648">
        <v>100</v>
      </c>
      <c r="AE19" s="648">
        <v>80</v>
      </c>
      <c r="AF19" s="648">
        <v>70</v>
      </c>
      <c r="AG19" s="648">
        <v>60</v>
      </c>
      <c r="AH19" s="648">
        <v>55</v>
      </c>
      <c r="AI19" s="648">
        <v>50</v>
      </c>
      <c r="AJ19" s="648">
        <v>45</v>
      </c>
      <c r="AK19" s="648">
        <v>40</v>
      </c>
    </row>
    <row r="20" spans="1:37" ht="18.75" customHeight="1">
      <c r="A20" s="683" t="s">
        <v>59</v>
      </c>
      <c r="B20" s="831" t="str">
        <f>E9</f>
        <v xml:space="preserve">WEISZ </v>
      </c>
      <c r="C20" s="831"/>
      <c r="D20" s="833" t="s">
        <v>245</v>
      </c>
      <c r="E20" s="833"/>
      <c r="F20" s="832"/>
      <c r="G20" s="832"/>
      <c r="H20" s="833" t="s">
        <v>243</v>
      </c>
      <c r="I20" s="833"/>
      <c r="J20" s="774"/>
      <c r="K20" s="670"/>
      <c r="L20" s="670"/>
      <c r="M20" s="670"/>
      <c r="Y20" s="648"/>
      <c r="Z20" s="648"/>
      <c r="AA20" s="648" t="s">
        <v>85</v>
      </c>
      <c r="AB20" s="648">
        <v>120</v>
      </c>
      <c r="AC20" s="648">
        <v>90</v>
      </c>
      <c r="AD20" s="648">
        <v>65</v>
      </c>
      <c r="AE20" s="648">
        <v>55</v>
      </c>
      <c r="AF20" s="648">
        <v>50</v>
      </c>
      <c r="AG20" s="648">
        <v>45</v>
      </c>
      <c r="AH20" s="648">
        <v>40</v>
      </c>
      <c r="AI20" s="648">
        <v>35</v>
      </c>
      <c r="AJ20" s="648">
        <v>25</v>
      </c>
      <c r="AK20" s="648">
        <v>20</v>
      </c>
    </row>
    <row r="21" spans="1:37" ht="18.75" customHeight="1">
      <c r="A21" s="683" t="s">
        <v>60</v>
      </c>
      <c r="B21" s="831" t="str">
        <f>E11</f>
        <v>NAGY-LEHOCZKI REGINA</v>
      </c>
      <c r="C21" s="831"/>
      <c r="D21" s="833" t="s">
        <v>275</v>
      </c>
      <c r="E21" s="833"/>
      <c r="F21" s="833" t="s">
        <v>246</v>
      </c>
      <c r="G21" s="833"/>
      <c r="H21" s="832"/>
      <c r="I21" s="832"/>
      <c r="J21" s="774"/>
      <c r="K21" s="670"/>
      <c r="L21" s="670"/>
      <c r="M21" s="670"/>
      <c r="Y21" s="648"/>
      <c r="Z21" s="648"/>
      <c r="AA21" s="648" t="s">
        <v>86</v>
      </c>
      <c r="AB21" s="648">
        <v>90</v>
      </c>
      <c r="AC21" s="648">
        <v>60</v>
      </c>
      <c r="AD21" s="648">
        <v>45</v>
      </c>
      <c r="AE21" s="648">
        <v>34</v>
      </c>
      <c r="AF21" s="648">
        <v>27</v>
      </c>
      <c r="AG21" s="648">
        <v>22</v>
      </c>
      <c r="AH21" s="648">
        <v>18</v>
      </c>
      <c r="AI21" s="648">
        <v>15</v>
      </c>
      <c r="AJ21" s="648">
        <v>12</v>
      </c>
      <c r="AK21" s="648">
        <v>9</v>
      </c>
    </row>
    <row r="22" spans="1:37">
      <c r="A22" s="670"/>
      <c r="B22" s="774"/>
      <c r="C22" s="774"/>
      <c r="D22" s="774"/>
      <c r="E22" s="774"/>
      <c r="F22" s="774"/>
      <c r="G22" s="774"/>
      <c r="H22" s="774"/>
      <c r="I22" s="774"/>
      <c r="J22" s="774"/>
      <c r="K22" s="670"/>
      <c r="L22" s="670"/>
      <c r="M22" s="670"/>
      <c r="Y22" s="648"/>
      <c r="Z22" s="648"/>
      <c r="AA22" s="648" t="s">
        <v>87</v>
      </c>
      <c r="AB22" s="648">
        <v>60</v>
      </c>
      <c r="AC22" s="648">
        <v>40</v>
      </c>
      <c r="AD22" s="648">
        <v>30</v>
      </c>
      <c r="AE22" s="648">
        <v>20</v>
      </c>
      <c r="AF22" s="648">
        <v>18</v>
      </c>
      <c r="AG22" s="648">
        <v>15</v>
      </c>
      <c r="AH22" s="648">
        <v>12</v>
      </c>
      <c r="AI22" s="648">
        <v>10</v>
      </c>
      <c r="AJ22" s="648">
        <v>8</v>
      </c>
      <c r="AK22" s="648">
        <v>6</v>
      </c>
    </row>
    <row r="23" spans="1:37">
      <c r="A23" s="670"/>
      <c r="B23" s="670"/>
      <c r="C23" s="670"/>
      <c r="D23" s="670"/>
      <c r="E23" s="670"/>
      <c r="F23" s="670"/>
      <c r="G23" s="670"/>
      <c r="H23" s="670"/>
      <c r="I23" s="670"/>
      <c r="J23" s="670"/>
      <c r="K23" s="670"/>
      <c r="L23" s="670"/>
      <c r="M23" s="670"/>
      <c r="Y23" s="648"/>
      <c r="Z23" s="648"/>
      <c r="AA23" s="648" t="s">
        <v>88</v>
      </c>
      <c r="AB23" s="648">
        <v>40</v>
      </c>
      <c r="AC23" s="648">
        <v>25</v>
      </c>
      <c r="AD23" s="648">
        <v>18</v>
      </c>
      <c r="AE23" s="648">
        <v>13</v>
      </c>
      <c r="AF23" s="648">
        <v>8</v>
      </c>
      <c r="AG23" s="648">
        <v>7</v>
      </c>
      <c r="AH23" s="648">
        <v>6</v>
      </c>
      <c r="AI23" s="648">
        <v>5</v>
      </c>
      <c r="AJ23" s="648">
        <v>4</v>
      </c>
      <c r="AK23" s="648">
        <v>3</v>
      </c>
    </row>
    <row r="24" spans="1:37">
      <c r="A24" s="670"/>
      <c r="B24" s="670"/>
      <c r="C24" s="670"/>
      <c r="D24" s="670"/>
      <c r="E24" s="670"/>
      <c r="F24" s="670"/>
      <c r="G24" s="670"/>
      <c r="H24" s="670"/>
      <c r="I24" s="670"/>
      <c r="J24" s="670"/>
      <c r="K24" s="670"/>
      <c r="L24" s="670"/>
      <c r="M24" s="670"/>
      <c r="Y24" s="648"/>
      <c r="Z24" s="648"/>
      <c r="AA24" s="648" t="s">
        <v>89</v>
      </c>
      <c r="AB24" s="648">
        <v>25</v>
      </c>
      <c r="AC24" s="648">
        <v>15</v>
      </c>
      <c r="AD24" s="648">
        <v>13</v>
      </c>
      <c r="AE24" s="648">
        <v>7</v>
      </c>
      <c r="AF24" s="648">
        <v>6</v>
      </c>
      <c r="AG24" s="648">
        <v>5</v>
      </c>
      <c r="AH24" s="648">
        <v>4</v>
      </c>
      <c r="AI24" s="648">
        <v>3</v>
      </c>
      <c r="AJ24" s="648">
        <v>2</v>
      </c>
      <c r="AK24" s="648">
        <v>1</v>
      </c>
    </row>
    <row r="25" spans="1:37">
      <c r="A25" s="670"/>
      <c r="B25" s="670"/>
      <c r="C25" s="670"/>
      <c r="D25" s="670"/>
      <c r="E25" s="670"/>
      <c r="F25" s="670"/>
      <c r="G25" s="670"/>
      <c r="H25" s="670"/>
      <c r="I25" s="670"/>
      <c r="J25" s="670"/>
      <c r="K25" s="670"/>
      <c r="L25" s="670"/>
      <c r="M25" s="670"/>
      <c r="Y25" s="648"/>
      <c r="Z25" s="648"/>
      <c r="AA25" s="648" t="s">
        <v>94</v>
      </c>
      <c r="AB25" s="648">
        <v>15</v>
      </c>
      <c r="AC25" s="648">
        <v>10</v>
      </c>
      <c r="AD25" s="648">
        <v>8</v>
      </c>
      <c r="AE25" s="648">
        <v>4</v>
      </c>
      <c r="AF25" s="648">
        <v>3</v>
      </c>
      <c r="AG25" s="648">
        <v>2</v>
      </c>
      <c r="AH25" s="648">
        <v>1</v>
      </c>
      <c r="AI25" s="648">
        <v>0</v>
      </c>
      <c r="AJ25" s="648">
        <v>0</v>
      </c>
      <c r="AK25" s="648">
        <v>0</v>
      </c>
    </row>
    <row r="26" spans="1:37">
      <c r="A26" s="670"/>
      <c r="B26" s="670"/>
      <c r="C26" s="670"/>
      <c r="D26" s="670"/>
      <c r="E26" s="670"/>
      <c r="F26" s="670"/>
      <c r="G26" s="670"/>
      <c r="H26" s="670"/>
      <c r="I26" s="670"/>
      <c r="J26" s="670"/>
      <c r="K26" s="670"/>
      <c r="L26" s="670"/>
      <c r="M26" s="670"/>
      <c r="Y26" s="648"/>
      <c r="Z26" s="648"/>
      <c r="AA26" s="648" t="s">
        <v>90</v>
      </c>
      <c r="AB26" s="648">
        <v>10</v>
      </c>
      <c r="AC26" s="648">
        <v>6</v>
      </c>
      <c r="AD26" s="648">
        <v>4</v>
      </c>
      <c r="AE26" s="648">
        <v>2</v>
      </c>
      <c r="AF26" s="648">
        <v>1</v>
      </c>
      <c r="AG26" s="648">
        <v>0</v>
      </c>
      <c r="AH26" s="648">
        <v>0</v>
      </c>
      <c r="AI26" s="648">
        <v>0</v>
      </c>
      <c r="AJ26" s="648">
        <v>0</v>
      </c>
      <c r="AK26" s="648">
        <v>0</v>
      </c>
    </row>
    <row r="27" spans="1:37">
      <c r="A27" s="670"/>
      <c r="B27" s="670"/>
      <c r="C27" s="670"/>
      <c r="D27" s="670"/>
      <c r="E27" s="670"/>
      <c r="F27" s="670"/>
      <c r="G27" s="670"/>
      <c r="H27" s="670"/>
      <c r="I27" s="670"/>
      <c r="J27" s="670"/>
      <c r="K27" s="670"/>
      <c r="L27" s="670"/>
      <c r="M27" s="670"/>
      <c r="Y27" s="648"/>
      <c r="Z27" s="648"/>
      <c r="AA27" s="648" t="s">
        <v>91</v>
      </c>
      <c r="AB27" s="648">
        <v>3</v>
      </c>
      <c r="AC27" s="648">
        <v>2</v>
      </c>
      <c r="AD27" s="648">
        <v>1</v>
      </c>
      <c r="AE27" s="648">
        <v>0</v>
      </c>
      <c r="AF27" s="648">
        <v>0</v>
      </c>
      <c r="AG27" s="648">
        <v>0</v>
      </c>
      <c r="AH27" s="648">
        <v>0</v>
      </c>
      <c r="AI27" s="648">
        <v>0</v>
      </c>
      <c r="AJ27" s="648">
        <v>0</v>
      </c>
      <c r="AK27" s="648">
        <v>0</v>
      </c>
    </row>
    <row r="28" spans="1:37">
      <c r="A28" s="670"/>
      <c r="B28" s="670"/>
      <c r="C28" s="670"/>
      <c r="D28" s="670"/>
      <c r="E28" s="670"/>
      <c r="F28" s="670"/>
      <c r="G28" s="670"/>
      <c r="H28" s="670"/>
      <c r="I28" s="670"/>
      <c r="J28" s="670"/>
      <c r="K28" s="670"/>
      <c r="L28" s="670"/>
      <c r="M28" s="670"/>
    </row>
    <row r="29" spans="1:37">
      <c r="A29" s="670"/>
      <c r="B29" s="670"/>
      <c r="C29" s="670"/>
      <c r="D29" s="670"/>
      <c r="E29" s="670"/>
      <c r="F29" s="670"/>
      <c r="G29" s="670"/>
      <c r="H29" s="670"/>
      <c r="I29" s="670"/>
      <c r="J29" s="670"/>
      <c r="K29" s="670"/>
      <c r="L29" s="670"/>
      <c r="M29" s="670"/>
    </row>
    <row r="30" spans="1:37">
      <c r="A30" s="670"/>
      <c r="B30" s="670"/>
      <c r="C30" s="670"/>
      <c r="D30" s="670"/>
      <c r="E30" s="670"/>
      <c r="F30" s="670"/>
      <c r="G30" s="670"/>
      <c r="H30" s="670"/>
      <c r="I30" s="670"/>
      <c r="J30" s="670"/>
      <c r="K30" s="670"/>
      <c r="L30" s="670"/>
      <c r="M30" s="670"/>
    </row>
    <row r="31" spans="1:37">
      <c r="A31" s="670"/>
      <c r="B31" s="670"/>
      <c r="C31" s="670"/>
      <c r="D31" s="670"/>
      <c r="E31" s="670"/>
      <c r="F31" s="670"/>
      <c r="G31" s="670"/>
      <c r="H31" s="670"/>
      <c r="I31" s="670"/>
      <c r="J31" s="670"/>
      <c r="K31" s="670"/>
      <c r="L31" s="670"/>
      <c r="M31" s="670"/>
    </row>
    <row r="32" spans="1:37">
      <c r="A32" s="670"/>
      <c r="B32" s="670"/>
      <c r="C32" s="670"/>
      <c r="D32" s="670"/>
      <c r="E32" s="670"/>
      <c r="F32" s="670"/>
      <c r="G32" s="670"/>
      <c r="H32" s="670"/>
      <c r="I32" s="670"/>
      <c r="J32" s="670"/>
      <c r="K32" s="670"/>
      <c r="L32" s="685"/>
      <c r="M32" s="685"/>
      <c r="O32" s="637"/>
      <c r="P32" s="637"/>
      <c r="Q32" s="637"/>
      <c r="R32" s="637"/>
      <c r="S32" s="637"/>
    </row>
    <row r="33" spans="1:19">
      <c r="A33" s="686" t="s">
        <v>38</v>
      </c>
      <c r="B33" s="687"/>
      <c r="C33" s="688"/>
      <c r="D33" s="689" t="s">
        <v>2</v>
      </c>
      <c r="E33" s="690" t="s">
        <v>40</v>
      </c>
      <c r="F33" s="691"/>
      <c r="G33" s="689" t="s">
        <v>2</v>
      </c>
      <c r="H33" s="690" t="s">
        <v>49</v>
      </c>
      <c r="I33" s="692"/>
      <c r="J33" s="690" t="s">
        <v>50</v>
      </c>
      <c r="K33" s="693" t="s">
        <v>51</v>
      </c>
      <c r="L33" s="665"/>
      <c r="M33" s="694"/>
      <c r="N33" s="695"/>
      <c r="O33" s="637"/>
      <c r="P33" s="696"/>
      <c r="Q33" s="696"/>
      <c r="R33" s="697"/>
      <c r="S33" s="637"/>
    </row>
    <row r="34" spans="1:19">
      <c r="A34" s="698" t="s">
        <v>39</v>
      </c>
      <c r="B34" s="699"/>
      <c r="C34" s="700"/>
      <c r="D34" s="701"/>
      <c r="E34" s="839"/>
      <c r="F34" s="839"/>
      <c r="G34" s="702" t="s">
        <v>3</v>
      </c>
      <c r="H34" s="699"/>
      <c r="I34" s="703"/>
      <c r="J34" s="704"/>
      <c r="K34" s="705" t="s">
        <v>41</v>
      </c>
      <c r="L34" s="706"/>
      <c r="M34" s="707"/>
      <c r="O34" s="637"/>
      <c r="P34" s="708"/>
      <c r="Q34" s="708"/>
      <c r="R34" s="709"/>
      <c r="S34" s="637"/>
    </row>
    <row r="35" spans="1:19">
      <c r="A35" s="710" t="s">
        <v>48</v>
      </c>
      <c r="B35" s="711"/>
      <c r="C35" s="712"/>
      <c r="D35" s="713"/>
      <c r="E35" s="840"/>
      <c r="F35" s="840"/>
      <c r="G35" s="714" t="s">
        <v>4</v>
      </c>
      <c r="H35" s="715"/>
      <c r="I35" s="716"/>
      <c r="J35" s="717"/>
      <c r="K35" s="718"/>
      <c r="L35" s="685"/>
      <c r="M35" s="719"/>
      <c r="O35" s="637"/>
      <c r="P35" s="709"/>
      <c r="Q35" s="720"/>
      <c r="R35" s="709"/>
      <c r="S35" s="637"/>
    </row>
    <row r="36" spans="1:19">
      <c r="A36" s="721"/>
      <c r="B36" s="722"/>
      <c r="C36" s="723"/>
      <c r="D36" s="713"/>
      <c r="E36" s="724"/>
      <c r="F36" s="725"/>
      <c r="G36" s="714" t="s">
        <v>5</v>
      </c>
      <c r="H36" s="715"/>
      <c r="I36" s="716"/>
      <c r="J36" s="717"/>
      <c r="K36" s="705" t="s">
        <v>42</v>
      </c>
      <c r="L36" s="706"/>
      <c r="M36" s="726"/>
      <c r="O36" s="637"/>
      <c r="P36" s="708"/>
      <c r="Q36" s="708"/>
      <c r="R36" s="709"/>
      <c r="S36" s="637"/>
    </row>
    <row r="37" spans="1:19">
      <c r="A37" s="727"/>
      <c r="B37" s="728"/>
      <c r="C37" s="729"/>
      <c r="D37" s="713"/>
      <c r="E37" s="724"/>
      <c r="F37" s="725"/>
      <c r="G37" s="714" t="s">
        <v>6</v>
      </c>
      <c r="H37" s="715"/>
      <c r="I37" s="716"/>
      <c r="J37" s="717"/>
      <c r="K37" s="730"/>
      <c r="L37" s="725"/>
      <c r="M37" s="707"/>
      <c r="O37" s="637"/>
      <c r="P37" s="709"/>
      <c r="Q37" s="720"/>
      <c r="R37" s="709"/>
      <c r="S37" s="637"/>
    </row>
    <row r="38" spans="1:19">
      <c r="A38" s="731"/>
      <c r="B38" s="732"/>
      <c r="C38" s="733"/>
      <c r="D38" s="713"/>
      <c r="E38" s="724"/>
      <c r="F38" s="725"/>
      <c r="G38" s="714" t="s">
        <v>7</v>
      </c>
      <c r="H38" s="715"/>
      <c r="I38" s="716"/>
      <c r="J38" s="717"/>
      <c r="K38" s="710"/>
      <c r="L38" s="685"/>
      <c r="M38" s="719"/>
      <c r="O38" s="637"/>
      <c r="P38" s="709"/>
      <c r="Q38" s="720"/>
      <c r="R38" s="709"/>
      <c r="S38" s="637"/>
    </row>
    <row r="39" spans="1:19">
      <c r="A39" s="734"/>
      <c r="B39" s="735"/>
      <c r="C39" s="729"/>
      <c r="D39" s="713"/>
      <c r="E39" s="724"/>
      <c r="F39" s="725"/>
      <c r="G39" s="714" t="s">
        <v>8</v>
      </c>
      <c r="H39" s="715"/>
      <c r="I39" s="716"/>
      <c r="J39" s="717"/>
      <c r="K39" s="705" t="s">
        <v>31</v>
      </c>
      <c r="L39" s="706"/>
      <c r="M39" s="726"/>
      <c r="O39" s="637"/>
      <c r="P39" s="708"/>
      <c r="Q39" s="708"/>
      <c r="R39" s="709"/>
      <c r="S39" s="637"/>
    </row>
    <row r="40" spans="1:19">
      <c r="A40" s="734"/>
      <c r="B40" s="735"/>
      <c r="C40" s="736"/>
      <c r="D40" s="713"/>
      <c r="E40" s="724"/>
      <c r="F40" s="725"/>
      <c r="G40" s="714" t="s">
        <v>9</v>
      </c>
      <c r="H40" s="715"/>
      <c r="I40" s="716"/>
      <c r="J40" s="717"/>
      <c r="K40" s="730"/>
      <c r="L40" s="725"/>
      <c r="M40" s="707"/>
      <c r="O40" s="637"/>
      <c r="P40" s="709"/>
      <c r="Q40" s="720"/>
      <c r="R40" s="709"/>
      <c r="S40" s="637"/>
    </row>
    <row r="41" spans="1:19">
      <c r="A41" s="737"/>
      <c r="B41" s="738"/>
      <c r="C41" s="739"/>
      <c r="D41" s="740"/>
      <c r="E41" s="741"/>
      <c r="F41" s="685"/>
      <c r="G41" s="742" t="s">
        <v>10</v>
      </c>
      <c r="H41" s="711"/>
      <c r="I41" s="743"/>
      <c r="J41" s="744"/>
      <c r="K41" s="710" t="str">
        <f>L4</f>
        <v>Kádár László</v>
      </c>
      <c r="L41" s="685"/>
      <c r="M41" s="719"/>
      <c r="O41" s="637"/>
      <c r="P41" s="709"/>
      <c r="Q41" s="720"/>
      <c r="R41" s="745"/>
      <c r="S41" s="637"/>
    </row>
    <row r="42" spans="1:19">
      <c r="O42" s="637"/>
      <c r="P42" s="637"/>
      <c r="Q42" s="637"/>
      <c r="R42" s="637"/>
      <c r="S42" s="637"/>
    </row>
    <row r="43" spans="1:19">
      <c r="O43" s="637"/>
      <c r="P43" s="637"/>
      <c r="Q43" s="637"/>
      <c r="R43" s="637"/>
      <c r="S43" s="63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91" priority="2" stopIfTrue="1" operator="equal">
      <formula>"Bye"</formula>
    </cfRule>
  </conditionalFormatting>
  <conditionalFormatting sqref="R41">
    <cfRule type="expression" dxfId="9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S11" sqref="S11"/>
    </sheetView>
  </sheetViews>
  <sheetFormatPr defaultRowHeight="12.75"/>
  <cols>
    <col min="1" max="1" width="3.85546875" customWidth="1"/>
    <col min="2" max="2" width="13.28515625" customWidth="1"/>
    <col min="3" max="3" width="11.85546875" customWidth="1"/>
    <col min="4" max="4" width="11.85546875" style="39" customWidth="1"/>
    <col min="5" max="5" width="10.7109375" style="304" customWidth="1"/>
    <col min="6" max="6" width="6.140625" style="88" hidden="1" customWidth="1"/>
    <col min="7" max="7" width="35" style="88" customWidth="1"/>
    <col min="8" max="8" width="7.7109375" style="39" customWidth="1"/>
    <col min="9" max="13" width="7.42578125" style="39" hidden="1" customWidth="1"/>
    <col min="14" max="15" width="7.42578125" style="39" customWidth="1"/>
    <col min="16" max="16" width="7.42578125" style="39" hidden="1" customWidth="1"/>
    <col min="17" max="17" width="7.42578125" style="39" customWidth="1"/>
  </cols>
  <sheetData>
    <row r="1" spans="1:17" ht="26.25">
      <c r="A1" s="141" t="str">
        <f>Altalanos!$A$6</f>
        <v>Budapesti Diákolimpia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5" thickBot="1">
      <c r="B2" s="85" t="s">
        <v>46</v>
      </c>
      <c r="C2" s="318" t="str">
        <f>Altalanos!$B$8</f>
        <v>III.kcs</v>
      </c>
      <c r="D2" s="99"/>
      <c r="E2" s="159" t="s">
        <v>32</v>
      </c>
      <c r="F2" s="89"/>
      <c r="G2" s="89"/>
      <c r="H2" s="296"/>
      <c r="I2" s="296"/>
      <c r="J2" s="84"/>
      <c r="K2" s="84"/>
      <c r="L2" s="84"/>
      <c r="M2" s="84"/>
      <c r="N2" s="93"/>
      <c r="O2" s="79"/>
      <c r="P2" s="79"/>
      <c r="Q2" s="93"/>
    </row>
    <row r="3" spans="1:17" s="2" customFormat="1" ht="13.5" thickBot="1">
      <c r="A3" s="289" t="s">
        <v>45</v>
      </c>
      <c r="B3" s="294"/>
      <c r="C3" s="294"/>
      <c r="D3" s="294"/>
      <c r="E3" s="294"/>
      <c r="F3" s="294"/>
      <c r="G3" s="294"/>
      <c r="H3" s="294"/>
      <c r="I3" s="295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>
      <c r="A4" s="49" t="s">
        <v>22</v>
      </c>
      <c r="B4" s="49"/>
      <c r="C4" s="47" t="s">
        <v>19</v>
      </c>
      <c r="D4" s="49" t="s">
        <v>27</v>
      </c>
      <c r="E4" s="80"/>
      <c r="G4" s="102"/>
      <c r="H4" s="306" t="s">
        <v>28</v>
      </c>
      <c r="I4" s="301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5" thickBot="1">
      <c r="A5" s="153" t="str">
        <f>Altalanos!$A$10</f>
        <v>2023.05.02-05.</v>
      </c>
      <c r="B5" s="153"/>
      <c r="C5" s="86" t="str">
        <f>Altalanos!$C$10</f>
        <v>Budapest</v>
      </c>
      <c r="D5" s="87" t="str">
        <f>Altalanos!$D$10</f>
        <v xml:space="preserve">  </v>
      </c>
      <c r="E5" s="87"/>
      <c r="F5" s="87"/>
      <c r="G5" s="87"/>
      <c r="H5" s="174" t="str">
        <f>Altalanos!$E$10</f>
        <v>Kádár László</v>
      </c>
      <c r="I5" s="307"/>
      <c r="J5" s="106"/>
      <c r="K5" s="81"/>
      <c r="L5" s="81"/>
      <c r="M5" s="81"/>
      <c r="N5" s="106"/>
      <c r="O5" s="87"/>
      <c r="P5" s="87"/>
      <c r="Q5" s="310"/>
    </row>
    <row r="6" spans="1:17" ht="30" customHeight="1" thickBot="1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97" t="s">
        <v>35</v>
      </c>
      <c r="I6" s="298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95" customHeight="1">
      <c r="A7" s="147">
        <v>1</v>
      </c>
      <c r="B7" s="90" t="s">
        <v>144</v>
      </c>
      <c r="C7" s="90" t="s">
        <v>138</v>
      </c>
      <c r="D7" s="91"/>
      <c r="E7" s="162"/>
      <c r="F7" s="290"/>
      <c r="G7" s="291"/>
      <c r="H7" s="91">
        <v>6</v>
      </c>
      <c r="I7" s="91"/>
      <c r="J7" s="144"/>
      <c r="K7" s="142"/>
      <c r="L7" s="146"/>
      <c r="M7" s="142"/>
      <c r="N7" s="137"/>
      <c r="O7" s="315"/>
      <c r="P7" s="108"/>
      <c r="Q7" s="92"/>
    </row>
    <row r="8" spans="1:17" s="11" customFormat="1" ht="18.95" customHeight="1">
      <c r="A8" s="147">
        <v>2</v>
      </c>
      <c r="B8" s="90" t="s">
        <v>143</v>
      </c>
      <c r="C8" s="90" t="s">
        <v>137</v>
      </c>
      <c r="D8" s="91"/>
      <c r="E8" s="162"/>
      <c r="F8" s="292"/>
      <c r="G8" s="293"/>
      <c r="H8" s="91">
        <v>8</v>
      </c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95" customHeight="1">
      <c r="A9" s="147">
        <v>3</v>
      </c>
      <c r="B9" s="90" t="s">
        <v>139</v>
      </c>
      <c r="C9" s="90" t="s">
        <v>131</v>
      </c>
      <c r="D9" s="91"/>
      <c r="E9" s="162"/>
      <c r="F9" s="292"/>
      <c r="G9" s="293"/>
      <c r="H9" s="91"/>
      <c r="I9" s="91"/>
      <c r="J9" s="144"/>
      <c r="K9" s="142"/>
      <c r="L9" s="146"/>
      <c r="M9" s="142"/>
      <c r="N9" s="137"/>
      <c r="O9" s="91"/>
      <c r="P9" s="303"/>
      <c r="Q9" s="167"/>
    </row>
    <row r="10" spans="1:17" s="11" customFormat="1" ht="18.95" customHeight="1">
      <c r="A10" s="147">
        <v>4</v>
      </c>
      <c r="B10" s="90" t="s">
        <v>140</v>
      </c>
      <c r="C10" s="90" t="s">
        <v>132</v>
      </c>
      <c r="D10" s="91"/>
      <c r="E10" s="162"/>
      <c r="F10" s="292"/>
      <c r="G10" s="293"/>
      <c r="H10" s="91"/>
      <c r="I10" s="91"/>
      <c r="J10" s="144"/>
      <c r="K10" s="142"/>
      <c r="L10" s="146"/>
      <c r="M10" s="142"/>
      <c r="N10" s="137"/>
      <c r="O10" s="91"/>
      <c r="P10" s="302"/>
      <c r="Q10" s="299"/>
    </row>
    <row r="11" spans="1:17" s="11" customFormat="1" ht="18.95" customHeight="1">
      <c r="A11" s="147">
        <v>5</v>
      </c>
      <c r="B11" s="90" t="s">
        <v>141</v>
      </c>
      <c r="C11" s="90" t="s">
        <v>133</v>
      </c>
      <c r="D11" s="91"/>
      <c r="E11" s="162"/>
      <c r="F11" s="292"/>
      <c r="G11" s="293"/>
      <c r="H11" s="91"/>
      <c r="I11" s="91"/>
      <c r="J11" s="144"/>
      <c r="K11" s="142"/>
      <c r="L11" s="146"/>
      <c r="M11" s="142"/>
      <c r="N11" s="137"/>
      <c r="O11" s="91"/>
      <c r="P11" s="302"/>
      <c r="Q11" s="299"/>
    </row>
    <row r="12" spans="1:17" s="11" customFormat="1" ht="18.95" customHeight="1">
      <c r="A12" s="147">
        <v>6</v>
      </c>
      <c r="B12" s="90" t="s">
        <v>142</v>
      </c>
      <c r="C12" s="90" t="s">
        <v>134</v>
      </c>
      <c r="D12" s="91"/>
      <c r="E12" s="162"/>
      <c r="F12" s="292"/>
      <c r="G12" s="293"/>
      <c r="H12" s="91"/>
      <c r="I12" s="91"/>
      <c r="J12" s="144"/>
      <c r="K12" s="142"/>
      <c r="L12" s="146"/>
      <c r="M12" s="142"/>
      <c r="N12" s="137"/>
      <c r="O12" s="91"/>
      <c r="P12" s="302"/>
      <c r="Q12" s="299"/>
    </row>
    <row r="13" spans="1:17" s="11" customFormat="1" ht="18.95" customHeight="1">
      <c r="A13" s="147">
        <v>7</v>
      </c>
      <c r="B13" s="90" t="s">
        <v>121</v>
      </c>
      <c r="C13" s="90" t="s">
        <v>135</v>
      </c>
      <c r="D13" s="91"/>
      <c r="E13" s="162"/>
      <c r="F13" s="292"/>
      <c r="G13" s="293"/>
      <c r="H13" s="91"/>
      <c r="I13" s="91"/>
      <c r="J13" s="144"/>
      <c r="K13" s="142"/>
      <c r="L13" s="146"/>
      <c r="M13" s="142"/>
      <c r="N13" s="137"/>
      <c r="O13" s="91"/>
      <c r="P13" s="302"/>
      <c r="Q13" s="299"/>
    </row>
    <row r="14" spans="1:17" s="11" customFormat="1" ht="18.95" customHeight="1">
      <c r="A14" s="147">
        <v>8</v>
      </c>
      <c r="B14" s="90" t="s">
        <v>145</v>
      </c>
      <c r="C14" s="90" t="s">
        <v>136</v>
      </c>
      <c r="D14" s="91"/>
      <c r="E14" s="162"/>
      <c r="F14" s="292"/>
      <c r="G14" s="293"/>
      <c r="H14" s="91"/>
      <c r="I14" s="91"/>
      <c r="J14" s="144"/>
      <c r="K14" s="142"/>
      <c r="L14" s="146"/>
      <c r="M14" s="142"/>
      <c r="N14" s="137"/>
      <c r="O14" s="91"/>
      <c r="P14" s="302"/>
      <c r="Q14" s="299"/>
    </row>
    <row r="15" spans="1:17" s="11" customFormat="1" ht="18.95" customHeight="1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95" customHeight="1">
      <c r="A16" s="147">
        <v>10</v>
      </c>
      <c r="B16" s="314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95" customHeight="1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95" customHeight="1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95" customHeight="1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95" customHeight="1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95" customHeight="1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95" customHeight="1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95" customHeight="1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95" customHeight="1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95" customHeight="1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95" customHeight="1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95" customHeight="1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95" customHeight="1">
      <c r="A28" s="147">
        <v>22</v>
      </c>
      <c r="B28" s="90"/>
      <c r="C28" s="90"/>
      <c r="D28" s="91"/>
      <c r="E28" s="316"/>
      <c r="F28" s="308"/>
      <c r="G28" s="309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95" customHeight="1">
      <c r="A29" s="147">
        <v>23</v>
      </c>
      <c r="B29" s="90"/>
      <c r="C29" s="90"/>
      <c r="D29" s="91"/>
      <c r="E29" s="317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95" customHeight="1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95" customHeight="1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95" customHeight="1">
      <c r="A32" s="147">
        <v>26</v>
      </c>
      <c r="B32" s="90"/>
      <c r="C32" s="90"/>
      <c r="D32" s="91"/>
      <c r="E32" s="305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95" customHeight="1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95" customHeight="1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95" customHeight="1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95" customHeight="1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95" customHeight="1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95" customHeight="1">
      <c r="A38" s="147">
        <v>32</v>
      </c>
      <c r="B38" s="90"/>
      <c r="C38" s="90"/>
      <c r="D38" s="91"/>
      <c r="E38" s="162"/>
      <c r="F38" s="107"/>
      <c r="G38" s="107"/>
      <c r="H38" s="300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95" customHeight="1">
      <c r="A39" s="147">
        <v>33</v>
      </c>
      <c r="B39" s="90"/>
      <c r="C39" s="90"/>
      <c r="D39" s="91"/>
      <c r="E39" s="162"/>
      <c r="F39" s="107"/>
      <c r="G39" s="107"/>
      <c r="H39" s="300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95" customHeight="1">
      <c r="A40" s="147">
        <v>34</v>
      </c>
      <c r="B40" s="90"/>
      <c r="C40" s="90"/>
      <c r="D40" s="91"/>
      <c r="E40" s="162"/>
      <c r="F40" s="107"/>
      <c r="G40" s="107"/>
      <c r="H40" s="300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95" customHeight="1">
      <c r="A41" s="147">
        <v>35</v>
      </c>
      <c r="B41" s="90"/>
      <c r="C41" s="90"/>
      <c r="D41" s="91"/>
      <c r="E41" s="162"/>
      <c r="F41" s="107"/>
      <c r="G41" s="107"/>
      <c r="H41" s="300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95" customHeight="1">
      <c r="A42" s="147">
        <v>36</v>
      </c>
      <c r="B42" s="90"/>
      <c r="C42" s="90"/>
      <c r="D42" s="91"/>
      <c r="E42" s="162"/>
      <c r="F42" s="107"/>
      <c r="G42" s="107"/>
      <c r="H42" s="300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95" customHeight="1">
      <c r="A43" s="147">
        <v>37</v>
      </c>
      <c r="B43" s="90"/>
      <c r="C43" s="90"/>
      <c r="D43" s="91"/>
      <c r="E43" s="162"/>
      <c r="F43" s="107"/>
      <c r="G43" s="107"/>
      <c r="H43" s="300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95" customHeight="1">
      <c r="A44" s="147">
        <v>38</v>
      </c>
      <c r="B44" s="90"/>
      <c r="C44" s="90"/>
      <c r="D44" s="91"/>
      <c r="E44" s="162"/>
      <c r="F44" s="107"/>
      <c r="G44" s="107"/>
      <c r="H44" s="300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95" customHeight="1">
      <c r="A45" s="147">
        <v>39</v>
      </c>
      <c r="B45" s="90"/>
      <c r="C45" s="90"/>
      <c r="D45" s="91"/>
      <c r="E45" s="162"/>
      <c r="F45" s="107"/>
      <c r="G45" s="107"/>
      <c r="H45" s="300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95" customHeight="1">
      <c r="A46" s="147">
        <v>40</v>
      </c>
      <c r="B46" s="90"/>
      <c r="C46" s="90"/>
      <c r="D46" s="91"/>
      <c r="E46" s="162"/>
      <c r="F46" s="107"/>
      <c r="G46" s="107"/>
      <c r="H46" s="300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95" customHeight="1">
      <c r="A47" s="147">
        <v>41</v>
      </c>
      <c r="B47" s="90"/>
      <c r="C47" s="90"/>
      <c r="D47" s="91"/>
      <c r="E47" s="162"/>
      <c r="F47" s="107"/>
      <c r="G47" s="107"/>
      <c r="H47" s="300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95" customHeight="1">
      <c r="A48" s="147">
        <v>42</v>
      </c>
      <c r="B48" s="90"/>
      <c r="C48" s="90"/>
      <c r="D48" s="91"/>
      <c r="E48" s="162"/>
      <c r="F48" s="107"/>
      <c r="G48" s="107"/>
      <c r="H48" s="300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95" customHeight="1">
      <c r="A49" s="147">
        <v>43</v>
      </c>
      <c r="B49" s="90"/>
      <c r="C49" s="90"/>
      <c r="D49" s="91"/>
      <c r="E49" s="162"/>
      <c r="F49" s="107"/>
      <c r="G49" s="107"/>
      <c r="H49" s="300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95" customHeight="1">
      <c r="A50" s="147">
        <v>44</v>
      </c>
      <c r="B50" s="90"/>
      <c r="C50" s="90"/>
      <c r="D50" s="91"/>
      <c r="E50" s="162"/>
      <c r="F50" s="107"/>
      <c r="G50" s="107"/>
      <c r="H50" s="300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95" customHeight="1">
      <c r="A51" s="147">
        <v>45</v>
      </c>
      <c r="B51" s="90"/>
      <c r="C51" s="90"/>
      <c r="D51" s="91"/>
      <c r="E51" s="162"/>
      <c r="F51" s="107"/>
      <c r="G51" s="107"/>
      <c r="H51" s="300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95" customHeight="1">
      <c r="A52" s="147">
        <v>46</v>
      </c>
      <c r="B52" s="90"/>
      <c r="C52" s="90"/>
      <c r="D52" s="91"/>
      <c r="E52" s="162"/>
      <c r="F52" s="107"/>
      <c r="G52" s="107"/>
      <c r="H52" s="300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95" customHeight="1">
      <c r="A53" s="147">
        <v>47</v>
      </c>
      <c r="B53" s="90"/>
      <c r="C53" s="90"/>
      <c r="D53" s="91"/>
      <c r="E53" s="162"/>
      <c r="F53" s="107"/>
      <c r="G53" s="107"/>
      <c r="H53" s="300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95" customHeight="1">
      <c r="A54" s="147">
        <v>48</v>
      </c>
      <c r="B54" s="90"/>
      <c r="C54" s="90"/>
      <c r="D54" s="91"/>
      <c r="E54" s="162"/>
      <c r="F54" s="107"/>
      <c r="G54" s="107"/>
      <c r="H54" s="300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95" customHeight="1">
      <c r="A55" s="147">
        <v>49</v>
      </c>
      <c r="B55" s="90"/>
      <c r="C55" s="90"/>
      <c r="D55" s="91"/>
      <c r="E55" s="162"/>
      <c r="F55" s="107"/>
      <c r="G55" s="107"/>
      <c r="H55" s="300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95" customHeight="1">
      <c r="A56" s="147">
        <v>50</v>
      </c>
      <c r="B56" s="90"/>
      <c r="C56" s="90"/>
      <c r="D56" s="91"/>
      <c r="E56" s="162"/>
      <c r="F56" s="107"/>
      <c r="G56" s="107"/>
      <c r="H56" s="300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95" customHeight="1">
      <c r="A57" s="147">
        <v>51</v>
      </c>
      <c r="B57" s="90"/>
      <c r="C57" s="90"/>
      <c r="D57" s="91"/>
      <c r="E57" s="162"/>
      <c r="F57" s="107"/>
      <c r="G57" s="107"/>
      <c r="H57" s="300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95" customHeight="1">
      <c r="A58" s="147">
        <v>52</v>
      </c>
      <c r="B58" s="90"/>
      <c r="C58" s="90"/>
      <c r="D58" s="91"/>
      <c r="E58" s="162"/>
      <c r="F58" s="107"/>
      <c r="G58" s="107"/>
      <c r="H58" s="300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95" customHeight="1">
      <c r="A59" s="147">
        <v>53</v>
      </c>
      <c r="B59" s="90"/>
      <c r="C59" s="90"/>
      <c r="D59" s="91"/>
      <c r="E59" s="162"/>
      <c r="F59" s="107"/>
      <c r="G59" s="107"/>
      <c r="H59" s="300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95" customHeight="1">
      <c r="A60" s="147">
        <v>54</v>
      </c>
      <c r="B60" s="90"/>
      <c r="C60" s="90"/>
      <c r="D60" s="91"/>
      <c r="E60" s="162"/>
      <c r="F60" s="107"/>
      <c r="G60" s="107"/>
      <c r="H60" s="300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95" customHeight="1">
      <c r="A61" s="147">
        <v>55</v>
      </c>
      <c r="B61" s="90"/>
      <c r="C61" s="90"/>
      <c r="D61" s="91"/>
      <c r="E61" s="162"/>
      <c r="F61" s="107"/>
      <c r="G61" s="107"/>
      <c r="H61" s="300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95" customHeight="1">
      <c r="A62" s="147">
        <v>56</v>
      </c>
      <c r="B62" s="90"/>
      <c r="C62" s="90"/>
      <c r="D62" s="91"/>
      <c r="E62" s="162"/>
      <c r="F62" s="107"/>
      <c r="G62" s="107"/>
      <c r="H62" s="300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95" customHeight="1">
      <c r="A63" s="147">
        <v>57</v>
      </c>
      <c r="B63" s="90"/>
      <c r="C63" s="90"/>
      <c r="D63" s="91"/>
      <c r="E63" s="162"/>
      <c r="F63" s="107"/>
      <c r="G63" s="107"/>
      <c r="H63" s="300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95" customHeight="1">
      <c r="A64" s="147">
        <v>58</v>
      </c>
      <c r="B64" s="90"/>
      <c r="C64" s="90"/>
      <c r="D64" s="91"/>
      <c r="E64" s="162"/>
      <c r="F64" s="107"/>
      <c r="G64" s="107"/>
      <c r="H64" s="300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95" customHeight="1">
      <c r="A65" s="147">
        <v>59</v>
      </c>
      <c r="B65" s="90"/>
      <c r="C65" s="90"/>
      <c r="D65" s="91"/>
      <c r="E65" s="162"/>
      <c r="F65" s="107"/>
      <c r="G65" s="107"/>
      <c r="H65" s="300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95" customHeight="1">
      <c r="A66" s="147">
        <v>60</v>
      </c>
      <c r="B66" s="90"/>
      <c r="C66" s="90"/>
      <c r="D66" s="91"/>
      <c r="E66" s="162"/>
      <c r="F66" s="107"/>
      <c r="G66" s="107"/>
      <c r="H66" s="300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95" customHeight="1">
      <c r="A67" s="147">
        <v>61</v>
      </c>
      <c r="B67" s="90"/>
      <c r="C67" s="90"/>
      <c r="D67" s="91"/>
      <c r="E67" s="162"/>
      <c r="F67" s="107"/>
      <c r="G67" s="107"/>
      <c r="H67" s="300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95" customHeight="1">
      <c r="A68" s="147">
        <v>62</v>
      </c>
      <c r="B68" s="90"/>
      <c r="C68" s="90"/>
      <c r="D68" s="91"/>
      <c r="E68" s="162"/>
      <c r="F68" s="107"/>
      <c r="G68" s="107"/>
      <c r="H68" s="300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95" customHeight="1">
      <c r="A69" s="147">
        <v>63</v>
      </c>
      <c r="B69" s="90"/>
      <c r="C69" s="90"/>
      <c r="D69" s="91"/>
      <c r="E69" s="162"/>
      <c r="F69" s="107"/>
      <c r="G69" s="107"/>
      <c r="H69" s="300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95" customHeight="1">
      <c r="A70" s="147">
        <v>64</v>
      </c>
      <c r="B70" s="90"/>
      <c r="C70" s="90"/>
      <c r="D70" s="91"/>
      <c r="E70" s="162"/>
      <c r="F70" s="107"/>
      <c r="G70" s="107"/>
      <c r="H70" s="300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95" customHeight="1">
      <c r="A71" s="147">
        <v>65</v>
      </c>
      <c r="B71" s="90"/>
      <c r="C71" s="90"/>
      <c r="D71" s="91"/>
      <c r="E71" s="162"/>
      <c r="F71" s="107"/>
      <c r="G71" s="107"/>
      <c r="H71" s="300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95" customHeight="1">
      <c r="A72" s="147">
        <v>66</v>
      </c>
      <c r="B72" s="90"/>
      <c r="C72" s="90"/>
      <c r="D72" s="91"/>
      <c r="E72" s="162"/>
      <c r="F72" s="107"/>
      <c r="G72" s="107"/>
      <c r="H72" s="300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95" customHeight="1">
      <c r="A73" s="147">
        <v>67</v>
      </c>
      <c r="B73" s="90"/>
      <c r="C73" s="90"/>
      <c r="D73" s="91"/>
      <c r="E73" s="162"/>
      <c r="F73" s="107"/>
      <c r="G73" s="107"/>
      <c r="H73" s="300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95" customHeight="1">
      <c r="A74" s="147">
        <v>68</v>
      </c>
      <c r="B74" s="90"/>
      <c r="C74" s="90"/>
      <c r="D74" s="91"/>
      <c r="E74" s="162"/>
      <c r="F74" s="107"/>
      <c r="G74" s="107"/>
      <c r="H74" s="300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95" customHeight="1">
      <c r="A75" s="147">
        <v>69</v>
      </c>
      <c r="B75" s="90"/>
      <c r="C75" s="90"/>
      <c r="D75" s="91"/>
      <c r="E75" s="162"/>
      <c r="F75" s="107"/>
      <c r="G75" s="107"/>
      <c r="H75" s="300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95" customHeight="1">
      <c r="A76" s="147">
        <v>70</v>
      </c>
      <c r="B76" s="90"/>
      <c r="C76" s="90"/>
      <c r="D76" s="91"/>
      <c r="E76" s="162"/>
      <c r="F76" s="107"/>
      <c r="G76" s="107"/>
      <c r="H76" s="300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95" customHeight="1">
      <c r="A77" s="147">
        <v>71</v>
      </c>
      <c r="B77" s="90"/>
      <c r="C77" s="90"/>
      <c r="D77" s="91"/>
      <c r="E77" s="162"/>
      <c r="F77" s="107"/>
      <c r="G77" s="107"/>
      <c r="H77" s="300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95" customHeight="1">
      <c r="A78" s="147">
        <v>72</v>
      </c>
      <c r="B78" s="90"/>
      <c r="C78" s="90"/>
      <c r="D78" s="91"/>
      <c r="E78" s="162"/>
      <c r="F78" s="107"/>
      <c r="G78" s="107"/>
      <c r="H78" s="300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95" customHeight="1">
      <c r="A79" s="147">
        <v>73</v>
      </c>
      <c r="B79" s="90"/>
      <c r="C79" s="90"/>
      <c r="D79" s="91"/>
      <c r="E79" s="162"/>
      <c r="F79" s="107"/>
      <c r="G79" s="107"/>
      <c r="H79" s="300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95" customHeight="1">
      <c r="A80" s="147">
        <v>74</v>
      </c>
      <c r="B80" s="90"/>
      <c r="C80" s="90"/>
      <c r="D80" s="91"/>
      <c r="E80" s="162"/>
      <c r="F80" s="107"/>
      <c r="G80" s="107"/>
      <c r="H80" s="300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95" customHeight="1">
      <c r="A81" s="147">
        <v>75</v>
      </c>
      <c r="B81" s="90"/>
      <c r="C81" s="90"/>
      <c r="D81" s="91"/>
      <c r="E81" s="162"/>
      <c r="F81" s="107"/>
      <c r="G81" s="107"/>
      <c r="H81" s="300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95" customHeight="1">
      <c r="A82" s="147">
        <v>76</v>
      </c>
      <c r="B82" s="90"/>
      <c r="C82" s="90"/>
      <c r="D82" s="91"/>
      <c r="E82" s="162"/>
      <c r="F82" s="107"/>
      <c r="G82" s="107"/>
      <c r="H82" s="300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95" customHeight="1">
      <c r="A83" s="147">
        <v>77</v>
      </c>
      <c r="B83" s="90"/>
      <c r="C83" s="90"/>
      <c r="D83" s="91"/>
      <c r="E83" s="162"/>
      <c r="F83" s="107"/>
      <c r="G83" s="107"/>
      <c r="H83" s="300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95" customHeight="1">
      <c r="A84" s="147">
        <v>78</v>
      </c>
      <c r="B84" s="90"/>
      <c r="C84" s="90"/>
      <c r="D84" s="91"/>
      <c r="E84" s="162"/>
      <c r="F84" s="107"/>
      <c r="G84" s="107"/>
      <c r="H84" s="300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95" customHeight="1">
      <c r="A85" s="147">
        <v>79</v>
      </c>
      <c r="B85" s="90"/>
      <c r="C85" s="90"/>
      <c r="D85" s="91"/>
      <c r="E85" s="162"/>
      <c r="F85" s="107"/>
      <c r="G85" s="107"/>
      <c r="H85" s="300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95" customHeight="1">
      <c r="A86" s="147">
        <v>80</v>
      </c>
      <c r="B86" s="90"/>
      <c r="C86" s="90"/>
      <c r="D86" s="91"/>
      <c r="E86" s="162"/>
      <c r="F86" s="107"/>
      <c r="G86" s="107"/>
      <c r="H86" s="300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95" customHeight="1">
      <c r="A87" s="147">
        <v>81</v>
      </c>
      <c r="B87" s="90"/>
      <c r="C87" s="90"/>
      <c r="D87" s="91"/>
      <c r="E87" s="162"/>
      <c r="F87" s="107"/>
      <c r="G87" s="107"/>
      <c r="H87" s="300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95" customHeight="1">
      <c r="A88" s="147">
        <v>82</v>
      </c>
      <c r="B88" s="90"/>
      <c r="C88" s="90"/>
      <c r="D88" s="91"/>
      <c r="E88" s="162"/>
      <c r="F88" s="107"/>
      <c r="G88" s="107"/>
      <c r="H88" s="300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95" customHeight="1">
      <c r="A89" s="147">
        <v>83</v>
      </c>
      <c r="B89" s="90"/>
      <c r="C89" s="90"/>
      <c r="D89" s="91"/>
      <c r="E89" s="162"/>
      <c r="F89" s="107"/>
      <c r="G89" s="107"/>
      <c r="H89" s="300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95" customHeight="1">
      <c r="A90" s="147">
        <v>84</v>
      </c>
      <c r="B90" s="90"/>
      <c r="C90" s="90"/>
      <c r="D90" s="91"/>
      <c r="E90" s="162"/>
      <c r="F90" s="107"/>
      <c r="G90" s="107"/>
      <c r="H90" s="300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95" customHeight="1">
      <c r="A91" s="147">
        <v>85</v>
      </c>
      <c r="B91" s="90"/>
      <c r="C91" s="90"/>
      <c r="D91" s="91"/>
      <c r="E91" s="162"/>
      <c r="F91" s="107"/>
      <c r="G91" s="107"/>
      <c r="H91" s="300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95" customHeight="1">
      <c r="A92" s="147">
        <v>86</v>
      </c>
      <c r="B92" s="90"/>
      <c r="C92" s="90"/>
      <c r="D92" s="91"/>
      <c r="E92" s="162"/>
      <c r="F92" s="107"/>
      <c r="G92" s="107"/>
      <c r="H92" s="300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95" customHeight="1">
      <c r="A93" s="147">
        <v>87</v>
      </c>
      <c r="B93" s="90"/>
      <c r="C93" s="90"/>
      <c r="D93" s="91"/>
      <c r="E93" s="162"/>
      <c r="F93" s="107"/>
      <c r="G93" s="107"/>
      <c r="H93" s="300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95" customHeight="1">
      <c r="A94" s="147">
        <v>88</v>
      </c>
      <c r="B94" s="90"/>
      <c r="C94" s="90"/>
      <c r="D94" s="91"/>
      <c r="E94" s="162"/>
      <c r="F94" s="107"/>
      <c r="G94" s="107"/>
      <c r="H94" s="300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95" customHeight="1">
      <c r="A95" s="147">
        <v>89</v>
      </c>
      <c r="B95" s="90"/>
      <c r="C95" s="90"/>
      <c r="D95" s="91"/>
      <c r="E95" s="162"/>
      <c r="F95" s="107"/>
      <c r="G95" s="107"/>
      <c r="H95" s="300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95" customHeight="1">
      <c r="A96" s="147">
        <v>90</v>
      </c>
      <c r="B96" s="90"/>
      <c r="C96" s="90"/>
      <c r="D96" s="91"/>
      <c r="E96" s="162"/>
      <c r="F96" s="107"/>
      <c r="G96" s="107"/>
      <c r="H96" s="300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95" customHeight="1">
      <c r="A97" s="147">
        <v>91</v>
      </c>
      <c r="B97" s="90"/>
      <c r="C97" s="90"/>
      <c r="D97" s="91"/>
      <c r="E97" s="162"/>
      <c r="F97" s="107"/>
      <c r="G97" s="107"/>
      <c r="H97" s="300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95" customHeight="1">
      <c r="A98" s="147">
        <v>92</v>
      </c>
      <c r="B98" s="90"/>
      <c r="C98" s="90"/>
      <c r="D98" s="91"/>
      <c r="E98" s="162"/>
      <c r="F98" s="107"/>
      <c r="G98" s="107"/>
      <c r="H98" s="300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95" customHeight="1">
      <c r="A99" s="147">
        <v>93</v>
      </c>
      <c r="B99" s="90"/>
      <c r="C99" s="90"/>
      <c r="D99" s="91"/>
      <c r="E99" s="162"/>
      <c r="F99" s="107"/>
      <c r="G99" s="107"/>
      <c r="H99" s="300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95" customHeight="1">
      <c r="A100" s="147">
        <v>94</v>
      </c>
      <c r="B100" s="90"/>
      <c r="C100" s="90"/>
      <c r="D100" s="91"/>
      <c r="E100" s="162"/>
      <c r="F100" s="107"/>
      <c r="G100" s="107"/>
      <c r="H100" s="300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95" customHeight="1">
      <c r="A101" s="147">
        <v>95</v>
      </c>
      <c r="B101" s="90"/>
      <c r="C101" s="90"/>
      <c r="D101" s="91"/>
      <c r="E101" s="162"/>
      <c r="F101" s="107"/>
      <c r="G101" s="107"/>
      <c r="H101" s="300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95" customHeight="1">
      <c r="A102" s="147">
        <v>96</v>
      </c>
      <c r="B102" s="90"/>
      <c r="C102" s="90"/>
      <c r="D102" s="91"/>
      <c r="E102" s="162"/>
      <c r="F102" s="107"/>
      <c r="G102" s="107"/>
      <c r="H102" s="300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95" customHeight="1">
      <c r="A103" s="147">
        <v>97</v>
      </c>
      <c r="B103" s="90"/>
      <c r="C103" s="90"/>
      <c r="D103" s="91"/>
      <c r="E103" s="162"/>
      <c r="F103" s="107"/>
      <c r="G103" s="107"/>
      <c r="H103" s="300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95" customHeight="1">
      <c r="A104" s="147">
        <v>98</v>
      </c>
      <c r="B104" s="90"/>
      <c r="C104" s="90"/>
      <c r="D104" s="91"/>
      <c r="E104" s="162"/>
      <c r="F104" s="107"/>
      <c r="G104" s="107"/>
      <c r="H104" s="300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95" customHeight="1">
      <c r="A105" s="147">
        <v>99</v>
      </c>
      <c r="B105" s="90"/>
      <c r="C105" s="90"/>
      <c r="D105" s="91"/>
      <c r="E105" s="162"/>
      <c r="F105" s="107"/>
      <c r="G105" s="107"/>
      <c r="H105" s="300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95" customHeight="1">
      <c r="A106" s="147">
        <v>100</v>
      </c>
      <c r="B106" s="90"/>
      <c r="C106" s="90"/>
      <c r="D106" s="91"/>
      <c r="E106" s="162"/>
      <c r="F106" s="107"/>
      <c r="G106" s="107"/>
      <c r="H106" s="300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95" customHeight="1">
      <c r="A107" s="147">
        <v>101</v>
      </c>
      <c r="B107" s="90"/>
      <c r="C107" s="90"/>
      <c r="D107" s="91"/>
      <c r="E107" s="162"/>
      <c r="F107" s="107"/>
      <c r="G107" s="107"/>
      <c r="H107" s="300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95" customHeight="1">
      <c r="A108" s="147">
        <v>102</v>
      </c>
      <c r="B108" s="90"/>
      <c r="C108" s="90"/>
      <c r="D108" s="91"/>
      <c r="E108" s="162"/>
      <c r="F108" s="107"/>
      <c r="G108" s="107"/>
      <c r="H108" s="300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95" customHeight="1">
      <c r="A109" s="147">
        <v>103</v>
      </c>
      <c r="B109" s="90"/>
      <c r="C109" s="90"/>
      <c r="D109" s="91"/>
      <c r="E109" s="162"/>
      <c r="F109" s="107"/>
      <c r="G109" s="107"/>
      <c r="H109" s="300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95" customHeight="1">
      <c r="A110" s="147">
        <v>104</v>
      </c>
      <c r="B110" s="90"/>
      <c r="C110" s="90"/>
      <c r="D110" s="91"/>
      <c r="E110" s="162"/>
      <c r="F110" s="107"/>
      <c r="G110" s="107"/>
      <c r="H110" s="300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95" customHeight="1">
      <c r="A111" s="147">
        <v>105</v>
      </c>
      <c r="B111" s="90"/>
      <c r="C111" s="90"/>
      <c r="D111" s="91"/>
      <c r="E111" s="162"/>
      <c r="F111" s="107"/>
      <c r="G111" s="107"/>
      <c r="H111" s="300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95" customHeight="1">
      <c r="A112" s="147">
        <v>106</v>
      </c>
      <c r="B112" s="90"/>
      <c r="C112" s="90"/>
      <c r="D112" s="91"/>
      <c r="E112" s="162"/>
      <c r="F112" s="107"/>
      <c r="G112" s="107"/>
      <c r="H112" s="300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95" customHeight="1">
      <c r="A113" s="147">
        <v>107</v>
      </c>
      <c r="B113" s="90"/>
      <c r="C113" s="90"/>
      <c r="D113" s="91"/>
      <c r="E113" s="162"/>
      <c r="F113" s="107"/>
      <c r="G113" s="107"/>
      <c r="H113" s="300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95" customHeight="1">
      <c r="A114" s="147">
        <v>108</v>
      </c>
      <c r="B114" s="90"/>
      <c r="C114" s="90"/>
      <c r="D114" s="91"/>
      <c r="E114" s="162"/>
      <c r="F114" s="107"/>
      <c r="G114" s="107"/>
      <c r="H114" s="300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95" customHeight="1">
      <c r="A115" s="147">
        <v>109</v>
      </c>
      <c r="B115" s="90"/>
      <c r="C115" s="90"/>
      <c r="D115" s="91"/>
      <c r="E115" s="162"/>
      <c r="F115" s="107"/>
      <c r="G115" s="107"/>
      <c r="H115" s="300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95" customHeight="1">
      <c r="A116" s="147">
        <v>110</v>
      </c>
      <c r="B116" s="90"/>
      <c r="C116" s="90"/>
      <c r="D116" s="91"/>
      <c r="E116" s="162"/>
      <c r="F116" s="107"/>
      <c r="G116" s="107"/>
      <c r="H116" s="300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95" customHeight="1">
      <c r="A117" s="147">
        <v>111</v>
      </c>
      <c r="B117" s="90"/>
      <c r="C117" s="90"/>
      <c r="D117" s="91"/>
      <c r="E117" s="162"/>
      <c r="F117" s="107"/>
      <c r="G117" s="107"/>
      <c r="H117" s="300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95" customHeight="1">
      <c r="A118" s="147">
        <v>112</v>
      </c>
      <c r="B118" s="90"/>
      <c r="C118" s="90"/>
      <c r="D118" s="91"/>
      <c r="E118" s="162"/>
      <c r="F118" s="107"/>
      <c r="G118" s="107"/>
      <c r="H118" s="300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95" customHeight="1">
      <c r="A119" s="147">
        <v>113</v>
      </c>
      <c r="B119" s="90"/>
      <c r="C119" s="90"/>
      <c r="D119" s="91"/>
      <c r="E119" s="162"/>
      <c r="F119" s="107"/>
      <c r="G119" s="107"/>
      <c r="H119" s="300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95" customHeight="1">
      <c r="A120" s="147">
        <v>114</v>
      </c>
      <c r="B120" s="90"/>
      <c r="C120" s="90"/>
      <c r="D120" s="91"/>
      <c r="E120" s="162"/>
      <c r="F120" s="107"/>
      <c r="G120" s="107"/>
      <c r="H120" s="300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95" customHeight="1">
      <c r="A121" s="147">
        <v>115</v>
      </c>
      <c r="B121" s="90"/>
      <c r="C121" s="90"/>
      <c r="D121" s="91"/>
      <c r="E121" s="162"/>
      <c r="F121" s="107"/>
      <c r="G121" s="107"/>
      <c r="H121" s="300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95" customHeight="1">
      <c r="A122" s="147">
        <v>116</v>
      </c>
      <c r="B122" s="90"/>
      <c r="C122" s="90"/>
      <c r="D122" s="91"/>
      <c r="E122" s="162"/>
      <c r="F122" s="107"/>
      <c r="G122" s="107"/>
      <c r="H122" s="300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95" customHeight="1">
      <c r="A123" s="147">
        <v>117</v>
      </c>
      <c r="B123" s="90"/>
      <c r="C123" s="90"/>
      <c r="D123" s="91"/>
      <c r="E123" s="162"/>
      <c r="F123" s="107"/>
      <c r="G123" s="107"/>
      <c r="H123" s="300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95" customHeight="1">
      <c r="A124" s="147">
        <v>118</v>
      </c>
      <c r="B124" s="90"/>
      <c r="C124" s="90"/>
      <c r="D124" s="91"/>
      <c r="E124" s="162"/>
      <c r="F124" s="107"/>
      <c r="G124" s="107"/>
      <c r="H124" s="300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95" customHeight="1">
      <c r="A125" s="147">
        <v>119</v>
      </c>
      <c r="B125" s="90"/>
      <c r="C125" s="90"/>
      <c r="D125" s="91"/>
      <c r="E125" s="162"/>
      <c r="F125" s="107"/>
      <c r="G125" s="107"/>
      <c r="H125" s="300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95" customHeight="1">
      <c r="A126" s="147">
        <v>120</v>
      </c>
      <c r="B126" s="90"/>
      <c r="C126" s="90"/>
      <c r="D126" s="91"/>
      <c r="E126" s="162"/>
      <c r="F126" s="107"/>
      <c r="G126" s="107"/>
      <c r="H126" s="300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95" customHeight="1">
      <c r="A127" s="147">
        <v>121</v>
      </c>
      <c r="B127" s="90"/>
      <c r="C127" s="90"/>
      <c r="D127" s="91"/>
      <c r="E127" s="162"/>
      <c r="F127" s="107"/>
      <c r="G127" s="107"/>
      <c r="H127" s="300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95" customHeight="1">
      <c r="A128" s="147">
        <v>122</v>
      </c>
      <c r="B128" s="90"/>
      <c r="C128" s="90"/>
      <c r="D128" s="91"/>
      <c r="E128" s="162"/>
      <c r="F128" s="107"/>
      <c r="G128" s="107"/>
      <c r="H128" s="300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95" customHeight="1">
      <c r="A129" s="147">
        <v>123</v>
      </c>
      <c r="B129" s="90"/>
      <c r="C129" s="90"/>
      <c r="D129" s="91"/>
      <c r="E129" s="162"/>
      <c r="F129" s="107"/>
      <c r="G129" s="107"/>
      <c r="H129" s="300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95" customHeight="1">
      <c r="A130" s="147">
        <v>124</v>
      </c>
      <c r="B130" s="90"/>
      <c r="C130" s="90"/>
      <c r="D130" s="91"/>
      <c r="E130" s="162"/>
      <c r="F130" s="107"/>
      <c r="G130" s="107"/>
      <c r="H130" s="300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95" customHeight="1">
      <c r="A131" s="147">
        <v>125</v>
      </c>
      <c r="B131" s="90"/>
      <c r="C131" s="90"/>
      <c r="D131" s="91"/>
      <c r="E131" s="162"/>
      <c r="F131" s="107"/>
      <c r="G131" s="107"/>
      <c r="H131" s="300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95" customHeight="1">
      <c r="A132" s="147">
        <v>126</v>
      </c>
      <c r="B132" s="90"/>
      <c r="C132" s="90"/>
      <c r="D132" s="91"/>
      <c r="E132" s="162"/>
      <c r="F132" s="107"/>
      <c r="G132" s="107"/>
      <c r="H132" s="300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95" customHeight="1">
      <c r="A133" s="147">
        <v>127</v>
      </c>
      <c r="B133" s="90"/>
      <c r="C133" s="90"/>
      <c r="D133" s="91"/>
      <c r="E133" s="162"/>
      <c r="F133" s="107"/>
      <c r="G133" s="107"/>
      <c r="H133" s="300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95" customHeight="1">
      <c r="A134" s="147">
        <v>128</v>
      </c>
      <c r="B134" s="90"/>
      <c r="C134" s="90"/>
      <c r="D134" s="91"/>
      <c r="E134" s="162"/>
      <c r="F134" s="107"/>
      <c r="G134" s="107"/>
      <c r="H134" s="300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1"/>
      <c r="P134" s="172">
        <f t="shared" si="5"/>
        <v>999</v>
      </c>
      <c r="Q134" s="173"/>
    </row>
    <row r="135" spans="1:17">
      <c r="A135" s="147">
        <v>129</v>
      </c>
      <c r="B135" s="90"/>
      <c r="C135" s="90"/>
      <c r="D135" s="91"/>
      <c r="E135" s="162"/>
      <c r="F135" s="107"/>
      <c r="G135" s="107"/>
      <c r="H135" s="300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140"/>
      <c r="P135" s="108">
        <f t="shared" si="5"/>
        <v>999</v>
      </c>
      <c r="Q135" s="92"/>
    </row>
    <row r="136" spans="1:17">
      <c r="A136" s="147">
        <v>130</v>
      </c>
      <c r="B136" s="90"/>
      <c r="C136" s="90"/>
      <c r="D136" s="91"/>
      <c r="E136" s="162"/>
      <c r="F136" s="107"/>
      <c r="G136" s="107"/>
      <c r="H136" s="300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140"/>
      <c r="P136" s="108">
        <f t="shared" si="5"/>
        <v>999</v>
      </c>
      <c r="Q136" s="92"/>
    </row>
    <row r="137" spans="1:17">
      <c r="A137" s="147">
        <v>131</v>
      </c>
      <c r="B137" s="90"/>
      <c r="C137" s="90"/>
      <c r="D137" s="91"/>
      <c r="E137" s="162"/>
      <c r="F137" s="107"/>
      <c r="G137" s="107"/>
      <c r="H137" s="300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140"/>
      <c r="P137" s="108">
        <f t="shared" si="5"/>
        <v>999</v>
      </c>
      <c r="Q137" s="92"/>
    </row>
    <row r="138" spans="1:17">
      <c r="A138" s="147">
        <v>132</v>
      </c>
      <c r="B138" s="90"/>
      <c r="C138" s="90"/>
      <c r="D138" s="91"/>
      <c r="E138" s="162"/>
      <c r="F138" s="107"/>
      <c r="G138" s="107"/>
      <c r="H138" s="300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140"/>
      <c r="P138" s="108">
        <f t="shared" si="5"/>
        <v>999</v>
      </c>
      <c r="Q138" s="92"/>
    </row>
    <row r="139" spans="1:17">
      <c r="A139" s="147">
        <v>133</v>
      </c>
      <c r="B139" s="90"/>
      <c r="C139" s="90"/>
      <c r="D139" s="91"/>
      <c r="E139" s="162"/>
      <c r="F139" s="107"/>
      <c r="G139" s="107"/>
      <c r="H139" s="300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140"/>
      <c r="P139" s="108">
        <f t="shared" si="5"/>
        <v>999</v>
      </c>
      <c r="Q139" s="92"/>
    </row>
    <row r="140" spans="1:17">
      <c r="A140" s="147">
        <v>134</v>
      </c>
      <c r="B140" s="90"/>
      <c r="C140" s="90"/>
      <c r="D140" s="91"/>
      <c r="E140" s="162"/>
      <c r="F140" s="107"/>
      <c r="G140" s="107"/>
      <c r="H140" s="300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140"/>
      <c r="P140" s="108">
        <f t="shared" si="5"/>
        <v>999</v>
      </c>
      <c r="Q140" s="92"/>
    </row>
    <row r="141" spans="1:17">
      <c r="A141" s="147">
        <v>135</v>
      </c>
      <c r="B141" s="90"/>
      <c r="C141" s="90"/>
      <c r="D141" s="91"/>
      <c r="E141" s="162"/>
      <c r="F141" s="107"/>
      <c r="G141" s="107"/>
      <c r="H141" s="300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1"/>
      <c r="P141" s="172">
        <f t="shared" si="5"/>
        <v>999</v>
      </c>
      <c r="Q141" s="173"/>
    </row>
    <row r="142" spans="1:17">
      <c r="A142" s="147">
        <v>136</v>
      </c>
      <c r="B142" s="90"/>
      <c r="C142" s="90"/>
      <c r="D142" s="91"/>
      <c r="E142" s="162"/>
      <c r="F142" s="107"/>
      <c r="G142" s="107"/>
      <c r="H142" s="300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140"/>
      <c r="P142" s="108">
        <f t="shared" si="5"/>
        <v>999</v>
      </c>
      <c r="Q142" s="92"/>
    </row>
    <row r="143" spans="1:17">
      <c r="A143" s="147">
        <v>137</v>
      </c>
      <c r="B143" s="90"/>
      <c r="C143" s="90"/>
      <c r="D143" s="91"/>
      <c r="E143" s="162"/>
      <c r="F143" s="107"/>
      <c r="G143" s="107"/>
      <c r="H143" s="300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140"/>
      <c r="P143" s="108">
        <f t="shared" si="5"/>
        <v>999</v>
      </c>
      <c r="Q143" s="92"/>
    </row>
    <row r="144" spans="1:17">
      <c r="A144" s="147">
        <v>138</v>
      </c>
      <c r="B144" s="90"/>
      <c r="C144" s="90"/>
      <c r="D144" s="91"/>
      <c r="E144" s="162"/>
      <c r="F144" s="107"/>
      <c r="G144" s="107"/>
      <c r="H144" s="300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140"/>
      <c r="P144" s="108">
        <f t="shared" si="5"/>
        <v>999</v>
      </c>
      <c r="Q144" s="92"/>
    </row>
    <row r="145" spans="1:17">
      <c r="A145" s="147">
        <v>139</v>
      </c>
      <c r="B145" s="90"/>
      <c r="C145" s="90"/>
      <c r="D145" s="91"/>
      <c r="E145" s="162"/>
      <c r="F145" s="107"/>
      <c r="G145" s="107"/>
      <c r="H145" s="300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140"/>
      <c r="P145" s="108">
        <f t="shared" si="5"/>
        <v>999</v>
      </c>
      <c r="Q145" s="92"/>
    </row>
    <row r="146" spans="1:17">
      <c r="A146" s="147">
        <v>140</v>
      </c>
      <c r="B146" s="90"/>
      <c r="C146" s="90"/>
      <c r="D146" s="91"/>
      <c r="E146" s="162"/>
      <c r="F146" s="107"/>
      <c r="G146" s="107"/>
      <c r="H146" s="300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140"/>
      <c r="P146" s="108">
        <f t="shared" si="5"/>
        <v>999</v>
      </c>
      <c r="Q146" s="92"/>
    </row>
    <row r="147" spans="1:17">
      <c r="A147" s="147">
        <v>141</v>
      </c>
      <c r="B147" s="90"/>
      <c r="C147" s="90"/>
      <c r="D147" s="91"/>
      <c r="E147" s="162"/>
      <c r="F147" s="107"/>
      <c r="G147" s="107"/>
      <c r="H147" s="300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140"/>
      <c r="P147" s="108">
        <f t="shared" si="5"/>
        <v>999</v>
      </c>
      <c r="Q147" s="92"/>
    </row>
    <row r="148" spans="1:17">
      <c r="A148" s="147">
        <v>142</v>
      </c>
      <c r="B148" s="90"/>
      <c r="C148" s="90"/>
      <c r="D148" s="91"/>
      <c r="E148" s="162"/>
      <c r="F148" s="107"/>
      <c r="G148" s="107"/>
      <c r="H148" s="300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1"/>
      <c r="P148" s="172">
        <f t="shared" si="5"/>
        <v>999</v>
      </c>
      <c r="Q148" s="173"/>
    </row>
    <row r="149" spans="1:17">
      <c r="A149" s="147">
        <v>143</v>
      </c>
      <c r="B149" s="90"/>
      <c r="C149" s="90"/>
      <c r="D149" s="91"/>
      <c r="E149" s="162"/>
      <c r="F149" s="107"/>
      <c r="G149" s="107"/>
      <c r="H149" s="300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140"/>
      <c r="P149" s="108">
        <f t="shared" si="5"/>
        <v>999</v>
      </c>
      <c r="Q149" s="92"/>
    </row>
    <row r="150" spans="1:17">
      <c r="A150" s="147">
        <v>144</v>
      </c>
      <c r="B150" s="90"/>
      <c r="C150" s="90"/>
      <c r="D150" s="91"/>
      <c r="E150" s="162"/>
      <c r="F150" s="107"/>
      <c r="G150" s="107"/>
      <c r="H150" s="300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140"/>
      <c r="P150" s="108">
        <f t="shared" si="5"/>
        <v>999</v>
      </c>
      <c r="Q150" s="92"/>
    </row>
    <row r="151" spans="1:17">
      <c r="A151" s="147">
        <v>145</v>
      </c>
      <c r="B151" s="90"/>
      <c r="C151" s="90"/>
      <c r="D151" s="91"/>
      <c r="E151" s="162"/>
      <c r="F151" s="107"/>
      <c r="G151" s="107"/>
      <c r="H151" s="300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140"/>
      <c r="P151" s="108">
        <f t="shared" si="5"/>
        <v>999</v>
      </c>
      <c r="Q151" s="92"/>
    </row>
    <row r="152" spans="1:17">
      <c r="A152" s="147">
        <v>146</v>
      </c>
      <c r="B152" s="90"/>
      <c r="C152" s="90"/>
      <c r="D152" s="91"/>
      <c r="E152" s="162"/>
      <c r="F152" s="107"/>
      <c r="G152" s="107"/>
      <c r="H152" s="300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140"/>
      <c r="P152" s="108">
        <f t="shared" si="5"/>
        <v>999</v>
      </c>
      <c r="Q152" s="92"/>
    </row>
    <row r="153" spans="1:17">
      <c r="A153" s="147">
        <v>147</v>
      </c>
      <c r="B153" s="90"/>
      <c r="C153" s="90"/>
      <c r="D153" s="91"/>
      <c r="E153" s="162"/>
      <c r="F153" s="107"/>
      <c r="G153" s="107"/>
      <c r="H153" s="300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140"/>
      <c r="P153" s="108">
        <f t="shared" si="5"/>
        <v>999</v>
      </c>
      <c r="Q153" s="92"/>
    </row>
    <row r="154" spans="1:17">
      <c r="A154" s="147">
        <v>148</v>
      </c>
      <c r="B154" s="90"/>
      <c r="C154" s="90"/>
      <c r="D154" s="91"/>
      <c r="E154" s="162"/>
      <c r="F154" s="107"/>
      <c r="G154" s="107"/>
      <c r="H154" s="300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140"/>
      <c r="P154" s="108">
        <f t="shared" si="5"/>
        <v>999</v>
      </c>
      <c r="Q154" s="92"/>
    </row>
    <row r="155" spans="1:17">
      <c r="A155" s="147">
        <v>149</v>
      </c>
      <c r="B155" s="90"/>
      <c r="C155" s="90"/>
      <c r="D155" s="91"/>
      <c r="E155" s="162"/>
      <c r="F155" s="107"/>
      <c r="G155" s="107"/>
      <c r="H155" s="300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140"/>
      <c r="P155" s="108">
        <f t="shared" si="5"/>
        <v>999</v>
      </c>
      <c r="Q155" s="92"/>
    </row>
    <row r="156" spans="1:17">
      <c r="A156" s="147">
        <v>150</v>
      </c>
      <c r="B156" s="90"/>
      <c r="C156" s="90"/>
      <c r="D156" s="91"/>
      <c r="E156" s="162"/>
      <c r="F156" s="107"/>
      <c r="G156" s="107"/>
      <c r="H156" s="300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140"/>
      <c r="P156" s="108">
        <f t="shared" si="5"/>
        <v>999</v>
      </c>
      <c r="Q156" s="92"/>
    </row>
  </sheetData>
  <sortState ref="B7:H14">
    <sortCondition ref="H7:H14"/>
  </sortState>
  <conditionalFormatting sqref="E7:E156">
    <cfRule type="expression" dxfId="89" priority="16" stopIfTrue="1">
      <formula>AND(ROUNDDOWN(($A$4-E7)/365.25,0)&lt;=13,G7&lt;&gt;"OK")</formula>
    </cfRule>
    <cfRule type="expression" dxfId="88" priority="17" stopIfTrue="1">
      <formula>AND(ROUNDDOWN(($A$4-E7)/365.25,0)&lt;=14,G7&lt;&gt;"OK")</formula>
    </cfRule>
    <cfRule type="expression" dxfId="87" priority="18" stopIfTrue="1">
      <formula>AND(ROUNDDOWN(($A$4-E7)/365.25,0)&lt;=17,G7&lt;&gt;"OK")</formula>
    </cfRule>
  </conditionalFormatting>
  <conditionalFormatting sqref="J7:J156">
    <cfRule type="cellIs" dxfId="86" priority="15" stopIfTrue="1" operator="equal">
      <formula>"Z"</formula>
    </cfRule>
  </conditionalFormatting>
  <conditionalFormatting sqref="A7:D156">
    <cfRule type="expression" dxfId="85" priority="14" stopIfTrue="1">
      <formula>$Q7&gt;=1</formula>
    </cfRule>
  </conditionalFormatting>
  <conditionalFormatting sqref="E7:E14">
    <cfRule type="expression" dxfId="84" priority="11" stopIfTrue="1">
      <formula>AND(ROUNDDOWN(($A$4-E7)/365.25,0)&lt;=13,G7&lt;&gt;"OK")</formula>
    </cfRule>
    <cfRule type="expression" dxfId="83" priority="12" stopIfTrue="1">
      <formula>AND(ROUNDDOWN(($A$4-E7)/365.25,0)&lt;=14,G7&lt;&gt;"OK")</formula>
    </cfRule>
    <cfRule type="expression" dxfId="82" priority="13" stopIfTrue="1">
      <formula>AND(ROUNDDOWN(($A$4-E7)/365.25,0)&lt;=17,G7&lt;&gt;"OK")</formula>
    </cfRule>
  </conditionalFormatting>
  <conditionalFormatting sqref="J7:J14">
    <cfRule type="cellIs" dxfId="81" priority="10" stopIfTrue="1" operator="equal">
      <formula>"Z"</formula>
    </cfRule>
  </conditionalFormatting>
  <conditionalFormatting sqref="B7:D14">
    <cfRule type="expression" dxfId="80" priority="9" stopIfTrue="1">
      <formula>$Q7&gt;=1</formula>
    </cfRule>
  </conditionalFormatting>
  <conditionalFormatting sqref="E7:E14">
    <cfRule type="expression" dxfId="79" priority="6" stopIfTrue="1">
      <formula>AND(ROUNDDOWN(($A$4-E7)/365.25,0)&lt;=13,G7&lt;&gt;"OK")</formula>
    </cfRule>
    <cfRule type="expression" dxfId="78" priority="7" stopIfTrue="1">
      <formula>AND(ROUNDDOWN(($A$4-E7)/365.25,0)&lt;=14,G7&lt;&gt;"OK")</formula>
    </cfRule>
    <cfRule type="expression" dxfId="77" priority="8" stopIfTrue="1">
      <formula>AND(ROUNDDOWN(($A$4-E7)/365.25,0)&lt;=17,G7&lt;&gt;"OK")</formula>
    </cfRule>
  </conditionalFormatting>
  <conditionalFormatting sqref="B7:D14">
    <cfRule type="expression" dxfId="76" priority="5" stopIfTrue="1">
      <formula>$Q7&gt;=1</formula>
    </cfRule>
  </conditionalFormatting>
  <conditionalFormatting sqref="E7:E27 E29:E37">
    <cfRule type="expression" dxfId="75" priority="2" stopIfTrue="1">
      <formula>AND(ROUNDDOWN(($A$4-E7)/365.25,0)&lt;=13,G7&lt;&gt;"OK")</formula>
    </cfRule>
    <cfRule type="expression" dxfId="74" priority="3" stopIfTrue="1">
      <formula>AND(ROUNDDOWN(($A$4-E7)/365.25,0)&lt;=14,G7&lt;&gt;"OK")</formula>
    </cfRule>
    <cfRule type="expression" dxfId="73" priority="4" stopIfTrue="1">
      <formula>AND(ROUNDDOWN(($A$4-E7)/365.25,0)&lt;=17,G7&lt;&gt;"OK")</formula>
    </cfRule>
  </conditionalFormatting>
  <conditionalFormatting sqref="B7:D37">
    <cfRule type="expression" dxfId="7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2:J52"/>
  <sheetViews>
    <sheetView workbookViewId="0">
      <selection activeCell="C27" sqref="C27"/>
    </sheetView>
  </sheetViews>
  <sheetFormatPr defaultRowHeight="15"/>
  <cols>
    <col min="1" max="1" width="4.7109375" style="322" customWidth="1"/>
    <col min="2" max="2" width="20.5703125" style="322" customWidth="1"/>
    <col min="3" max="3" width="20.140625" style="322" customWidth="1"/>
    <col min="4" max="4" width="20.5703125" style="322" customWidth="1"/>
    <col min="5" max="5" width="9.140625" style="322"/>
    <col min="6" max="6" width="23.5703125" style="322" customWidth="1"/>
    <col min="7" max="7" width="18" style="322" customWidth="1"/>
    <col min="8" max="8" width="17.85546875" style="322" customWidth="1"/>
    <col min="9" max="9" width="20.140625" style="322" customWidth="1"/>
    <col min="10" max="16384" width="9.140625" style="322"/>
  </cols>
  <sheetData>
    <row r="2" spans="1:10" ht="15.75">
      <c r="B2" s="337" t="s">
        <v>149</v>
      </c>
      <c r="C2" s="338"/>
      <c r="D2" s="338"/>
      <c r="F2" s="337" t="s">
        <v>150</v>
      </c>
    </row>
    <row r="4" spans="1:10" ht="18.75">
      <c r="D4" s="323"/>
    </row>
    <row r="5" spans="1:10">
      <c r="B5" s="324" t="s">
        <v>146</v>
      </c>
      <c r="H5" s="324" t="s">
        <v>147</v>
      </c>
    </row>
    <row r="6" spans="1:10">
      <c r="E6" s="325">
        <v>1</v>
      </c>
      <c r="F6" s="326" t="s">
        <v>130</v>
      </c>
    </row>
    <row r="7" spans="1:10">
      <c r="D7" s="330" t="s">
        <v>128</v>
      </c>
      <c r="E7" s="325"/>
      <c r="F7" s="328"/>
      <c r="G7" s="326" t="s">
        <v>130</v>
      </c>
    </row>
    <row r="8" spans="1:10">
      <c r="D8" s="329"/>
      <c r="E8" s="325">
        <v>2</v>
      </c>
      <c r="F8" s="330" t="s">
        <v>128</v>
      </c>
      <c r="G8" s="792" t="s">
        <v>304</v>
      </c>
    </row>
    <row r="9" spans="1:10">
      <c r="C9" s="330" t="s">
        <v>128</v>
      </c>
      <c r="D9" s="331"/>
      <c r="E9" s="325"/>
      <c r="G9" s="332"/>
      <c r="H9" s="326" t="s">
        <v>130</v>
      </c>
    </row>
    <row r="10" spans="1:10">
      <c r="C10" s="794" t="s">
        <v>317</v>
      </c>
      <c r="D10" s="331"/>
      <c r="E10" s="325">
        <v>3</v>
      </c>
      <c r="F10" s="326" t="s">
        <v>125</v>
      </c>
      <c r="G10" s="332"/>
      <c r="H10" s="792" t="s">
        <v>304</v>
      </c>
    </row>
    <row r="11" spans="1:10">
      <c r="C11" s="331"/>
      <c r="D11" s="330" t="s">
        <v>126</v>
      </c>
      <c r="E11" s="325"/>
      <c r="F11" s="328"/>
      <c r="G11" s="326" t="s">
        <v>125</v>
      </c>
      <c r="H11" s="333"/>
    </row>
    <row r="12" spans="1:10">
      <c r="C12" s="331"/>
      <c r="E12" s="325">
        <v>4</v>
      </c>
      <c r="F12" s="330" t="s">
        <v>126</v>
      </c>
      <c r="G12" s="793" t="s">
        <v>308</v>
      </c>
      <c r="H12" s="332"/>
    </row>
    <row r="13" spans="1:10">
      <c r="B13" s="326" t="s">
        <v>124</v>
      </c>
      <c r="C13" s="331"/>
      <c r="E13" s="325"/>
      <c r="H13" s="332"/>
      <c r="I13" s="326" t="s">
        <v>130</v>
      </c>
    </row>
    <row r="14" spans="1:10">
      <c r="A14" s="334"/>
      <c r="B14" s="796" t="s">
        <v>316</v>
      </c>
      <c r="C14" s="331"/>
      <c r="E14" s="325">
        <v>5</v>
      </c>
      <c r="F14" s="326" t="s">
        <v>124</v>
      </c>
      <c r="H14" s="332"/>
      <c r="I14" s="794" t="s">
        <v>301</v>
      </c>
    </row>
    <row r="15" spans="1:10">
      <c r="A15" s="334"/>
      <c r="B15" s="332"/>
      <c r="C15" s="331"/>
      <c r="D15" s="326" t="s">
        <v>124</v>
      </c>
      <c r="E15" s="325"/>
      <c r="F15" s="328"/>
      <c r="G15" s="330" t="s">
        <v>127</v>
      </c>
      <c r="H15" s="332"/>
      <c r="I15" s="331"/>
    </row>
    <row r="16" spans="1:10">
      <c r="A16" s="334"/>
      <c r="B16" s="334"/>
      <c r="C16" s="331"/>
      <c r="D16" s="329"/>
      <c r="E16" s="325">
        <v>6</v>
      </c>
      <c r="F16" s="330" t="s">
        <v>127</v>
      </c>
      <c r="G16" s="792" t="s">
        <v>301</v>
      </c>
      <c r="H16" s="333"/>
      <c r="I16" s="331"/>
      <c r="J16" s="334"/>
    </row>
    <row r="17" spans="1:10">
      <c r="A17" s="334"/>
      <c r="B17" s="334"/>
      <c r="C17" s="326" t="s">
        <v>124</v>
      </c>
      <c r="D17" s="331"/>
      <c r="E17" s="325"/>
      <c r="G17" s="332"/>
      <c r="H17" s="330" t="s">
        <v>127</v>
      </c>
      <c r="I17" s="331"/>
    </row>
    <row r="18" spans="1:10">
      <c r="A18" s="334"/>
      <c r="B18" s="334"/>
      <c r="D18" s="331"/>
      <c r="E18" s="325">
        <v>7</v>
      </c>
      <c r="F18" s="326" t="s">
        <v>148</v>
      </c>
      <c r="G18" s="332"/>
      <c r="H18" s="793" t="s">
        <v>316</v>
      </c>
      <c r="I18" s="334"/>
      <c r="J18" s="334"/>
    </row>
    <row r="19" spans="1:10">
      <c r="A19" s="334"/>
      <c r="B19" s="334"/>
      <c r="D19" s="795" t="s">
        <v>187</v>
      </c>
      <c r="E19" s="325"/>
      <c r="F19" s="328"/>
      <c r="G19" s="326" t="s">
        <v>148</v>
      </c>
      <c r="I19" s="334"/>
    </row>
    <row r="20" spans="1:10">
      <c r="A20" s="334"/>
      <c r="B20" s="334"/>
      <c r="E20" s="325">
        <v>8</v>
      </c>
      <c r="F20" s="330" t="s">
        <v>129</v>
      </c>
      <c r="G20" s="793" t="s">
        <v>298</v>
      </c>
      <c r="I20" s="334"/>
    </row>
    <row r="22" spans="1:10">
      <c r="E22" s="335"/>
    </row>
    <row r="23" spans="1:10">
      <c r="B23" s="322">
        <v>1</v>
      </c>
      <c r="C23" s="326" t="s">
        <v>124</v>
      </c>
      <c r="E23" s="335"/>
      <c r="H23" s="322">
        <v>1</v>
      </c>
      <c r="I23" s="326" t="s">
        <v>130</v>
      </c>
    </row>
    <row r="24" spans="1:10">
      <c r="E24" s="335"/>
    </row>
    <row r="25" spans="1:10">
      <c r="B25" s="322">
        <v>2</v>
      </c>
      <c r="C25" s="330" t="s">
        <v>128</v>
      </c>
      <c r="E25" s="335"/>
      <c r="H25" s="322">
        <v>2</v>
      </c>
      <c r="I25" s="330" t="s">
        <v>127</v>
      </c>
    </row>
    <row r="26" spans="1:10">
      <c r="E26" s="335"/>
    </row>
    <row r="27" spans="1:10">
      <c r="B27" s="322">
        <v>3</v>
      </c>
      <c r="C27" s="330" t="s">
        <v>126</v>
      </c>
      <c r="E27" s="335"/>
      <c r="H27" s="322">
        <v>3</v>
      </c>
      <c r="I27" s="326" t="s">
        <v>125</v>
      </c>
    </row>
    <row r="28" spans="1:10">
      <c r="E28" s="335"/>
    </row>
    <row r="29" spans="1:10">
      <c r="B29" s="322">
        <v>3</v>
      </c>
      <c r="C29" s="327"/>
      <c r="E29" s="335"/>
      <c r="H29" s="322">
        <v>3</v>
      </c>
      <c r="I29" s="326" t="s">
        <v>148</v>
      </c>
    </row>
    <row r="30" spans="1:10">
      <c r="E30" s="335"/>
    </row>
    <row r="31" spans="1:10">
      <c r="E31" s="335"/>
      <c r="H31" s="336"/>
    </row>
    <row r="32" spans="1:10">
      <c r="E32" s="335"/>
    </row>
    <row r="33" spans="5:5">
      <c r="E33" s="335"/>
    </row>
    <row r="34" spans="5:5">
      <c r="E34" s="335"/>
    </row>
    <row r="35" spans="5:5">
      <c r="E35" s="335"/>
    </row>
    <row r="36" spans="5:5">
      <c r="E36" s="335"/>
    </row>
    <row r="37" spans="5:5">
      <c r="E37" s="335"/>
    </row>
    <row r="38" spans="5:5">
      <c r="E38" s="335"/>
    </row>
    <row r="39" spans="5:5">
      <c r="E39" s="335"/>
    </row>
    <row r="40" spans="5:5">
      <c r="E40" s="335"/>
    </row>
    <row r="41" spans="5:5">
      <c r="E41" s="335"/>
    </row>
    <row r="42" spans="5:5">
      <c r="E42" s="335"/>
    </row>
    <row r="43" spans="5:5">
      <c r="E43" s="335"/>
    </row>
    <row r="44" spans="5:5">
      <c r="E44" s="335"/>
    </row>
    <row r="45" spans="5:5">
      <c r="E45" s="335"/>
    </row>
    <row r="46" spans="5:5">
      <c r="E46" s="335"/>
    </row>
    <row r="47" spans="5:5">
      <c r="E47" s="335"/>
    </row>
    <row r="48" spans="5:5">
      <c r="E48" s="335"/>
    </row>
    <row r="49" spans="5:5">
      <c r="E49" s="335"/>
    </row>
    <row r="50" spans="5:5">
      <c r="E50" s="335"/>
    </row>
    <row r="51" spans="5:5">
      <c r="E51" s="335"/>
    </row>
    <row r="52" spans="5:5">
      <c r="E52" s="3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24</vt:i4>
      </vt:variant>
    </vt:vector>
  </HeadingPairs>
  <TitlesOfParts>
    <vt:vector size="47" baseType="lpstr">
      <vt:lpstr>Altalanos</vt:lpstr>
      <vt:lpstr>Birók</vt:lpstr>
      <vt:lpstr>2</vt:lpstr>
      <vt:lpstr>II.fiú A</vt:lpstr>
      <vt:lpstr>II.fiú B</vt:lpstr>
      <vt:lpstr>II.lány A</vt:lpstr>
      <vt:lpstr>II.lány B</vt:lpstr>
      <vt:lpstr>3</vt:lpstr>
      <vt:lpstr>III.fiú A</vt:lpstr>
      <vt:lpstr>III.fiú B</vt:lpstr>
      <vt:lpstr>III.lány A</vt:lpstr>
      <vt:lpstr>4</vt:lpstr>
      <vt:lpstr>IV.fiú A</vt:lpstr>
      <vt:lpstr>IV.fiú B</vt:lpstr>
      <vt:lpstr>IV.lány B</vt:lpstr>
      <vt:lpstr>5</vt:lpstr>
      <vt:lpstr>V.fiú A</vt:lpstr>
      <vt:lpstr>V.fiú B</vt:lpstr>
      <vt:lpstr>V.lány A</vt:lpstr>
      <vt:lpstr>6</vt:lpstr>
      <vt:lpstr>VI.fiú A</vt:lpstr>
      <vt:lpstr>VI.fiú B</vt:lpstr>
      <vt:lpstr>VI.lány B</vt:lpstr>
      <vt:lpstr>'2'!Nyomtatási_cím</vt:lpstr>
      <vt:lpstr>'3'!Nyomtatási_cím</vt:lpstr>
      <vt:lpstr>'4'!Nyomtatási_cím</vt:lpstr>
      <vt:lpstr>'5'!Nyomtatási_cím</vt:lpstr>
      <vt:lpstr>'6'!Nyomtatási_cím</vt:lpstr>
      <vt:lpstr>'2'!Nyomtatási_terület</vt:lpstr>
      <vt:lpstr>'3'!Nyomtatási_terület</vt:lpstr>
      <vt:lpstr>'4'!Nyomtatási_terület</vt:lpstr>
      <vt:lpstr>'5'!Nyomtatási_terület</vt:lpstr>
      <vt:lpstr>'6'!Nyomtatási_terület</vt:lpstr>
      <vt:lpstr>Birók!Nyomtatási_terület</vt:lpstr>
      <vt:lpstr>'II.fiú A'!Nyomtatási_terület</vt:lpstr>
      <vt:lpstr>'II.fiú B'!Nyomtatási_terület</vt:lpstr>
      <vt:lpstr>'II.lány A'!Nyomtatási_terület</vt:lpstr>
      <vt:lpstr>'II.lány B'!Nyomtatási_terület</vt:lpstr>
      <vt:lpstr>'III.fiú B'!Nyomtatási_terület</vt:lpstr>
      <vt:lpstr>'IV.fiú B'!Nyomtatási_terület</vt:lpstr>
      <vt:lpstr>'IV.lány B'!Nyomtatási_terület</vt:lpstr>
      <vt:lpstr>'V.fiú A'!Nyomtatási_terület</vt:lpstr>
      <vt:lpstr>'V.fiú B'!Nyomtatási_terület</vt:lpstr>
      <vt:lpstr>'V.lány A'!Nyomtatási_terület</vt:lpstr>
      <vt:lpstr>'VI.fiú A'!Nyomtatási_terület</vt:lpstr>
      <vt:lpstr>'VI.fiú B'!Nyomtatási_terület</vt:lpstr>
      <vt:lpstr>'VI.lány B'!Nyomtatási_terület</vt:lpstr>
    </vt:vector>
  </TitlesOfParts>
  <Company>Tennis Europe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Laci</cp:lastModifiedBy>
  <cp:lastPrinted>2016-03-12T10:05:59Z</cp:lastPrinted>
  <dcterms:created xsi:type="dcterms:W3CDTF">1998-01-18T23:10:02Z</dcterms:created>
  <dcterms:modified xsi:type="dcterms:W3CDTF">2023-05-08T05:56:39Z</dcterms:modified>
  <cp:category>Forms</cp:category>
</cp:coreProperties>
</file>