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908" activeTab="3"/>
  </bookViews>
  <sheets>
    <sheet name="Altalanos" sheetId="1" r:id="rId1"/>
    <sheet name="Birók" sheetId="2" r:id="rId2"/>
    <sheet name="piros fiú elo" sheetId="3" r:id="rId3"/>
    <sheet name="piros fiú döntő" sheetId="4" r:id="rId4"/>
    <sheet name="piros fiú 1 cs." sheetId="5" r:id="rId5"/>
    <sheet name="piros fiú 2-3 cs." sheetId="6" r:id="rId6"/>
    <sheet name="piros lány elo" sheetId="7" r:id="rId7"/>
    <sheet name="piros lány döntő" sheetId="8" r:id="rId8"/>
    <sheet name="piros lány 1 cs-" sheetId="9" r:id="rId9"/>
    <sheet name="piros lány 2-3 cs." sheetId="10" r:id="rId10"/>
    <sheet name="zold fiú elo" sheetId="11" r:id="rId11"/>
    <sheet name="zöld fiú 1 cs." sheetId="12" r:id="rId12"/>
    <sheet name="zöld fiú 2 cs." sheetId="13" r:id="rId13"/>
    <sheet name="zöld fiú 3-4 cs." sheetId="14" r:id="rId14"/>
    <sheet name="zöld fiú 5-6  cs." sheetId="15" r:id="rId15"/>
    <sheet name="zöld fiú 7 cs." sheetId="16" r:id="rId16"/>
    <sheet name="zöld döntő" sheetId="17" r:id="rId17"/>
    <sheet name="3D 16" sheetId="18" r:id="rId18"/>
    <sheet name="zöld lány elo" sheetId="19" r:id="rId19"/>
    <sheet name="zöld lány 1-2 cs." sheetId="20" r:id="rId20"/>
    <sheet name="zöld lány 3-4 cs." sheetId="21" r:id="rId21"/>
    <sheet name="Zöld lány döntő" sheetId="22" r:id="rId22"/>
    <sheet name="zöld vegyes elo" sheetId="23" r:id="rId23"/>
    <sheet name="zöld vegyes 1 cs." sheetId="24" r:id="rId24"/>
    <sheet name="zöld vegyes 2-3 cs." sheetId="25" r:id="rId25"/>
    <sheet name="zöld vegyes 4-5 cs." sheetId="26" r:id="rId26"/>
    <sheet name="zöld vegyes döntő" sheetId="27" r:id="rId2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'piros fiú elo'!$1:$5</definedName>
    <definedName name="_xlnm.Print_Titles" localSheetId="6">'piros lány elo'!$1:$5</definedName>
    <definedName name="_xlnm.Print_Titles" localSheetId="10">'zold fiú elo'!$1:$5</definedName>
    <definedName name="_xlnm.Print_Titles" localSheetId="18">'zöld lány elo'!$1:$5</definedName>
    <definedName name="_xlnm.Print_Titles" localSheetId="22">'zöld vegyes elo'!$1:$5</definedName>
    <definedName name="_xlnm.Print_Area" localSheetId="17">'3D 16'!$A$1:$R$79</definedName>
    <definedName name="_xlnm.Print_Area" localSheetId="1">'Birók'!$A$1:$N$29</definedName>
    <definedName name="_xlnm.Print_Area" localSheetId="4">'piros fiú 1 cs.'!$A$1:$M$44</definedName>
    <definedName name="_xlnm.Print_Area" localSheetId="5">'piros fiú 2-3 cs.'!$A$1:$M$51</definedName>
    <definedName name="_xlnm.Print_Area" localSheetId="3">'piros fiú döntő'!$A$1:$M$44</definedName>
    <definedName name="_xlnm.Print_Area" localSheetId="2">'piros fiú elo'!$A$1:$O$87</definedName>
    <definedName name="_xlnm.Print_Area" localSheetId="8">'piros lány 1 cs-'!$A$1:$M$44</definedName>
    <definedName name="_xlnm.Print_Area" localSheetId="9">'piros lány 2-3 cs.'!$A$1:$M$51</definedName>
    <definedName name="_xlnm.Print_Area" localSheetId="7">'piros lány döntő'!$A$1:$M$44</definedName>
    <definedName name="_xlnm.Print_Area" localSheetId="6">'piros lány elo'!$A$1:$O$87</definedName>
    <definedName name="_xlnm.Print_Area" localSheetId="10">'zold fiú elo'!$A$1:$O$87</definedName>
    <definedName name="_xlnm.Print_Area" localSheetId="16">'zöld döntő'!$A$1:$R$79</definedName>
    <definedName name="_xlnm.Print_Area" localSheetId="11">'zöld fiú 1 cs.'!$A$1:$M$44</definedName>
    <definedName name="_xlnm.Print_Area" localSheetId="12">'zöld fiú 2 cs.'!$A$1:$M$44</definedName>
    <definedName name="_xlnm.Print_Area" localSheetId="13">'zöld fiú 3-4 cs.'!$A$1:$M$51</definedName>
    <definedName name="_xlnm.Print_Area" localSheetId="14">'zöld fiú 5-6  cs.'!$A$1:$M$54</definedName>
    <definedName name="_xlnm.Print_Area" localSheetId="15">'zöld fiú 7 cs.'!$A$1:$M$44</definedName>
    <definedName name="_xlnm.Print_Area" localSheetId="19">'zöld lány 1-2 cs.'!$A$1:$M$51</definedName>
    <definedName name="_xlnm.Print_Area" localSheetId="20">'zöld lány 3-4 cs.'!$A$1:$M$54</definedName>
    <definedName name="_xlnm.Print_Area" localSheetId="21">'Zöld lány döntő'!$A$1:$R$79</definedName>
    <definedName name="_xlnm.Print_Area" localSheetId="18">'zöld lány elo'!$A$1:$O$87</definedName>
    <definedName name="_xlnm.Print_Area" localSheetId="23">'zöld vegyes 1 cs.'!$A$1:$M$44</definedName>
    <definedName name="_xlnm.Print_Area" localSheetId="24">'zöld vegyes 2-3 cs.'!$A$1:$M$51</definedName>
    <definedName name="_xlnm.Print_Area" localSheetId="25">'zöld vegyes 4-5 cs.'!$A$1:$M$54</definedName>
    <definedName name="_xlnm.Print_Area" localSheetId="26">'zöld vegyes döntő'!$A$1:$R$79</definedName>
    <definedName name="_xlnm.Print_Area" localSheetId="22">'zöld vegyes elo'!$A$1:$O$87</definedName>
  </definedNames>
  <calcPr fullCalcOnLoad="1"/>
</workbook>
</file>

<file path=xl/comments1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18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2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2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<sst xmlns="http://schemas.openxmlformats.org/spreadsheetml/2006/main" count="1893" uniqueCount="425">
  <si>
    <t>Umpire</t>
  </si>
  <si>
    <t>CU</t>
  </si>
  <si>
    <t>St.</t>
  </si>
  <si>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</si>
  <si>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</si>
  <si>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</si>
  <si>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</si>
  <si>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</si>
  <si>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</si>
  <si>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</si>
  <si>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</si>
  <si>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</si>
  <si>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</si>
  <si>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</si>
  <si>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</si>
  <si>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Információ, javaslat: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</si>
  <si>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</si>
  <si>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</si>
  <si>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</si>
  <si>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</si>
  <si>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</si>
  <si>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</si>
  <si>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</si>
  <si>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</si>
  <si>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</si>
  <si>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</si>
  <si>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</si>
  <si>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</si>
  <si>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</si>
  <si>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</si>
  <si>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</si>
  <si>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</si>
  <si>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</si>
  <si>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</si>
  <si>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</si>
  <si>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</si>
  <si>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</si>
  <si>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</si>
  <si>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</si>
  <si>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</si>
  <si>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</si>
  <si>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</si>
  <si>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</si>
  <si>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</si>
  <si>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Elődöntők</t>
  </si>
  <si>
    <t>Bíró</t>
  </si>
  <si>
    <t>Egyik sem</t>
  </si>
  <si>
    <t>PÁROS FŐTÁBLA</t>
  </si>
  <si>
    <t>ELŐKÉSZÍTÉS</t>
  </si>
  <si>
    <t>1. JÁTÉKOS</t>
  </si>
  <si>
    <t>2. JÁTÉKOS</t>
  </si>
  <si>
    <t>MTSZ páros ranglista</t>
  </si>
  <si>
    <t>Elfogadva Igen</t>
  </si>
  <si>
    <t>Páros</t>
  </si>
  <si>
    <t>Elfogadási státusz
DA,WC, A</t>
  </si>
  <si>
    <t>Páros egyesített rangsora</t>
  </si>
  <si>
    <t>Kiemelési rangsor</t>
  </si>
  <si>
    <t>NE TÖRÖLD LE EZT AZ OLDALT!  A helyes NÉVSORRA FIGYELJ oda!</t>
  </si>
  <si>
    <t>Páros főtábla</t>
  </si>
  <si>
    <t>Győztesek</t>
  </si>
  <si>
    <t>Orvos neve:</t>
  </si>
  <si>
    <t>Rangs.</t>
  </si>
  <si>
    <t>Nyertes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</si>
  <si>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</si>
  <si>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</si>
  <si>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</si>
  <si>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</si>
  <si>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</si>
  <si>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</si>
  <si>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</si>
  <si>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</si>
  <si>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</si>
  <si>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</si>
  <si>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</si>
  <si>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</si>
  <si>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</si>
  <si>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</si>
  <si>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</si>
  <si>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</si>
  <si>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</si>
  <si>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</si>
  <si>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</si>
  <si>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</si>
  <si>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</si>
  <si>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</si>
  <si>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</si>
  <si>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</si>
  <si>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</si>
  <si>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</si>
  <si>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</si>
  <si>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</si>
  <si>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</si>
  <si>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=MIN(4;'1D ELO'!$O$5)</t>
  </si>
  <si>
    <t>Copyright © BARBA Bt, 2009</t>
  </si>
  <si>
    <t>barbarics@evt.bme.hu</t>
  </si>
  <si>
    <t>Verseny rendezője:</t>
  </si>
  <si>
    <t>Versenyigazgató</t>
  </si>
  <si>
    <t>2009 v1.1</t>
  </si>
  <si>
    <t>Magyar verseny táblakészítő</t>
  </si>
  <si>
    <t>első rész</t>
  </si>
  <si>
    <t>Versenyszám 1</t>
  </si>
  <si>
    <t>Versenyszám 2</t>
  </si>
  <si>
    <t>Versenyszám 3</t>
  </si>
  <si>
    <t>Versenyszám 4</t>
  </si>
  <si>
    <t>Versenyszám 5</t>
  </si>
  <si>
    <t>Mikulás kupa</t>
  </si>
  <si>
    <t>2022.12.10-11</t>
  </si>
  <si>
    <t>piros fiú</t>
  </si>
  <si>
    <t>piros lány</t>
  </si>
  <si>
    <t>zöld fiú</t>
  </si>
  <si>
    <t>zöld lány</t>
  </si>
  <si>
    <t xml:space="preserve">Gömbicz </t>
  </si>
  <si>
    <t>Alíz</t>
  </si>
  <si>
    <t>Hatvani TCSE</t>
  </si>
  <si>
    <t xml:space="preserve">Ledényi </t>
  </si>
  <si>
    <t>Zsófia</t>
  </si>
  <si>
    <t>HTF CSO-KO</t>
  </si>
  <si>
    <t xml:space="preserve">Mikulás </t>
  </si>
  <si>
    <t>Noémi</t>
  </si>
  <si>
    <t>Pillangó Tenisz</t>
  </si>
  <si>
    <t xml:space="preserve">Varga </t>
  </si>
  <si>
    <t>Nadin Lara</t>
  </si>
  <si>
    <t>PVTC</t>
  </si>
  <si>
    <t xml:space="preserve">Cseh </t>
  </si>
  <si>
    <t>Angéla</t>
  </si>
  <si>
    <t>GYAC</t>
  </si>
  <si>
    <t xml:space="preserve">Orbán </t>
  </si>
  <si>
    <t xml:space="preserve">Abigél </t>
  </si>
  <si>
    <t>Tenisz Műhely</t>
  </si>
  <si>
    <t xml:space="preserve">Neuwirt </t>
  </si>
  <si>
    <t>Lea</t>
  </si>
  <si>
    <t>Pillangó SE</t>
  </si>
  <si>
    <t xml:space="preserve">Kocsis-Mireisz </t>
  </si>
  <si>
    <t>Hanga</t>
  </si>
  <si>
    <t>OPTOFIT</t>
  </si>
  <si>
    <t xml:space="preserve">Pusztai </t>
  </si>
  <si>
    <t>Nadin</t>
  </si>
  <si>
    <t xml:space="preserve">GYAC </t>
  </si>
  <si>
    <t xml:space="preserve">Sztahovszkij </t>
  </si>
  <si>
    <t>Taisia</t>
  </si>
  <si>
    <t>Pasarét TK</t>
  </si>
  <si>
    <t xml:space="preserve">Chen </t>
  </si>
  <si>
    <t>Zixin</t>
  </si>
  <si>
    <t xml:space="preserve">HOKA </t>
  </si>
  <si>
    <t xml:space="preserve">Farkas </t>
  </si>
  <si>
    <t>Eszter</t>
  </si>
  <si>
    <t>Balatonalmádi TK</t>
  </si>
  <si>
    <t xml:space="preserve">Pető </t>
  </si>
  <si>
    <t>Lívia</t>
  </si>
  <si>
    <t xml:space="preserve">Patkó </t>
  </si>
  <si>
    <t>Janka</t>
  </si>
  <si>
    <t xml:space="preserve">Uhrin </t>
  </si>
  <si>
    <t>Liza</t>
  </si>
  <si>
    <t xml:space="preserve">Nagy </t>
  </si>
  <si>
    <t xml:space="preserve">Amanda </t>
  </si>
  <si>
    <t xml:space="preserve">Kiskút TK </t>
  </si>
  <si>
    <t xml:space="preserve">Varga-Karádi </t>
  </si>
  <si>
    <t>Emili</t>
  </si>
  <si>
    <t>Kőszegi SE</t>
  </si>
  <si>
    <t>Kéra</t>
  </si>
  <si>
    <t xml:space="preserve">Balogh </t>
  </si>
  <si>
    <t>Korina</t>
  </si>
  <si>
    <t xml:space="preserve">Kutas </t>
  </si>
  <si>
    <t>Lidia</t>
  </si>
  <si>
    <t xml:space="preserve">Almai </t>
  </si>
  <si>
    <t>Sámuel</t>
  </si>
  <si>
    <t>MTK-Btc</t>
  </si>
  <si>
    <t xml:space="preserve">Nemes </t>
  </si>
  <si>
    <t>Mirkó</t>
  </si>
  <si>
    <t>MESE Tenisz</t>
  </si>
  <si>
    <t xml:space="preserve">Gonzales </t>
  </si>
  <si>
    <t>Miron</t>
  </si>
  <si>
    <t>TM</t>
  </si>
  <si>
    <t xml:space="preserve">Dávid </t>
  </si>
  <si>
    <t>Soma</t>
  </si>
  <si>
    <t xml:space="preserve">Szabó </t>
  </si>
  <si>
    <t>Tamás Dominik</t>
  </si>
  <si>
    <t>Kiskút Tenisz Club</t>
  </si>
  <si>
    <t xml:space="preserve">Zsirai </t>
  </si>
  <si>
    <t>Noé</t>
  </si>
  <si>
    <t>Fehérvár Kiskút TK</t>
  </si>
  <si>
    <t xml:space="preserve">Marton </t>
  </si>
  <si>
    <t>Zsombor</t>
  </si>
  <si>
    <t xml:space="preserve">Kára </t>
  </si>
  <si>
    <t>Kristóf</t>
  </si>
  <si>
    <t xml:space="preserve">Bárczy </t>
  </si>
  <si>
    <t>Hunor</t>
  </si>
  <si>
    <t xml:space="preserve">Gyuricza </t>
  </si>
  <si>
    <t>Ákos</t>
  </si>
  <si>
    <t>Kolos</t>
  </si>
  <si>
    <t xml:space="preserve">Hollosi </t>
  </si>
  <si>
    <t>Nimrod</t>
  </si>
  <si>
    <t xml:space="preserve">Gyulai </t>
  </si>
  <si>
    <t>Bende</t>
  </si>
  <si>
    <t xml:space="preserve">Orbán-Happ </t>
  </si>
  <si>
    <t>Gellért</t>
  </si>
  <si>
    <t xml:space="preserve">Escobar-Janovics </t>
  </si>
  <si>
    <t>Albert</t>
  </si>
  <si>
    <t xml:space="preserve">Scheck </t>
  </si>
  <si>
    <t>Maximilien</t>
  </si>
  <si>
    <t>Nikifor</t>
  </si>
  <si>
    <t xml:space="preserve">Ruthner </t>
  </si>
  <si>
    <t>Brúnó</t>
  </si>
  <si>
    <t xml:space="preserve">Szűcs </t>
  </si>
  <si>
    <t>Vilmos</t>
  </si>
  <si>
    <t xml:space="preserve">Kovács </t>
  </si>
  <si>
    <t>Benedek</t>
  </si>
  <si>
    <t>SZVUK-SE</t>
  </si>
  <si>
    <t xml:space="preserve">Tóth </t>
  </si>
  <si>
    <t>Kristóf Mátyás</t>
  </si>
  <si>
    <t>Csopak TK</t>
  </si>
  <si>
    <t xml:space="preserve">Lados </t>
  </si>
  <si>
    <t>Dominik</t>
  </si>
  <si>
    <t>Dunakeszi Teniszklub</t>
  </si>
  <si>
    <t xml:space="preserve">Lékó </t>
  </si>
  <si>
    <t>Okos Tenisz SE</t>
  </si>
  <si>
    <t xml:space="preserve">Hidvégi </t>
  </si>
  <si>
    <t>Barnabás</t>
  </si>
  <si>
    <t xml:space="preserve">Richter </t>
  </si>
  <si>
    <t>Attila Benjamin</t>
  </si>
  <si>
    <t>MESE</t>
  </si>
  <si>
    <t>Gazdag</t>
  </si>
  <si>
    <t>Sophia</t>
  </si>
  <si>
    <t>Balázs</t>
  </si>
  <si>
    <t xml:space="preserve">Karg </t>
  </si>
  <si>
    <t xml:space="preserve">Arisztid </t>
  </si>
  <si>
    <t>Vince</t>
  </si>
  <si>
    <t xml:space="preserve">Osvath </t>
  </si>
  <si>
    <t>Balazs</t>
  </si>
  <si>
    <t>Vasas sc</t>
  </si>
  <si>
    <t xml:space="preserve">Horváth </t>
  </si>
  <si>
    <t xml:space="preserve">Dániel </t>
  </si>
  <si>
    <t xml:space="preserve">Jogging Plusz </t>
  </si>
  <si>
    <t xml:space="preserve">Vig </t>
  </si>
  <si>
    <t>Arnold</t>
  </si>
  <si>
    <t xml:space="preserve">György </t>
  </si>
  <si>
    <t>Bebto team</t>
  </si>
  <si>
    <t>BEBTO TEAM</t>
  </si>
  <si>
    <t xml:space="preserve">BLAUER </t>
  </si>
  <si>
    <t>MÁRTON</t>
  </si>
  <si>
    <t xml:space="preserve">Bene </t>
  </si>
  <si>
    <t>András</t>
  </si>
  <si>
    <t>HTF-Cso-Ko</t>
  </si>
  <si>
    <t xml:space="preserve">Chernobrovkin </t>
  </si>
  <si>
    <t>Nikolay</t>
  </si>
  <si>
    <t xml:space="preserve">Gèmes </t>
  </si>
  <si>
    <t>Domonkos</t>
  </si>
  <si>
    <t>MTK</t>
  </si>
  <si>
    <t>Zalán</t>
  </si>
  <si>
    <t xml:space="preserve">Czóbel </t>
  </si>
  <si>
    <t>Levente</t>
  </si>
  <si>
    <t>DUSE</t>
  </si>
  <si>
    <t xml:space="preserve">Himmelreich </t>
  </si>
  <si>
    <t>Ágoston</t>
  </si>
  <si>
    <t xml:space="preserve">Barranco-Mészáros </t>
  </si>
  <si>
    <t>Adrián</t>
  </si>
  <si>
    <t xml:space="preserve">Filipenko </t>
  </si>
  <si>
    <t>Valér</t>
  </si>
  <si>
    <t xml:space="preserve">Gonzálesz </t>
  </si>
  <si>
    <t>Nimród</t>
  </si>
  <si>
    <t xml:space="preserve">Kardhordó </t>
  </si>
  <si>
    <t>Félix</t>
  </si>
  <si>
    <t xml:space="preserve">Honfi </t>
  </si>
  <si>
    <t xml:space="preserve">Juni-Peller </t>
  </si>
  <si>
    <t>Kornél</t>
  </si>
  <si>
    <t xml:space="preserve">Kerekes </t>
  </si>
  <si>
    <t xml:space="preserve">Milán </t>
  </si>
  <si>
    <t xml:space="preserve">Görög </t>
  </si>
  <si>
    <t>Bálint</t>
  </si>
  <si>
    <t xml:space="preserve">Madacsay </t>
  </si>
  <si>
    <t>Mór</t>
  </si>
  <si>
    <t>KTC</t>
  </si>
  <si>
    <t xml:space="preserve">Szenczi </t>
  </si>
  <si>
    <t>Bence</t>
  </si>
  <si>
    <t xml:space="preserve">Bozsik </t>
  </si>
  <si>
    <t>Milán</t>
  </si>
  <si>
    <t xml:space="preserve">CSUTI </t>
  </si>
  <si>
    <t xml:space="preserve">DANI </t>
  </si>
  <si>
    <t xml:space="preserve">Hajós </t>
  </si>
  <si>
    <t xml:space="preserve">Kosztovanyi </t>
  </si>
  <si>
    <t xml:space="preserve">Egyed </t>
  </si>
  <si>
    <t xml:space="preserve">Anna Zsófia </t>
  </si>
  <si>
    <t xml:space="preserve">Értékes </t>
  </si>
  <si>
    <t>Boglárka</t>
  </si>
  <si>
    <t>HTF Cso-Ko</t>
  </si>
  <si>
    <t>Vivien</t>
  </si>
  <si>
    <t>BUSC</t>
  </si>
  <si>
    <t xml:space="preserve">Bánfai </t>
  </si>
  <si>
    <t>Emma</t>
  </si>
  <si>
    <t xml:space="preserve">Baják </t>
  </si>
  <si>
    <t>Léna</t>
  </si>
  <si>
    <t>HTF-CSo-Ko</t>
  </si>
  <si>
    <t>Szonja</t>
  </si>
  <si>
    <t xml:space="preserve">Ungvári </t>
  </si>
  <si>
    <t>Nóra</t>
  </si>
  <si>
    <t xml:space="preserve">Szombati </t>
  </si>
  <si>
    <t>Johanna</t>
  </si>
  <si>
    <t xml:space="preserve">Oláru </t>
  </si>
  <si>
    <t>Milla</t>
  </si>
  <si>
    <t xml:space="preserve">Lehoczky </t>
  </si>
  <si>
    <t>Liliána</t>
  </si>
  <si>
    <t>Hanna Lilien</t>
  </si>
  <si>
    <t xml:space="preserve">Benovics </t>
  </si>
  <si>
    <t>Málna</t>
  </si>
  <si>
    <t xml:space="preserve">PVTC </t>
  </si>
  <si>
    <t xml:space="preserve">Kaminszka </t>
  </si>
  <si>
    <t>Gabriella</t>
  </si>
  <si>
    <t xml:space="preserve">Varga-Karas </t>
  </si>
  <si>
    <t>Emese</t>
  </si>
  <si>
    <t>Balatonalmádi Tenisz Klub</t>
  </si>
  <si>
    <t xml:space="preserve">Mátyás </t>
  </si>
  <si>
    <t>Villő</t>
  </si>
  <si>
    <t xml:space="preserve">Simor </t>
  </si>
  <si>
    <t>Hannah Taylor</t>
  </si>
  <si>
    <t xml:space="preserve">Császár </t>
  </si>
  <si>
    <t>Bianka</t>
  </si>
  <si>
    <t>Fortuna SE</t>
  </si>
  <si>
    <t>Bibic Tc</t>
  </si>
  <si>
    <t xml:space="preserve">Rátonyi </t>
  </si>
  <si>
    <t xml:space="preserve">Várkony </t>
  </si>
  <si>
    <t>Stefánia</t>
  </si>
  <si>
    <t xml:space="preserve">Rudnicki </t>
  </si>
  <si>
    <t>Zara Helen</t>
  </si>
  <si>
    <t>Hanna</t>
  </si>
  <si>
    <t>zöld vegyes</t>
  </si>
  <si>
    <t>Balatonalmádi TC</t>
  </si>
  <si>
    <t>Pillango SE</t>
  </si>
  <si>
    <t xml:space="preserve">Szondy </t>
  </si>
  <si>
    <t>PG Tenisz</t>
  </si>
  <si>
    <t xml:space="preserve">Stein </t>
  </si>
  <si>
    <t>Bebto Team</t>
  </si>
  <si>
    <t>TeniszMűhely</t>
  </si>
  <si>
    <t xml:space="preserve">Felhőfalvi </t>
  </si>
  <si>
    <t xml:space="preserve">Levente </t>
  </si>
  <si>
    <t xml:space="preserve">Erdei </t>
  </si>
  <si>
    <t>Benjámin</t>
  </si>
  <si>
    <t xml:space="preserve">Takács </t>
  </si>
  <si>
    <t>Ádám</t>
  </si>
  <si>
    <t>Nexon Dunakeszi Teniszklub</t>
  </si>
  <si>
    <t xml:space="preserve">Melis </t>
  </si>
  <si>
    <t>Alfa TI</t>
  </si>
  <si>
    <t>Kőszeg</t>
  </si>
  <si>
    <t>Varga-Karádi</t>
  </si>
  <si>
    <t>Benjamin</t>
  </si>
  <si>
    <t>Gelencsér</t>
  </si>
  <si>
    <t>Luca</t>
  </si>
  <si>
    <t>Melis</t>
  </si>
  <si>
    <t>Szalay</t>
  </si>
  <si>
    <t>Budapest</t>
  </si>
  <si>
    <t>Rákóczi Andrea</t>
  </si>
  <si>
    <t>MTSZ</t>
  </si>
  <si>
    <t>Orbán-Sebestyén Katalin</t>
  </si>
  <si>
    <t>GELENCSÉR</t>
  </si>
  <si>
    <t>MELIS</t>
  </si>
  <si>
    <t>KOVÁCS</t>
  </si>
  <si>
    <t>SZVUK SE</t>
  </si>
  <si>
    <t>GYÖRGY</t>
  </si>
  <si>
    <t>Bebto T.</t>
  </si>
  <si>
    <t>BOZSIK</t>
  </si>
  <si>
    <t>BLAUER</t>
  </si>
  <si>
    <t>Márton</t>
  </si>
  <si>
    <t>CSUTI</t>
  </si>
  <si>
    <t>Dániel</t>
  </si>
  <si>
    <t>VARGA-KARÁDI</t>
  </si>
  <si>
    <t>Molnár</t>
  </si>
  <si>
    <t>Domán</t>
  </si>
  <si>
    <t>Makrai</t>
  </si>
  <si>
    <t>Barcika TC</t>
  </si>
  <si>
    <t>MOLNÁR</t>
  </si>
  <si>
    <t>MAKRAI</t>
  </si>
  <si>
    <t>KARG</t>
  </si>
  <si>
    <t>JUNI-PELLER</t>
  </si>
  <si>
    <t>BENE</t>
  </si>
  <si>
    <t>HTF Cso-ko</t>
  </si>
  <si>
    <t>HAJAS</t>
  </si>
  <si>
    <t>VIG</t>
  </si>
  <si>
    <t>SZENCZI</t>
  </si>
  <si>
    <t>VÁRKONY</t>
  </si>
  <si>
    <t>György</t>
  </si>
  <si>
    <t>GAZDAG</t>
  </si>
  <si>
    <t>15/6</t>
  </si>
  <si>
    <t>6/15</t>
  </si>
  <si>
    <t>15/0</t>
  </si>
  <si>
    <t>0/15</t>
  </si>
  <si>
    <t>15/13</t>
  </si>
  <si>
    <t>13/15</t>
  </si>
  <si>
    <t>16/14</t>
  </si>
  <si>
    <t>14/16</t>
  </si>
  <si>
    <t>18/16</t>
  </si>
  <si>
    <t>16/18</t>
  </si>
  <si>
    <t>15/11</t>
  </si>
  <si>
    <t>11/15</t>
  </si>
  <si>
    <t>15/1</t>
  </si>
  <si>
    <t>1/15</t>
  </si>
  <si>
    <t>15/8</t>
  </si>
  <si>
    <t>8/15</t>
  </si>
  <si>
    <t>15/7</t>
  </si>
  <si>
    <t>7/15</t>
  </si>
  <si>
    <t>15/10</t>
  </si>
  <si>
    <t>10/15</t>
  </si>
  <si>
    <t>15/5</t>
  </si>
  <si>
    <t>5/15</t>
  </si>
  <si>
    <t>I.</t>
  </si>
  <si>
    <t>I</t>
  </si>
  <si>
    <t>II.</t>
  </si>
  <si>
    <t>III.</t>
  </si>
  <si>
    <t>jn GY</t>
  </si>
  <si>
    <t>jn beteg</t>
  </si>
  <si>
    <t>15/9</t>
  </si>
  <si>
    <t>9/15</t>
  </si>
  <si>
    <t>15/12</t>
  </si>
  <si>
    <t>12/15</t>
  </si>
  <si>
    <t>15/4</t>
  </si>
  <si>
    <t>4/15</t>
  </si>
  <si>
    <t>15/3</t>
  </si>
  <si>
    <t>3/15</t>
  </si>
  <si>
    <t>15/2</t>
  </si>
  <si>
    <t>2/15</t>
  </si>
  <si>
    <t>jn Gy.</t>
  </si>
  <si>
    <t>Szemere</t>
  </si>
  <si>
    <t>x</t>
  </si>
  <si>
    <t>b</t>
  </si>
  <si>
    <t>a</t>
  </si>
  <si>
    <t>17/15</t>
  </si>
  <si>
    <t>15/17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</si>
</sst>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5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6" xfId="0" applyNumberFormat="1" applyFont="1" applyFill="1" applyBorder="1" applyAlignment="1">
      <alignment vertical="center"/>
    </xf>
    <xf numFmtId="49" fontId="19" fillId="33" borderId="16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7" xfId="0" applyNumberFormat="1" applyFont="1" applyFill="1" applyBorder="1" applyAlignment="1">
      <alignment horizontal="left" vertical="center"/>
    </xf>
    <xf numFmtId="49" fontId="17" fillId="33" borderId="17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6" borderId="20" xfId="0" applyFont="1" applyFill="1" applyBorder="1" applyAlignment="1">
      <alignment vertical="center"/>
    </xf>
    <xf numFmtId="0" fontId="13" fillId="35" borderId="21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vertical="center"/>
    </xf>
    <xf numFmtId="0" fontId="8" fillId="36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horizontal="left" vertical="center"/>
    </xf>
    <xf numFmtId="0" fontId="13" fillId="35" borderId="25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6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1" fontId="0" fillId="0" borderId="22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9" fillId="33" borderId="30" xfId="0" applyNumberFormat="1" applyFont="1" applyFill="1" applyBorder="1" applyAlignment="1">
      <alignment horizontal="left" vertical="center"/>
    </xf>
    <xf numFmtId="0" fontId="0" fillId="37" borderId="19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49" fontId="27" fillId="33" borderId="0" xfId="0" applyNumberFormat="1" applyFont="1" applyFill="1" applyAlignment="1">
      <alignment vertical="center"/>
    </xf>
    <xf numFmtId="0" fontId="16" fillId="0" borderId="16" xfId="0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vertical="center"/>
    </xf>
    <xf numFmtId="49" fontId="16" fillId="0" borderId="16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9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2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40" borderId="27" xfId="0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43" fillId="37" borderId="0" xfId="0" applyNumberFormat="1" applyFont="1" applyFill="1" applyAlignment="1">
      <alignment vertical="center"/>
    </xf>
    <xf numFmtId="49" fontId="44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4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7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7" xfId="0" applyNumberFormat="1" applyFont="1" applyFill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34" fillId="0" borderId="28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horizontal="right" vertical="center"/>
    </xf>
    <xf numFmtId="49" fontId="8" fillId="0" borderId="17" xfId="0" applyNumberFormat="1" applyFont="1" applyBorder="1" applyAlignment="1">
      <alignment horizontal="center" vertical="center"/>
    </xf>
    <xf numFmtId="0" fontId="8" fillId="37" borderId="17" xfId="0" applyFont="1" applyFill="1" applyBorder="1" applyAlignment="1">
      <alignment vertical="center"/>
    </xf>
    <xf numFmtId="49" fontId="8" fillId="37" borderId="28" xfId="0" applyNumberFormat="1" applyFont="1" applyFill="1" applyBorder="1" applyAlignment="1">
      <alignment vertical="center"/>
    </xf>
    <xf numFmtId="0" fontId="8" fillId="37" borderId="27" xfId="0" applyFont="1" applyFill="1" applyBorder="1" applyAlignment="1">
      <alignment vertical="center"/>
    </xf>
    <xf numFmtId="0" fontId="38" fillId="33" borderId="0" xfId="0" applyFont="1" applyFill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wrapText="1"/>
    </xf>
    <xf numFmtId="0" fontId="46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9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8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0" borderId="28" xfId="0" applyFont="1" applyBorder="1" applyAlignment="1">
      <alignment horizontal="right" vertical="center"/>
    </xf>
    <xf numFmtId="0" fontId="47" fillId="0" borderId="27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5" fillId="0" borderId="27" xfId="0" applyFont="1" applyBorder="1" applyAlignment="1">
      <alignment horizontal="right" vertical="center"/>
    </xf>
    <xf numFmtId="0" fontId="41" fillId="37" borderId="0" xfId="0" applyFont="1" applyFill="1" applyAlignment="1">
      <alignment horizontal="right" vertical="center"/>
    </xf>
    <xf numFmtId="0" fontId="41" fillId="37" borderId="17" xfId="0" applyFont="1" applyFill="1" applyBorder="1" applyAlignment="1">
      <alignment horizontal="right" vertical="center"/>
    </xf>
    <xf numFmtId="0" fontId="45" fillId="37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1" fontId="38" fillId="37" borderId="0" xfId="0" applyNumberFormat="1" applyFont="1" applyFill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37" borderId="27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8" fillId="37" borderId="17" xfId="0" applyNumberFormat="1" applyFont="1" applyFill="1" applyBorder="1" applyAlignment="1">
      <alignment vertical="center"/>
    </xf>
    <xf numFmtId="49" fontId="28" fillId="37" borderId="28" xfId="0" applyNumberFormat="1" applyFont="1" applyFill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48" fillId="38" borderId="28" xfId="0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7" fillId="33" borderId="37" xfId="0" applyNumberFormat="1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1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1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41" fillId="37" borderId="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1" fillId="37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49" fontId="38" fillId="37" borderId="0" xfId="0" applyNumberFormat="1" applyFont="1" applyFill="1" applyBorder="1" applyAlignment="1">
      <alignment horizontal="center" vertical="center"/>
    </xf>
    <xf numFmtId="1" fontId="38" fillId="37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38" fillId="37" borderId="0" xfId="0" applyNumberFormat="1" applyFont="1" applyFill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28" fillId="33" borderId="27" xfId="0" applyNumberFormat="1" applyFont="1" applyFill="1" applyBorder="1" applyAlignment="1">
      <alignment vertical="center"/>
    </xf>
    <xf numFmtId="49" fontId="28" fillId="33" borderId="28" xfId="0" applyNumberFormat="1" applyFont="1" applyFill="1" applyBorder="1" applyAlignment="1">
      <alignment vertical="center"/>
    </xf>
    <xf numFmtId="14" fontId="16" fillId="0" borderId="16" xfId="0" applyNumberFormat="1" applyFont="1" applyBorder="1" applyAlignment="1">
      <alignment horizontal="left" vertical="center"/>
    </xf>
    <xf numFmtId="49" fontId="49" fillId="33" borderId="13" xfId="0" applyNumberFormat="1" applyFont="1" applyFill="1" applyBorder="1" applyAlignment="1">
      <alignment vertical="center"/>
    </xf>
    <xf numFmtId="49" fontId="49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21" fillId="33" borderId="27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52" fillId="34" borderId="14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5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8" fillId="0" borderId="17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" fontId="0" fillId="33" borderId="28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wrapText="1"/>
    </xf>
    <xf numFmtId="191" fontId="0" fillId="0" borderId="46" xfId="0" applyNumberFormat="1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91" fontId="0" fillId="0" borderId="21" xfId="0" applyNumberFormat="1" applyFont="1" applyBorder="1" applyAlignment="1">
      <alignment horizontal="left" vertical="center"/>
    </xf>
    <xf numFmtId="191" fontId="0" fillId="0" borderId="24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8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17" xfId="0" applyFont="1" applyBorder="1" applyAlignment="1">
      <alignment vertical="center" shrinkToFit="1"/>
    </xf>
    <xf numFmtId="0" fontId="38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49" fontId="4" fillId="37" borderId="0" xfId="0" applyNumberFormat="1" applyFont="1" applyFill="1" applyAlignment="1">
      <alignment vertical="top"/>
    </xf>
    <xf numFmtId="49" fontId="51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6" xfId="0" applyNumberFormat="1" applyFont="1" applyFill="1" applyBorder="1" applyAlignment="1">
      <alignment horizontal="left" vertical="center"/>
    </xf>
    <xf numFmtId="49" fontId="16" fillId="37" borderId="16" xfId="0" applyNumberFormat="1" applyFont="1" applyFill="1" applyBorder="1" applyAlignment="1">
      <alignment vertical="center"/>
    </xf>
    <xf numFmtId="49" fontId="36" fillId="37" borderId="16" xfId="0" applyNumberFormat="1" applyFont="1" applyFill="1" applyBorder="1" applyAlignment="1">
      <alignment vertical="center"/>
    </xf>
    <xf numFmtId="49" fontId="16" fillId="37" borderId="16" xfId="57" applyNumberFormat="1" applyFont="1" applyFill="1" applyBorder="1" applyAlignment="1" applyProtection="1">
      <alignment vertical="center"/>
      <protection locked="0"/>
    </xf>
    <xf numFmtId="49" fontId="17" fillId="37" borderId="16" xfId="0" applyNumberFormat="1" applyFont="1" applyFill="1" applyBorder="1" applyAlignment="1">
      <alignment horizontal="right" vertical="center"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49" fontId="21" fillId="37" borderId="36" xfId="0" applyNumberFormat="1" applyFont="1" applyFill="1" applyBorder="1" applyAlignment="1">
      <alignment vertical="center"/>
    </xf>
    <xf numFmtId="49" fontId="34" fillId="37" borderId="1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43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8" xfId="0" applyNumberFormat="1" applyFont="1" applyFill="1" applyBorder="1" applyAlignment="1">
      <alignment horizontal="right" vertical="center"/>
    </xf>
    <xf numFmtId="0" fontId="38" fillId="37" borderId="17" xfId="0" applyFont="1" applyFill="1" applyBorder="1" applyAlignment="1">
      <alignment vertical="center"/>
    </xf>
    <xf numFmtId="0" fontId="37" fillId="37" borderId="17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7" xfId="0" applyFont="1" applyFill="1" applyBorder="1" applyAlignment="1">
      <alignment/>
    </xf>
    <xf numFmtId="0" fontId="38" fillId="37" borderId="17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43" xfId="0" applyFill="1" applyBorder="1" applyAlignment="1">
      <alignment/>
    </xf>
    <xf numFmtId="49" fontId="8" fillId="37" borderId="35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7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8" xfId="0" applyFill="1" applyBorder="1" applyAlignment="1">
      <alignment/>
    </xf>
    <xf numFmtId="49" fontId="28" fillId="37" borderId="36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vertical="center"/>
    </xf>
    <xf numFmtId="49" fontId="28" fillId="37" borderId="35" xfId="0" applyNumberFormat="1" applyFont="1" applyFill="1" applyBorder="1" applyAlignment="1">
      <alignment horizontal="center" vertical="center"/>
    </xf>
    <xf numFmtId="49" fontId="28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8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53" fillId="41" borderId="0" xfId="0" applyFont="1" applyFill="1" applyAlignment="1">
      <alignment/>
    </xf>
    <xf numFmtId="0" fontId="53" fillId="37" borderId="0" xfId="0" applyFont="1" applyFill="1" applyAlignment="1">
      <alignment/>
    </xf>
    <xf numFmtId="0" fontId="0" fillId="37" borderId="15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1" borderId="15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53" fillId="37" borderId="0" xfId="0" applyFont="1" applyFill="1" applyAlignment="1">
      <alignment horizontal="center"/>
    </xf>
    <xf numFmtId="0" fontId="53" fillId="41" borderId="0" xfId="0" applyFont="1" applyFill="1" applyAlignment="1">
      <alignment horizontal="center"/>
    </xf>
    <xf numFmtId="0" fontId="24" fillId="41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49" fillId="33" borderId="0" xfId="0" applyNumberFormat="1" applyFont="1" applyFill="1" applyBorder="1" applyAlignment="1">
      <alignment vertical="center"/>
    </xf>
    <xf numFmtId="49" fontId="17" fillId="35" borderId="15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4" xfId="0" applyNumberFormat="1" applyFont="1" applyFill="1" applyBorder="1" applyAlignment="1">
      <alignment vertical="center"/>
    </xf>
    <xf numFmtId="0" fontId="37" fillId="0" borderId="17" xfId="0" applyFont="1" applyBorder="1" applyAlignment="1">
      <alignment vertical="center" shrinkToFit="1"/>
    </xf>
    <xf numFmtId="0" fontId="37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37" borderId="0" xfId="0" applyNumberFormat="1" applyFont="1" applyFill="1" applyAlignment="1">
      <alignment horizontal="left"/>
    </xf>
    <xf numFmtId="0" fontId="38" fillId="37" borderId="17" xfId="0" applyFont="1" applyFill="1" applyBorder="1" applyAlignment="1">
      <alignment vertical="center"/>
    </xf>
    <xf numFmtId="49" fontId="0" fillId="37" borderId="0" xfId="0" applyNumberFormat="1" applyFill="1" applyAlignment="1">
      <alignment/>
    </xf>
    <xf numFmtId="49" fontId="0" fillId="37" borderId="0" xfId="0" applyNumberFormat="1" applyFill="1" applyAlignment="1">
      <alignment horizontal="center"/>
    </xf>
    <xf numFmtId="49" fontId="0" fillId="37" borderId="17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3" fillId="41" borderId="15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13" fillId="37" borderId="0" xfId="0" applyFont="1" applyFill="1" applyAlignment="1">
      <alignment/>
    </xf>
    <xf numFmtId="0" fontId="38" fillId="0" borderId="17" xfId="0" applyFont="1" applyBorder="1" applyAlignment="1">
      <alignment vertical="center" shrinkToFit="1"/>
    </xf>
    <xf numFmtId="0" fontId="37" fillId="0" borderId="17" xfId="0" applyFont="1" applyBorder="1" applyAlignment="1">
      <alignment vertical="center"/>
    </xf>
    <xf numFmtId="0" fontId="29" fillId="37" borderId="0" xfId="0" applyFont="1" applyFill="1" applyAlignment="1">
      <alignment horizontal="center" shrinkToFit="1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6" xfId="0" applyNumberFormat="1" applyFont="1" applyBorder="1" applyAlignment="1">
      <alignment horizontal="left" vertical="center"/>
    </xf>
    <xf numFmtId="49" fontId="13" fillId="33" borderId="49" xfId="0" applyNumberFormat="1" applyFont="1" applyFill="1" applyBorder="1" applyAlignment="1">
      <alignment horizontal="center" wrapText="1"/>
    </xf>
    <xf numFmtId="49" fontId="13" fillId="33" borderId="30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center" wrapText="1"/>
    </xf>
    <xf numFmtId="49" fontId="0" fillId="43" borderId="15" xfId="0" applyNumberForma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17" xfId="0" applyFont="1" applyFill="1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6" xfId="0" applyNumberFormat="1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49" fontId="0" fillId="0" borderId="15" xfId="0" applyNumberFormat="1" applyBorder="1" applyAlignment="1">
      <alignment horizontal="right" vertical="center" shrinkToFit="1"/>
    </xf>
    <xf numFmtId="49" fontId="0" fillId="33" borderId="15" xfId="0" applyNumberFormat="1" applyFill="1" applyBorder="1" applyAlignment="1">
      <alignment vertical="center"/>
    </xf>
    <xf numFmtId="49" fontId="0" fillId="0" borderId="15" xfId="0" applyNumberFormat="1" applyBorder="1" applyAlignment="1">
      <alignment horizontal="center" vertical="center" shrinkToFit="1"/>
    </xf>
    <xf numFmtId="49" fontId="0" fillId="37" borderId="17" xfId="0" applyNumberFormat="1" applyFill="1" applyBorder="1" applyAlignment="1">
      <alignment horizontal="center"/>
    </xf>
    <xf numFmtId="0" fontId="8" fillId="37" borderId="27" xfId="0" applyFont="1" applyFill="1" applyBorder="1" applyAlignment="1">
      <alignment horizontal="left" vertical="center"/>
    </xf>
    <xf numFmtId="0" fontId="0" fillId="37" borderId="17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1"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4572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4</xdr:col>
      <xdr:colOff>1247775</xdr:colOff>
      <xdr:row>15</xdr:row>
      <xdr:rowOff>28575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05150"/>
          <a:ext cx="63246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Ahhoz, hogy a file minél kevesebb helyet foglaljon el töröld ki a felesleges munkalapokat!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Törölj ki minden olyan munkalapot, amit nem használsz (pl.ha 32-es tábla van a selejtezőben akkor ki lehet törölni a Selejtező 64&gt;8 munkalapot - de a kisebbeket ne, mert lehet, hogy kevesebben jönnek el és azokra a munkalapokra így szükség lehet). Ha kevesebb versenyszám van 5-nél, akkor annak a tábláit is ki lehet törölni. A tábláknál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sárgás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mezőkbe ne írj, azokat a program automatikusan tölti ki, a világoskék mezők kitöltése után! Az aláírótáblák, a jelentések, jegyzőkönyvek, kézi sorsoláshoz való táblák a csatolmanyok.xls fájlban találhatóak, ami ennek a fájlnak az adataitól függ, ezért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ENNEK A FÁJLNAK A NEVÉT NE VÁLTOZTASD MEG, MARADJON MINDIG intezo.xls!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19050</xdr:rowOff>
    </xdr:from>
    <xdr:to>
      <xdr:col>17</xdr:col>
      <xdr:colOff>104775</xdr:colOff>
      <xdr:row>1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barics@evt.bme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I11" sqref="I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49" t="s">
        <v>98</v>
      </c>
      <c r="B1" s="3"/>
      <c r="C1" s="3"/>
      <c r="D1" s="250"/>
      <c r="E1" s="4"/>
      <c r="F1" s="5"/>
      <c r="G1" s="5"/>
    </row>
    <row r="2" spans="1:7" s="6" customFormat="1" ht="36.75" customHeight="1" thickBot="1">
      <c r="A2" s="7" t="s">
        <v>9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10</v>
      </c>
      <c r="B4" s="16"/>
      <c r="C4" s="16"/>
      <c r="D4" s="16"/>
      <c r="E4" s="17"/>
      <c r="F4" s="5"/>
      <c r="G4" s="5"/>
    </row>
    <row r="5" spans="1:7" s="18" customFormat="1" ht="15" customHeight="1">
      <c r="A5" s="294" t="s">
        <v>11</v>
      </c>
      <c r="B5" s="21"/>
      <c r="C5" s="21"/>
      <c r="D5" s="21"/>
      <c r="E5" s="441" t="s">
        <v>99</v>
      </c>
      <c r="F5" s="24"/>
      <c r="G5" s="25"/>
    </row>
    <row r="6" spans="1:7" s="2" customFormat="1" ht="24">
      <c r="A6" s="26" t="s">
        <v>105</v>
      </c>
      <c r="B6" s="442"/>
      <c r="C6" s="27"/>
      <c r="D6" s="28"/>
      <c r="E6" s="29" t="s">
        <v>97</v>
      </c>
      <c r="F6" s="5"/>
      <c r="G6" s="5"/>
    </row>
    <row r="7" spans="1:7" s="18" customFormat="1" ht="15" customHeight="1">
      <c r="A7" s="439" t="s">
        <v>100</v>
      </c>
      <c r="B7" s="439" t="s">
        <v>101</v>
      </c>
      <c r="C7" s="439" t="s">
        <v>102</v>
      </c>
      <c r="D7" s="439" t="s">
        <v>103</v>
      </c>
      <c r="E7" s="439" t="s">
        <v>104</v>
      </c>
      <c r="F7" s="24"/>
      <c r="G7" s="25"/>
    </row>
    <row r="8" spans="1:7" s="2" customFormat="1" ht="16.5" customHeight="1">
      <c r="A8" s="313" t="s">
        <v>107</v>
      </c>
      <c r="B8" s="313" t="s">
        <v>108</v>
      </c>
      <c r="C8" s="313" t="s">
        <v>109</v>
      </c>
      <c r="D8" s="313"/>
      <c r="E8" s="313"/>
      <c r="F8" s="5"/>
      <c r="G8" s="5"/>
    </row>
    <row r="9" spans="1:7" s="2" customFormat="1" ht="15" customHeight="1">
      <c r="A9" s="294" t="s">
        <v>12</v>
      </c>
      <c r="B9" s="21"/>
      <c r="C9" s="295" t="s">
        <v>13</v>
      </c>
      <c r="D9" s="295"/>
      <c r="E9" s="296" t="s">
        <v>14</v>
      </c>
      <c r="F9" s="5"/>
      <c r="G9" s="5"/>
    </row>
    <row r="10" spans="1:7" s="2" customFormat="1" ht="12.75">
      <c r="A10" s="33" t="s">
        <v>106</v>
      </c>
      <c r="B10" s="34"/>
      <c r="C10" s="35" t="s">
        <v>348</v>
      </c>
      <c r="D10" s="295" t="s">
        <v>69</v>
      </c>
      <c r="E10" s="440" t="s">
        <v>349</v>
      </c>
      <c r="F10" s="5"/>
      <c r="G10" s="5"/>
    </row>
    <row r="11" spans="1:7" ht="12.75">
      <c r="A11" s="20"/>
      <c r="B11" s="21"/>
      <c r="C11" s="304" t="s">
        <v>60</v>
      </c>
      <c r="D11" s="304" t="s">
        <v>95</v>
      </c>
      <c r="E11" s="304" t="s">
        <v>96</v>
      </c>
      <c r="F11" s="38"/>
      <c r="G11" s="38"/>
    </row>
    <row r="12" spans="1:7" s="2" customFormat="1" ht="12.75">
      <c r="A12" s="251"/>
      <c r="B12" s="5"/>
      <c r="C12" s="314" t="s">
        <v>69</v>
      </c>
      <c r="D12" s="314" t="s">
        <v>350</v>
      </c>
      <c r="E12" s="314" t="s">
        <v>351</v>
      </c>
      <c r="F12" s="5"/>
      <c r="G12" s="5"/>
    </row>
    <row r="13" spans="1:7" ht="7.5" customHeight="1">
      <c r="A13" s="38"/>
      <c r="B13" s="38"/>
      <c r="C13" s="38"/>
      <c r="D13" s="38"/>
      <c r="E13" s="42"/>
      <c r="F13" s="38"/>
      <c r="G13" s="38"/>
    </row>
    <row r="14" spans="1:7" ht="112.5" customHeight="1">
      <c r="A14" s="38"/>
      <c r="B14" s="38"/>
      <c r="C14" s="38"/>
      <c r="D14" s="38"/>
      <c r="E14" s="42"/>
      <c r="F14" s="38"/>
      <c r="G14" s="38"/>
    </row>
    <row r="15" spans="1:7" ht="18.75" customHeight="1">
      <c r="A15" s="37"/>
      <c r="B15" s="37"/>
      <c r="C15" s="37"/>
      <c r="D15" s="37"/>
      <c r="E15" s="42"/>
      <c r="F15" s="38"/>
      <c r="G15" s="38"/>
    </row>
    <row r="16" spans="1:7" ht="17.25" customHeight="1">
      <c r="A16" s="37" t="s">
        <v>93</v>
      </c>
      <c r="B16" s="37"/>
      <c r="C16" s="37"/>
      <c r="D16" s="37"/>
      <c r="E16" s="43"/>
      <c r="F16" s="38"/>
      <c r="G16" s="38"/>
    </row>
    <row r="17" spans="1:7" ht="12.75" customHeight="1">
      <c r="A17" s="44" t="s">
        <v>15</v>
      </c>
      <c r="B17" s="438" t="s">
        <v>94</v>
      </c>
      <c r="C17" s="252"/>
      <c r="D17" s="45"/>
      <c r="E17" s="42"/>
      <c r="F17" s="38"/>
      <c r="G17" s="38"/>
    </row>
    <row r="18" spans="1:7" ht="12.75">
      <c r="A18" s="38"/>
      <c r="B18" s="38"/>
      <c r="C18" s="38"/>
      <c r="D18" s="38"/>
      <c r="E18" s="42"/>
      <c r="F18" s="38"/>
      <c r="G18" s="38"/>
    </row>
  </sheetData>
  <sheetProtection/>
  <hyperlinks>
    <hyperlink ref="B17" r:id="rId1" display="barbarics@evt.bme.hu"/>
  </hyperlinks>
  <printOptions/>
  <pageMargins left="0.35" right="0.35" top="0.39" bottom="0.39" header="0" footer="0"/>
  <pageSetup horizontalDpi="360" verticalDpi="36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1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P19" sqref="P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377"/>
    </row>
    <row r="2" spans="1:19" ht="12.75">
      <c r="A2" s="348" t="s">
        <v>38</v>
      </c>
      <c r="B2" s="349"/>
      <c r="C2" s="349"/>
      <c r="D2" s="349"/>
      <c r="E2" s="446" t="str">
        <f>Altalanos!$B$8</f>
        <v>piros lány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377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IF($B8="","",VLOOKUP($B8,'piros lány elo'!$A$7:$O$22,5))</f>
        <v>141019</v>
      </c>
      <c r="D7" s="469">
        <f>IF($B8="","",VLOOKUP($B8,'piros lány elo'!$A$7:$O$23,14))</f>
        <v>0</v>
      </c>
      <c r="E7" s="368" t="str">
        <f>UPPER(IF($B8="","",VLOOKUP($B8,'piros lány elo'!$A$7:$O$22,2)))</f>
        <v>LEDÉNYI </v>
      </c>
      <c r="F7" s="370"/>
      <c r="G7" s="368" t="str">
        <f>IF($B8="","",VLOOKUP($B8,'piros lány elo'!$A$7:$O$22,3))</f>
        <v>Zsófia</v>
      </c>
      <c r="H7" s="370"/>
      <c r="I7" s="368" t="str">
        <f>IF($B8="","",VLOOKUP($B8,'piros lány elo'!$A$7:$O$22,4))</f>
        <v>HTF CSO-KO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2</v>
      </c>
      <c r="C8" s="371">
        <f>IF($B8="","",VLOOKUP($B8,'piros lány elo'!$A$7:$O$22,10))</f>
        <v>150326</v>
      </c>
      <c r="D8" s="470"/>
      <c r="E8" s="368" t="str">
        <f>UPPER(IF($B8="","",VLOOKUP($B8,'piros lány elo'!$A$7:$O$22,7)))</f>
        <v>FARKAS </v>
      </c>
      <c r="F8" s="370"/>
      <c r="G8" s="368" t="str">
        <f>IF($B8="","",VLOOKUP($B8,'piros lány elo'!$A$7:$O$22,8))</f>
        <v>Eszter</v>
      </c>
      <c r="H8" s="370"/>
      <c r="I8" s="368" t="str">
        <f>IF($B8="","",VLOOKUP($B8,'piros lány elo'!$A$7:$O$22,9))</f>
        <v>Balatonalmádi TK</v>
      </c>
      <c r="J8" s="359"/>
      <c r="K8" s="453" t="s">
        <v>404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IF($B11="","",VLOOKUP($B11,'piros lány elo'!$A$7:$O$22,5))</f>
        <v>160927</v>
      </c>
      <c r="D10" s="469">
        <f>IF($B11="","",VLOOKUP($B11,'piros lány elo'!$A$7:$O$23,14))</f>
        <v>0</v>
      </c>
      <c r="E10" s="367" t="str">
        <f>UPPER(IF($B11="","",VLOOKUP($B11,'piros lány elo'!$A$7:$O$22,2)))</f>
        <v>PUSZTAI </v>
      </c>
      <c r="F10" s="372"/>
      <c r="G10" s="367" t="str">
        <f>IF($B11="","",VLOOKUP($B11,'piros lány elo'!$A$7:$O$22,3))</f>
        <v>Nadin</v>
      </c>
      <c r="H10" s="372"/>
      <c r="I10" s="367" t="str">
        <f>IF($B11="","",VLOOKUP($B11,'piros lány elo'!$A$7:$O$22,4))</f>
        <v>GYAC 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9</v>
      </c>
      <c r="C11" s="371">
        <f>IF($B11="","",VLOOKUP($B11,'piros lány elo'!$A$7:$O$22,10))</f>
        <v>141128</v>
      </c>
      <c r="D11" s="470"/>
      <c r="E11" s="367" t="str">
        <f>UPPER(IF($B11="","",VLOOKUP($B11,'piros lány elo'!$A$7:$O$22,7)))</f>
        <v>BALOGH </v>
      </c>
      <c r="F11" s="372"/>
      <c r="G11" s="367" t="str">
        <f>IF($B11="","",VLOOKUP($B11,'piros lány elo'!$A$7:$O$22,8))</f>
        <v>Korina</v>
      </c>
      <c r="H11" s="372"/>
      <c r="I11" s="367" t="str">
        <f>IF($B11="","",VLOOKUP($B11,'piros lány elo'!$A$7:$O$22,9))</f>
        <v>GYAC</v>
      </c>
      <c r="J11" s="359"/>
      <c r="K11" s="453" t="s">
        <v>405</v>
      </c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IF($B14="","",VLOOKUP($B14,'piros lány elo'!$A$7:$O$22,5))</f>
        <v>140722</v>
      </c>
      <c r="D13" s="469">
        <f>IF($B14="","",VLOOKUP($B14,'piros lány elo'!$A$7:$O$23,14))</f>
        <v>0</v>
      </c>
      <c r="E13" s="367" t="str">
        <f>UPPER(IF($B14="","",VLOOKUP($B14,'piros lány elo'!$A$7:$O$22,2)))</f>
        <v>MIKULÁS </v>
      </c>
      <c r="F13" s="372"/>
      <c r="G13" s="367" t="str">
        <f>IF($B14="","",VLOOKUP($B14,'piros lány elo'!$A$7:$O$22,3))</f>
        <v>Noémi</v>
      </c>
      <c r="H13" s="372"/>
      <c r="I13" s="367" t="str">
        <f>IF($B14="","",VLOOKUP($B14,'piros lány elo'!$A$7:$O$22,4))</f>
        <v>Pillangó Tenisz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3</v>
      </c>
      <c r="C14" s="371">
        <f>IF($B14="","",VLOOKUP($B14,'piros lány elo'!$A$7:$O$22,10))</f>
        <v>141221</v>
      </c>
      <c r="D14" s="470"/>
      <c r="E14" s="367" t="str">
        <f>UPPER(IF($B14="","",VLOOKUP($B14,'piros lány elo'!$A$7:$O$22,7)))</f>
        <v>PETŐ </v>
      </c>
      <c r="F14" s="372"/>
      <c r="G14" s="367" t="str">
        <f>IF($B14="","",VLOOKUP($B14,'piros lány elo'!$A$7:$O$22,8))</f>
        <v>Lívia</v>
      </c>
      <c r="H14" s="372"/>
      <c r="I14" s="367" t="str">
        <f>IF($B14="","",VLOOKUP($B14,'piros lány elo'!$A$7:$O$22,9))</f>
        <v>Pillangó Tenisz</v>
      </c>
      <c r="J14" s="359"/>
      <c r="K14" s="452" t="s">
        <v>403</v>
      </c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27"/>
      <c r="L15" s="427"/>
      <c r="M15" s="359"/>
    </row>
    <row r="16" spans="1:13" ht="12.75">
      <c r="A16" s="359"/>
      <c r="B16" s="384"/>
      <c r="C16" s="371">
        <f>IF($B17="","",VLOOKUP($B17,'piros lány elo'!$A$7:$O$22,5))</f>
        <v>140714</v>
      </c>
      <c r="D16" s="469">
        <f>IF($B17="","",VLOOKUP($B17,'piros lány elo'!$A$7:$O$23,14))</f>
        <v>0</v>
      </c>
      <c r="E16" s="368" t="str">
        <f>UPPER(IF($B17="","",VLOOKUP($B17,'piros lány elo'!$A$7:$O$22,2)))</f>
        <v>ORBÁN </v>
      </c>
      <c r="F16" s="370"/>
      <c r="G16" s="368" t="str">
        <f>IF($B17="","",VLOOKUP($B17,'piros lány elo'!$A$7:$O$22,3))</f>
        <v>Abigél </v>
      </c>
      <c r="H16" s="370"/>
      <c r="I16" s="368" t="str">
        <f>IF($B17="","",VLOOKUP($B17,'piros lány elo'!$A$7:$O$22,4))</f>
        <v>Tenisz Műhely</v>
      </c>
      <c r="J16" s="359"/>
      <c r="K16" s="359"/>
      <c r="L16" s="359"/>
      <c r="M16" s="359"/>
    </row>
    <row r="17" spans="1:13" ht="12.75">
      <c r="A17" s="419" t="s">
        <v>76</v>
      </c>
      <c r="B17" s="437">
        <v>6</v>
      </c>
      <c r="C17" s="371">
        <f>IF($B17="","",VLOOKUP($B17,'piros lány elo'!$A$7:$O$22,10))</f>
        <v>141111</v>
      </c>
      <c r="D17" s="470"/>
      <c r="E17" s="368" t="str">
        <f>UPPER(IF($B17="","",VLOOKUP($B17,'piros lány elo'!$A$7:$O$22,7)))</f>
        <v>NAGY </v>
      </c>
      <c r="F17" s="370"/>
      <c r="G17" s="368" t="str">
        <f>IF($B17="","",VLOOKUP($B17,'piros lány elo'!$A$7:$O$22,8))</f>
        <v>Amanda </v>
      </c>
      <c r="H17" s="370"/>
      <c r="I17" s="368" t="str">
        <f>IF($B17="","",VLOOKUP($B17,'piros lány elo'!$A$7:$O$22,9))</f>
        <v>Kiskút TK </v>
      </c>
      <c r="J17" s="359"/>
      <c r="K17" s="452" t="s">
        <v>402</v>
      </c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02"/>
      <c r="L18" s="402"/>
      <c r="M18" s="359"/>
    </row>
    <row r="19" spans="1:13" ht="12.75">
      <c r="A19" s="384"/>
      <c r="B19" s="435"/>
      <c r="C19" s="371">
        <f>IF($B20="","",VLOOKUP($B20,'piros lány elo'!$A$7:$O$22,5))</f>
        <v>150622</v>
      </c>
      <c r="D19" s="469">
        <f>IF($B20="","",VLOOKUP($B20,'piros lány elo'!$A$7:$O$23,14))</f>
        <v>0</v>
      </c>
      <c r="E19" s="367" t="str">
        <f>UPPER(IF($B20="","",VLOOKUP($B20,'piros lány elo'!$A$7:$O$22,2)))</f>
        <v>CSEH </v>
      </c>
      <c r="F19" s="372"/>
      <c r="G19" s="367" t="str">
        <f>IF($B20="","",VLOOKUP($B20,'piros lány elo'!$A$7:$O$22,3))</f>
        <v>Angéla</v>
      </c>
      <c r="H19" s="372"/>
      <c r="I19" s="367" t="str">
        <f>IF($B20="","",VLOOKUP($B20,'piros lány elo'!$A$7:$O$22,4))</f>
        <v>GYAC</v>
      </c>
      <c r="J19" s="359"/>
      <c r="K19" s="359"/>
      <c r="L19" s="359"/>
      <c r="M19" s="359"/>
    </row>
    <row r="20" spans="1:13" ht="12.75">
      <c r="A20" s="384" t="s">
        <v>77</v>
      </c>
      <c r="B20" s="436">
        <v>5</v>
      </c>
      <c r="C20" s="371">
        <f>IF($B20="","",VLOOKUP($B20,'piros lány elo'!$A$7:$O$22,10))</f>
        <v>150921</v>
      </c>
      <c r="D20" s="470"/>
      <c r="E20" s="367" t="str">
        <f>UPPER(IF($B20="","",VLOOKUP($B20,'piros lány elo'!$A$7:$O$22,7)))</f>
        <v>UHRIN </v>
      </c>
      <c r="F20" s="372"/>
      <c r="G20" s="367" t="str">
        <f>IF($B20="","",VLOOKUP($B20,'piros lány elo'!$A$7:$O$22,8))</f>
        <v>Liza</v>
      </c>
      <c r="H20" s="372"/>
      <c r="I20" s="367" t="str">
        <f>IF($B20="","",VLOOKUP($B20,'piros lány elo'!$A$7:$O$22,9))</f>
        <v>GYAC</v>
      </c>
      <c r="J20" s="359"/>
      <c r="K20" s="453" t="s">
        <v>405</v>
      </c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02"/>
      <c r="L21" s="402"/>
      <c r="M21" s="359"/>
    </row>
    <row r="22" spans="1:13" ht="12.75">
      <c r="A22" s="384"/>
      <c r="B22" s="435"/>
      <c r="C22" s="371">
        <f>IF($B23="","",VLOOKUP($B23,'piros lány elo'!$A$7:$O$22,5))</f>
        <v>140328</v>
      </c>
      <c r="D22" s="469">
        <f>IF($B23="","",VLOOKUP($B23,'piros lány elo'!$A$7:$O$23,14))</f>
        <v>0</v>
      </c>
      <c r="E22" s="367" t="str">
        <f>UPPER(IF($B23="","",VLOOKUP($B23,'piros lány elo'!$A$7:$O$22,2)))</f>
        <v>SZTAHOVSZKIJ </v>
      </c>
      <c r="F22" s="372"/>
      <c r="G22" s="367" t="str">
        <f>IF($B23="","",VLOOKUP($B23,'piros lány elo'!$A$7:$O$22,3))</f>
        <v>Taisia</v>
      </c>
      <c r="H22" s="372"/>
      <c r="I22" s="367" t="str">
        <f>IF($B23="","",VLOOKUP($B23,'piros lány elo'!$A$7:$O$22,4))</f>
        <v>Pasarét TK</v>
      </c>
      <c r="J22" s="359"/>
      <c r="K22" s="359"/>
      <c r="L22" s="359"/>
      <c r="M22" s="359"/>
    </row>
    <row r="23" spans="1:13" ht="12.75">
      <c r="A23" s="384" t="s">
        <v>78</v>
      </c>
      <c r="B23" s="436">
        <v>10</v>
      </c>
      <c r="C23" s="371">
        <f>IF($B23="","",VLOOKUP($B23,'piros lány elo'!$A$7:$O$22,10))</f>
        <v>141014</v>
      </c>
      <c r="D23" s="470"/>
      <c r="E23" s="367" t="str">
        <f>UPPER(IF($B23="","",VLOOKUP($B23,'piros lány elo'!$A$7:$O$22,7)))</f>
        <v>KUTAS </v>
      </c>
      <c r="F23" s="372"/>
      <c r="G23" s="367" t="str">
        <f>IF($B23="","",VLOOKUP($B23,'piros lány elo'!$A$7:$O$22,8))</f>
        <v>Lidia</v>
      </c>
      <c r="H23" s="372"/>
      <c r="I23" s="367" t="str">
        <f>IF($B23="","",VLOOKUP($B23,'piros lány elo'!$A$7:$O$22,9))</f>
        <v>Pasarét TK</v>
      </c>
      <c r="J23" s="359"/>
      <c r="K23" s="453" t="s">
        <v>404</v>
      </c>
      <c r="L23" s="414"/>
      <c r="M23" s="359"/>
    </row>
    <row r="24" spans="1:13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8.75" customHeight="1">
      <c r="A26" s="359"/>
      <c r="B26" s="473"/>
      <c r="C26" s="473"/>
      <c r="D26" s="474" t="str">
        <f>CONCATENATE(E7,"/",E8)</f>
        <v>LEDÉNYI /FARKAS </v>
      </c>
      <c r="E26" s="474"/>
      <c r="F26" s="474" t="str">
        <f>CONCATENATE(E10,"/",E11)</f>
        <v>PUSZTAI /BALOGH </v>
      </c>
      <c r="G26" s="474"/>
      <c r="H26" s="474" t="str">
        <f>CONCATENATE(E13,"/",E14)</f>
        <v>MIKULÁS /PETŐ </v>
      </c>
      <c r="I26" s="474"/>
      <c r="J26" s="359"/>
      <c r="K26" s="359"/>
      <c r="L26" s="359"/>
      <c r="M26" s="420" t="s">
        <v>74</v>
      </c>
    </row>
    <row r="27" spans="1:13" ht="18.75" customHeight="1">
      <c r="A27" s="418" t="s">
        <v>70</v>
      </c>
      <c r="B27" s="480" t="str">
        <f>CONCATENATE(E7,"/",E8)</f>
        <v>LEDÉNYI /FARKAS </v>
      </c>
      <c r="C27" s="480"/>
      <c r="D27" s="466"/>
      <c r="E27" s="466"/>
      <c r="F27" s="467" t="s">
        <v>400</v>
      </c>
      <c r="G27" s="468"/>
      <c r="H27" s="467" t="s">
        <v>391</v>
      </c>
      <c r="I27" s="468"/>
      <c r="J27" s="359"/>
      <c r="K27" s="359"/>
      <c r="L27" s="359"/>
      <c r="M27" s="422"/>
    </row>
    <row r="28" spans="1:13" ht="18.75" customHeight="1">
      <c r="A28" s="418" t="s">
        <v>71</v>
      </c>
      <c r="B28" s="480" t="str">
        <f>CONCATENATE(E10,"/",E11)</f>
        <v>PUSZTAI /BALOGH </v>
      </c>
      <c r="C28" s="480"/>
      <c r="D28" s="467" t="s">
        <v>401</v>
      </c>
      <c r="E28" s="468"/>
      <c r="F28" s="466"/>
      <c r="G28" s="466"/>
      <c r="H28" s="467" t="s">
        <v>381</v>
      </c>
      <c r="I28" s="468"/>
      <c r="J28" s="359"/>
      <c r="K28" s="359"/>
      <c r="L28" s="359"/>
      <c r="M28" s="422"/>
    </row>
    <row r="29" spans="1:13" ht="18.75" customHeight="1">
      <c r="A29" s="418" t="s">
        <v>72</v>
      </c>
      <c r="B29" s="480" t="str">
        <f>CONCATENATE(E13,"/",E14)</f>
        <v>MIKULÁS /PETŐ </v>
      </c>
      <c r="C29" s="480"/>
      <c r="D29" s="467" t="s">
        <v>390</v>
      </c>
      <c r="E29" s="468"/>
      <c r="F29" s="467" t="s">
        <v>380</v>
      </c>
      <c r="G29" s="468"/>
      <c r="H29" s="466"/>
      <c r="I29" s="466"/>
      <c r="J29" s="359"/>
      <c r="K29" s="359"/>
      <c r="L29" s="359"/>
      <c r="M29" s="422"/>
    </row>
    <row r="30" spans="1:13" ht="12.75">
      <c r="A30" s="359"/>
      <c r="B30" s="448"/>
      <c r="C30" s="448"/>
      <c r="D30" s="448"/>
      <c r="E30" s="448"/>
      <c r="F30" s="448"/>
      <c r="G30" s="448"/>
      <c r="H30" s="448"/>
      <c r="I30" s="448"/>
      <c r="J30" s="359"/>
      <c r="K30" s="359"/>
      <c r="L30" s="359"/>
      <c r="M30" s="359"/>
    </row>
    <row r="31" spans="1:13" ht="18.75" customHeight="1">
      <c r="A31" s="359"/>
      <c r="B31" s="481"/>
      <c r="C31" s="481"/>
      <c r="D31" s="482" t="str">
        <f>CONCATENATE(E16,"/",E17)</f>
        <v>ORBÁN /NAGY </v>
      </c>
      <c r="E31" s="482"/>
      <c r="F31" s="482" t="str">
        <f>CONCATENATE(E19,"/",E20)</f>
        <v>CSEH /UHRIN </v>
      </c>
      <c r="G31" s="482"/>
      <c r="H31" s="482" t="str">
        <f>CONCATENATE(E22,"/",E23)</f>
        <v>SZTAHOVSZKIJ /KUTAS </v>
      </c>
      <c r="I31" s="482"/>
      <c r="J31" s="359"/>
      <c r="K31" s="359"/>
      <c r="L31" s="359"/>
      <c r="M31" s="423"/>
    </row>
    <row r="32" spans="1:13" ht="18.75" customHeight="1">
      <c r="A32" s="418" t="s">
        <v>76</v>
      </c>
      <c r="B32" s="480" t="str">
        <f>CONCATENATE(E16,"/",E17)</f>
        <v>ORBÁN /NAGY </v>
      </c>
      <c r="C32" s="480"/>
      <c r="D32" s="466"/>
      <c r="E32" s="466"/>
      <c r="F32" s="468"/>
      <c r="G32" s="468"/>
      <c r="H32" s="467" t="s">
        <v>392</v>
      </c>
      <c r="I32" s="468"/>
      <c r="J32" s="359"/>
      <c r="K32" s="359"/>
      <c r="L32" s="359"/>
      <c r="M32" s="422"/>
    </row>
    <row r="33" spans="1:13" ht="18.75" customHeight="1">
      <c r="A33" s="418" t="s">
        <v>77</v>
      </c>
      <c r="B33" s="480" t="str">
        <f>CONCATENATE(E19,"/",E20)</f>
        <v>CSEH /UHRIN </v>
      </c>
      <c r="C33" s="480"/>
      <c r="D33" s="468"/>
      <c r="E33" s="468"/>
      <c r="F33" s="466"/>
      <c r="G33" s="466"/>
      <c r="H33" s="467" t="s">
        <v>383</v>
      </c>
      <c r="I33" s="468"/>
      <c r="J33" s="359"/>
      <c r="K33" s="359"/>
      <c r="L33" s="359"/>
      <c r="M33" s="422"/>
    </row>
    <row r="34" spans="1:13" ht="18.75" customHeight="1">
      <c r="A34" s="418" t="s">
        <v>78</v>
      </c>
      <c r="B34" s="480" t="str">
        <f>CONCATENATE(E22,"/",E23)</f>
        <v>SZTAHOVSZKIJ /KUTAS </v>
      </c>
      <c r="C34" s="480"/>
      <c r="D34" s="467" t="s">
        <v>393</v>
      </c>
      <c r="E34" s="468"/>
      <c r="F34" s="467" t="s">
        <v>382</v>
      </c>
      <c r="G34" s="468"/>
      <c r="H34" s="466"/>
      <c r="I34" s="466"/>
      <c r="J34" s="359"/>
      <c r="K34" s="359"/>
      <c r="L34" s="359"/>
      <c r="M34" s="422"/>
    </row>
    <row r="35" spans="1:13" ht="12.75">
      <c r="A35" s="359"/>
      <c r="B35" s="448"/>
      <c r="C35" s="448"/>
      <c r="D35" s="448"/>
      <c r="E35" s="448"/>
      <c r="F35" s="448"/>
      <c r="G35" s="448"/>
      <c r="H35" s="448"/>
      <c r="I35" s="448"/>
      <c r="J35" s="359"/>
      <c r="K35" s="359"/>
      <c r="L35" s="359"/>
      <c r="M35" s="359"/>
    </row>
    <row r="36" spans="1:13" ht="12.75">
      <c r="A36" s="359" t="s">
        <v>43</v>
      </c>
      <c r="B36" s="448"/>
      <c r="C36" s="483">
        <f>IF(M27=1,B27,IF(M28=1,B28,IF(M29=1,B29,"")))</f>
      </c>
      <c r="D36" s="483"/>
      <c r="E36" s="449" t="s">
        <v>80</v>
      </c>
      <c r="F36" s="483">
        <f>IF(M32=1,B32,IF(M33=1,B33,IF(M34=1,B34,"")))</f>
      </c>
      <c r="G36" s="483"/>
      <c r="H36" s="448"/>
      <c r="I36" s="450"/>
      <c r="J36" s="359"/>
      <c r="K36" s="359"/>
      <c r="L36" s="359"/>
      <c r="M36" s="359"/>
    </row>
    <row r="37" spans="1:13" ht="12.75">
      <c r="A37" s="359"/>
      <c r="B37" s="448"/>
      <c r="C37" s="448"/>
      <c r="D37" s="448"/>
      <c r="E37" s="448"/>
      <c r="F37" s="449"/>
      <c r="G37" s="449"/>
      <c r="H37" s="448"/>
      <c r="I37" s="448"/>
      <c r="J37" s="359"/>
      <c r="K37" s="359"/>
      <c r="L37" s="359"/>
      <c r="M37" s="359"/>
    </row>
    <row r="38" spans="1:13" ht="12.75">
      <c r="A38" s="359" t="s">
        <v>79</v>
      </c>
      <c r="B38" s="448"/>
      <c r="C38" s="483">
        <f>IF(M27=2,B27,IF(M28=2,B28,IF(M29=2,B29,"")))</f>
      </c>
      <c r="D38" s="483"/>
      <c r="E38" s="449" t="s">
        <v>80</v>
      </c>
      <c r="F38" s="483">
        <f>IF(M32=2,B32,IF(M33=2,B33,IF(M34=2,B34,"")))</f>
      </c>
      <c r="G38" s="483"/>
      <c r="H38" s="448"/>
      <c r="I38" s="450"/>
      <c r="J38" s="359"/>
      <c r="K38" s="359"/>
      <c r="L38" s="359"/>
      <c r="M38" s="359"/>
    </row>
    <row r="39" spans="1:13" ht="12.75">
      <c r="A39" s="359"/>
      <c r="B39" s="448"/>
      <c r="C39" s="451"/>
      <c r="D39" s="451"/>
      <c r="E39" s="449"/>
      <c r="F39" s="451"/>
      <c r="G39" s="451"/>
      <c r="H39" s="448"/>
      <c r="I39" s="448"/>
      <c r="J39" s="359"/>
      <c r="K39" s="359"/>
      <c r="L39" s="359"/>
      <c r="M39" s="359"/>
    </row>
    <row r="40" spans="1:13" ht="12.75">
      <c r="A40" s="359" t="s">
        <v>81</v>
      </c>
      <c r="B40" s="448"/>
      <c r="C40" s="483">
        <f>IF(M27=3,B27,IF(M28=3,B28,IF(M29=3,B29,"")))</f>
      </c>
      <c r="D40" s="483"/>
      <c r="E40" s="449" t="s">
        <v>80</v>
      </c>
      <c r="F40" s="483">
        <f>IF(M32=3,B32,IF(M33=3,B33,IF(M34=3,B34,"")))</f>
      </c>
      <c r="G40" s="483"/>
      <c r="H40" s="448"/>
      <c r="I40" s="450"/>
      <c r="J40" s="359"/>
      <c r="K40" s="359"/>
      <c r="L40" s="359"/>
      <c r="M40" s="359"/>
    </row>
    <row r="41" spans="1:13" ht="12.75">
      <c r="A41" s="359"/>
      <c r="B41" s="448"/>
      <c r="C41" s="448"/>
      <c r="D41" s="448"/>
      <c r="E41" s="448"/>
      <c r="F41" s="448"/>
      <c r="G41" s="448"/>
      <c r="H41" s="448"/>
      <c r="I41" s="448"/>
      <c r="J41" s="359"/>
      <c r="K41" s="359"/>
      <c r="L41" s="359"/>
      <c r="M41" s="359"/>
    </row>
    <row r="42" spans="1:19" ht="12.75">
      <c r="A42" s="359"/>
      <c r="B42" s="448"/>
      <c r="C42" s="448"/>
      <c r="D42" s="448"/>
      <c r="E42" s="448"/>
      <c r="F42" s="448"/>
      <c r="G42" s="448"/>
      <c r="H42" s="448"/>
      <c r="I42" s="448"/>
      <c r="J42" s="359"/>
      <c r="K42" s="359"/>
      <c r="L42" s="358"/>
      <c r="M42" s="359"/>
      <c r="O42" s="377"/>
      <c r="P42" s="377"/>
      <c r="Q42" s="377"/>
      <c r="R42" s="377"/>
      <c r="S42" s="377"/>
    </row>
    <row r="43" spans="1:19" ht="12.75">
      <c r="A43" s="155" t="s">
        <v>30</v>
      </c>
      <c r="B43" s="156"/>
      <c r="C43" s="303"/>
      <c r="D43" s="391" t="s">
        <v>3</v>
      </c>
      <c r="E43" s="392" t="s">
        <v>32</v>
      </c>
      <c r="F43" s="411"/>
      <c r="G43" s="391" t="s">
        <v>3</v>
      </c>
      <c r="H43" s="392" t="s">
        <v>40</v>
      </c>
      <c r="I43" s="243"/>
      <c r="J43" s="392" t="s">
        <v>41</v>
      </c>
      <c r="K43" s="242" t="s">
        <v>42</v>
      </c>
      <c r="L43" s="38"/>
      <c r="M43" s="411"/>
      <c r="O43" s="377"/>
      <c r="P43" s="385"/>
      <c r="Q43" s="385"/>
      <c r="R43" s="386"/>
      <c r="S43" s="377"/>
    </row>
    <row r="44" spans="1:19" ht="12.75">
      <c r="A44" s="362" t="s">
        <v>31</v>
      </c>
      <c r="B44" s="363"/>
      <c r="C44" s="364"/>
      <c r="D44" s="393">
        <v>1</v>
      </c>
      <c r="E44" s="478" t="str">
        <f>IF(D44&gt;$R$50,,UPPER(VLOOKUP(D44,'piros lány elo'!$A$7:$K$23,2)))</f>
        <v>GÖMBICZ </v>
      </c>
      <c r="F44" s="478"/>
      <c r="G44" s="405" t="s">
        <v>4</v>
      </c>
      <c r="H44" s="363"/>
      <c r="I44" s="394"/>
      <c r="J44" s="406"/>
      <c r="K44" s="360" t="s">
        <v>35</v>
      </c>
      <c r="L44" s="412"/>
      <c r="M44" s="395"/>
      <c r="O44" s="377"/>
      <c r="P44" s="387"/>
      <c r="Q44" s="387"/>
      <c r="R44" s="388"/>
      <c r="S44" s="377"/>
    </row>
    <row r="45" spans="1:19" ht="12.75">
      <c r="A45" s="365" t="s">
        <v>39</v>
      </c>
      <c r="B45" s="238"/>
      <c r="C45" s="366"/>
      <c r="D45" s="396"/>
      <c r="E45" s="479" t="str">
        <f>IF(D44&gt;$R$50,,UPPER(VLOOKUP(D44,'piros lány elo'!$A$7:$K$23,7)))</f>
        <v>CHEN </v>
      </c>
      <c r="F45" s="484"/>
      <c r="G45" s="397"/>
      <c r="H45" s="398"/>
      <c r="I45" s="399"/>
      <c r="J45" s="90"/>
      <c r="K45" s="409"/>
      <c r="L45" s="358"/>
      <c r="M45" s="404"/>
      <c r="O45" s="377"/>
      <c r="P45" s="388"/>
      <c r="Q45" s="389"/>
      <c r="R45" s="388"/>
      <c r="S45" s="377"/>
    </row>
    <row r="46" spans="1:19" ht="12.75">
      <c r="A46" s="257"/>
      <c r="B46" s="258"/>
      <c r="C46" s="259"/>
      <c r="D46" s="396" t="s">
        <v>5</v>
      </c>
      <c r="E46" s="479" t="str">
        <f>IF(D44&gt;$R$50,,UPPER(VLOOKUP((D44+1),'piros lány elo'!$A$7:$K$23,2)))</f>
        <v>LEDÉNYI </v>
      </c>
      <c r="F46" s="479"/>
      <c r="G46" s="407" t="s">
        <v>5</v>
      </c>
      <c r="H46" s="398"/>
      <c r="I46" s="399"/>
      <c r="J46" s="90"/>
      <c r="K46" s="360" t="s">
        <v>36</v>
      </c>
      <c r="L46" s="412"/>
      <c r="M46" s="395"/>
      <c r="O46" s="377"/>
      <c r="P46" s="387"/>
      <c r="Q46" s="387"/>
      <c r="R46" s="388"/>
      <c r="S46" s="377"/>
    </row>
    <row r="47" spans="1:19" ht="12.75">
      <c r="A47" s="179"/>
      <c r="B47" s="299"/>
      <c r="C47" s="180"/>
      <c r="D47" s="396"/>
      <c r="E47" s="479" t="str">
        <f>IF(D44&gt;$R$50,,UPPER(VLOOKUP((D44+1),'piros lány elo'!$A$7:$K$23,7)))</f>
        <v>FARKAS </v>
      </c>
      <c r="F47" s="479"/>
      <c r="G47" s="407"/>
      <c r="H47" s="398"/>
      <c r="I47" s="399"/>
      <c r="J47" s="90"/>
      <c r="K47" s="410"/>
      <c r="L47" s="402"/>
      <c r="M47" s="400"/>
      <c r="O47" s="377"/>
      <c r="P47" s="388"/>
      <c r="Q47" s="389"/>
      <c r="R47" s="388"/>
      <c r="S47" s="377"/>
    </row>
    <row r="48" spans="1:19" ht="12.75">
      <c r="A48" s="245"/>
      <c r="B48" s="260"/>
      <c r="C48" s="302"/>
      <c r="D48" s="396"/>
      <c r="E48" s="401"/>
      <c r="F48" s="402"/>
      <c r="G48" s="407" t="s">
        <v>6</v>
      </c>
      <c r="H48" s="398"/>
      <c r="I48" s="399"/>
      <c r="J48" s="90"/>
      <c r="K48" s="365"/>
      <c r="L48" s="358"/>
      <c r="M48" s="404"/>
      <c r="O48" s="377"/>
      <c r="P48" s="388"/>
      <c r="Q48" s="389"/>
      <c r="R48" s="388"/>
      <c r="S48" s="377"/>
    </row>
    <row r="49" spans="1:19" ht="12.75">
      <c r="A49" s="246"/>
      <c r="B49" s="264"/>
      <c r="C49" s="180"/>
      <c r="D49" s="396"/>
      <c r="E49" s="401"/>
      <c r="F49" s="402"/>
      <c r="G49" s="407"/>
      <c r="H49" s="398"/>
      <c r="I49" s="399"/>
      <c r="J49" s="90"/>
      <c r="K49" s="360" t="s">
        <v>27</v>
      </c>
      <c r="L49" s="412"/>
      <c r="M49" s="395"/>
      <c r="O49" s="377"/>
      <c r="P49" s="387"/>
      <c r="Q49" s="387"/>
      <c r="R49" s="388"/>
      <c r="S49" s="377"/>
    </row>
    <row r="50" spans="1:19" ht="12.75">
      <c r="A50" s="246"/>
      <c r="B50" s="264"/>
      <c r="C50" s="255"/>
      <c r="D50" s="396"/>
      <c r="E50" s="401"/>
      <c r="F50" s="402"/>
      <c r="G50" s="407" t="s">
        <v>7</v>
      </c>
      <c r="H50" s="398"/>
      <c r="I50" s="399"/>
      <c r="J50" s="90"/>
      <c r="K50" s="410"/>
      <c r="L50" s="402"/>
      <c r="M50" s="400"/>
      <c r="O50" s="377"/>
      <c r="P50" s="388"/>
      <c r="Q50" s="389"/>
      <c r="R50" s="388" t="s">
        <v>92</v>
      </c>
      <c r="S50" s="377"/>
    </row>
    <row r="51" spans="1:19" ht="12.75">
      <c r="A51" s="247"/>
      <c r="B51" s="244"/>
      <c r="C51" s="256"/>
      <c r="D51" s="403"/>
      <c r="E51" s="182"/>
      <c r="F51" s="358"/>
      <c r="G51" s="408"/>
      <c r="H51" s="238"/>
      <c r="I51" s="361"/>
      <c r="J51" s="183"/>
      <c r="K51" s="365" t="str">
        <f>L4</f>
        <v>Rákóczi Andrea</v>
      </c>
      <c r="L51" s="358"/>
      <c r="M51" s="404"/>
      <c r="O51" s="377"/>
      <c r="P51" s="388"/>
      <c r="Q51" s="389"/>
      <c r="R51" s="390"/>
      <c r="S51" s="377"/>
    </row>
    <row r="52" spans="15:19" ht="12.75">
      <c r="O52" s="377"/>
      <c r="P52" s="377"/>
      <c r="Q52" s="377"/>
      <c r="R52" s="377"/>
      <c r="S52" s="377"/>
    </row>
    <row r="53" spans="15:19" ht="12.75">
      <c r="O53" s="377"/>
      <c r="P53" s="377"/>
      <c r="Q53" s="377"/>
      <c r="R53" s="377"/>
      <c r="S53" s="377"/>
    </row>
  </sheetData>
  <sheetProtection/>
  <mergeCells count="50"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  <mergeCell ref="D22:D23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1:C31"/>
    <mergeCell ref="D31:E31"/>
    <mergeCell ref="F31:G31"/>
    <mergeCell ref="H31:I31"/>
    <mergeCell ref="H32:I32"/>
    <mergeCell ref="B33:C33"/>
    <mergeCell ref="D33:E33"/>
    <mergeCell ref="H33:I33"/>
    <mergeCell ref="B32:C32"/>
    <mergeCell ref="D32:E32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C40:D40"/>
    <mergeCell ref="F40:G40"/>
    <mergeCell ref="E46:F46"/>
    <mergeCell ref="E47:F47"/>
    <mergeCell ref="E44:F44"/>
    <mergeCell ref="E45:F45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O87"/>
  <sheetViews>
    <sheetView showGridLines="0" showZeros="0" zoomScale="86" zoomScaleNormal="86" zoomScalePageLayoutView="0" workbookViewId="0" topLeftCell="A1">
      <pane ySplit="7" topLeftCell="A20" activePane="bottomLeft" state="frozen"/>
      <selection pane="topLeft" activeCell="C2" sqref="C2"/>
      <selection pane="bottomLeft" activeCell="S28" sqref="S28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13.7109375" style="0" customWidth="1"/>
    <col min="4" max="4" width="20.140625" style="46" customWidth="1"/>
    <col min="5" max="5" width="10.57421875" style="46" customWidth="1"/>
    <col min="6" max="6" width="5.8515625" style="46" customWidth="1"/>
    <col min="7" max="7" width="18.28125" style="99" customWidth="1"/>
    <col min="8" max="8" width="13.7109375" style="46" customWidth="1"/>
    <col min="9" max="9" width="17.140625" style="46" customWidth="1"/>
    <col min="10" max="10" width="9.71093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63"/>
      <c r="G1" s="297" t="s">
        <v>47</v>
      </c>
      <c r="H1" s="93"/>
      <c r="I1" s="94"/>
      <c r="J1" s="94"/>
      <c r="K1" s="94"/>
      <c r="L1" s="94"/>
      <c r="M1" s="94"/>
      <c r="N1" s="190"/>
      <c r="O1" s="106"/>
    </row>
    <row r="2" spans="1:15" ht="13.5" thickBot="1">
      <c r="A2" s="95" t="str">
        <f>Altalanos!$A$8</f>
        <v>piros fiú</v>
      </c>
      <c r="B2" s="95" t="s">
        <v>38</v>
      </c>
      <c r="C2" s="305" t="str">
        <f>Altalanos!$C$8</f>
        <v>zöld fiú</v>
      </c>
      <c r="D2" s="191"/>
      <c r="E2" s="191"/>
      <c r="F2" s="191"/>
      <c r="G2" s="297" t="s">
        <v>48</v>
      </c>
      <c r="H2" s="100"/>
      <c r="I2" s="100"/>
      <c r="J2" s="86"/>
      <c r="K2" s="86"/>
      <c r="L2" s="86"/>
      <c r="M2" s="86"/>
      <c r="N2" s="192"/>
      <c r="O2" s="107"/>
    </row>
    <row r="3" spans="1:15" s="2" customFormat="1" ht="12.75">
      <c r="A3" s="307" t="s">
        <v>57</v>
      </c>
      <c r="B3" s="308"/>
      <c r="C3" s="309"/>
      <c r="D3" s="310"/>
      <c r="E3" s="311"/>
      <c r="F3" s="23"/>
      <c r="G3" s="112"/>
      <c r="H3" s="23"/>
      <c r="I3" s="31"/>
      <c r="J3" s="31"/>
      <c r="K3" s="31"/>
      <c r="L3" s="193" t="s">
        <v>27</v>
      </c>
      <c r="M3" s="114"/>
      <c r="N3" s="114"/>
      <c r="O3" s="194"/>
    </row>
    <row r="4" spans="1:15" s="2" customFormat="1" ht="12.75">
      <c r="A4" s="56" t="s">
        <v>17</v>
      </c>
      <c r="B4" s="56"/>
      <c r="C4" s="54" t="s">
        <v>13</v>
      </c>
      <c r="D4" s="54"/>
      <c r="E4" s="54"/>
      <c r="F4" s="54"/>
      <c r="G4" s="54" t="s">
        <v>22</v>
      </c>
      <c r="H4" s="56"/>
      <c r="I4" s="57"/>
      <c r="J4" s="57"/>
      <c r="K4" s="57" t="s">
        <v>23</v>
      </c>
      <c r="L4" s="187"/>
      <c r="M4" s="195"/>
      <c r="N4" s="195"/>
      <c r="O4" s="115"/>
    </row>
    <row r="5" spans="1:15" s="2" customFormat="1" ht="13.5" thickBot="1">
      <c r="A5" s="461" t="str">
        <f>Altalanos!$A$10</f>
        <v>2022.12.10-11</v>
      </c>
      <c r="B5" s="461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6" customFormat="1" ht="12" customHeight="1">
      <c r="A6" s="197"/>
      <c r="B6" s="462" t="s">
        <v>49</v>
      </c>
      <c r="C6" s="463"/>
      <c r="D6" s="463"/>
      <c r="E6" s="463"/>
      <c r="F6" s="463"/>
      <c r="G6" s="464" t="s">
        <v>50</v>
      </c>
      <c r="H6" s="463"/>
      <c r="I6" s="463"/>
      <c r="J6" s="463"/>
      <c r="K6" s="465"/>
      <c r="L6" s="464" t="s">
        <v>53</v>
      </c>
      <c r="M6" s="463"/>
      <c r="N6" s="463"/>
      <c r="O6" s="465"/>
    </row>
    <row r="7" spans="1:15" ht="47.25" customHeight="1" thickBot="1">
      <c r="A7" s="108" t="s">
        <v>24</v>
      </c>
      <c r="B7" s="109" t="s">
        <v>20</v>
      </c>
      <c r="C7" s="109" t="s">
        <v>21</v>
      </c>
      <c r="D7" s="109" t="s">
        <v>25</v>
      </c>
      <c r="E7" s="109" t="s">
        <v>26</v>
      </c>
      <c r="F7" s="319" t="s">
        <v>51</v>
      </c>
      <c r="G7" s="108" t="s">
        <v>20</v>
      </c>
      <c r="H7" s="109" t="s">
        <v>21</v>
      </c>
      <c r="I7" s="109" t="s">
        <v>25</v>
      </c>
      <c r="J7" s="109" t="s">
        <v>26</v>
      </c>
      <c r="K7" s="110" t="s">
        <v>51</v>
      </c>
      <c r="L7" s="108" t="s">
        <v>52</v>
      </c>
      <c r="M7" s="188" t="s">
        <v>54</v>
      </c>
      <c r="N7" s="109" t="s">
        <v>55</v>
      </c>
      <c r="O7" s="110" t="s">
        <v>56</v>
      </c>
    </row>
    <row r="8" spans="1:15" s="11" customFormat="1" ht="18.75" customHeight="1">
      <c r="A8" s="329">
        <v>1</v>
      </c>
      <c r="B8" s="330" t="s">
        <v>243</v>
      </c>
      <c r="C8" s="331" t="s">
        <v>244</v>
      </c>
      <c r="D8" s="322" t="s">
        <v>172</v>
      </c>
      <c r="E8" s="322">
        <v>120411</v>
      </c>
      <c r="F8" s="323"/>
      <c r="G8" s="320" t="s">
        <v>279</v>
      </c>
      <c r="H8" s="321" t="s">
        <v>202</v>
      </c>
      <c r="I8" s="322" t="s">
        <v>172</v>
      </c>
      <c r="J8" s="322">
        <v>120523</v>
      </c>
      <c r="K8" s="323"/>
      <c r="L8" s="103"/>
      <c r="M8" s="104"/>
      <c r="N8" s="318">
        <f aca="true" t="shared" si="0" ref="N8:N39">SUM(F8,K8)</f>
        <v>0</v>
      </c>
      <c r="O8" s="104"/>
    </row>
    <row r="9" spans="1:15" s="11" customFormat="1" ht="18.75" customHeight="1">
      <c r="A9" s="329">
        <v>2</v>
      </c>
      <c r="B9" s="332" t="s">
        <v>203</v>
      </c>
      <c r="C9" s="102" t="s">
        <v>204</v>
      </c>
      <c r="D9" s="103" t="s">
        <v>122</v>
      </c>
      <c r="E9" s="103">
        <v>130516</v>
      </c>
      <c r="F9" s="111"/>
      <c r="G9" s="324" t="s">
        <v>245</v>
      </c>
      <c r="H9" s="198" t="s">
        <v>246</v>
      </c>
      <c r="I9" s="103" t="s">
        <v>247</v>
      </c>
      <c r="J9" s="103">
        <v>130413</v>
      </c>
      <c r="K9" s="111"/>
      <c r="L9" s="103"/>
      <c r="M9" s="104"/>
      <c r="N9" s="318">
        <f t="shared" si="0"/>
        <v>0</v>
      </c>
      <c r="O9" s="104"/>
    </row>
    <row r="10" spans="1:15" s="11" customFormat="1" ht="18.75" customHeight="1">
      <c r="A10" s="329">
        <v>3</v>
      </c>
      <c r="B10" s="332" t="s">
        <v>126</v>
      </c>
      <c r="C10" s="102" t="s">
        <v>225</v>
      </c>
      <c r="D10" s="103" t="s">
        <v>172</v>
      </c>
      <c r="E10" s="103">
        <v>120608</v>
      </c>
      <c r="F10" s="111"/>
      <c r="G10" s="324" t="s">
        <v>265</v>
      </c>
      <c r="H10" s="198" t="s">
        <v>266</v>
      </c>
      <c r="I10" s="103" t="s">
        <v>128</v>
      </c>
      <c r="J10" s="103">
        <v>130115</v>
      </c>
      <c r="K10" s="111"/>
      <c r="L10" s="103"/>
      <c r="M10" s="104"/>
      <c r="N10" s="318">
        <f t="shared" si="0"/>
        <v>0</v>
      </c>
      <c r="O10" s="104"/>
    </row>
    <row r="11" spans="1:15" s="11" customFormat="1" ht="18.75" customHeight="1">
      <c r="A11" s="329">
        <v>4</v>
      </c>
      <c r="B11" s="332" t="s">
        <v>216</v>
      </c>
      <c r="C11" s="102" t="s">
        <v>217</v>
      </c>
      <c r="D11" s="103" t="s">
        <v>169</v>
      </c>
      <c r="E11" s="103">
        <v>121110</v>
      </c>
      <c r="F11" s="111"/>
      <c r="G11" s="324" t="s">
        <v>258</v>
      </c>
      <c r="H11" s="198" t="s">
        <v>259</v>
      </c>
      <c r="I11" s="103" t="s">
        <v>128</v>
      </c>
      <c r="J11" s="103">
        <v>120215</v>
      </c>
      <c r="K11" s="111"/>
      <c r="L11" s="103"/>
      <c r="M11" s="104"/>
      <c r="N11" s="318">
        <f t="shared" si="0"/>
        <v>0</v>
      </c>
      <c r="O11" s="104"/>
    </row>
    <row r="12" spans="1:15" s="11" customFormat="1" ht="18.75" customHeight="1">
      <c r="A12" s="329">
        <v>5</v>
      </c>
      <c r="B12" s="332" t="s">
        <v>218</v>
      </c>
      <c r="C12" s="102" t="s">
        <v>219</v>
      </c>
      <c r="D12" s="103" t="s">
        <v>220</v>
      </c>
      <c r="E12" s="103">
        <v>120615</v>
      </c>
      <c r="F12" s="111"/>
      <c r="G12" s="324" t="s">
        <v>260</v>
      </c>
      <c r="H12" s="198" t="s">
        <v>261</v>
      </c>
      <c r="I12" s="103" t="s">
        <v>220</v>
      </c>
      <c r="J12" s="103">
        <v>130602</v>
      </c>
      <c r="K12" s="111"/>
      <c r="L12" s="103"/>
      <c r="M12" s="199"/>
      <c r="N12" s="318">
        <f t="shared" si="0"/>
        <v>0</v>
      </c>
      <c r="O12" s="104"/>
    </row>
    <row r="13" spans="1:15" s="11" customFormat="1" ht="18.75" customHeight="1">
      <c r="A13" s="329">
        <v>6</v>
      </c>
      <c r="B13" s="332" t="s">
        <v>419</v>
      </c>
      <c r="C13" s="102" t="s">
        <v>231</v>
      </c>
      <c r="D13" s="103" t="s">
        <v>215</v>
      </c>
      <c r="E13" s="103">
        <v>120426</v>
      </c>
      <c r="F13" s="111"/>
      <c r="G13" s="324" t="s">
        <v>256</v>
      </c>
      <c r="H13" s="198" t="s">
        <v>257</v>
      </c>
      <c r="I13" s="103" t="s">
        <v>215</v>
      </c>
      <c r="J13" s="103">
        <v>130701</v>
      </c>
      <c r="K13" s="111"/>
      <c r="L13" s="103"/>
      <c r="M13" s="104"/>
      <c r="N13" s="318">
        <f t="shared" si="0"/>
        <v>0</v>
      </c>
      <c r="O13" s="104"/>
    </row>
    <row r="14" spans="1:15" s="11" customFormat="1" ht="18.75" customHeight="1">
      <c r="A14" s="329">
        <v>7</v>
      </c>
      <c r="B14" s="332" t="s">
        <v>230</v>
      </c>
      <c r="C14" s="102" t="s">
        <v>231</v>
      </c>
      <c r="D14" s="103" t="s">
        <v>232</v>
      </c>
      <c r="E14" s="103">
        <v>131214</v>
      </c>
      <c r="F14" s="111"/>
      <c r="G14" s="324" t="s">
        <v>262</v>
      </c>
      <c r="H14" s="198" t="s">
        <v>188</v>
      </c>
      <c r="I14" s="103" t="s">
        <v>140</v>
      </c>
      <c r="J14" s="103">
        <v>120411</v>
      </c>
      <c r="K14" s="111"/>
      <c r="L14" s="103"/>
      <c r="M14" s="104"/>
      <c r="N14" s="318">
        <f t="shared" si="0"/>
        <v>0</v>
      </c>
      <c r="O14" s="104"/>
    </row>
    <row r="15" spans="1:15" s="11" customFormat="1" ht="18.75" customHeight="1">
      <c r="A15" s="329">
        <v>8</v>
      </c>
      <c r="B15" s="332" t="s">
        <v>208</v>
      </c>
      <c r="C15" s="102" t="s">
        <v>209</v>
      </c>
      <c r="D15" s="103" t="s">
        <v>210</v>
      </c>
      <c r="E15" s="103">
        <v>120511</v>
      </c>
      <c r="F15" s="111"/>
      <c r="G15" s="324" t="s">
        <v>249</v>
      </c>
      <c r="H15" s="198" t="s">
        <v>250</v>
      </c>
      <c r="I15" s="103" t="s">
        <v>251</v>
      </c>
      <c r="J15" s="103">
        <v>120504</v>
      </c>
      <c r="K15" s="111"/>
      <c r="L15" s="103"/>
      <c r="M15" s="104"/>
      <c r="N15" s="318">
        <f t="shared" si="0"/>
        <v>0</v>
      </c>
      <c r="O15" s="104"/>
    </row>
    <row r="16" spans="1:15" s="11" customFormat="1" ht="18.75" customHeight="1">
      <c r="A16" s="329">
        <v>9</v>
      </c>
      <c r="B16" s="332" t="s">
        <v>211</v>
      </c>
      <c r="C16" s="102" t="s">
        <v>212</v>
      </c>
      <c r="D16" s="103" t="s">
        <v>213</v>
      </c>
      <c r="E16" s="103">
        <v>121112</v>
      </c>
      <c r="F16" s="111"/>
      <c r="G16" s="324" t="s">
        <v>252</v>
      </c>
      <c r="H16" s="198" t="s">
        <v>253</v>
      </c>
      <c r="I16" s="103" t="s">
        <v>213</v>
      </c>
      <c r="J16" s="103">
        <v>130114</v>
      </c>
      <c r="K16" s="111"/>
      <c r="L16" s="103"/>
      <c r="M16" s="104"/>
      <c r="N16" s="318">
        <f t="shared" si="0"/>
        <v>0</v>
      </c>
      <c r="O16" s="104"/>
    </row>
    <row r="17" spans="1:15" s="11" customFormat="1" ht="18.75" customHeight="1">
      <c r="A17" s="329">
        <v>10</v>
      </c>
      <c r="B17" s="332" t="s">
        <v>214</v>
      </c>
      <c r="C17" s="102" t="s">
        <v>182</v>
      </c>
      <c r="D17" s="103" t="s">
        <v>128</v>
      </c>
      <c r="E17" s="103">
        <v>120210</v>
      </c>
      <c r="F17" s="111"/>
      <c r="G17" s="324" t="s">
        <v>254</v>
      </c>
      <c r="H17" s="198" t="s">
        <v>255</v>
      </c>
      <c r="I17" s="103" t="s">
        <v>128</v>
      </c>
      <c r="J17" s="103">
        <v>131021</v>
      </c>
      <c r="K17" s="111"/>
      <c r="L17" s="103"/>
      <c r="M17" s="104"/>
      <c r="N17" s="318">
        <f t="shared" si="0"/>
        <v>0</v>
      </c>
      <c r="O17" s="104"/>
    </row>
    <row r="18" spans="1:15" s="11" customFormat="1" ht="18.75" customHeight="1">
      <c r="A18" s="329">
        <v>11</v>
      </c>
      <c r="B18" s="332"/>
      <c r="C18" s="102"/>
      <c r="D18" s="103"/>
      <c r="E18" s="103"/>
      <c r="F18" s="111"/>
      <c r="G18" s="324"/>
      <c r="H18" s="198"/>
      <c r="I18" s="103"/>
      <c r="J18" s="103"/>
      <c r="K18" s="111"/>
      <c r="L18" s="103"/>
      <c r="M18" s="104"/>
      <c r="N18" s="318">
        <f t="shared" si="0"/>
        <v>0</v>
      </c>
      <c r="O18" s="104"/>
    </row>
    <row r="19" spans="1:15" s="11" customFormat="1" ht="18.75" customHeight="1">
      <c r="A19" s="329">
        <v>12</v>
      </c>
      <c r="B19" s="332" t="s">
        <v>224</v>
      </c>
      <c r="C19" s="102" t="s">
        <v>165</v>
      </c>
      <c r="D19" s="103" t="s">
        <v>140</v>
      </c>
      <c r="E19" s="103">
        <v>120512</v>
      </c>
      <c r="F19" s="111"/>
      <c r="G19" s="324" t="s">
        <v>263</v>
      </c>
      <c r="H19" s="198" t="s">
        <v>264</v>
      </c>
      <c r="I19" s="103" t="s">
        <v>140</v>
      </c>
      <c r="J19" s="103">
        <v>130114</v>
      </c>
      <c r="K19" s="111"/>
      <c r="L19" s="103"/>
      <c r="M19" s="104"/>
      <c r="N19" s="318">
        <f t="shared" si="0"/>
        <v>0</v>
      </c>
      <c r="O19" s="104"/>
    </row>
    <row r="20" spans="1:15" s="11" customFormat="1" ht="18.75" customHeight="1">
      <c r="A20" s="329">
        <v>13</v>
      </c>
      <c r="B20" s="332" t="s">
        <v>147</v>
      </c>
      <c r="C20" s="102" t="s">
        <v>226</v>
      </c>
      <c r="D20" s="103" t="s">
        <v>131</v>
      </c>
      <c r="E20" s="103">
        <v>130322</v>
      </c>
      <c r="F20" s="111"/>
      <c r="G20" s="324" t="s">
        <v>267</v>
      </c>
      <c r="H20" s="198" t="s">
        <v>268</v>
      </c>
      <c r="I20" s="103" t="s">
        <v>131</v>
      </c>
      <c r="J20" s="103">
        <v>121003</v>
      </c>
      <c r="K20" s="111"/>
      <c r="L20" s="103"/>
      <c r="M20" s="104"/>
      <c r="N20" s="318">
        <f t="shared" si="0"/>
        <v>0</v>
      </c>
      <c r="O20" s="104"/>
    </row>
    <row r="21" spans="1:15" s="11" customFormat="1" ht="18.75" customHeight="1">
      <c r="A21" s="329">
        <v>14</v>
      </c>
      <c r="B21" s="332" t="s">
        <v>227</v>
      </c>
      <c r="C21" s="102" t="s">
        <v>228</v>
      </c>
      <c r="D21" s="103" t="s">
        <v>229</v>
      </c>
      <c r="E21" s="103">
        <v>120113</v>
      </c>
      <c r="F21" s="111"/>
      <c r="G21" s="324" t="s">
        <v>269</v>
      </c>
      <c r="H21" s="198" t="s">
        <v>270</v>
      </c>
      <c r="I21" s="103" t="s">
        <v>229</v>
      </c>
      <c r="J21" s="103">
        <v>130701</v>
      </c>
      <c r="K21" s="111"/>
      <c r="L21" s="103"/>
      <c r="M21" s="104"/>
      <c r="N21" s="318">
        <f t="shared" si="0"/>
        <v>0</v>
      </c>
      <c r="O21" s="104"/>
    </row>
    <row r="22" spans="1:15" s="11" customFormat="1" ht="18.75" customHeight="1">
      <c r="A22" s="329">
        <v>15</v>
      </c>
      <c r="B22" s="332" t="s">
        <v>233</v>
      </c>
      <c r="C22" s="102" t="s">
        <v>234</v>
      </c>
      <c r="D22" s="103" t="s">
        <v>125</v>
      </c>
      <c r="E22" s="103">
        <v>140303</v>
      </c>
      <c r="F22" s="111"/>
      <c r="G22" s="324" t="s">
        <v>272</v>
      </c>
      <c r="H22" s="198" t="s">
        <v>273</v>
      </c>
      <c r="I22" s="103" t="s">
        <v>125</v>
      </c>
      <c r="J22" s="103">
        <v>121219</v>
      </c>
      <c r="K22" s="111"/>
      <c r="L22" s="103"/>
      <c r="M22" s="104"/>
      <c r="N22" s="318">
        <f t="shared" si="0"/>
        <v>0</v>
      </c>
      <c r="O22" s="104"/>
    </row>
    <row r="23" spans="1:15" s="11" customFormat="1" ht="18.75" customHeight="1">
      <c r="A23" s="329">
        <v>16</v>
      </c>
      <c r="B23" s="332" t="s">
        <v>235</v>
      </c>
      <c r="C23" s="102" t="s">
        <v>188</v>
      </c>
      <c r="D23" s="103" t="s">
        <v>236</v>
      </c>
      <c r="E23" s="103">
        <v>130902</v>
      </c>
      <c r="F23" s="111"/>
      <c r="G23" s="324" t="s">
        <v>274</v>
      </c>
      <c r="H23" s="198" t="s">
        <v>275</v>
      </c>
      <c r="I23" s="103" t="s">
        <v>236</v>
      </c>
      <c r="J23" s="103">
        <v>130811</v>
      </c>
      <c r="K23" s="111"/>
      <c r="L23" s="103"/>
      <c r="M23" s="104"/>
      <c r="N23" s="318">
        <f t="shared" si="0"/>
        <v>0</v>
      </c>
      <c r="O23" s="104"/>
    </row>
    <row r="24" spans="1:15" s="36" customFormat="1" ht="18.75" customHeight="1">
      <c r="A24" s="329">
        <v>17</v>
      </c>
      <c r="B24" s="332" t="s">
        <v>238</v>
      </c>
      <c r="C24" s="102" t="s">
        <v>239</v>
      </c>
      <c r="D24" s="103" t="s">
        <v>237</v>
      </c>
      <c r="E24" s="103">
        <v>120907</v>
      </c>
      <c r="F24" s="111"/>
      <c r="G24" s="324" t="s">
        <v>276</v>
      </c>
      <c r="H24" s="198" t="s">
        <v>277</v>
      </c>
      <c r="I24" s="103" t="s">
        <v>237</v>
      </c>
      <c r="J24" s="103">
        <v>140221</v>
      </c>
      <c r="K24" s="111"/>
      <c r="L24" s="103"/>
      <c r="M24" s="104"/>
      <c r="N24" s="318">
        <f t="shared" si="0"/>
        <v>0</v>
      </c>
      <c r="O24" s="104"/>
    </row>
    <row r="25" spans="1:15" s="36" customFormat="1" ht="18.75" customHeight="1">
      <c r="A25" s="329">
        <v>18</v>
      </c>
      <c r="B25" s="332" t="s">
        <v>240</v>
      </c>
      <c r="C25" s="102" t="s">
        <v>241</v>
      </c>
      <c r="D25" s="103" t="s">
        <v>242</v>
      </c>
      <c r="E25" s="103">
        <v>121016</v>
      </c>
      <c r="F25" s="111"/>
      <c r="G25" s="324" t="s">
        <v>278</v>
      </c>
      <c r="H25" s="198" t="s">
        <v>206</v>
      </c>
      <c r="I25" s="103" t="s">
        <v>220</v>
      </c>
      <c r="J25" s="103">
        <v>130811</v>
      </c>
      <c r="K25" s="111"/>
      <c r="L25" s="103"/>
      <c r="M25" s="104"/>
      <c r="N25" s="318">
        <f t="shared" si="0"/>
        <v>0</v>
      </c>
      <c r="O25" s="104"/>
    </row>
    <row r="26" spans="1:15" s="36" customFormat="1" ht="18.75" customHeight="1">
      <c r="A26" s="329">
        <v>19</v>
      </c>
      <c r="B26" s="332" t="s">
        <v>205</v>
      </c>
      <c r="C26" s="102" t="s">
        <v>206</v>
      </c>
      <c r="D26" s="103" t="s">
        <v>207</v>
      </c>
      <c r="E26" s="103">
        <v>120103</v>
      </c>
      <c r="F26" s="111"/>
      <c r="G26" s="324" t="s">
        <v>205</v>
      </c>
      <c r="H26" s="198" t="s">
        <v>248</v>
      </c>
      <c r="I26" s="103" t="s">
        <v>207</v>
      </c>
      <c r="J26" s="103">
        <v>120103</v>
      </c>
      <c r="K26" s="111"/>
      <c r="L26" s="103"/>
      <c r="M26" s="104"/>
      <c r="N26" s="318">
        <f t="shared" si="0"/>
        <v>0</v>
      </c>
      <c r="O26" s="104"/>
    </row>
    <row r="27" spans="1:15" s="36" customFormat="1" ht="18.75" customHeight="1">
      <c r="A27" s="329">
        <v>20</v>
      </c>
      <c r="B27" s="332" t="s">
        <v>339</v>
      </c>
      <c r="C27" s="102" t="s">
        <v>275</v>
      </c>
      <c r="D27" s="103" t="s">
        <v>340</v>
      </c>
      <c r="E27" s="103">
        <v>130425</v>
      </c>
      <c r="F27" s="111"/>
      <c r="G27" s="324" t="s">
        <v>342</v>
      </c>
      <c r="H27" s="198" t="s">
        <v>343</v>
      </c>
      <c r="I27" s="103" t="s">
        <v>341</v>
      </c>
      <c r="J27" s="103">
        <v>121125</v>
      </c>
      <c r="K27" s="111"/>
      <c r="L27" s="103"/>
      <c r="M27" s="104"/>
      <c r="N27" s="318">
        <f t="shared" si="0"/>
        <v>0</v>
      </c>
      <c r="O27" s="104"/>
    </row>
    <row r="28" spans="1:15" s="36" customFormat="1" ht="18.75" customHeight="1">
      <c r="A28" s="329">
        <v>21</v>
      </c>
      <c r="B28" s="332" t="s">
        <v>364</v>
      </c>
      <c r="C28" s="102" t="s">
        <v>365</v>
      </c>
      <c r="D28" s="103" t="s">
        <v>271</v>
      </c>
      <c r="E28" s="103">
        <v>130703</v>
      </c>
      <c r="F28" s="111"/>
      <c r="G28" s="324" t="s">
        <v>366</v>
      </c>
      <c r="H28" s="198" t="s">
        <v>223</v>
      </c>
      <c r="I28" s="103" t="s">
        <v>367</v>
      </c>
      <c r="J28" s="103">
        <v>130705</v>
      </c>
      <c r="K28" s="111"/>
      <c r="L28" s="103"/>
      <c r="M28" s="104"/>
      <c r="N28" s="318">
        <f t="shared" si="0"/>
        <v>0</v>
      </c>
      <c r="O28" s="104"/>
    </row>
    <row r="29" spans="1:15" s="36" customFormat="1" ht="18.75" customHeight="1">
      <c r="A29" s="329">
        <v>22</v>
      </c>
      <c r="B29" s="332"/>
      <c r="C29" s="102"/>
      <c r="D29" s="103"/>
      <c r="E29" s="103"/>
      <c r="F29" s="111"/>
      <c r="G29" s="324"/>
      <c r="H29" s="198"/>
      <c r="I29" s="103"/>
      <c r="J29" s="103"/>
      <c r="K29" s="111"/>
      <c r="L29" s="103"/>
      <c r="M29" s="104"/>
      <c r="N29" s="318">
        <f t="shared" si="0"/>
        <v>0</v>
      </c>
      <c r="O29" s="104"/>
    </row>
    <row r="30" spans="1:15" s="36" customFormat="1" ht="18.75" customHeight="1" thickBot="1">
      <c r="A30" s="329">
        <v>23</v>
      </c>
      <c r="B30" s="332"/>
      <c r="C30" s="102"/>
      <c r="D30" s="103"/>
      <c r="E30" s="103"/>
      <c r="F30" s="111"/>
      <c r="G30" s="324"/>
      <c r="H30" s="198"/>
      <c r="I30" s="103"/>
      <c r="J30" s="103"/>
      <c r="K30" s="111"/>
      <c r="L30" s="103"/>
      <c r="M30" s="104"/>
      <c r="N30" s="318">
        <f t="shared" si="0"/>
        <v>0</v>
      </c>
      <c r="O30" s="104"/>
    </row>
    <row r="31" spans="1:15" s="36" customFormat="1" ht="18.75" customHeight="1">
      <c r="A31" s="329">
        <v>24</v>
      </c>
      <c r="B31" s="330"/>
      <c r="C31" s="331"/>
      <c r="D31" s="322"/>
      <c r="E31" s="322"/>
      <c r="F31" s="323"/>
      <c r="G31" s="320"/>
      <c r="H31" s="321"/>
      <c r="I31" s="322"/>
      <c r="J31" s="322"/>
      <c r="K31" s="111"/>
      <c r="L31" s="103"/>
      <c r="M31" s="104"/>
      <c r="N31" s="318">
        <f t="shared" si="0"/>
        <v>0</v>
      </c>
      <c r="O31" s="104"/>
    </row>
    <row r="32" spans="1:15" ht="18.75" customHeight="1">
      <c r="A32" s="329">
        <v>25</v>
      </c>
      <c r="B32" s="332"/>
      <c r="C32" s="102"/>
      <c r="D32" s="103"/>
      <c r="E32" s="103"/>
      <c r="F32" s="111"/>
      <c r="G32" s="324"/>
      <c r="H32" s="198"/>
      <c r="I32" s="103"/>
      <c r="J32" s="103"/>
      <c r="K32" s="111"/>
      <c r="L32" s="103"/>
      <c r="M32" s="104"/>
      <c r="N32" s="318">
        <f t="shared" si="0"/>
        <v>0</v>
      </c>
      <c r="O32" s="104"/>
    </row>
    <row r="33" spans="1:15" ht="18.75" customHeight="1">
      <c r="A33" s="329">
        <v>26</v>
      </c>
      <c r="B33" s="332"/>
      <c r="C33" s="102"/>
      <c r="D33" s="103"/>
      <c r="E33" s="103"/>
      <c r="F33" s="111"/>
      <c r="G33" s="324"/>
      <c r="H33" s="198"/>
      <c r="I33" s="103"/>
      <c r="J33" s="103"/>
      <c r="K33" s="111"/>
      <c r="L33" s="103"/>
      <c r="M33" s="104"/>
      <c r="N33" s="318">
        <f t="shared" si="0"/>
        <v>0</v>
      </c>
      <c r="O33" s="104"/>
    </row>
    <row r="34" spans="1:15" ht="18.75" customHeight="1">
      <c r="A34" s="329">
        <v>27</v>
      </c>
      <c r="B34" s="332"/>
      <c r="C34" s="102"/>
      <c r="D34" s="103"/>
      <c r="E34" s="103"/>
      <c r="F34" s="111"/>
      <c r="G34" s="324"/>
      <c r="H34" s="198"/>
      <c r="I34" s="103"/>
      <c r="J34" s="103"/>
      <c r="K34" s="111"/>
      <c r="L34" s="103"/>
      <c r="M34" s="104"/>
      <c r="N34" s="318">
        <f t="shared" si="0"/>
        <v>0</v>
      </c>
      <c r="O34" s="104"/>
    </row>
    <row r="35" spans="1:15" ht="18.75" customHeight="1">
      <c r="A35" s="329">
        <v>28</v>
      </c>
      <c r="B35" s="332"/>
      <c r="C35" s="102"/>
      <c r="D35" s="103"/>
      <c r="E35" s="103"/>
      <c r="F35" s="111"/>
      <c r="G35" s="324"/>
      <c r="H35" s="198"/>
      <c r="I35" s="103"/>
      <c r="J35" s="103"/>
      <c r="K35" s="111"/>
      <c r="L35" s="103"/>
      <c r="M35" s="104"/>
      <c r="N35" s="318">
        <f t="shared" si="0"/>
        <v>0</v>
      </c>
      <c r="O35" s="104"/>
    </row>
    <row r="36" spans="1:15" ht="18.75" customHeight="1">
      <c r="A36" s="329">
        <v>29</v>
      </c>
      <c r="B36" s="332"/>
      <c r="C36" s="102"/>
      <c r="D36" s="103"/>
      <c r="E36" s="103"/>
      <c r="F36" s="111"/>
      <c r="G36" s="324"/>
      <c r="H36" s="198"/>
      <c r="I36" s="103"/>
      <c r="J36" s="103"/>
      <c r="K36" s="111"/>
      <c r="L36" s="103"/>
      <c r="M36" s="104"/>
      <c r="N36" s="318">
        <f t="shared" si="0"/>
        <v>0</v>
      </c>
      <c r="O36" s="104"/>
    </row>
    <row r="37" spans="1:15" ht="18.75" customHeight="1">
      <c r="A37" s="329">
        <v>30</v>
      </c>
      <c r="B37" s="332"/>
      <c r="C37" s="102"/>
      <c r="D37" s="103"/>
      <c r="E37" s="103"/>
      <c r="F37" s="111"/>
      <c r="G37" s="324"/>
      <c r="H37" s="198"/>
      <c r="I37" s="103"/>
      <c r="J37" s="103"/>
      <c r="K37" s="111"/>
      <c r="L37" s="103"/>
      <c r="M37" s="104"/>
      <c r="N37" s="318">
        <f t="shared" si="0"/>
        <v>0</v>
      </c>
      <c r="O37" s="104"/>
    </row>
    <row r="38" spans="1:15" ht="18.75" customHeight="1">
      <c r="A38" s="329">
        <v>31</v>
      </c>
      <c r="B38" s="332"/>
      <c r="C38" s="102"/>
      <c r="D38" s="103"/>
      <c r="E38" s="103"/>
      <c r="F38" s="111"/>
      <c r="G38" s="324"/>
      <c r="H38" s="198"/>
      <c r="I38" s="103"/>
      <c r="J38" s="103"/>
      <c r="K38" s="111"/>
      <c r="L38" s="103"/>
      <c r="M38" s="104"/>
      <c r="N38" s="318">
        <f t="shared" si="0"/>
        <v>0</v>
      </c>
      <c r="O38" s="104"/>
    </row>
    <row r="39" spans="1:15" ht="18.75" customHeight="1">
      <c r="A39" s="329">
        <v>32</v>
      </c>
      <c r="B39" s="332"/>
      <c r="C39" s="102"/>
      <c r="D39" s="103"/>
      <c r="E39" s="103"/>
      <c r="F39" s="111"/>
      <c r="G39" s="324"/>
      <c r="H39" s="198"/>
      <c r="I39" s="103"/>
      <c r="J39" s="103"/>
      <c r="K39" s="111"/>
      <c r="L39" s="103"/>
      <c r="M39" s="104"/>
      <c r="N39" s="318">
        <f t="shared" si="0"/>
        <v>0</v>
      </c>
      <c r="O39" s="104"/>
    </row>
    <row r="40" spans="1:15" ht="18.75" customHeight="1">
      <c r="A40" s="329">
        <v>33</v>
      </c>
      <c r="B40" s="332"/>
      <c r="C40" s="102"/>
      <c r="D40" s="103"/>
      <c r="E40" s="103"/>
      <c r="F40" s="111"/>
      <c r="G40" s="324"/>
      <c r="H40" s="198"/>
      <c r="I40" s="103"/>
      <c r="J40" s="103"/>
      <c r="K40" s="111"/>
      <c r="L40" s="103"/>
      <c r="M40" s="104"/>
      <c r="N40" s="318">
        <f aca="true" t="shared" si="1" ref="N40:N71">SUM(F40,K40)</f>
        <v>0</v>
      </c>
      <c r="O40" s="104"/>
    </row>
    <row r="41" spans="1:15" ht="18.75" customHeight="1">
      <c r="A41" s="329">
        <v>34</v>
      </c>
      <c r="B41" s="332"/>
      <c r="C41" s="102"/>
      <c r="D41" s="103"/>
      <c r="E41" s="103"/>
      <c r="F41" s="111"/>
      <c r="G41" s="324"/>
      <c r="H41" s="198"/>
      <c r="I41" s="103"/>
      <c r="J41" s="103"/>
      <c r="K41" s="111"/>
      <c r="L41" s="103"/>
      <c r="M41" s="104"/>
      <c r="N41" s="318">
        <f t="shared" si="1"/>
        <v>0</v>
      </c>
      <c r="O41" s="104"/>
    </row>
    <row r="42" spans="1:15" ht="18.75" customHeight="1">
      <c r="A42" s="329">
        <v>35</v>
      </c>
      <c r="B42" s="332"/>
      <c r="C42" s="102"/>
      <c r="D42" s="103"/>
      <c r="E42" s="103"/>
      <c r="F42" s="111"/>
      <c r="G42" s="324"/>
      <c r="H42" s="198"/>
      <c r="I42" s="103"/>
      <c r="J42" s="103"/>
      <c r="K42" s="111"/>
      <c r="L42" s="103"/>
      <c r="M42" s="104"/>
      <c r="N42" s="318">
        <f t="shared" si="1"/>
        <v>0</v>
      </c>
      <c r="O42" s="104"/>
    </row>
    <row r="43" spans="1:15" ht="18.75" customHeight="1">
      <c r="A43" s="329">
        <v>36</v>
      </c>
      <c r="B43" s="332"/>
      <c r="C43" s="102"/>
      <c r="D43" s="103"/>
      <c r="E43" s="103"/>
      <c r="F43" s="111"/>
      <c r="G43" s="324"/>
      <c r="H43" s="198"/>
      <c r="I43" s="103"/>
      <c r="J43" s="103"/>
      <c r="K43" s="111"/>
      <c r="L43" s="103"/>
      <c r="M43" s="104"/>
      <c r="N43" s="318">
        <f t="shared" si="1"/>
        <v>0</v>
      </c>
      <c r="O43" s="104"/>
    </row>
    <row r="44" spans="1:15" ht="18.75" customHeight="1">
      <c r="A44" s="329">
        <v>37</v>
      </c>
      <c r="B44" s="332"/>
      <c r="C44" s="102"/>
      <c r="D44" s="103"/>
      <c r="E44" s="103"/>
      <c r="F44" s="111"/>
      <c r="G44" s="324"/>
      <c r="H44" s="198"/>
      <c r="I44" s="103"/>
      <c r="J44" s="103"/>
      <c r="K44" s="111"/>
      <c r="L44" s="103"/>
      <c r="M44" s="104"/>
      <c r="N44" s="318">
        <f t="shared" si="1"/>
        <v>0</v>
      </c>
      <c r="O44" s="104"/>
    </row>
    <row r="45" spans="1:15" ht="18.75" customHeight="1">
      <c r="A45" s="329">
        <v>38</v>
      </c>
      <c r="B45" s="332"/>
      <c r="C45" s="102"/>
      <c r="D45" s="103"/>
      <c r="E45" s="103"/>
      <c r="F45" s="111"/>
      <c r="G45" s="324"/>
      <c r="H45" s="198"/>
      <c r="I45" s="103"/>
      <c r="J45" s="103"/>
      <c r="K45" s="111"/>
      <c r="L45" s="103"/>
      <c r="M45" s="104"/>
      <c r="N45" s="318">
        <f t="shared" si="1"/>
        <v>0</v>
      </c>
      <c r="O45" s="104"/>
    </row>
    <row r="46" spans="1:15" ht="18.75" customHeight="1">
      <c r="A46" s="329">
        <v>39</v>
      </c>
      <c r="B46" s="332"/>
      <c r="C46" s="102"/>
      <c r="D46" s="103"/>
      <c r="E46" s="103"/>
      <c r="F46" s="111"/>
      <c r="G46" s="324"/>
      <c r="H46" s="198"/>
      <c r="I46" s="103"/>
      <c r="J46" s="103"/>
      <c r="K46" s="111"/>
      <c r="L46" s="103"/>
      <c r="M46" s="104"/>
      <c r="N46" s="318">
        <f t="shared" si="1"/>
        <v>0</v>
      </c>
      <c r="O46" s="104"/>
    </row>
    <row r="47" spans="1:15" ht="18.75" customHeight="1">
      <c r="A47" s="329">
        <v>40</v>
      </c>
      <c r="B47" s="332"/>
      <c r="C47" s="102"/>
      <c r="D47" s="103"/>
      <c r="E47" s="103"/>
      <c r="F47" s="111"/>
      <c r="G47" s="324"/>
      <c r="H47" s="198"/>
      <c r="I47" s="103"/>
      <c r="J47" s="103"/>
      <c r="K47" s="111"/>
      <c r="L47" s="103"/>
      <c r="M47" s="104"/>
      <c r="N47" s="318">
        <f t="shared" si="1"/>
        <v>0</v>
      </c>
      <c r="O47" s="104"/>
    </row>
    <row r="48" spans="1:15" ht="18.75" customHeight="1">
      <c r="A48" s="329">
        <v>41</v>
      </c>
      <c r="B48" s="332"/>
      <c r="C48" s="102"/>
      <c r="D48" s="103"/>
      <c r="E48" s="103"/>
      <c r="F48" s="111"/>
      <c r="G48" s="324"/>
      <c r="H48" s="198"/>
      <c r="I48" s="103"/>
      <c r="J48" s="103"/>
      <c r="K48" s="111"/>
      <c r="L48" s="103"/>
      <c r="M48" s="104"/>
      <c r="N48" s="318">
        <f t="shared" si="1"/>
        <v>0</v>
      </c>
      <c r="O48" s="104"/>
    </row>
    <row r="49" spans="1:15" ht="18.75" customHeight="1">
      <c r="A49" s="329">
        <v>42</v>
      </c>
      <c r="B49" s="332"/>
      <c r="C49" s="102"/>
      <c r="D49" s="103"/>
      <c r="E49" s="103"/>
      <c r="F49" s="111"/>
      <c r="G49" s="324"/>
      <c r="H49" s="198"/>
      <c r="I49" s="103"/>
      <c r="J49" s="103"/>
      <c r="K49" s="111"/>
      <c r="L49" s="103"/>
      <c r="M49" s="104"/>
      <c r="N49" s="318">
        <f t="shared" si="1"/>
        <v>0</v>
      </c>
      <c r="O49" s="104"/>
    </row>
    <row r="50" spans="1:15" ht="18.75" customHeight="1">
      <c r="A50" s="329">
        <v>43</v>
      </c>
      <c r="B50" s="332"/>
      <c r="C50" s="102"/>
      <c r="D50" s="103"/>
      <c r="E50" s="103"/>
      <c r="F50" s="111"/>
      <c r="G50" s="324"/>
      <c r="H50" s="198"/>
      <c r="I50" s="103"/>
      <c r="J50" s="103"/>
      <c r="K50" s="111"/>
      <c r="L50" s="103"/>
      <c r="M50" s="104"/>
      <c r="N50" s="318">
        <f t="shared" si="1"/>
        <v>0</v>
      </c>
      <c r="O50" s="104"/>
    </row>
    <row r="51" spans="1:15" ht="18.75" customHeight="1">
      <c r="A51" s="329">
        <v>44</v>
      </c>
      <c r="B51" s="332"/>
      <c r="C51" s="102"/>
      <c r="D51" s="103"/>
      <c r="E51" s="103"/>
      <c r="F51" s="111"/>
      <c r="G51" s="324"/>
      <c r="H51" s="198"/>
      <c r="I51" s="103"/>
      <c r="J51" s="103"/>
      <c r="K51" s="111"/>
      <c r="L51" s="103"/>
      <c r="M51" s="104"/>
      <c r="N51" s="318">
        <f t="shared" si="1"/>
        <v>0</v>
      </c>
      <c r="O51" s="104"/>
    </row>
    <row r="52" spans="1:15" ht="18.75" customHeight="1">
      <c r="A52" s="329">
        <v>45</v>
      </c>
      <c r="B52" s="332"/>
      <c r="C52" s="102"/>
      <c r="D52" s="103"/>
      <c r="E52" s="103"/>
      <c r="F52" s="111"/>
      <c r="G52" s="324"/>
      <c r="H52" s="198"/>
      <c r="I52" s="103"/>
      <c r="J52" s="103"/>
      <c r="K52" s="111"/>
      <c r="L52" s="103"/>
      <c r="M52" s="104"/>
      <c r="N52" s="318">
        <f t="shared" si="1"/>
        <v>0</v>
      </c>
      <c r="O52" s="104"/>
    </row>
    <row r="53" spans="1:15" ht="18.75" customHeight="1">
      <c r="A53" s="329">
        <v>46</v>
      </c>
      <c r="B53" s="332"/>
      <c r="C53" s="102"/>
      <c r="D53" s="103"/>
      <c r="E53" s="103"/>
      <c r="F53" s="111"/>
      <c r="G53" s="324"/>
      <c r="H53" s="198"/>
      <c r="I53" s="103"/>
      <c r="J53" s="103"/>
      <c r="K53" s="111"/>
      <c r="L53" s="103"/>
      <c r="M53" s="104"/>
      <c r="N53" s="318">
        <f t="shared" si="1"/>
        <v>0</v>
      </c>
      <c r="O53" s="104"/>
    </row>
    <row r="54" spans="1:15" ht="18.75" customHeight="1">
      <c r="A54" s="329">
        <v>47</v>
      </c>
      <c r="B54" s="332"/>
      <c r="C54" s="102"/>
      <c r="D54" s="103"/>
      <c r="E54" s="103"/>
      <c r="F54" s="111"/>
      <c r="G54" s="324"/>
      <c r="H54" s="198"/>
      <c r="I54" s="103"/>
      <c r="J54" s="103"/>
      <c r="K54" s="111"/>
      <c r="L54" s="103"/>
      <c r="M54" s="104"/>
      <c r="N54" s="318">
        <f t="shared" si="1"/>
        <v>0</v>
      </c>
      <c r="O54" s="104"/>
    </row>
    <row r="55" spans="1:15" ht="18.75" customHeight="1">
      <c r="A55" s="329">
        <v>48</v>
      </c>
      <c r="B55" s="332"/>
      <c r="C55" s="102"/>
      <c r="D55" s="103"/>
      <c r="E55" s="103"/>
      <c r="F55" s="111"/>
      <c r="G55" s="324"/>
      <c r="H55" s="198"/>
      <c r="I55" s="103"/>
      <c r="J55" s="103"/>
      <c r="K55" s="111"/>
      <c r="L55" s="103"/>
      <c r="M55" s="104"/>
      <c r="N55" s="318">
        <f t="shared" si="1"/>
        <v>0</v>
      </c>
      <c r="O55" s="104"/>
    </row>
    <row r="56" spans="1:15" ht="18.75" customHeight="1">
      <c r="A56" s="329">
        <v>49</v>
      </c>
      <c r="B56" s="332"/>
      <c r="C56" s="102"/>
      <c r="D56" s="103"/>
      <c r="E56" s="103"/>
      <c r="F56" s="111"/>
      <c r="G56" s="324"/>
      <c r="H56" s="198"/>
      <c r="I56" s="103"/>
      <c r="J56" s="103"/>
      <c r="K56" s="111"/>
      <c r="L56" s="103"/>
      <c r="M56" s="104"/>
      <c r="N56" s="318">
        <f t="shared" si="1"/>
        <v>0</v>
      </c>
      <c r="O56" s="104"/>
    </row>
    <row r="57" spans="1:15" ht="18.75" customHeight="1">
      <c r="A57" s="329">
        <v>50</v>
      </c>
      <c r="B57" s="332"/>
      <c r="C57" s="102"/>
      <c r="D57" s="103"/>
      <c r="E57" s="103"/>
      <c r="F57" s="111"/>
      <c r="G57" s="324"/>
      <c r="H57" s="198"/>
      <c r="I57" s="103"/>
      <c r="J57" s="103"/>
      <c r="K57" s="111"/>
      <c r="L57" s="103"/>
      <c r="M57" s="104"/>
      <c r="N57" s="318">
        <f t="shared" si="1"/>
        <v>0</v>
      </c>
      <c r="O57" s="104"/>
    </row>
    <row r="58" spans="1:15" ht="18.75" customHeight="1">
      <c r="A58" s="329">
        <v>51</v>
      </c>
      <c r="B58" s="332"/>
      <c r="C58" s="102"/>
      <c r="D58" s="103"/>
      <c r="E58" s="103"/>
      <c r="F58" s="111"/>
      <c r="G58" s="324"/>
      <c r="H58" s="198"/>
      <c r="I58" s="103"/>
      <c r="J58" s="103"/>
      <c r="K58" s="111"/>
      <c r="L58" s="103"/>
      <c r="M58" s="104"/>
      <c r="N58" s="318">
        <f t="shared" si="1"/>
        <v>0</v>
      </c>
      <c r="O58" s="104"/>
    </row>
    <row r="59" spans="1:15" ht="18.75" customHeight="1">
      <c r="A59" s="329">
        <v>52</v>
      </c>
      <c r="B59" s="332"/>
      <c r="C59" s="102"/>
      <c r="D59" s="103"/>
      <c r="E59" s="103"/>
      <c r="F59" s="111"/>
      <c r="G59" s="324"/>
      <c r="H59" s="198"/>
      <c r="I59" s="103"/>
      <c r="J59" s="103"/>
      <c r="K59" s="111"/>
      <c r="L59" s="103"/>
      <c r="M59" s="104"/>
      <c r="N59" s="318">
        <f t="shared" si="1"/>
        <v>0</v>
      </c>
      <c r="O59" s="104"/>
    </row>
    <row r="60" spans="1:15" ht="18.75" customHeight="1">
      <c r="A60" s="329">
        <v>53</v>
      </c>
      <c r="B60" s="332"/>
      <c r="C60" s="102"/>
      <c r="D60" s="103"/>
      <c r="E60" s="103"/>
      <c r="F60" s="111"/>
      <c r="G60" s="324"/>
      <c r="H60" s="198"/>
      <c r="I60" s="103"/>
      <c r="J60" s="103"/>
      <c r="K60" s="111"/>
      <c r="L60" s="103"/>
      <c r="M60" s="104"/>
      <c r="N60" s="318">
        <f t="shared" si="1"/>
        <v>0</v>
      </c>
      <c r="O60" s="104"/>
    </row>
    <row r="61" spans="1:15" ht="18.75" customHeight="1">
      <c r="A61" s="329">
        <v>54</v>
      </c>
      <c r="B61" s="332"/>
      <c r="C61" s="102"/>
      <c r="D61" s="103"/>
      <c r="E61" s="103"/>
      <c r="F61" s="111"/>
      <c r="G61" s="324"/>
      <c r="H61" s="198"/>
      <c r="I61" s="103"/>
      <c r="J61" s="103"/>
      <c r="K61" s="111"/>
      <c r="L61" s="103"/>
      <c r="M61" s="104"/>
      <c r="N61" s="318">
        <f t="shared" si="1"/>
        <v>0</v>
      </c>
      <c r="O61" s="104"/>
    </row>
    <row r="62" spans="1:15" ht="18.75" customHeight="1">
      <c r="A62" s="329">
        <v>55</v>
      </c>
      <c r="B62" s="332"/>
      <c r="C62" s="102"/>
      <c r="D62" s="103"/>
      <c r="E62" s="103"/>
      <c r="F62" s="111"/>
      <c r="G62" s="324"/>
      <c r="H62" s="198"/>
      <c r="I62" s="103"/>
      <c r="J62" s="103"/>
      <c r="K62" s="111"/>
      <c r="L62" s="103"/>
      <c r="M62" s="104"/>
      <c r="N62" s="318">
        <f t="shared" si="1"/>
        <v>0</v>
      </c>
      <c r="O62" s="104"/>
    </row>
    <row r="63" spans="1:15" ht="18.75" customHeight="1">
      <c r="A63" s="329">
        <v>56</v>
      </c>
      <c r="B63" s="332"/>
      <c r="C63" s="102"/>
      <c r="D63" s="103"/>
      <c r="E63" s="103"/>
      <c r="F63" s="111"/>
      <c r="G63" s="324"/>
      <c r="H63" s="198"/>
      <c r="I63" s="103"/>
      <c r="J63" s="103"/>
      <c r="K63" s="111"/>
      <c r="L63" s="103"/>
      <c r="M63" s="104"/>
      <c r="N63" s="318">
        <f t="shared" si="1"/>
        <v>0</v>
      </c>
      <c r="O63" s="104"/>
    </row>
    <row r="64" spans="1:15" ht="18.75" customHeight="1">
      <c r="A64" s="329">
        <v>57</v>
      </c>
      <c r="B64" s="332"/>
      <c r="C64" s="102"/>
      <c r="D64" s="103"/>
      <c r="E64" s="103"/>
      <c r="F64" s="111"/>
      <c r="G64" s="324"/>
      <c r="H64" s="198"/>
      <c r="I64" s="103"/>
      <c r="J64" s="103"/>
      <c r="K64" s="111"/>
      <c r="L64" s="103"/>
      <c r="M64" s="104"/>
      <c r="N64" s="318">
        <f t="shared" si="1"/>
        <v>0</v>
      </c>
      <c r="O64" s="104"/>
    </row>
    <row r="65" spans="1:15" ht="18.75" customHeight="1">
      <c r="A65" s="329">
        <v>58</v>
      </c>
      <c r="B65" s="332"/>
      <c r="C65" s="102"/>
      <c r="D65" s="103"/>
      <c r="E65" s="103"/>
      <c r="F65" s="111"/>
      <c r="G65" s="324"/>
      <c r="H65" s="198"/>
      <c r="I65" s="103"/>
      <c r="J65" s="103"/>
      <c r="K65" s="111"/>
      <c r="L65" s="103"/>
      <c r="M65" s="104"/>
      <c r="N65" s="318">
        <f t="shared" si="1"/>
        <v>0</v>
      </c>
      <c r="O65" s="104"/>
    </row>
    <row r="66" spans="1:15" ht="18.75" customHeight="1">
      <c r="A66" s="329">
        <v>59</v>
      </c>
      <c r="B66" s="332"/>
      <c r="C66" s="102"/>
      <c r="D66" s="103"/>
      <c r="E66" s="103"/>
      <c r="F66" s="111"/>
      <c r="G66" s="324"/>
      <c r="H66" s="198"/>
      <c r="I66" s="103"/>
      <c r="J66" s="103"/>
      <c r="K66" s="111"/>
      <c r="L66" s="103"/>
      <c r="M66" s="104"/>
      <c r="N66" s="318">
        <f t="shared" si="1"/>
        <v>0</v>
      </c>
      <c r="O66" s="104"/>
    </row>
    <row r="67" spans="1:15" ht="18.75" customHeight="1">
      <c r="A67" s="329">
        <v>60</v>
      </c>
      <c r="B67" s="332"/>
      <c r="C67" s="102"/>
      <c r="D67" s="103"/>
      <c r="E67" s="103"/>
      <c r="F67" s="111"/>
      <c r="G67" s="324"/>
      <c r="H67" s="198"/>
      <c r="I67" s="103"/>
      <c r="J67" s="103"/>
      <c r="K67" s="111"/>
      <c r="L67" s="103"/>
      <c r="M67" s="104"/>
      <c r="N67" s="318">
        <f t="shared" si="1"/>
        <v>0</v>
      </c>
      <c r="O67" s="104"/>
    </row>
    <row r="68" spans="1:15" ht="19.5" customHeight="1">
      <c r="A68" s="329">
        <v>61</v>
      </c>
      <c r="B68" s="332"/>
      <c r="C68" s="102"/>
      <c r="D68" s="103"/>
      <c r="E68" s="103"/>
      <c r="F68" s="111"/>
      <c r="G68" s="324"/>
      <c r="H68" s="198"/>
      <c r="I68" s="103"/>
      <c r="J68" s="103"/>
      <c r="K68" s="111"/>
      <c r="L68" s="103"/>
      <c r="M68" s="104"/>
      <c r="N68" s="318">
        <f t="shared" si="1"/>
        <v>0</v>
      </c>
      <c r="O68" s="104"/>
    </row>
    <row r="69" spans="1:15" ht="19.5" customHeight="1">
      <c r="A69" s="329">
        <v>62</v>
      </c>
      <c r="B69" s="332"/>
      <c r="C69" s="102"/>
      <c r="D69" s="103"/>
      <c r="E69" s="103"/>
      <c r="F69" s="111"/>
      <c r="G69" s="324"/>
      <c r="H69" s="198"/>
      <c r="I69" s="103"/>
      <c r="J69" s="103"/>
      <c r="K69" s="111"/>
      <c r="L69" s="103"/>
      <c r="M69" s="104"/>
      <c r="N69" s="318">
        <f t="shared" si="1"/>
        <v>0</v>
      </c>
      <c r="O69" s="104"/>
    </row>
    <row r="70" spans="1:15" ht="19.5" customHeight="1">
      <c r="A70" s="329">
        <v>63</v>
      </c>
      <c r="B70" s="332"/>
      <c r="C70" s="102"/>
      <c r="D70" s="103"/>
      <c r="E70" s="103"/>
      <c r="F70" s="111"/>
      <c r="G70" s="324"/>
      <c r="H70" s="198"/>
      <c r="I70" s="103"/>
      <c r="J70" s="103"/>
      <c r="K70" s="111"/>
      <c r="L70" s="103"/>
      <c r="M70" s="104"/>
      <c r="N70" s="318">
        <f t="shared" si="1"/>
        <v>0</v>
      </c>
      <c r="O70" s="104"/>
    </row>
    <row r="71" spans="1:15" ht="19.5" customHeight="1">
      <c r="A71" s="329">
        <v>64</v>
      </c>
      <c r="B71" s="332"/>
      <c r="C71" s="102"/>
      <c r="D71" s="103"/>
      <c r="E71" s="103"/>
      <c r="F71" s="111"/>
      <c r="G71" s="324"/>
      <c r="H71" s="198"/>
      <c r="I71" s="103"/>
      <c r="J71" s="103"/>
      <c r="K71" s="111"/>
      <c r="L71" s="103"/>
      <c r="M71" s="104"/>
      <c r="N71" s="318">
        <f t="shared" si="1"/>
        <v>0</v>
      </c>
      <c r="O71" s="104"/>
    </row>
    <row r="72" spans="1:15" ht="19.5" customHeight="1">
      <c r="A72" s="329">
        <v>65</v>
      </c>
      <c r="B72" s="332"/>
      <c r="C72" s="102"/>
      <c r="D72" s="103"/>
      <c r="E72" s="103"/>
      <c r="F72" s="111"/>
      <c r="G72" s="324"/>
      <c r="H72" s="198"/>
      <c r="I72" s="103"/>
      <c r="J72" s="103"/>
      <c r="K72" s="111"/>
      <c r="L72" s="103"/>
      <c r="M72" s="104"/>
      <c r="N72" s="318">
        <f aca="true" t="shared" si="2" ref="N72:N87">SUM(F72,K72)</f>
        <v>0</v>
      </c>
      <c r="O72" s="104"/>
    </row>
    <row r="73" spans="1:15" ht="19.5" customHeight="1">
      <c r="A73" s="329">
        <v>66</v>
      </c>
      <c r="B73" s="332"/>
      <c r="C73" s="102"/>
      <c r="D73" s="103"/>
      <c r="E73" s="103"/>
      <c r="F73" s="111"/>
      <c r="G73" s="324"/>
      <c r="H73" s="198"/>
      <c r="I73" s="103"/>
      <c r="J73" s="103"/>
      <c r="K73" s="111"/>
      <c r="L73" s="103"/>
      <c r="M73" s="104"/>
      <c r="N73" s="318">
        <f t="shared" si="2"/>
        <v>0</v>
      </c>
      <c r="O73" s="104"/>
    </row>
    <row r="74" spans="1:15" ht="19.5" customHeight="1">
      <c r="A74" s="329">
        <v>67</v>
      </c>
      <c r="B74" s="332"/>
      <c r="C74" s="102"/>
      <c r="D74" s="103"/>
      <c r="E74" s="103"/>
      <c r="F74" s="111"/>
      <c r="G74" s="324"/>
      <c r="H74" s="198"/>
      <c r="I74" s="103"/>
      <c r="J74" s="103"/>
      <c r="K74" s="111"/>
      <c r="L74" s="103"/>
      <c r="M74" s="104"/>
      <c r="N74" s="318">
        <f t="shared" si="2"/>
        <v>0</v>
      </c>
      <c r="O74" s="104"/>
    </row>
    <row r="75" spans="1:15" ht="19.5" customHeight="1">
      <c r="A75" s="329">
        <v>68</v>
      </c>
      <c r="B75" s="332"/>
      <c r="C75" s="102"/>
      <c r="D75" s="103"/>
      <c r="E75" s="103"/>
      <c r="F75" s="111"/>
      <c r="G75" s="324"/>
      <c r="H75" s="198"/>
      <c r="I75" s="103"/>
      <c r="J75" s="103"/>
      <c r="K75" s="111"/>
      <c r="L75" s="103"/>
      <c r="M75" s="104"/>
      <c r="N75" s="318">
        <f t="shared" si="2"/>
        <v>0</v>
      </c>
      <c r="O75" s="104"/>
    </row>
    <row r="76" spans="1:15" ht="19.5" customHeight="1">
      <c r="A76" s="329">
        <v>69</v>
      </c>
      <c r="B76" s="332"/>
      <c r="C76" s="102"/>
      <c r="D76" s="103"/>
      <c r="E76" s="103"/>
      <c r="F76" s="111"/>
      <c r="G76" s="324"/>
      <c r="H76" s="198"/>
      <c r="I76" s="103"/>
      <c r="J76" s="103"/>
      <c r="K76" s="111"/>
      <c r="L76" s="103"/>
      <c r="M76" s="104"/>
      <c r="N76" s="318">
        <f t="shared" si="2"/>
        <v>0</v>
      </c>
      <c r="O76" s="104"/>
    </row>
    <row r="77" spans="1:15" ht="19.5" customHeight="1">
      <c r="A77" s="329">
        <v>70</v>
      </c>
      <c r="B77" s="332"/>
      <c r="C77" s="102"/>
      <c r="D77" s="103"/>
      <c r="E77" s="103"/>
      <c r="F77" s="111"/>
      <c r="G77" s="324"/>
      <c r="H77" s="198"/>
      <c r="I77" s="103"/>
      <c r="J77" s="103"/>
      <c r="K77" s="111"/>
      <c r="L77" s="103"/>
      <c r="M77" s="104"/>
      <c r="N77" s="318">
        <f t="shared" si="2"/>
        <v>0</v>
      </c>
      <c r="O77" s="104"/>
    </row>
    <row r="78" spans="1:15" ht="19.5" customHeight="1">
      <c r="A78" s="329">
        <v>71</v>
      </c>
      <c r="B78" s="332"/>
      <c r="C78" s="102"/>
      <c r="D78" s="103"/>
      <c r="E78" s="103"/>
      <c r="F78" s="111"/>
      <c r="G78" s="324"/>
      <c r="H78" s="198"/>
      <c r="I78" s="103"/>
      <c r="J78" s="103"/>
      <c r="K78" s="111"/>
      <c r="L78" s="103"/>
      <c r="M78" s="104"/>
      <c r="N78" s="318">
        <f t="shared" si="2"/>
        <v>0</v>
      </c>
      <c r="O78" s="104"/>
    </row>
    <row r="79" spans="1:15" ht="19.5" customHeight="1">
      <c r="A79" s="329">
        <v>72</v>
      </c>
      <c r="B79" s="332"/>
      <c r="C79" s="102"/>
      <c r="D79" s="103"/>
      <c r="E79" s="103"/>
      <c r="F79" s="111"/>
      <c r="G79" s="324"/>
      <c r="H79" s="198"/>
      <c r="I79" s="103"/>
      <c r="J79" s="103"/>
      <c r="K79" s="111"/>
      <c r="L79" s="103"/>
      <c r="M79" s="104"/>
      <c r="N79" s="318">
        <f t="shared" si="2"/>
        <v>0</v>
      </c>
      <c r="O79" s="104"/>
    </row>
    <row r="80" spans="1:15" ht="19.5" customHeight="1">
      <c r="A80" s="329">
        <v>73</v>
      </c>
      <c r="B80" s="332"/>
      <c r="C80" s="102"/>
      <c r="D80" s="103"/>
      <c r="E80" s="103"/>
      <c r="F80" s="111"/>
      <c r="G80" s="324"/>
      <c r="H80" s="198"/>
      <c r="I80" s="103"/>
      <c r="J80" s="103"/>
      <c r="K80" s="111"/>
      <c r="L80" s="103"/>
      <c r="M80" s="104"/>
      <c r="N80" s="318">
        <f t="shared" si="2"/>
        <v>0</v>
      </c>
      <c r="O80" s="104"/>
    </row>
    <row r="81" spans="1:15" ht="19.5" customHeight="1">
      <c r="A81" s="329">
        <v>74</v>
      </c>
      <c r="B81" s="332"/>
      <c r="C81" s="102"/>
      <c r="D81" s="103"/>
      <c r="E81" s="103"/>
      <c r="F81" s="111"/>
      <c r="G81" s="324"/>
      <c r="H81" s="198"/>
      <c r="I81" s="103"/>
      <c r="J81" s="103"/>
      <c r="K81" s="111"/>
      <c r="L81" s="103"/>
      <c r="M81" s="104"/>
      <c r="N81" s="318">
        <f t="shared" si="2"/>
        <v>0</v>
      </c>
      <c r="O81" s="104"/>
    </row>
    <row r="82" spans="1:15" ht="19.5" customHeight="1">
      <c r="A82" s="329">
        <v>75</v>
      </c>
      <c r="B82" s="332"/>
      <c r="C82" s="102"/>
      <c r="D82" s="103"/>
      <c r="E82" s="103"/>
      <c r="F82" s="111"/>
      <c r="G82" s="324"/>
      <c r="H82" s="198"/>
      <c r="I82" s="103"/>
      <c r="J82" s="103"/>
      <c r="K82" s="111"/>
      <c r="L82" s="103"/>
      <c r="M82" s="104"/>
      <c r="N82" s="318">
        <f t="shared" si="2"/>
        <v>0</v>
      </c>
      <c r="O82" s="104"/>
    </row>
    <row r="83" spans="1:15" ht="19.5" customHeight="1">
      <c r="A83" s="329">
        <v>76</v>
      </c>
      <c r="B83" s="332"/>
      <c r="C83" s="102"/>
      <c r="D83" s="103"/>
      <c r="E83" s="103"/>
      <c r="F83" s="111"/>
      <c r="G83" s="324"/>
      <c r="H83" s="198"/>
      <c r="I83" s="103"/>
      <c r="J83" s="103"/>
      <c r="K83" s="111"/>
      <c r="L83" s="103"/>
      <c r="M83" s="104"/>
      <c r="N83" s="318">
        <f t="shared" si="2"/>
        <v>0</v>
      </c>
      <c r="O83" s="104"/>
    </row>
    <row r="84" spans="1:15" ht="19.5" customHeight="1">
      <c r="A84" s="329">
        <v>77</v>
      </c>
      <c r="B84" s="332"/>
      <c r="C84" s="102"/>
      <c r="D84" s="103"/>
      <c r="E84" s="103"/>
      <c r="F84" s="111"/>
      <c r="G84" s="324"/>
      <c r="H84" s="198"/>
      <c r="I84" s="103"/>
      <c r="J84" s="103"/>
      <c r="K84" s="111"/>
      <c r="L84" s="103"/>
      <c r="M84" s="104"/>
      <c r="N84" s="318">
        <f t="shared" si="2"/>
        <v>0</v>
      </c>
      <c r="O84" s="104"/>
    </row>
    <row r="85" spans="1:15" ht="19.5" customHeight="1">
      <c r="A85" s="329">
        <v>78</v>
      </c>
      <c r="B85" s="332"/>
      <c r="C85" s="102"/>
      <c r="D85" s="103"/>
      <c r="E85" s="103"/>
      <c r="F85" s="111"/>
      <c r="G85" s="324"/>
      <c r="H85" s="198"/>
      <c r="I85" s="103"/>
      <c r="J85" s="103"/>
      <c r="K85" s="111"/>
      <c r="L85" s="103"/>
      <c r="M85" s="104"/>
      <c r="N85" s="318">
        <f t="shared" si="2"/>
        <v>0</v>
      </c>
      <c r="O85" s="104"/>
    </row>
    <row r="86" spans="1:15" ht="19.5" customHeight="1">
      <c r="A86" s="329">
        <v>79</v>
      </c>
      <c r="B86" s="332"/>
      <c r="C86" s="102"/>
      <c r="D86" s="103"/>
      <c r="E86" s="103"/>
      <c r="F86" s="111"/>
      <c r="G86" s="324"/>
      <c r="H86" s="198"/>
      <c r="I86" s="103"/>
      <c r="J86" s="103"/>
      <c r="K86" s="111"/>
      <c r="L86" s="103"/>
      <c r="M86" s="104"/>
      <c r="N86" s="318">
        <f t="shared" si="2"/>
        <v>0</v>
      </c>
      <c r="O86" s="104"/>
    </row>
    <row r="87" spans="1:15" ht="19.5" customHeight="1" thickBot="1">
      <c r="A87" s="329">
        <v>80</v>
      </c>
      <c r="B87" s="333"/>
      <c r="C87" s="248"/>
      <c r="D87" s="327"/>
      <c r="E87" s="327"/>
      <c r="F87" s="328"/>
      <c r="G87" s="325"/>
      <c r="H87" s="326"/>
      <c r="I87" s="327"/>
      <c r="J87" s="327"/>
      <c r="K87" s="328"/>
      <c r="L87" s="103"/>
      <c r="M87" s="104"/>
      <c r="N87" s="318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9">
    <tabColor indexed="17"/>
  </sheetPr>
  <dimension ref="A1:S46"/>
  <sheetViews>
    <sheetView zoomScalePageLayoutView="0" workbookViewId="0" topLeftCell="A4">
      <selection activeCell="L22" sqref="L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379"/>
      <c r="R2" s="378"/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29" t="s">
        <v>83</v>
      </c>
      <c r="R3" s="430" t="s">
        <v>89</v>
      </c>
      <c r="S3" s="428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1" t="s">
        <v>90</v>
      </c>
      <c r="R4" s="432" t="s">
        <v>85</v>
      </c>
      <c r="S4" s="428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433" t="s">
        <v>91</v>
      </c>
      <c r="R5" s="434" t="s">
        <v>87</v>
      </c>
      <c r="S5" s="428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IF($B8="","",VLOOKUP($B8,'zold fiú elo'!$A$7:$O$22,5))</f>
        <v>120411</v>
      </c>
      <c r="D7" s="469">
        <f>IF($B8="","",VLOOKUP($B8,'zold fiú elo'!$A$7:$O$23,14))</f>
        <v>0</v>
      </c>
      <c r="E7" s="367" t="str">
        <f>UPPER(IF($B8="","",VLOOKUP($B8,'zold fiú elo'!$A$7:$O$22,2)))</f>
        <v>CHERNOBROVKIN </v>
      </c>
      <c r="F7" s="372"/>
      <c r="G7" s="367" t="str">
        <f>IF($B8="","",VLOOKUP($B8,'zold fiú elo'!$A$7:$O$22,3))</f>
        <v>Nikolay</v>
      </c>
      <c r="H7" s="372"/>
      <c r="I7" s="367" t="str">
        <f>IF($B8="","",VLOOKUP($B8,'zold fiú elo'!$A$7:$O$22,4))</f>
        <v>TM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1</v>
      </c>
      <c r="C8" s="371">
        <f>IF($B8="","",VLOOKUP($B8,'zold fiú elo'!$A$7:$O$22,10))</f>
        <v>120523</v>
      </c>
      <c r="D8" s="470"/>
      <c r="E8" s="367" t="str">
        <f>UPPER(IF($B8="","",VLOOKUP($B8,'zold fiú elo'!$A$7:$O$22,7)))</f>
        <v>KOSZTOVANYI </v>
      </c>
      <c r="F8" s="372"/>
      <c r="G8" s="367" t="str">
        <f>IF($B8="","",VLOOKUP($B8,'zold fiú elo'!$A$7:$O$22,8))</f>
        <v>Brúnó</v>
      </c>
      <c r="H8" s="372"/>
      <c r="I8" s="367" t="str">
        <f>IF($B8="","",VLOOKUP($B8,'zold fiú elo'!$A$7:$O$22,9))</f>
        <v>TM</v>
      </c>
      <c r="J8" s="359"/>
      <c r="K8" s="453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v>130902</v>
      </c>
      <c r="D10" s="469">
        <f>IF($B11="","",VLOOKUP($B11,'zold fiú elo'!$A$7:$O$23,14))</f>
        <v>0</v>
      </c>
      <c r="E10" s="447" t="s">
        <v>356</v>
      </c>
      <c r="F10" s="372"/>
      <c r="G10" s="447" t="s">
        <v>188</v>
      </c>
      <c r="H10" s="372"/>
      <c r="I10" s="447" t="s">
        <v>357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>
        <v>16</v>
      </c>
      <c r="C11" s="371">
        <v>130811</v>
      </c>
      <c r="D11" s="470"/>
      <c r="E11" s="447" t="s">
        <v>358</v>
      </c>
      <c r="F11" s="372"/>
      <c r="G11" s="447" t="s">
        <v>275</v>
      </c>
      <c r="H11" s="372"/>
      <c r="I11" s="447" t="s">
        <v>357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f>IF($B14="","",VLOOKUP($B14,'zold fiú elo'!$A$7:$O$22,5))</f>
        <v>120113</v>
      </c>
      <c r="D13" s="469">
        <f>IF($B14="","",VLOOKUP($B14,'zold fiú elo'!$A$7:$O$23,14))</f>
        <v>0</v>
      </c>
      <c r="E13" s="367" t="str">
        <f>UPPER(IF($B14="","",VLOOKUP($B14,'zold fiú elo'!$A$7:$O$22,2)))</f>
        <v>OSVATH </v>
      </c>
      <c r="F13" s="372"/>
      <c r="G13" s="367" t="str">
        <f>IF($B14="","",VLOOKUP($B14,'zold fiú elo'!$A$7:$O$22,3))</f>
        <v>Balazs</v>
      </c>
      <c r="H13" s="372"/>
      <c r="I13" s="367" t="str">
        <f>IF($B14="","",VLOOKUP($B14,'zold fiú elo'!$A$7:$O$22,4))</f>
        <v>Vasas sc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>
        <v>14</v>
      </c>
      <c r="C14" s="371">
        <f>IF($B14="","",VLOOKUP($B14,'zold fiú elo'!$A$7:$O$22,10))</f>
        <v>130701</v>
      </c>
      <c r="D14" s="470"/>
      <c r="E14" s="367" t="str">
        <f>UPPER(IF($B14="","",VLOOKUP($B14,'zold fiú elo'!$A$7:$O$22,7)))</f>
        <v>MADACSAY </v>
      </c>
      <c r="F14" s="372"/>
      <c r="G14" s="367" t="str">
        <f>IF($B14="","",VLOOKUP($B14,'zold fiú elo'!$A$7:$O$22,8))</f>
        <v>Mór</v>
      </c>
      <c r="H14" s="372"/>
      <c r="I14" s="367" t="str">
        <f>IF($B14="","",VLOOKUP($B14,'zold fiú elo'!$A$7:$O$22,9))</f>
        <v>Vasas sc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</row>
    <row r="16" spans="1:13" ht="12.75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</row>
    <row r="17" spans="1:13" ht="12.75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CHERNOBROVKIN /KOSZTOVANYI </v>
      </c>
      <c r="E21" s="474"/>
      <c r="F21" s="474" t="str">
        <f>CONCATENATE(E10,"/",E11)</f>
        <v>GYÖRGY/BOZSIK</v>
      </c>
      <c r="G21" s="474"/>
      <c r="H21" s="474" t="str">
        <f>CONCATENATE(E13,"/",E14)</f>
        <v>OSVATH /MADACSAY </v>
      </c>
      <c r="I21" s="474"/>
      <c r="J21" s="359"/>
      <c r="K21" s="359"/>
      <c r="L21" s="359"/>
      <c r="M21" s="359"/>
    </row>
    <row r="22" spans="1:13" ht="18.75" customHeight="1">
      <c r="A22" s="418" t="s">
        <v>70</v>
      </c>
      <c r="B22" s="475" t="str">
        <f>CONCATENATE(E7,"/",E8)</f>
        <v>CHERNOBROVKIN /KOSZTOVANYI </v>
      </c>
      <c r="C22" s="475"/>
      <c r="D22" s="466"/>
      <c r="E22" s="466"/>
      <c r="F22" s="467" t="s">
        <v>400</v>
      </c>
      <c r="G22" s="468"/>
      <c r="H22" s="467" t="s">
        <v>396</v>
      </c>
      <c r="I22" s="468"/>
      <c r="J22" s="359"/>
      <c r="K22" s="359"/>
      <c r="L22" s="359"/>
      <c r="M22" s="359"/>
    </row>
    <row r="23" spans="1:13" ht="18.75" customHeight="1">
      <c r="A23" s="418" t="s">
        <v>71</v>
      </c>
      <c r="B23" s="475" t="str">
        <f>CONCATENATE(E10,"/",E11)</f>
        <v>GYÖRGY/BOZSIK</v>
      </c>
      <c r="C23" s="475"/>
      <c r="D23" s="467" t="s">
        <v>401</v>
      </c>
      <c r="E23" s="468"/>
      <c r="F23" s="466"/>
      <c r="G23" s="466"/>
      <c r="H23" s="467" t="s">
        <v>395</v>
      </c>
      <c r="I23" s="468"/>
      <c r="J23" s="359"/>
      <c r="K23" s="359"/>
      <c r="L23" s="359"/>
      <c r="M23" s="359"/>
    </row>
    <row r="24" spans="1:13" ht="18.75" customHeight="1">
      <c r="A24" s="418" t="s">
        <v>72</v>
      </c>
      <c r="B24" s="475" t="str">
        <f>CONCATENATE(E13,"/",E14)</f>
        <v>OSVATH /MADACSAY </v>
      </c>
      <c r="C24" s="475"/>
      <c r="D24" s="467" t="s">
        <v>397</v>
      </c>
      <c r="E24" s="468"/>
      <c r="F24" s="467" t="s">
        <v>394</v>
      </c>
      <c r="G24" s="468"/>
      <c r="H24" s="466"/>
      <c r="I24" s="466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159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91"/>
      <c r="F37" s="91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91"/>
      <c r="F38" s="91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91"/>
      <c r="F39" s="91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91"/>
      <c r="F40" s="184"/>
      <c r="G40" s="39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>
        <f>MIN(4,'zold fiú elo'!$O$5)</f>
        <v>0</v>
      </c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21">
    <mergeCell ref="B24:C24"/>
    <mergeCell ref="H21:I21"/>
    <mergeCell ref="B22:C22"/>
    <mergeCell ref="D22:E22"/>
    <mergeCell ref="F22:G22"/>
    <mergeCell ref="D23:E23"/>
    <mergeCell ref="D24:E24"/>
    <mergeCell ref="D7:D8"/>
    <mergeCell ref="D13:D14"/>
    <mergeCell ref="H24:I24"/>
    <mergeCell ref="H23:I23"/>
    <mergeCell ref="F23:G23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</mergeCells>
  <conditionalFormatting sqref="E7:E14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0">
    <tabColor indexed="17"/>
  </sheetPr>
  <dimension ref="A1:S4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29" t="s">
        <v>83</v>
      </c>
      <c r="R2" s="430" t="s">
        <v>89</v>
      </c>
      <c r="S2" s="430" t="s">
        <v>84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1" t="s">
        <v>90</v>
      </c>
      <c r="R3" s="432" t="s">
        <v>85</v>
      </c>
      <c r="S3" s="432" t="s">
        <v>86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3" t="s">
        <v>91</v>
      </c>
      <c r="R4" s="434" t="s">
        <v>87</v>
      </c>
      <c r="S4" s="434" t="s">
        <v>88</v>
      </c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377"/>
      <c r="R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IF($B8="","",VLOOKUP($B8,'zold fiú elo'!$A$7:$O$22,5))</f>
        <v>130516</v>
      </c>
      <c r="D7" s="469">
        <f>IF($B8="","",VLOOKUP($B8,'zold fiú elo'!$A$7:$O$23,14))</f>
        <v>0</v>
      </c>
      <c r="E7" s="367" t="str">
        <f>UPPER(IF($B8="","",VLOOKUP($B8,'zold fiú elo'!$A$7:$O$22,2)))</f>
        <v>SZŰCS </v>
      </c>
      <c r="F7" s="372"/>
      <c r="G7" s="367" t="str">
        <f>IF($B8="","",VLOOKUP($B8,'zold fiú elo'!$A$7:$O$22,3))</f>
        <v>Vilmos</v>
      </c>
      <c r="H7" s="372"/>
      <c r="I7" s="367" t="str">
        <f>IF($B8="","",VLOOKUP($B8,'zold fiú elo'!$A$7:$O$22,4))</f>
        <v>PVTC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2</v>
      </c>
      <c r="C8" s="371">
        <f>IF($B8="","",VLOOKUP($B8,'zold fiú elo'!$A$7:$O$22,10))</f>
        <v>130413</v>
      </c>
      <c r="D8" s="470"/>
      <c r="E8" s="367" t="str">
        <f>UPPER(IF($B8="","",VLOOKUP($B8,'zold fiú elo'!$A$7:$O$22,7)))</f>
        <v>GÈMES </v>
      </c>
      <c r="F8" s="372"/>
      <c r="G8" s="367" t="str">
        <f>IF($B8="","",VLOOKUP($B8,'zold fiú elo'!$A$7:$O$22,8))</f>
        <v>Domonkos</v>
      </c>
      <c r="H8" s="372"/>
      <c r="I8" s="367" t="str">
        <f>IF($B8="","",VLOOKUP($B8,'zold fiú elo'!$A$7:$O$22,9))</f>
        <v>MTK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f>IF($B11="","",VLOOKUP($B11,'zold fiú elo'!$A$7:$O$22,5))</f>
        <v>120511</v>
      </c>
      <c r="D10" s="469">
        <f>IF($B11="","",VLOOKUP($B11,'zold fiú elo'!$A$7:$O$23,14))</f>
        <v>0</v>
      </c>
      <c r="E10" s="367" t="str">
        <f>UPPER(IF($B11="","",VLOOKUP($B11,'zold fiú elo'!$A$7:$O$22,2)))</f>
        <v>TÓTH </v>
      </c>
      <c r="F10" s="372"/>
      <c r="G10" s="367" t="str">
        <f>IF($B11="","",VLOOKUP($B11,'zold fiú elo'!$A$7:$O$22,3))</f>
        <v>Kristóf Mátyás</v>
      </c>
      <c r="H10" s="372"/>
      <c r="I10" s="367" t="str">
        <f>IF($B11="","",VLOOKUP($B11,'zold fiú elo'!$A$7:$O$22,4))</f>
        <v>Csopak TK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>
        <v>8</v>
      </c>
      <c r="C11" s="371">
        <f>IF($B11="","",VLOOKUP($B11,'zold fiú elo'!$A$7:$O$22,10))</f>
        <v>120504</v>
      </c>
      <c r="D11" s="470"/>
      <c r="E11" s="367" t="str">
        <f>UPPER(IF($B11="","",VLOOKUP($B11,'zold fiú elo'!$A$7:$O$22,7)))</f>
        <v>CZÓBEL </v>
      </c>
      <c r="F11" s="372"/>
      <c r="G11" s="367" t="str">
        <f>IF($B11="","",VLOOKUP($B11,'zold fiú elo'!$A$7:$O$22,8))</f>
        <v>Levente</v>
      </c>
      <c r="H11" s="372"/>
      <c r="I11" s="367" t="str">
        <f>IF($B11="","",VLOOKUP($B11,'zold fiú elo'!$A$7:$O$22,9))</f>
        <v>DUSE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v>120103</v>
      </c>
      <c r="D13" s="469">
        <f>IF($B14="","",VLOOKUP($B14,'zöld vegyes elo'!$A$7:$O$23,14))</f>
      </c>
      <c r="E13" s="447" t="s">
        <v>354</v>
      </c>
      <c r="F13" s="372"/>
      <c r="G13" s="447" t="s">
        <v>206</v>
      </c>
      <c r="H13" s="372"/>
      <c r="I13" s="447" t="s">
        <v>355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/>
      <c r="C14" s="371">
        <v>120103</v>
      </c>
      <c r="D14" s="470"/>
      <c r="E14" s="447" t="s">
        <v>354</v>
      </c>
      <c r="F14" s="372"/>
      <c r="G14" s="447" t="s">
        <v>248</v>
      </c>
      <c r="H14" s="372"/>
      <c r="I14" s="447" t="s">
        <v>355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84"/>
      <c r="B15" s="417"/>
      <c r="C15" s="424"/>
      <c r="D15" s="424"/>
      <c r="E15" s="425"/>
      <c r="F15" s="426"/>
      <c r="G15" s="425"/>
      <c r="H15" s="426"/>
      <c r="I15" s="425"/>
      <c r="J15" s="359"/>
      <c r="K15" s="402"/>
      <c r="L15" s="402"/>
      <c r="M15" s="359"/>
    </row>
    <row r="16" spans="1:13" ht="12.75">
      <c r="A16" s="384"/>
      <c r="B16" s="417"/>
      <c r="C16" s="371"/>
      <c r="D16" s="469"/>
      <c r="E16" s="447"/>
      <c r="F16" s="372"/>
      <c r="G16" s="447"/>
      <c r="H16" s="372"/>
      <c r="I16" s="447"/>
      <c r="J16" s="359"/>
      <c r="K16" s="359"/>
      <c r="L16" s="359"/>
      <c r="M16" s="359"/>
    </row>
    <row r="17" spans="1:13" ht="12.75">
      <c r="A17" s="384" t="s">
        <v>76</v>
      </c>
      <c r="B17" s="416"/>
      <c r="C17" s="371"/>
      <c r="D17" s="470"/>
      <c r="E17" s="447"/>
      <c r="F17" s="372"/>
      <c r="G17" s="447"/>
      <c r="H17" s="372"/>
      <c r="I17" s="447"/>
      <c r="J17" s="359"/>
      <c r="K17" s="358"/>
      <c r="L17" s="414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SZŰCS /GÈMES </v>
      </c>
      <c r="E21" s="474"/>
      <c r="F21" s="474" t="str">
        <f>CONCATENATE(E10,"/",E11)</f>
        <v>TÓTH /CZÓBEL </v>
      </c>
      <c r="G21" s="474"/>
      <c r="H21" s="474" t="str">
        <f>CONCATENATE(E13,"/",E14)</f>
        <v>KOVÁCS/KOVÁCS</v>
      </c>
      <c r="I21" s="474"/>
      <c r="J21" s="474" t="str">
        <f>CONCATENATE(E16,"/",E17)</f>
        <v>/</v>
      </c>
      <c r="K21" s="474"/>
      <c r="L21" s="359"/>
      <c r="M21" s="359"/>
    </row>
    <row r="22" spans="1:13" ht="18.75" customHeight="1">
      <c r="A22" s="418" t="s">
        <v>70</v>
      </c>
      <c r="B22" s="475" t="str">
        <f>CONCATENATE(E7,"/",E8)</f>
        <v>SZŰCS /GÈMES </v>
      </c>
      <c r="C22" s="475"/>
      <c r="D22" s="466"/>
      <c r="E22" s="466"/>
      <c r="F22" s="467" t="s">
        <v>384</v>
      </c>
      <c r="G22" s="468"/>
      <c r="H22" s="467" t="s">
        <v>396</v>
      </c>
      <c r="I22" s="468"/>
      <c r="J22" s="468"/>
      <c r="K22" s="468"/>
      <c r="L22" s="359"/>
      <c r="M22" s="359"/>
    </row>
    <row r="23" spans="1:13" ht="18.75" customHeight="1">
      <c r="A23" s="418" t="s">
        <v>71</v>
      </c>
      <c r="B23" s="475" t="str">
        <f>CONCATENATE(E10,"/",E11)</f>
        <v>TÓTH /CZÓBEL </v>
      </c>
      <c r="C23" s="475"/>
      <c r="D23" s="467" t="s">
        <v>385</v>
      </c>
      <c r="E23" s="468"/>
      <c r="F23" s="466"/>
      <c r="G23" s="466"/>
      <c r="H23" s="467" t="s">
        <v>408</v>
      </c>
      <c r="I23" s="468"/>
      <c r="J23" s="468"/>
      <c r="K23" s="468"/>
      <c r="L23" s="359"/>
      <c r="M23" s="359"/>
    </row>
    <row r="24" spans="1:13" ht="18.75" customHeight="1">
      <c r="A24" s="418" t="s">
        <v>72</v>
      </c>
      <c r="B24" s="475" t="str">
        <f>CONCATENATE(E13,"/",E14)</f>
        <v>KOVÁCS/KOVÁCS</v>
      </c>
      <c r="C24" s="475"/>
      <c r="D24" s="467" t="s">
        <v>397</v>
      </c>
      <c r="E24" s="468"/>
      <c r="F24" s="467" t="s">
        <v>409</v>
      </c>
      <c r="G24" s="468"/>
      <c r="H24" s="466"/>
      <c r="I24" s="466"/>
      <c r="J24" s="468"/>
      <c r="K24" s="468"/>
      <c r="L24" s="359"/>
      <c r="M24" s="359"/>
    </row>
    <row r="25" spans="1:13" ht="17.25" customHeight="1">
      <c r="A25" s="418" t="s">
        <v>76</v>
      </c>
      <c r="B25" s="475" t="str">
        <f>CONCATENATE(E16,"/",E17)</f>
        <v>/</v>
      </c>
      <c r="C25" s="475"/>
      <c r="D25" s="468"/>
      <c r="E25" s="468"/>
      <c r="F25" s="468"/>
      <c r="G25" s="468"/>
      <c r="H25" s="468"/>
      <c r="I25" s="468"/>
      <c r="J25" s="466"/>
      <c r="K25" s="466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392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478"/>
      <c r="F37" s="478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479"/>
      <c r="F38" s="479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401"/>
      <c r="F39" s="402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401"/>
      <c r="F40" s="402"/>
      <c r="G40" s="40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/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33">
    <mergeCell ref="B25:C25"/>
    <mergeCell ref="D25:E25"/>
    <mergeCell ref="D16:D17"/>
    <mergeCell ref="E37:F37"/>
    <mergeCell ref="B24:C24"/>
    <mergeCell ref="E38:F38"/>
    <mergeCell ref="D24:E24"/>
    <mergeCell ref="B23:C23"/>
    <mergeCell ref="D23:E23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H23:I23"/>
    <mergeCell ref="H21:I21"/>
    <mergeCell ref="B22:C22"/>
    <mergeCell ref="D22:E22"/>
    <mergeCell ref="F22:G22"/>
    <mergeCell ref="H22:I22"/>
    <mergeCell ref="D13:D14"/>
    <mergeCell ref="B21:C21"/>
    <mergeCell ref="D21:E21"/>
    <mergeCell ref="F21:G21"/>
    <mergeCell ref="A1:F1"/>
    <mergeCell ref="A4:C4"/>
    <mergeCell ref="D7:D8"/>
    <mergeCell ref="D10:D11"/>
  </mergeCells>
  <conditionalFormatting sqref="E7:E12 E15:E17">
    <cfRule type="cellIs" priority="2" dxfId="2" operator="equal" stopIfTrue="1">
      <formula>"Bye"</formula>
    </cfRule>
  </conditionalFormatting>
  <conditionalFormatting sqref="R44">
    <cfRule type="expression" priority="3" dxfId="3" stopIfTrue="1">
      <formula>$O$1="CU"</formula>
    </cfRule>
  </conditionalFormatting>
  <conditionalFormatting sqref="E13:E14">
    <cfRule type="cellIs" priority="1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2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P18" sqref="P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377"/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377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IF($B8="","",VLOOKUP($B8,'zold fiú elo'!$A$7:$O$22,5))</f>
        <v>120608</v>
      </c>
      <c r="D7" s="469">
        <f>IF($B8="","",VLOOKUP($B8,'zold fiú elo'!$A$7:$O$23,14))</f>
        <v>0</v>
      </c>
      <c r="E7" s="368" t="str">
        <f>UPPER(IF($B8="","",VLOOKUP($B8,'zold fiú elo'!$A$7:$O$22,2)))</f>
        <v>ORBÁN </v>
      </c>
      <c r="F7" s="370"/>
      <c r="G7" s="368" t="str">
        <f>IF($B8="","",VLOOKUP($B8,'zold fiú elo'!$A$7:$O$22,3))</f>
        <v>Arisztid </v>
      </c>
      <c r="H7" s="370"/>
      <c r="I7" s="368" t="str">
        <f>IF($B8="","",VLOOKUP($B8,'zold fiú elo'!$A$7:$O$22,4))</f>
        <v>TM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3</v>
      </c>
      <c r="C8" s="371">
        <f>IF($B8="","",VLOOKUP($B8,'zold fiú elo'!$A$7:$O$22,10))</f>
        <v>130115</v>
      </c>
      <c r="D8" s="470"/>
      <c r="E8" s="368" t="str">
        <f>UPPER(IF($B8="","",VLOOKUP($B8,'zold fiú elo'!$A$7:$O$22,7)))</f>
        <v>KEREKES </v>
      </c>
      <c r="F8" s="370"/>
      <c r="G8" s="368" t="str">
        <f>IF($B8="","",VLOOKUP($B8,'zold fiú elo'!$A$7:$O$22,8))</f>
        <v>Milán </v>
      </c>
      <c r="H8" s="370"/>
      <c r="I8" s="368" t="str">
        <f>IF($B8="","",VLOOKUP($B8,'zold fiú elo'!$A$7:$O$22,9))</f>
        <v>Tenisz Műhely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v>120907</v>
      </c>
      <c r="D10" s="469">
        <f>IF($B11="","",VLOOKUP($B11,'zold fiú elo'!$A$7:$O$23,14))</f>
      </c>
      <c r="E10" s="447" t="s">
        <v>359</v>
      </c>
      <c r="F10" s="372"/>
      <c r="G10" s="447" t="s">
        <v>360</v>
      </c>
      <c r="H10" s="372"/>
      <c r="I10" s="447" t="s">
        <v>357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/>
      <c r="C11" s="371">
        <v>140221</v>
      </c>
      <c r="D11" s="470"/>
      <c r="E11" s="447" t="s">
        <v>361</v>
      </c>
      <c r="F11" s="372"/>
      <c r="G11" s="447" t="s">
        <v>362</v>
      </c>
      <c r="H11" s="372"/>
      <c r="I11" s="447" t="s">
        <v>357</v>
      </c>
      <c r="J11" s="359"/>
      <c r="K11" s="452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IF($B14="","",VLOOKUP($B14,'zold fiú elo'!$A$7:$O$22,5))</f>
        <v>130322</v>
      </c>
      <c r="D13" s="469">
        <f>IF($B14="","",VLOOKUP($B14,'zold fiú elo'!$A$7:$O$23,14))</f>
        <v>0</v>
      </c>
      <c r="E13" s="367" t="str">
        <f>UPPER(IF($B14="","",VLOOKUP($B14,'zold fiú elo'!$A$7:$O$22,2)))</f>
        <v>PETŐ </v>
      </c>
      <c r="F13" s="372"/>
      <c r="G13" s="367" t="str">
        <f>IF($B14="","",VLOOKUP($B14,'zold fiú elo'!$A$7:$O$22,3))</f>
        <v>Vince</v>
      </c>
      <c r="H13" s="372"/>
      <c r="I13" s="367" t="str">
        <f>IF($B14="","",VLOOKUP($B14,'zold fiú elo'!$A$7:$O$22,4))</f>
        <v>Pillangó SE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13</v>
      </c>
      <c r="C14" s="371">
        <f>IF($B14="","",VLOOKUP($B14,'zold fiú elo'!$A$7:$O$22,10))</f>
        <v>121003</v>
      </c>
      <c r="D14" s="470"/>
      <c r="E14" s="367" t="str">
        <f>UPPER(IF($B14="","",VLOOKUP($B14,'zold fiú elo'!$A$7:$O$22,7)))</f>
        <v>GÖRÖG </v>
      </c>
      <c r="F14" s="372"/>
      <c r="G14" s="367" t="str">
        <f>IF($B14="","",VLOOKUP($B14,'zold fiú elo'!$A$7:$O$22,8))</f>
        <v>Bálint</v>
      </c>
      <c r="H14" s="372"/>
      <c r="I14" s="367" t="str">
        <f>IF($B14="","",VLOOKUP($B14,'zold fiú elo'!$A$7:$O$22,9))</f>
        <v>Pillangó SE</v>
      </c>
      <c r="J14" s="359"/>
      <c r="K14" s="452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59"/>
      <c r="L15" s="427"/>
      <c r="M15" s="359"/>
    </row>
    <row r="16" spans="1:13" ht="12.75">
      <c r="A16" s="359"/>
      <c r="B16" s="384"/>
      <c r="C16" s="371">
        <f>IF($B17="","",VLOOKUP($B17,'zold fiú elo'!$A$7:$O$22,5))</f>
        <v>121110</v>
      </c>
      <c r="D16" s="469">
        <f>IF($B17="","",VLOOKUP($B17,'zold fiú elo'!$A$7:$O$23,14))</f>
        <v>0</v>
      </c>
      <c r="E16" s="368" t="str">
        <f>UPPER(IF($B17="","",VLOOKUP($B17,'zold fiú elo'!$A$7:$O$22,2)))</f>
        <v>HIDVÉGI </v>
      </c>
      <c r="F16" s="370"/>
      <c r="G16" s="368" t="str">
        <f>IF($B17="","",VLOOKUP($B17,'zold fiú elo'!$A$7:$O$22,3))</f>
        <v>Barnabás</v>
      </c>
      <c r="H16" s="370"/>
      <c r="I16" s="368" t="str">
        <f>IF($B17="","",VLOOKUP($B17,'zold fiú elo'!$A$7:$O$22,4))</f>
        <v>MESE Tenisz</v>
      </c>
      <c r="J16" s="359"/>
      <c r="K16" s="456"/>
      <c r="L16" s="359"/>
      <c r="M16" s="359"/>
    </row>
    <row r="17" spans="1:13" ht="12.75">
      <c r="A17" s="419" t="s">
        <v>76</v>
      </c>
      <c r="B17" s="437">
        <v>4</v>
      </c>
      <c r="C17" s="371">
        <f>IF($B17="","",VLOOKUP($B17,'zold fiú elo'!$A$7:$O$22,10))</f>
        <v>120215</v>
      </c>
      <c r="D17" s="470"/>
      <c r="E17" s="368" t="str">
        <f>UPPER(IF($B17="","",VLOOKUP($B17,'zold fiú elo'!$A$7:$O$22,7)))</f>
        <v>GONZÁLESZ </v>
      </c>
      <c r="F17" s="370"/>
      <c r="G17" s="368" t="str">
        <f>IF($B17="","",VLOOKUP($B17,'zold fiú elo'!$A$7:$O$22,8))</f>
        <v>Nimród</v>
      </c>
      <c r="H17" s="370"/>
      <c r="I17" s="368" t="str">
        <f>IF($B17="","",VLOOKUP($B17,'zold fiú elo'!$A$7:$O$22,9))</f>
        <v>Tenisz Műhely</v>
      </c>
      <c r="J17" s="359"/>
      <c r="K17" s="452" t="s">
        <v>402</v>
      </c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02"/>
      <c r="L18" s="402"/>
      <c r="M18" s="359"/>
    </row>
    <row r="19" spans="1:13" ht="12.75">
      <c r="A19" s="384"/>
      <c r="B19" s="435"/>
      <c r="C19" s="371">
        <v>130425</v>
      </c>
      <c r="D19" s="469">
        <f>IF($B20="","",VLOOKUP($B20,'zold fiú elo'!$A$7:$O$23,14))</f>
      </c>
      <c r="E19" s="447" t="s">
        <v>353</v>
      </c>
      <c r="F19" s="372"/>
      <c r="G19" s="447" t="s">
        <v>275</v>
      </c>
      <c r="H19" s="372"/>
      <c r="I19" s="447" t="s">
        <v>340</v>
      </c>
      <c r="J19" s="359"/>
      <c r="K19" s="359"/>
      <c r="L19" s="359"/>
      <c r="M19" s="359"/>
    </row>
    <row r="20" spans="1:13" ht="12.75">
      <c r="A20" s="384" t="s">
        <v>77</v>
      </c>
      <c r="B20" s="436"/>
      <c r="C20" s="371">
        <v>121125</v>
      </c>
      <c r="D20" s="470"/>
      <c r="E20" s="447" t="s">
        <v>363</v>
      </c>
      <c r="F20" s="372"/>
      <c r="G20" s="447" t="s">
        <v>335</v>
      </c>
      <c r="H20" s="372"/>
      <c r="I20" s="447" t="s">
        <v>341</v>
      </c>
      <c r="J20" s="359"/>
      <c r="K20" s="358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02"/>
      <c r="L21" s="402"/>
      <c r="M21" s="359"/>
    </row>
    <row r="22" spans="1:13" ht="12.75">
      <c r="A22" s="384"/>
      <c r="B22" s="435"/>
      <c r="C22" s="371">
        <f>IF($B23="","",VLOOKUP($B23,'zold fiú elo'!$A$7:$O$22,5))</f>
        <v>121112</v>
      </c>
      <c r="D22" s="469">
        <f>IF($B23="","",VLOOKUP($B23,'zold fiú elo'!$A$7:$O$23,14))</f>
        <v>0</v>
      </c>
      <c r="E22" s="367" t="str">
        <f>UPPER(IF($B23="","",VLOOKUP($B23,'zold fiú elo'!$A$7:$O$22,2)))</f>
        <v>LADOS </v>
      </c>
      <c r="F22" s="372"/>
      <c r="G22" s="367" t="str">
        <f>IF($B23="","",VLOOKUP($B23,'zold fiú elo'!$A$7:$O$22,3))</f>
        <v>Dominik</v>
      </c>
      <c r="H22" s="372"/>
      <c r="I22" s="367" t="str">
        <f>IF($B23="","",VLOOKUP($B23,'zold fiú elo'!$A$7:$O$22,4))</f>
        <v>Dunakeszi Teniszklub</v>
      </c>
      <c r="J22" s="359"/>
      <c r="K22" s="359"/>
      <c r="L22" s="359"/>
      <c r="M22" s="359"/>
    </row>
    <row r="23" spans="1:13" ht="12.75">
      <c r="A23" s="384" t="s">
        <v>78</v>
      </c>
      <c r="B23" s="436">
        <v>9</v>
      </c>
      <c r="C23" s="371">
        <f>IF($B23="","",VLOOKUP($B23,'zold fiú elo'!$A$7:$O$22,10))</f>
        <v>130114</v>
      </c>
      <c r="D23" s="470"/>
      <c r="E23" s="367" t="str">
        <f>UPPER(IF($B23="","",VLOOKUP($B23,'zold fiú elo'!$A$7:$O$22,7)))</f>
        <v>HIMMELREICH </v>
      </c>
      <c r="F23" s="372"/>
      <c r="G23" s="367" t="str">
        <f>IF($B23="","",VLOOKUP($B23,'zold fiú elo'!$A$7:$O$22,8))</f>
        <v>Ágoston</v>
      </c>
      <c r="H23" s="372"/>
      <c r="I23" s="367" t="str">
        <f>IF($B23="","",VLOOKUP($B23,'zold fiú elo'!$A$7:$O$22,9))</f>
        <v>Dunakeszi Teniszklub</v>
      </c>
      <c r="J23" s="359"/>
      <c r="K23" s="358"/>
      <c r="L23" s="414"/>
      <c r="M23" s="359"/>
    </row>
    <row r="24" spans="1:13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8.75" customHeight="1">
      <c r="A26" s="359"/>
      <c r="B26" s="473"/>
      <c r="C26" s="473"/>
      <c r="D26" s="474" t="str">
        <f>CONCATENATE(E7,"/",E8)</f>
        <v>ORBÁN /KEREKES </v>
      </c>
      <c r="E26" s="474"/>
      <c r="F26" s="474" t="str">
        <f>CONCATENATE(E10,"/",E11)</f>
        <v>BLAUER/CSUTI</v>
      </c>
      <c r="G26" s="474"/>
      <c r="H26" s="474" t="str">
        <f>CONCATENATE(E13,"/",E14)</f>
        <v>PETŐ /GÖRÖG </v>
      </c>
      <c r="I26" s="474"/>
      <c r="J26" s="359"/>
      <c r="K26" s="359"/>
      <c r="L26" s="359"/>
      <c r="M26" s="420" t="s">
        <v>74</v>
      </c>
    </row>
    <row r="27" spans="1:13" ht="18.75" customHeight="1">
      <c r="A27" s="418" t="s">
        <v>70</v>
      </c>
      <c r="B27" s="475" t="str">
        <f>CONCATENATE(E7,"/",E8)</f>
        <v>ORBÁN /KEREKES </v>
      </c>
      <c r="C27" s="475"/>
      <c r="D27" s="466"/>
      <c r="E27" s="466"/>
      <c r="F27" s="468"/>
      <c r="G27" s="468"/>
      <c r="H27" s="467" t="s">
        <v>390</v>
      </c>
      <c r="I27" s="468"/>
      <c r="J27" s="359"/>
      <c r="K27" s="359"/>
      <c r="L27" s="359"/>
      <c r="M27" s="422"/>
    </row>
    <row r="28" spans="1:13" ht="18.75" customHeight="1">
      <c r="A28" s="418" t="s">
        <v>71</v>
      </c>
      <c r="B28" s="475" t="str">
        <f>CONCATENATE(E10,"/",E11)</f>
        <v>BLAUER/CSUTI</v>
      </c>
      <c r="C28" s="475"/>
      <c r="D28" s="468"/>
      <c r="E28" s="468"/>
      <c r="F28" s="466"/>
      <c r="G28" s="466"/>
      <c r="H28" s="467" t="s">
        <v>391</v>
      </c>
      <c r="I28" s="468"/>
      <c r="J28" s="359"/>
      <c r="K28" s="359"/>
      <c r="L28" s="359"/>
      <c r="M28" s="422"/>
    </row>
    <row r="29" spans="1:13" ht="18.75" customHeight="1">
      <c r="A29" s="418" t="s">
        <v>72</v>
      </c>
      <c r="B29" s="475" t="str">
        <f>CONCATENATE(E13,"/",E14)</f>
        <v>PETŐ /GÖRÖG </v>
      </c>
      <c r="C29" s="475"/>
      <c r="D29" s="467" t="s">
        <v>391</v>
      </c>
      <c r="E29" s="468"/>
      <c r="F29" s="467" t="s">
        <v>390</v>
      </c>
      <c r="G29" s="468"/>
      <c r="H29" s="466"/>
      <c r="I29" s="466"/>
      <c r="J29" s="359"/>
      <c r="K29" s="359"/>
      <c r="L29" s="359"/>
      <c r="M29" s="422"/>
    </row>
    <row r="30" spans="1:13" ht="12.75">
      <c r="A30" s="359"/>
      <c r="B30" s="359"/>
      <c r="C30" s="359"/>
      <c r="D30" s="448"/>
      <c r="E30" s="448"/>
      <c r="F30" s="448"/>
      <c r="G30" s="448"/>
      <c r="H30" s="448"/>
      <c r="I30" s="448"/>
      <c r="J30" s="359"/>
      <c r="K30" s="359"/>
      <c r="L30" s="359"/>
      <c r="M30" s="359"/>
    </row>
    <row r="31" spans="1:13" ht="18.75" customHeight="1">
      <c r="A31" s="359"/>
      <c r="B31" s="473"/>
      <c r="C31" s="473"/>
      <c r="D31" s="482" t="str">
        <f>CONCATENATE(E16,"/",E17)</f>
        <v>HIDVÉGI /GONZÁLESZ </v>
      </c>
      <c r="E31" s="482"/>
      <c r="F31" s="482" t="str">
        <f>CONCATENATE(E19,"/",E20)</f>
        <v>MELIS/VARGA-KARÁDI</v>
      </c>
      <c r="G31" s="482"/>
      <c r="H31" s="482" t="str">
        <f>CONCATENATE(E22,"/",E23)</f>
        <v>LADOS /HIMMELREICH </v>
      </c>
      <c r="I31" s="482"/>
      <c r="J31" s="359"/>
      <c r="K31" s="359"/>
      <c r="L31" s="359"/>
      <c r="M31" s="423"/>
    </row>
    <row r="32" spans="1:13" ht="18.75" customHeight="1">
      <c r="A32" s="418" t="s">
        <v>76</v>
      </c>
      <c r="B32" s="475" t="str">
        <f>CONCATENATE(E16,"/",E17)</f>
        <v>HIDVÉGI /GONZÁLESZ </v>
      </c>
      <c r="C32" s="475"/>
      <c r="D32" s="466"/>
      <c r="E32" s="466"/>
      <c r="F32" s="467" t="s">
        <v>412</v>
      </c>
      <c r="G32" s="468"/>
      <c r="H32" s="467" t="s">
        <v>380</v>
      </c>
      <c r="I32" s="468"/>
      <c r="J32" s="359"/>
      <c r="K32" s="359"/>
      <c r="L32" s="359"/>
      <c r="M32" s="422"/>
    </row>
    <row r="33" spans="1:13" ht="18.75" customHeight="1">
      <c r="A33" s="418" t="s">
        <v>77</v>
      </c>
      <c r="B33" s="475" t="str">
        <f>CONCATENATE(E19,"/",E20)</f>
        <v>MELIS/VARGA-KARÁDI</v>
      </c>
      <c r="C33" s="475"/>
      <c r="D33" s="467" t="s">
        <v>413</v>
      </c>
      <c r="E33" s="468"/>
      <c r="F33" s="466"/>
      <c r="G33" s="466"/>
      <c r="H33" s="467" t="s">
        <v>414</v>
      </c>
      <c r="I33" s="468"/>
      <c r="J33" s="359"/>
      <c r="K33" s="359"/>
      <c r="L33" s="359"/>
      <c r="M33" s="422"/>
    </row>
    <row r="34" spans="1:13" ht="18.75" customHeight="1">
      <c r="A34" s="418" t="s">
        <v>78</v>
      </c>
      <c r="B34" s="475" t="str">
        <f>CONCATENATE(E22,"/",E23)</f>
        <v>LADOS /HIMMELREICH </v>
      </c>
      <c r="C34" s="475"/>
      <c r="D34" s="467" t="s">
        <v>381</v>
      </c>
      <c r="E34" s="468"/>
      <c r="F34" s="467" t="s">
        <v>415</v>
      </c>
      <c r="G34" s="468"/>
      <c r="H34" s="466"/>
      <c r="I34" s="466"/>
      <c r="J34" s="359"/>
      <c r="K34" s="359"/>
      <c r="L34" s="359"/>
      <c r="M34" s="422"/>
    </row>
    <row r="35" spans="1:13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</row>
    <row r="36" spans="1:13" ht="12.75">
      <c r="A36" s="359" t="s">
        <v>43</v>
      </c>
      <c r="B36" s="359"/>
      <c r="C36" s="485">
        <f>IF(M27=1,B27,IF(M28=1,B28,IF(M29=1,B29,"")))</f>
      </c>
      <c r="D36" s="485"/>
      <c r="E36" s="384" t="s">
        <v>80</v>
      </c>
      <c r="F36" s="485">
        <f>IF(M32=1,B32,IF(M33=1,B33,IF(M34=1,B34,"")))</f>
      </c>
      <c r="G36" s="485"/>
      <c r="H36" s="359"/>
      <c r="I36" s="358"/>
      <c r="J36" s="359"/>
      <c r="K36" s="359"/>
      <c r="L36" s="359"/>
      <c r="M36" s="359"/>
    </row>
    <row r="37" spans="1:13" ht="12.75">
      <c r="A37" s="359"/>
      <c r="B37" s="359"/>
      <c r="C37" s="359"/>
      <c r="D37" s="359"/>
      <c r="E37" s="359"/>
      <c r="F37" s="384"/>
      <c r="G37" s="384"/>
      <c r="H37" s="359"/>
      <c r="I37" s="359"/>
      <c r="J37" s="359"/>
      <c r="K37" s="359"/>
      <c r="L37" s="359"/>
      <c r="M37" s="359"/>
    </row>
    <row r="38" spans="1:13" ht="12.75">
      <c r="A38" s="359" t="s">
        <v>79</v>
      </c>
      <c r="B38" s="359"/>
      <c r="C38" s="485">
        <f>IF(M27=2,B27,IF(M28=2,B28,IF(M29=2,B29,"")))</f>
      </c>
      <c r="D38" s="485"/>
      <c r="E38" s="384" t="s">
        <v>80</v>
      </c>
      <c r="F38" s="485">
        <f>IF(M32=2,B32,IF(M33=2,B33,IF(M34=2,B34,"")))</f>
      </c>
      <c r="G38" s="485"/>
      <c r="H38" s="359"/>
      <c r="I38" s="358"/>
      <c r="J38" s="359"/>
      <c r="K38" s="359"/>
      <c r="L38" s="359"/>
      <c r="M38" s="359"/>
    </row>
    <row r="39" spans="1:13" ht="12.75">
      <c r="A39" s="359"/>
      <c r="B39" s="359"/>
      <c r="C39" s="421"/>
      <c r="D39" s="421"/>
      <c r="E39" s="384"/>
      <c r="F39" s="421"/>
      <c r="G39" s="421"/>
      <c r="H39" s="359"/>
      <c r="I39" s="359"/>
      <c r="J39" s="359"/>
      <c r="K39" s="359"/>
      <c r="L39" s="359"/>
      <c r="M39" s="359"/>
    </row>
    <row r="40" spans="1:13" ht="12.75">
      <c r="A40" s="359" t="s">
        <v>81</v>
      </c>
      <c r="B40" s="359"/>
      <c r="C40" s="485">
        <f>IF(M27=3,B27,IF(M28=3,B28,IF(M29=3,B29,"")))</f>
      </c>
      <c r="D40" s="485"/>
      <c r="E40" s="384" t="s">
        <v>80</v>
      </c>
      <c r="F40" s="485">
        <f>IF(M32=3,B32,IF(M33=3,B33,IF(M34=3,B34,"")))</f>
      </c>
      <c r="G40" s="485"/>
      <c r="H40" s="359"/>
      <c r="I40" s="358"/>
      <c r="J40" s="359"/>
      <c r="K40" s="359"/>
      <c r="L40" s="359"/>
      <c r="M40" s="359"/>
    </row>
    <row r="41" spans="1:13" ht="12.7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</row>
    <row r="42" spans="1:19" ht="12.75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8"/>
      <c r="M42" s="359"/>
      <c r="O42" s="377"/>
      <c r="P42" s="377"/>
      <c r="Q42" s="377"/>
      <c r="R42" s="377"/>
      <c r="S42" s="377"/>
    </row>
    <row r="43" spans="1:19" ht="12.75">
      <c r="A43" s="155" t="s">
        <v>30</v>
      </c>
      <c r="B43" s="156"/>
      <c r="C43" s="303"/>
      <c r="D43" s="391" t="s">
        <v>3</v>
      </c>
      <c r="E43" s="392" t="s">
        <v>32</v>
      </c>
      <c r="F43" s="411"/>
      <c r="G43" s="391" t="s">
        <v>3</v>
      </c>
      <c r="H43" s="392" t="s">
        <v>40</v>
      </c>
      <c r="I43" s="243"/>
      <c r="J43" s="392" t="s">
        <v>41</v>
      </c>
      <c r="K43" s="242" t="s">
        <v>42</v>
      </c>
      <c r="L43" s="38"/>
      <c r="M43" s="411"/>
      <c r="O43" s="377"/>
      <c r="P43" s="385"/>
      <c r="Q43" s="385"/>
      <c r="R43" s="386"/>
      <c r="S43" s="377"/>
    </row>
    <row r="44" spans="1:19" ht="12.75">
      <c r="A44" s="362" t="s">
        <v>31</v>
      </c>
      <c r="B44" s="363"/>
      <c r="C44" s="364"/>
      <c r="D44" s="393">
        <v>1</v>
      </c>
      <c r="E44" s="478" t="str">
        <f>IF(D44&gt;$R$50,,UPPER(VLOOKUP(D44,'zold fiú elo'!$A$7:$K$23,2)))</f>
        <v>CHERNOBROVKIN </v>
      </c>
      <c r="F44" s="478"/>
      <c r="G44" s="405" t="s">
        <v>4</v>
      </c>
      <c r="H44" s="363"/>
      <c r="I44" s="394"/>
      <c r="J44" s="406"/>
      <c r="K44" s="360" t="s">
        <v>35</v>
      </c>
      <c r="L44" s="412"/>
      <c r="M44" s="395"/>
      <c r="O44" s="377"/>
      <c r="P44" s="387"/>
      <c r="Q44" s="387"/>
      <c r="R44" s="388"/>
      <c r="S44" s="377"/>
    </row>
    <row r="45" spans="1:19" ht="12.75">
      <c r="A45" s="365" t="s">
        <v>39</v>
      </c>
      <c r="B45" s="238"/>
      <c r="C45" s="366"/>
      <c r="D45" s="396"/>
      <c r="E45" s="479" t="str">
        <f>IF(D44&gt;$R$50,,UPPER(VLOOKUP(D44,'zold fiú elo'!$A$7:$K$23,7)))</f>
        <v>KOSZTOVANYI </v>
      </c>
      <c r="F45" s="484"/>
      <c r="G45" s="397"/>
      <c r="H45" s="398"/>
      <c r="I45" s="399"/>
      <c r="J45" s="90"/>
      <c r="K45" s="409"/>
      <c r="L45" s="358"/>
      <c r="M45" s="404"/>
      <c r="O45" s="377"/>
      <c r="P45" s="388"/>
      <c r="Q45" s="389"/>
      <c r="R45" s="388"/>
      <c r="S45" s="377"/>
    </row>
    <row r="46" spans="1:19" ht="12.75">
      <c r="A46" s="257"/>
      <c r="B46" s="258"/>
      <c r="C46" s="259"/>
      <c r="D46" s="396" t="s">
        <v>5</v>
      </c>
      <c r="E46" s="479" t="str">
        <f>IF(D44&gt;$R$50,,UPPER(VLOOKUP((D44+1),'zold fiú elo'!$A$7:$K$23,2)))</f>
        <v>SZŰCS </v>
      </c>
      <c r="F46" s="479"/>
      <c r="G46" s="407" t="s">
        <v>5</v>
      </c>
      <c r="H46" s="398"/>
      <c r="I46" s="399"/>
      <c r="J46" s="90"/>
      <c r="K46" s="360" t="s">
        <v>36</v>
      </c>
      <c r="L46" s="412"/>
      <c r="M46" s="395"/>
      <c r="O46" s="377"/>
      <c r="P46" s="387"/>
      <c r="Q46" s="387"/>
      <c r="R46" s="388"/>
      <c r="S46" s="377"/>
    </row>
    <row r="47" spans="1:19" ht="12.75">
      <c r="A47" s="179"/>
      <c r="B47" s="299"/>
      <c r="C47" s="180"/>
      <c r="D47" s="396"/>
      <c r="E47" s="479" t="str">
        <f>IF(D44&gt;$R$50,,UPPER(VLOOKUP((D44+1),'zold fiú elo'!$A$7:$K$23,7)))</f>
        <v>GÈMES </v>
      </c>
      <c r="F47" s="479"/>
      <c r="G47" s="407"/>
      <c r="H47" s="398"/>
      <c r="I47" s="399"/>
      <c r="J47" s="90"/>
      <c r="K47" s="410"/>
      <c r="L47" s="402"/>
      <c r="M47" s="400"/>
      <c r="O47" s="377"/>
      <c r="P47" s="388"/>
      <c r="Q47" s="389"/>
      <c r="R47" s="388"/>
      <c r="S47" s="377"/>
    </row>
    <row r="48" spans="1:19" ht="12.75">
      <c r="A48" s="245"/>
      <c r="B48" s="260"/>
      <c r="C48" s="302"/>
      <c r="D48" s="396"/>
      <c r="E48" s="401"/>
      <c r="F48" s="402"/>
      <c r="G48" s="407" t="s">
        <v>6</v>
      </c>
      <c r="H48" s="398"/>
      <c r="I48" s="399"/>
      <c r="J48" s="90"/>
      <c r="K48" s="365"/>
      <c r="L48" s="358"/>
      <c r="M48" s="404"/>
      <c r="O48" s="377"/>
      <c r="P48" s="388"/>
      <c r="Q48" s="389"/>
      <c r="R48" s="388"/>
      <c r="S48" s="377"/>
    </row>
    <row r="49" spans="1:19" ht="12.75">
      <c r="A49" s="246"/>
      <c r="B49" s="264"/>
      <c r="C49" s="180"/>
      <c r="D49" s="396"/>
      <c r="E49" s="401"/>
      <c r="F49" s="402"/>
      <c r="G49" s="407"/>
      <c r="H49" s="398"/>
      <c r="I49" s="399"/>
      <c r="J49" s="90"/>
      <c r="K49" s="360" t="s">
        <v>27</v>
      </c>
      <c r="L49" s="412"/>
      <c r="M49" s="395"/>
      <c r="O49" s="377"/>
      <c r="P49" s="387"/>
      <c r="Q49" s="387"/>
      <c r="R49" s="388"/>
      <c r="S49" s="377"/>
    </row>
    <row r="50" spans="1:19" ht="12.75">
      <c r="A50" s="246"/>
      <c r="B50" s="264"/>
      <c r="C50" s="255"/>
      <c r="D50" s="396"/>
      <c r="E50" s="401"/>
      <c r="F50" s="402"/>
      <c r="G50" s="407" t="s">
        <v>7</v>
      </c>
      <c r="H50" s="398"/>
      <c r="I50" s="399"/>
      <c r="J50" s="90"/>
      <c r="K50" s="410"/>
      <c r="L50" s="402"/>
      <c r="M50" s="400"/>
      <c r="O50" s="377"/>
      <c r="P50" s="388"/>
      <c r="Q50" s="389"/>
      <c r="R50" s="388" t="s">
        <v>92</v>
      </c>
      <c r="S50" s="377"/>
    </row>
    <row r="51" spans="1:19" ht="12.75">
      <c r="A51" s="247"/>
      <c r="B51" s="244"/>
      <c r="C51" s="256"/>
      <c r="D51" s="403"/>
      <c r="E51" s="182"/>
      <c r="F51" s="358"/>
      <c r="G51" s="408"/>
      <c r="H51" s="238"/>
      <c r="I51" s="361"/>
      <c r="J51" s="183"/>
      <c r="K51" s="365" t="str">
        <f>L4</f>
        <v>Rákóczi Andrea</v>
      </c>
      <c r="L51" s="358"/>
      <c r="M51" s="404"/>
      <c r="O51" s="377"/>
      <c r="P51" s="388"/>
      <c r="Q51" s="389"/>
      <c r="R51" s="390"/>
      <c r="S51" s="377"/>
    </row>
    <row r="52" spans="15:19" ht="12.75">
      <c r="O52" s="377"/>
      <c r="P52" s="377"/>
      <c r="Q52" s="377"/>
      <c r="R52" s="377"/>
      <c r="S52" s="377"/>
    </row>
    <row r="53" spans="15:19" ht="12.75">
      <c r="O53" s="377"/>
      <c r="P53" s="377"/>
      <c r="Q53" s="377"/>
      <c r="R53" s="377"/>
      <c r="S53" s="377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H34:I34"/>
    <mergeCell ref="C36:D36"/>
    <mergeCell ref="F36:G36"/>
    <mergeCell ref="C38:D38"/>
    <mergeCell ref="F38:G38"/>
    <mergeCell ref="B34:C34"/>
    <mergeCell ref="D34:E34"/>
    <mergeCell ref="F34:G34"/>
    <mergeCell ref="H32:I32"/>
    <mergeCell ref="B33:C33"/>
    <mergeCell ref="D33:E33"/>
    <mergeCell ref="H33:I33"/>
    <mergeCell ref="B32:C32"/>
    <mergeCell ref="D32:E32"/>
    <mergeCell ref="F32:G32"/>
    <mergeCell ref="F33:G33"/>
    <mergeCell ref="B31:C31"/>
    <mergeCell ref="D31:E31"/>
    <mergeCell ref="F31:G31"/>
    <mergeCell ref="H31:I31"/>
    <mergeCell ref="B29:C29"/>
    <mergeCell ref="D29:E29"/>
    <mergeCell ref="F29:G29"/>
    <mergeCell ref="H29:I29"/>
    <mergeCell ref="D22:D23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3">
    <tabColor indexed="17"/>
  </sheetPr>
  <dimension ref="A1:S56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O18" sqref="O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430" t="s">
        <v>84</v>
      </c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432" t="s">
        <v>86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434" t="s">
        <v>88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IF($B8="","",VLOOKUP($B8,'zold fiú elo'!$A$7:$O$22,5))</f>
        <v>120615</v>
      </c>
      <c r="D7" s="469">
        <f>IF($B8="","",VLOOKUP($B8,'zold fiú elo'!$A$7:$O$23,14))</f>
        <v>0</v>
      </c>
      <c r="E7" s="368" t="str">
        <f>UPPER(IF($B8="","",VLOOKUP($B8,'zold fiú elo'!$A$7:$O$22,2)))</f>
        <v>RICHTER </v>
      </c>
      <c r="F7" s="370"/>
      <c r="G7" s="368" t="str">
        <f>IF($B8="","",VLOOKUP($B8,'zold fiú elo'!$A$7:$O$22,3))</f>
        <v>Attila Benjamin</v>
      </c>
      <c r="H7" s="370"/>
      <c r="I7" s="368" t="str">
        <f>IF($B8="","",VLOOKUP($B8,'zold fiú elo'!$A$7:$O$22,4))</f>
        <v>MESE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5</v>
      </c>
      <c r="C8" s="371">
        <f>IF($B8="","",VLOOKUP($B8,'zold fiú elo'!$A$7:$O$22,10))</f>
        <v>130602</v>
      </c>
      <c r="D8" s="470"/>
      <c r="E8" s="368" t="str">
        <f>UPPER(IF($B8="","",VLOOKUP($B8,'zold fiú elo'!$A$7:$O$22,7)))</f>
        <v>KARDHORDÓ </v>
      </c>
      <c r="F8" s="370"/>
      <c r="G8" s="368" t="str">
        <f>IF($B8="","",VLOOKUP($B8,'zold fiú elo'!$A$7:$O$22,8))</f>
        <v>Félix</v>
      </c>
      <c r="H8" s="370"/>
      <c r="I8" s="368" t="str">
        <f>IF($B8="","",VLOOKUP($B8,'zold fiú elo'!$A$7:$O$22,9))</f>
        <v>MESE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IF($B11="","",VLOOKUP($B11,'zold fiú elo'!$A$7:$O$22,5))</f>
        <v>0</v>
      </c>
      <c r="D10" s="469">
        <f>IF($B11="","",VLOOKUP($B11,'zold fiú elo'!$A$7:$O$23,14))</f>
        <v>0</v>
      </c>
      <c r="E10" s="367">
        <f>UPPER(IF($B11="","",VLOOKUP($B11,'zold fiú elo'!$A$7:$O$22,2)))</f>
      </c>
      <c r="F10" s="372"/>
      <c r="G10" s="367">
        <f>IF($B11="","",VLOOKUP($B11,'zold fiú elo'!$A$7:$O$22,3))</f>
        <v>0</v>
      </c>
      <c r="H10" s="372"/>
      <c r="I10" s="367">
        <f>IF($B11="","",VLOOKUP($B11,'zold fiú elo'!$A$7:$O$22,4))</f>
        <v>0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11</v>
      </c>
      <c r="C11" s="371">
        <f>IF($B11="","",VLOOKUP($B11,'zold fiú elo'!$A$7:$O$22,10))</f>
        <v>0</v>
      </c>
      <c r="D11" s="470"/>
      <c r="E11" s="367">
        <f>UPPER(IF($B11="","",VLOOKUP($B11,'zold fiú elo'!$A$7:$O$22,7)))</f>
      </c>
      <c r="F11" s="372"/>
      <c r="G11" s="367">
        <f>IF($B11="","",VLOOKUP($B11,'zold fiú elo'!$A$7:$O$22,8))</f>
        <v>0</v>
      </c>
      <c r="H11" s="372"/>
      <c r="I11" s="367">
        <f>IF($B11="","",VLOOKUP($B11,'zold fiú elo'!$A$7:$O$22,9))</f>
        <v>0</v>
      </c>
      <c r="J11" s="359"/>
      <c r="K11" s="452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IF($B14="","",VLOOKUP($B14,'zold fiú elo'!$A$7:$O$22,5))</f>
        <v>120210</v>
      </c>
      <c r="D13" s="469">
        <f>IF($B14="","",VLOOKUP($B14,'zold fiú elo'!$A$7:$O$23,14))</f>
        <v>0</v>
      </c>
      <c r="E13" s="367" t="str">
        <f>UPPER(IF($B14="","",VLOOKUP($B14,'zold fiú elo'!$A$7:$O$22,2)))</f>
        <v>LÉKÓ </v>
      </c>
      <c r="F13" s="372"/>
      <c r="G13" s="367" t="str">
        <f>IF($B14="","",VLOOKUP($B14,'zold fiú elo'!$A$7:$O$22,3))</f>
        <v>Zsombor</v>
      </c>
      <c r="H13" s="372"/>
      <c r="I13" s="367" t="str">
        <f>IF($B14="","",VLOOKUP($B14,'zold fiú elo'!$A$7:$O$22,4))</f>
        <v>Tenisz Műhely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10</v>
      </c>
      <c r="C14" s="371">
        <f>IF($B14="","",VLOOKUP($B14,'zold fiú elo'!$A$7:$O$22,10))</f>
        <v>131021</v>
      </c>
      <c r="D14" s="470"/>
      <c r="E14" s="367" t="str">
        <f>UPPER(IF($B14="","",VLOOKUP($B14,'zold fiú elo'!$A$7:$O$22,7)))</f>
        <v>BARRANCO-MÉSZÁROS </v>
      </c>
      <c r="F14" s="372"/>
      <c r="G14" s="367" t="str">
        <f>IF($B14="","",VLOOKUP($B14,'zold fiú elo'!$A$7:$O$22,8))</f>
        <v>Adrián</v>
      </c>
      <c r="H14" s="372"/>
      <c r="I14" s="367" t="str">
        <f>IF($B14="","",VLOOKUP($B14,'zold fiú elo'!$A$7:$O$22,9))</f>
        <v>Tenisz Műhely</v>
      </c>
      <c r="J14" s="359"/>
      <c r="K14" s="452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59"/>
      <c r="L15" s="427"/>
      <c r="M15" s="359"/>
    </row>
    <row r="16" spans="1:13" ht="12.75">
      <c r="A16" s="359"/>
      <c r="B16" s="384"/>
      <c r="C16" s="371">
        <f>IF($B17="","",VLOOKUP($B17,'zold fiú elo'!$A$7:$O$22,5))</f>
        <v>120426</v>
      </c>
      <c r="D16" s="469">
        <f>IF($B17="","",VLOOKUP($B17,'zold fiú elo'!$A$7:$O$23,14))</f>
        <v>0</v>
      </c>
      <c r="E16" s="368" t="str">
        <f>UPPER(IF($B17="","",VLOOKUP($B17,'zold fiú elo'!$A$7:$O$22,2)))</f>
        <v>SZEMERE</v>
      </c>
      <c r="F16" s="370"/>
      <c r="G16" s="368" t="str">
        <f>IF($B17="","",VLOOKUP($B17,'zold fiú elo'!$A$7:$O$22,3))</f>
        <v>Dániel </v>
      </c>
      <c r="H16" s="370"/>
      <c r="I16" s="368" t="str">
        <f>IF($B17="","",VLOOKUP($B17,'zold fiú elo'!$A$7:$O$22,4))</f>
        <v>Okos Tenisz SE</v>
      </c>
      <c r="J16" s="359"/>
      <c r="K16" s="456"/>
      <c r="L16" s="359"/>
      <c r="M16" s="359"/>
    </row>
    <row r="17" spans="1:13" ht="12.75">
      <c r="A17" s="419" t="s">
        <v>76</v>
      </c>
      <c r="B17" s="437">
        <v>6</v>
      </c>
      <c r="C17" s="371">
        <f>IF($B17="","",VLOOKUP($B17,'zold fiú elo'!$A$7:$O$22,10))</f>
        <v>130701</v>
      </c>
      <c r="D17" s="470"/>
      <c r="E17" s="368" t="str">
        <f>UPPER(IF($B17="","",VLOOKUP($B17,'zold fiú elo'!$A$7:$O$22,7)))</f>
        <v>FILIPENKO </v>
      </c>
      <c r="F17" s="370"/>
      <c r="G17" s="368" t="str">
        <f>IF($B17="","",VLOOKUP($B17,'zold fiú elo'!$A$7:$O$22,8))</f>
        <v>Valér</v>
      </c>
      <c r="H17" s="370"/>
      <c r="I17" s="368" t="str">
        <f>IF($B17="","",VLOOKUP($B17,'zold fiú elo'!$A$7:$O$22,9))</f>
        <v>Okos Tenisz SE</v>
      </c>
      <c r="J17" s="359"/>
      <c r="K17" s="452"/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55"/>
      <c r="L18" s="402"/>
      <c r="M18" s="359"/>
    </row>
    <row r="19" spans="1:13" ht="12.75">
      <c r="A19" s="384"/>
      <c r="B19" s="435"/>
      <c r="C19" s="371">
        <v>140303</v>
      </c>
      <c r="D19" s="469"/>
      <c r="E19" s="447" t="s">
        <v>375</v>
      </c>
      <c r="F19" s="372"/>
      <c r="G19" s="447" t="s">
        <v>234</v>
      </c>
      <c r="H19" s="372"/>
      <c r="I19" s="447" t="s">
        <v>125</v>
      </c>
      <c r="J19" s="359"/>
      <c r="K19" s="456"/>
      <c r="L19" s="359"/>
      <c r="M19" s="359"/>
    </row>
    <row r="20" spans="1:13" ht="12.75">
      <c r="A20" s="384" t="s">
        <v>77</v>
      </c>
      <c r="B20" s="436">
        <v>12</v>
      </c>
      <c r="C20" s="371">
        <v>121219</v>
      </c>
      <c r="D20" s="470"/>
      <c r="E20" s="447" t="s">
        <v>376</v>
      </c>
      <c r="F20" s="372"/>
      <c r="G20" s="447" t="s">
        <v>273</v>
      </c>
      <c r="H20" s="372"/>
      <c r="I20" s="447" t="s">
        <v>125</v>
      </c>
      <c r="J20" s="359"/>
      <c r="K20" s="452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55"/>
      <c r="L21" s="402"/>
      <c r="M21" s="359"/>
    </row>
    <row r="22" spans="1:13" ht="12.75">
      <c r="A22" s="384"/>
      <c r="B22" s="435"/>
      <c r="C22" s="371">
        <f>IF($B23="","",VLOOKUP($B23,'zold fiú elo'!$A$7:$O$22,5))</f>
        <v>131214</v>
      </c>
      <c r="D22" s="469">
        <f>IF($B23="","",VLOOKUP($B23,'zold fiú elo'!$A$7:$O$23,14))</f>
        <v>0</v>
      </c>
      <c r="E22" s="367" t="str">
        <f>UPPER(IF($B23="","",VLOOKUP($B23,'zold fiú elo'!$A$7:$O$22,2)))</f>
        <v>HORVÁTH </v>
      </c>
      <c r="F22" s="372"/>
      <c r="G22" s="367" t="str">
        <f>IF($B23="","",VLOOKUP($B23,'zold fiú elo'!$A$7:$O$22,3))</f>
        <v>Dániel </v>
      </c>
      <c r="H22" s="372"/>
      <c r="I22" s="367" t="str">
        <f>IF($B23="","",VLOOKUP($B23,'zold fiú elo'!$A$7:$O$22,4))</f>
        <v>Jogging Plusz </v>
      </c>
      <c r="J22" s="359"/>
      <c r="K22" s="456"/>
      <c r="L22" s="359"/>
      <c r="M22" s="359"/>
    </row>
    <row r="23" spans="1:13" ht="12.75">
      <c r="A23" s="384" t="s">
        <v>78</v>
      </c>
      <c r="B23" s="436">
        <v>7</v>
      </c>
      <c r="C23" s="371">
        <f>IF($B23="","",VLOOKUP($B23,'zold fiú elo'!$A$7:$O$22,10))</f>
        <v>120411</v>
      </c>
      <c r="D23" s="470"/>
      <c r="E23" s="367" t="str">
        <f>UPPER(IF($B23="","",VLOOKUP($B23,'zold fiú elo'!$A$7:$O$22,7)))</f>
        <v>HONFI </v>
      </c>
      <c r="F23" s="372"/>
      <c r="G23" s="367" t="str">
        <f>IF($B23="","",VLOOKUP($B23,'zold fiú elo'!$A$7:$O$22,8))</f>
        <v>Ákos</v>
      </c>
      <c r="H23" s="372"/>
      <c r="I23" s="367" t="str">
        <f>IF($B23="","",VLOOKUP($B23,'zold fiú elo'!$A$7:$O$22,9))</f>
        <v>Pasarét TK</v>
      </c>
      <c r="J23" s="359"/>
      <c r="K23" s="452" t="s">
        <v>402</v>
      </c>
      <c r="L23" s="414"/>
      <c r="M23" s="359"/>
    </row>
    <row r="24" spans="1:13" ht="12.75">
      <c r="A24" s="384"/>
      <c r="B24" s="435"/>
      <c r="C24" s="424"/>
      <c r="D24" s="424"/>
      <c r="E24" s="425"/>
      <c r="F24" s="426"/>
      <c r="G24" s="425"/>
      <c r="H24" s="426"/>
      <c r="I24" s="425"/>
      <c r="J24" s="359"/>
      <c r="K24" s="402"/>
      <c r="L24" s="402"/>
      <c r="M24" s="359"/>
    </row>
    <row r="25" spans="1:13" ht="12.75">
      <c r="A25" s="384"/>
      <c r="B25" s="435"/>
      <c r="C25" s="371"/>
      <c r="D25" s="469"/>
      <c r="E25" s="367"/>
      <c r="F25" s="372"/>
      <c r="G25" s="367"/>
      <c r="H25" s="372"/>
      <c r="I25" s="367"/>
      <c r="J25" s="359"/>
      <c r="K25" s="359"/>
      <c r="L25" s="359"/>
      <c r="M25" s="359"/>
    </row>
    <row r="26" spans="1:13" ht="12.75">
      <c r="A26" s="384" t="s">
        <v>82</v>
      </c>
      <c r="B26" s="436">
        <v>7</v>
      </c>
      <c r="C26" s="371"/>
      <c r="D26" s="470"/>
      <c r="E26" s="367"/>
      <c r="F26" s="372"/>
      <c r="G26" s="367"/>
      <c r="H26" s="372"/>
      <c r="I26" s="367"/>
      <c r="J26" s="359"/>
      <c r="K26" s="358"/>
      <c r="L26" s="414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8.75" customHeight="1">
      <c r="A28" s="359"/>
      <c r="B28" s="473"/>
      <c r="C28" s="473"/>
      <c r="D28" s="474" t="str">
        <f>CONCATENATE(E7,"/",E8)</f>
        <v>RICHTER /KARDHORDÓ </v>
      </c>
      <c r="E28" s="474"/>
      <c r="F28" s="474" t="str">
        <f>CONCATENATE(E10,"/",E11)</f>
        <v>/</v>
      </c>
      <c r="G28" s="474"/>
      <c r="H28" s="474" t="str">
        <f>CONCATENATE(E13,"/",E14)</f>
        <v>LÉKÓ /BARRANCO-MÉSZÁROS </v>
      </c>
      <c r="I28" s="474"/>
      <c r="J28" s="359"/>
      <c r="K28" s="359"/>
      <c r="L28" s="359"/>
      <c r="M28" s="420" t="s">
        <v>74</v>
      </c>
    </row>
    <row r="29" spans="1:13" ht="18.75" customHeight="1">
      <c r="A29" s="418" t="s">
        <v>70</v>
      </c>
      <c r="B29" s="475" t="str">
        <f>CONCATENATE(E7,"/",E8)</f>
        <v>RICHTER /KARDHORDÓ </v>
      </c>
      <c r="C29" s="475"/>
      <c r="D29" s="466"/>
      <c r="E29" s="466"/>
      <c r="F29" s="468"/>
      <c r="G29" s="468"/>
      <c r="H29" s="467" t="s">
        <v>398</v>
      </c>
      <c r="I29" s="468"/>
      <c r="J29" s="448"/>
      <c r="K29" s="448"/>
      <c r="L29" s="359"/>
      <c r="M29" s="422"/>
    </row>
    <row r="30" spans="1:13" ht="18.75" customHeight="1">
      <c r="A30" s="418" t="s">
        <v>71</v>
      </c>
      <c r="B30" s="475" t="str">
        <f>CONCATENATE(E10,"/",E11)</f>
        <v>/</v>
      </c>
      <c r="C30" s="475"/>
      <c r="D30" s="468"/>
      <c r="E30" s="468"/>
      <c r="F30" s="466"/>
      <c r="G30" s="466"/>
      <c r="H30" s="468"/>
      <c r="I30" s="468"/>
      <c r="J30" s="448"/>
      <c r="K30" s="448"/>
      <c r="L30" s="359"/>
      <c r="M30" s="422"/>
    </row>
    <row r="31" spans="1:13" ht="18.75" customHeight="1">
      <c r="A31" s="418" t="s">
        <v>72</v>
      </c>
      <c r="B31" s="475" t="str">
        <f>CONCATENATE(E13,"/",E14)</f>
        <v>LÉKÓ /BARRANCO-MÉSZÁROS </v>
      </c>
      <c r="C31" s="475"/>
      <c r="D31" s="467" t="s">
        <v>399</v>
      </c>
      <c r="E31" s="468"/>
      <c r="F31" s="468"/>
      <c r="G31" s="468"/>
      <c r="H31" s="466"/>
      <c r="I31" s="466"/>
      <c r="J31" s="448"/>
      <c r="K31" s="448"/>
      <c r="L31" s="359"/>
      <c r="M31" s="422"/>
    </row>
    <row r="32" spans="1:13" ht="12.75">
      <c r="A32" s="359"/>
      <c r="B32" s="359"/>
      <c r="C32" s="359"/>
      <c r="D32" s="448"/>
      <c r="E32" s="448"/>
      <c r="F32" s="448"/>
      <c r="G32" s="448"/>
      <c r="H32" s="448"/>
      <c r="I32" s="448"/>
      <c r="J32" s="448"/>
      <c r="K32" s="448"/>
      <c r="L32" s="359"/>
      <c r="M32" s="359"/>
    </row>
    <row r="33" spans="1:13" ht="18.75" customHeight="1">
      <c r="A33" s="359"/>
      <c r="B33" s="473"/>
      <c r="C33" s="473"/>
      <c r="D33" s="482" t="str">
        <f>CONCATENATE(E16,"/",E17)</f>
        <v>SZEMERE/FILIPENKO </v>
      </c>
      <c r="E33" s="482"/>
      <c r="F33" s="482" t="str">
        <f>CONCATENATE(E19,"/",E20)</f>
        <v>VIG/SZENCZI</v>
      </c>
      <c r="G33" s="482"/>
      <c r="H33" s="482" t="str">
        <f>CONCATENATE(E22,"/",E23)</f>
        <v>HORVÁTH /HONFI </v>
      </c>
      <c r="I33" s="482"/>
      <c r="J33" s="482" t="str">
        <f>CONCATENATE(E25,"/",E26)</f>
        <v>/</v>
      </c>
      <c r="K33" s="482"/>
      <c r="L33" s="359"/>
      <c r="M33" s="423"/>
    </row>
    <row r="34" spans="1:13" ht="18.75" customHeight="1">
      <c r="A34" s="418" t="s">
        <v>76</v>
      </c>
      <c r="B34" s="475" t="str">
        <f>CONCATENATE(E16,"/",E17)</f>
        <v>SZEMERE/FILIPENKO </v>
      </c>
      <c r="C34" s="475"/>
      <c r="D34" s="466"/>
      <c r="E34" s="466"/>
      <c r="F34" s="467" t="s">
        <v>396</v>
      </c>
      <c r="G34" s="468"/>
      <c r="H34" s="467" t="s">
        <v>413</v>
      </c>
      <c r="I34" s="468"/>
      <c r="J34" s="468"/>
      <c r="K34" s="468"/>
      <c r="L34" s="359"/>
      <c r="M34" s="422"/>
    </row>
    <row r="35" spans="1:13" ht="18.75" customHeight="1">
      <c r="A35" s="418" t="s">
        <v>77</v>
      </c>
      <c r="B35" s="475" t="str">
        <f>CONCATENATE(E19,"/",E20)</f>
        <v>VIG/SZENCZI</v>
      </c>
      <c r="C35" s="475"/>
      <c r="D35" s="467" t="s">
        <v>397</v>
      </c>
      <c r="E35" s="468"/>
      <c r="F35" s="466"/>
      <c r="G35" s="466"/>
      <c r="H35" s="467" t="s">
        <v>399</v>
      </c>
      <c r="I35" s="468"/>
      <c r="J35" s="468"/>
      <c r="K35" s="468"/>
      <c r="L35" s="359"/>
      <c r="M35" s="422"/>
    </row>
    <row r="36" spans="1:13" ht="18.75" customHeight="1">
      <c r="A36" s="418" t="s">
        <v>78</v>
      </c>
      <c r="B36" s="475" t="str">
        <f>CONCATENATE(E22,"/",E23)</f>
        <v>HORVÁTH /HONFI </v>
      </c>
      <c r="C36" s="475"/>
      <c r="D36" s="467" t="s">
        <v>412</v>
      </c>
      <c r="E36" s="468"/>
      <c r="F36" s="467" t="s">
        <v>398</v>
      </c>
      <c r="G36" s="468"/>
      <c r="H36" s="466"/>
      <c r="I36" s="466"/>
      <c r="J36" s="468"/>
      <c r="K36" s="468"/>
      <c r="L36" s="359"/>
      <c r="M36" s="422"/>
    </row>
    <row r="37" spans="1:13" ht="18.75" customHeight="1">
      <c r="A37" s="418" t="s">
        <v>82</v>
      </c>
      <c r="B37" s="475" t="str">
        <f>CONCATENATE(E25,"/",E26)</f>
        <v>/</v>
      </c>
      <c r="C37" s="475"/>
      <c r="D37" s="468"/>
      <c r="E37" s="468"/>
      <c r="F37" s="468"/>
      <c r="G37" s="468"/>
      <c r="H37" s="468"/>
      <c r="I37" s="468"/>
      <c r="J37" s="466"/>
      <c r="K37" s="466"/>
      <c r="L37" s="359"/>
      <c r="M37" s="422"/>
    </row>
    <row r="38" spans="1:13" ht="12.75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</row>
    <row r="39" spans="1:13" ht="12.75">
      <c r="A39" s="359" t="s">
        <v>43</v>
      </c>
      <c r="B39" s="359"/>
      <c r="C39" s="485">
        <f>IF(M29=1,B29,IF(M30=1,B30,IF(M31=1,B31,"")))</f>
      </c>
      <c r="D39" s="485"/>
      <c r="E39" s="384" t="s">
        <v>80</v>
      </c>
      <c r="F39" s="485">
        <f>IF(M34=1,B34,IF(M35=1,B35,IF(M36=1,B36,IF(M37=1,B37,""))))</f>
      </c>
      <c r="G39" s="485"/>
      <c r="H39" s="359"/>
      <c r="I39" s="358"/>
      <c r="J39" s="359"/>
      <c r="K39" s="359"/>
      <c r="L39" s="359"/>
      <c r="M39" s="359"/>
    </row>
    <row r="40" spans="1:13" ht="12.75">
      <c r="A40" s="359"/>
      <c r="B40" s="359"/>
      <c r="C40" s="359"/>
      <c r="D40" s="359"/>
      <c r="E40" s="359"/>
      <c r="F40" s="384"/>
      <c r="G40" s="384"/>
      <c r="H40" s="359"/>
      <c r="I40" s="359"/>
      <c r="J40" s="359"/>
      <c r="K40" s="359"/>
      <c r="L40" s="359"/>
      <c r="M40" s="359"/>
    </row>
    <row r="41" spans="1:13" ht="12.75">
      <c r="A41" s="359" t="s">
        <v>79</v>
      </c>
      <c r="B41" s="359"/>
      <c r="C41" s="485">
        <f>IF(M29=2,B29,IF(M30=2,B30,IF(M31=2,B31,"")))</f>
      </c>
      <c r="D41" s="485"/>
      <c r="E41" s="384" t="s">
        <v>80</v>
      </c>
      <c r="F41" s="485">
        <f>IF(M34=2,B34,IF(M35=2,B35,IF(M36=2,B36,IF(M37=2,B37,""))))</f>
      </c>
      <c r="G41" s="485"/>
      <c r="H41" s="359"/>
      <c r="I41" s="358"/>
      <c r="J41" s="359"/>
      <c r="K41" s="359"/>
      <c r="L41" s="359"/>
      <c r="M41" s="359"/>
    </row>
    <row r="42" spans="1:13" ht="12.75">
      <c r="A42" s="359"/>
      <c r="B42" s="359"/>
      <c r="C42" s="421"/>
      <c r="D42" s="421"/>
      <c r="E42" s="384"/>
      <c r="F42" s="421"/>
      <c r="G42" s="421"/>
      <c r="H42" s="359"/>
      <c r="I42" s="359"/>
      <c r="J42" s="359"/>
      <c r="K42" s="359"/>
      <c r="L42" s="359"/>
      <c r="M42" s="359"/>
    </row>
    <row r="43" spans="1:13" ht="12.75">
      <c r="A43" s="359" t="s">
        <v>81</v>
      </c>
      <c r="B43" s="359"/>
      <c r="C43" s="485">
        <f>IF(M29=3,B29,IF(M30=3,B30,IF(M31=3,B31,"")))</f>
      </c>
      <c r="D43" s="485"/>
      <c r="E43" s="384" t="s">
        <v>80</v>
      </c>
      <c r="F43" s="485">
        <f>IF(M34=3,B34,IF(M35=3,B35,IF(M36=3,B36,IF(M37=3,B37,""))))</f>
      </c>
      <c r="G43" s="485"/>
      <c r="H43" s="359"/>
      <c r="I43" s="358"/>
      <c r="J43" s="359"/>
      <c r="K43" s="359"/>
      <c r="L43" s="359"/>
      <c r="M43" s="359"/>
    </row>
    <row r="44" spans="1:13" ht="12.75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</row>
    <row r="45" spans="1:19" ht="12.75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8"/>
      <c r="M45" s="359"/>
      <c r="O45" s="377"/>
      <c r="P45" s="377"/>
      <c r="Q45" s="377"/>
      <c r="R45" s="377"/>
      <c r="S45" s="377"/>
    </row>
    <row r="46" spans="1:19" ht="12.75">
      <c r="A46" s="155" t="s">
        <v>30</v>
      </c>
      <c r="B46" s="156"/>
      <c r="C46" s="303"/>
      <c r="D46" s="391" t="s">
        <v>3</v>
      </c>
      <c r="E46" s="392" t="s">
        <v>32</v>
      </c>
      <c r="F46" s="411"/>
      <c r="G46" s="391" t="s">
        <v>3</v>
      </c>
      <c r="H46" s="392" t="s">
        <v>40</v>
      </c>
      <c r="I46" s="243"/>
      <c r="J46" s="392" t="s">
        <v>41</v>
      </c>
      <c r="K46" s="242" t="s">
        <v>42</v>
      </c>
      <c r="L46" s="38"/>
      <c r="M46" s="411"/>
      <c r="O46" s="377"/>
      <c r="P46" s="385"/>
      <c r="Q46" s="385"/>
      <c r="R46" s="386"/>
      <c r="S46" s="377"/>
    </row>
    <row r="47" spans="1:19" ht="12.75">
      <c r="A47" s="362" t="s">
        <v>31</v>
      </c>
      <c r="B47" s="363"/>
      <c r="C47" s="364"/>
      <c r="D47" s="393">
        <v>1</v>
      </c>
      <c r="E47" s="478" t="str">
        <f>IF(D47&gt;$R$53,,UPPER(VLOOKUP(D47,'zold fiú elo'!$A$7:$K$23,2)))</f>
        <v>CHERNOBROVKIN </v>
      </c>
      <c r="F47" s="478"/>
      <c r="G47" s="405" t="s">
        <v>4</v>
      </c>
      <c r="H47" s="363"/>
      <c r="I47" s="394"/>
      <c r="J47" s="406"/>
      <c r="K47" s="360" t="s">
        <v>35</v>
      </c>
      <c r="L47" s="412"/>
      <c r="M47" s="395"/>
      <c r="O47" s="377"/>
      <c r="P47" s="387"/>
      <c r="Q47" s="387"/>
      <c r="R47" s="388"/>
      <c r="S47" s="377"/>
    </row>
    <row r="48" spans="1:19" ht="12.75">
      <c r="A48" s="365" t="s">
        <v>39</v>
      </c>
      <c r="B48" s="238"/>
      <c r="C48" s="366"/>
      <c r="D48" s="396"/>
      <c r="E48" s="479" t="str">
        <f>IF(D47&gt;$R$53,,UPPER(VLOOKUP(D47,'zold fiú elo'!$A$7:$K$23,7)))</f>
        <v>KOSZTOVANYI </v>
      </c>
      <c r="F48" s="484"/>
      <c r="G48" s="397"/>
      <c r="H48" s="398"/>
      <c r="I48" s="399"/>
      <c r="J48" s="90"/>
      <c r="K48" s="409"/>
      <c r="L48" s="358"/>
      <c r="M48" s="404"/>
      <c r="O48" s="377"/>
      <c r="P48" s="388"/>
      <c r="Q48" s="389"/>
      <c r="R48" s="388"/>
      <c r="S48" s="377"/>
    </row>
    <row r="49" spans="1:19" ht="12.75">
      <c r="A49" s="257"/>
      <c r="B49" s="258"/>
      <c r="C49" s="259"/>
      <c r="D49" s="396" t="s">
        <v>5</v>
      </c>
      <c r="E49" s="479" t="str">
        <f>IF(D47&gt;$R$53,,UPPER(VLOOKUP((D47+1),'zold fiú elo'!$A$7:$K$23,2)))</f>
        <v>SZŰCS </v>
      </c>
      <c r="F49" s="479"/>
      <c r="G49" s="407" t="s">
        <v>5</v>
      </c>
      <c r="H49" s="398"/>
      <c r="I49" s="399"/>
      <c r="J49" s="90"/>
      <c r="K49" s="360" t="s">
        <v>36</v>
      </c>
      <c r="L49" s="412"/>
      <c r="M49" s="395"/>
      <c r="O49" s="377"/>
      <c r="P49" s="387"/>
      <c r="Q49" s="387"/>
      <c r="R49" s="388"/>
      <c r="S49" s="377"/>
    </row>
    <row r="50" spans="1:19" ht="12.75">
      <c r="A50" s="179"/>
      <c r="B50" s="299"/>
      <c r="C50" s="180"/>
      <c r="D50" s="396"/>
      <c r="E50" s="479" t="str">
        <f>IF(D47&gt;$R$53,,UPPER(VLOOKUP((D47+1),'zold fiú elo'!$A$7:$K$23,7)))</f>
        <v>GÈMES </v>
      </c>
      <c r="F50" s="479"/>
      <c r="G50" s="407"/>
      <c r="H50" s="398"/>
      <c r="I50" s="399"/>
      <c r="J50" s="90"/>
      <c r="K50" s="410"/>
      <c r="L50" s="402"/>
      <c r="M50" s="400"/>
      <c r="O50" s="377"/>
      <c r="P50" s="388"/>
      <c r="Q50" s="389"/>
      <c r="R50" s="388"/>
      <c r="S50" s="377"/>
    </row>
    <row r="51" spans="1:19" ht="12.75">
      <c r="A51" s="245"/>
      <c r="B51" s="260"/>
      <c r="C51" s="302"/>
      <c r="D51" s="396"/>
      <c r="E51" s="401"/>
      <c r="F51" s="402"/>
      <c r="G51" s="407" t="s">
        <v>6</v>
      </c>
      <c r="H51" s="398"/>
      <c r="I51" s="399"/>
      <c r="J51" s="90"/>
      <c r="K51" s="365"/>
      <c r="L51" s="358"/>
      <c r="M51" s="404"/>
      <c r="O51" s="377"/>
      <c r="P51" s="388"/>
      <c r="Q51" s="389"/>
      <c r="R51" s="388"/>
      <c r="S51" s="377"/>
    </row>
    <row r="52" spans="1:19" ht="12.75">
      <c r="A52" s="246"/>
      <c r="B52" s="264"/>
      <c r="C52" s="180"/>
      <c r="D52" s="396"/>
      <c r="E52" s="401"/>
      <c r="F52" s="402"/>
      <c r="G52" s="407"/>
      <c r="H52" s="398"/>
      <c r="I52" s="399"/>
      <c r="J52" s="90"/>
      <c r="K52" s="360" t="s">
        <v>27</v>
      </c>
      <c r="L52" s="412"/>
      <c r="M52" s="395"/>
      <c r="O52" s="377"/>
      <c r="P52" s="387"/>
      <c r="Q52" s="387"/>
      <c r="R52" s="388"/>
      <c r="S52" s="377"/>
    </row>
    <row r="53" spans="1:19" ht="12.75">
      <c r="A53" s="246"/>
      <c r="B53" s="264"/>
      <c r="C53" s="255"/>
      <c r="D53" s="396"/>
      <c r="E53" s="401"/>
      <c r="F53" s="402"/>
      <c r="G53" s="407" t="s">
        <v>7</v>
      </c>
      <c r="H53" s="398"/>
      <c r="I53" s="399"/>
      <c r="J53" s="90"/>
      <c r="K53" s="410"/>
      <c r="L53" s="402"/>
      <c r="M53" s="400"/>
      <c r="O53" s="377"/>
      <c r="P53" s="388"/>
      <c r="Q53" s="389"/>
      <c r="R53" s="388" t="s">
        <v>92</v>
      </c>
      <c r="S53" s="377"/>
    </row>
    <row r="54" spans="1:19" ht="12.75">
      <c r="A54" s="247"/>
      <c r="B54" s="244"/>
      <c r="C54" s="256"/>
      <c r="D54" s="403"/>
      <c r="E54" s="182"/>
      <c r="F54" s="358"/>
      <c r="G54" s="408"/>
      <c r="H54" s="238"/>
      <c r="I54" s="361"/>
      <c r="J54" s="183"/>
      <c r="K54" s="365" t="str">
        <f>L4</f>
        <v>Rákóczi Andrea</v>
      </c>
      <c r="L54" s="358"/>
      <c r="M54" s="404"/>
      <c r="O54" s="377"/>
      <c r="P54" s="388"/>
      <c r="Q54" s="389"/>
      <c r="R54" s="390"/>
      <c r="S54" s="377"/>
    </row>
    <row r="55" spans="15:19" ht="12.75">
      <c r="O55" s="377"/>
      <c r="P55" s="377"/>
      <c r="Q55" s="377"/>
      <c r="R55" s="377"/>
      <c r="S55" s="377"/>
    </row>
    <row r="56" spans="15:19" ht="12.75">
      <c r="O56" s="377"/>
      <c r="P56" s="377"/>
      <c r="Q56" s="377"/>
      <c r="R56" s="377"/>
      <c r="S56" s="377"/>
    </row>
  </sheetData>
  <sheetProtection/>
  <mergeCells count="60">
    <mergeCell ref="H37:I37"/>
    <mergeCell ref="J37:K37"/>
    <mergeCell ref="J33:K33"/>
    <mergeCell ref="J34:K34"/>
    <mergeCell ref="J35:K35"/>
    <mergeCell ref="J36:K36"/>
    <mergeCell ref="H36:I36"/>
    <mergeCell ref="E49:F49"/>
    <mergeCell ref="E50:F50"/>
    <mergeCell ref="B37:C37"/>
    <mergeCell ref="D37:E37"/>
    <mergeCell ref="F37:G37"/>
    <mergeCell ref="C43:D43"/>
    <mergeCell ref="F43:G43"/>
    <mergeCell ref="E47:F47"/>
    <mergeCell ref="E48:F48"/>
    <mergeCell ref="C39:D39"/>
    <mergeCell ref="F39:G39"/>
    <mergeCell ref="C41:D41"/>
    <mergeCell ref="F41:G41"/>
    <mergeCell ref="B36:C36"/>
    <mergeCell ref="D36:E36"/>
    <mergeCell ref="F36:G36"/>
    <mergeCell ref="H31:I31"/>
    <mergeCell ref="B35:C35"/>
    <mergeCell ref="D35:E35"/>
    <mergeCell ref="F35:G35"/>
    <mergeCell ref="H35:I35"/>
    <mergeCell ref="B34:C34"/>
    <mergeCell ref="D34:E34"/>
    <mergeCell ref="F34:G34"/>
    <mergeCell ref="H34:I34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28:I28"/>
    <mergeCell ref="D13:D14"/>
    <mergeCell ref="D16:D17"/>
    <mergeCell ref="D19:D20"/>
    <mergeCell ref="D22:D23"/>
    <mergeCell ref="B30:C30"/>
    <mergeCell ref="D30:E30"/>
    <mergeCell ref="F30:G30"/>
    <mergeCell ref="H30:I30"/>
    <mergeCell ref="B29:C29"/>
    <mergeCell ref="A1:F1"/>
    <mergeCell ref="A4:C4"/>
    <mergeCell ref="D7:D8"/>
    <mergeCell ref="D10:D11"/>
    <mergeCell ref="B28:C28"/>
    <mergeCell ref="D28:E28"/>
    <mergeCell ref="F28:G28"/>
    <mergeCell ref="D25:D26"/>
  </mergeCells>
  <conditionalFormatting sqref="R54">
    <cfRule type="expression" priority="2" dxfId="3" stopIfTrue="1">
      <formula>$O$1="CU"</formula>
    </cfRule>
  </conditionalFormatting>
  <conditionalFormatting sqref="E7:E14 E16:E18 E21:E26">
    <cfRule type="cellIs" priority="3" dxfId="2" operator="equal" stopIfTrue="1">
      <formula>"Bye"</formula>
    </cfRule>
  </conditionalFormatting>
  <conditionalFormatting sqref="E19:E20">
    <cfRule type="cellIs" priority="1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40">
    <tabColor indexed="17"/>
  </sheetPr>
  <dimension ref="A1:S4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446" t="s">
        <v>109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379"/>
      <c r="R2" s="378"/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29" t="s">
        <v>83</v>
      </c>
      <c r="R3" s="430" t="s">
        <v>89</v>
      </c>
      <c r="S3" s="428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1" t="s">
        <v>90</v>
      </c>
      <c r="R4" s="432" t="s">
        <v>85</v>
      </c>
      <c r="S4" s="428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433" t="s">
        <v>91</v>
      </c>
      <c r="R5" s="434" t="s">
        <v>87</v>
      </c>
      <c r="S5" s="428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v>130703</v>
      </c>
      <c r="D7" s="469">
        <f>IF($B8="","",VLOOKUP($B8,'zold fiú elo'!$A$7:$O$23,14))</f>
      </c>
      <c r="E7" s="447" t="s">
        <v>368</v>
      </c>
      <c r="F7" s="372"/>
      <c r="G7" s="447" t="s">
        <v>365</v>
      </c>
      <c r="H7" s="372"/>
      <c r="I7" s="447" t="s">
        <v>271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/>
      <c r="C8" s="371">
        <v>130705</v>
      </c>
      <c r="D8" s="470"/>
      <c r="E8" s="447" t="s">
        <v>369</v>
      </c>
      <c r="F8" s="372"/>
      <c r="G8" s="447" t="s">
        <v>223</v>
      </c>
      <c r="H8" s="372"/>
      <c r="I8" s="447" t="s">
        <v>367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v>120512</v>
      </c>
      <c r="D10" s="469">
        <f>IF($B11="","",VLOOKUP($B11,'zold fiú elo'!$A$7:$O$23,14))</f>
      </c>
      <c r="E10" s="447" t="s">
        <v>370</v>
      </c>
      <c r="F10" s="372"/>
      <c r="G10" s="447" t="s">
        <v>165</v>
      </c>
      <c r="H10" s="372"/>
      <c r="I10" s="447" t="s">
        <v>140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/>
      <c r="C11" s="371">
        <v>130114</v>
      </c>
      <c r="D11" s="470"/>
      <c r="E11" s="447" t="s">
        <v>371</v>
      </c>
      <c r="F11" s="372"/>
      <c r="G11" s="447" t="s">
        <v>264</v>
      </c>
      <c r="H11" s="372"/>
      <c r="I11" s="447" t="s">
        <v>140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v>121016</v>
      </c>
      <c r="D13" s="469">
        <f>IF($B14="","",VLOOKUP($B14,'zold fiú elo'!$A$7:$O$23,14))</f>
      </c>
      <c r="E13" s="447" t="s">
        <v>372</v>
      </c>
      <c r="F13" s="372"/>
      <c r="G13" s="447" t="s">
        <v>241</v>
      </c>
      <c r="H13" s="372"/>
      <c r="I13" s="447" t="s">
        <v>373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/>
      <c r="C14" s="371">
        <v>130811</v>
      </c>
      <c r="D14" s="470"/>
      <c r="E14" s="447" t="s">
        <v>374</v>
      </c>
      <c r="F14" s="372"/>
      <c r="G14" s="447" t="s">
        <v>206</v>
      </c>
      <c r="H14" s="372"/>
      <c r="I14" s="447" t="s">
        <v>220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</row>
    <row r="16" spans="1:13" ht="12.75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</row>
    <row r="17" spans="1:13" ht="12.75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MOLNÁR/MAKRAI</v>
      </c>
      <c r="E21" s="474"/>
      <c r="F21" s="474" t="str">
        <f>CONCATENATE(E10,"/",E11)</f>
        <v>KARG/JUNI-PELLER</v>
      </c>
      <c r="G21" s="474"/>
      <c r="H21" s="474" t="str">
        <f>CONCATENATE(E13,"/",E14)</f>
        <v>BENE/HAJAS</v>
      </c>
      <c r="I21" s="474"/>
      <c r="J21" s="359"/>
      <c r="K21" s="359"/>
      <c r="L21" s="359"/>
      <c r="M21" s="359"/>
    </row>
    <row r="22" spans="1:13" ht="18.75" customHeight="1">
      <c r="A22" s="418" t="s">
        <v>70</v>
      </c>
      <c r="B22" s="475" t="str">
        <f>CONCATENATE(E7,"/",E8)</f>
        <v>MOLNÁR/MAKRAI</v>
      </c>
      <c r="C22" s="475"/>
      <c r="D22" s="466"/>
      <c r="E22" s="466"/>
      <c r="F22" s="467" t="s">
        <v>400</v>
      </c>
      <c r="G22" s="468"/>
      <c r="H22" s="467" t="s">
        <v>396</v>
      </c>
      <c r="I22" s="468"/>
      <c r="J22" s="359"/>
      <c r="K22" s="359"/>
      <c r="L22" s="359"/>
      <c r="M22" s="359"/>
    </row>
    <row r="23" spans="1:13" ht="18.75" customHeight="1">
      <c r="A23" s="418" t="s">
        <v>71</v>
      </c>
      <c r="B23" s="475" t="str">
        <f>CONCATENATE(E10,"/",E11)</f>
        <v>KARG/JUNI-PELLER</v>
      </c>
      <c r="C23" s="475"/>
      <c r="D23" s="467" t="s">
        <v>401</v>
      </c>
      <c r="E23" s="468"/>
      <c r="F23" s="466"/>
      <c r="G23" s="466"/>
      <c r="H23" s="467" t="s">
        <v>397</v>
      </c>
      <c r="I23" s="468"/>
      <c r="J23" s="359"/>
      <c r="K23" s="359"/>
      <c r="L23" s="359"/>
      <c r="M23" s="359"/>
    </row>
    <row r="24" spans="1:13" ht="18.75" customHeight="1">
      <c r="A24" s="418" t="s">
        <v>72</v>
      </c>
      <c r="B24" s="475" t="str">
        <f>CONCATENATE(E13,"/",E14)</f>
        <v>BENE/HAJAS</v>
      </c>
      <c r="C24" s="475"/>
      <c r="D24" s="467" t="s">
        <v>397</v>
      </c>
      <c r="E24" s="468"/>
      <c r="F24" s="467" t="s">
        <v>396</v>
      </c>
      <c r="G24" s="468"/>
      <c r="H24" s="466"/>
      <c r="I24" s="466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159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91"/>
      <c r="F37" s="91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91"/>
      <c r="F38" s="91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91"/>
      <c r="F39" s="91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91"/>
      <c r="F40" s="184"/>
      <c r="G40" s="39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>
        <f>MIN(4,'zöld lány elo'!$O$5)</f>
        <v>0</v>
      </c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21">
    <mergeCell ref="B24:C24"/>
    <mergeCell ref="H21:I21"/>
    <mergeCell ref="B22:C22"/>
    <mergeCell ref="D22:E22"/>
    <mergeCell ref="F22:G22"/>
    <mergeCell ref="D23:E23"/>
    <mergeCell ref="D24:E24"/>
    <mergeCell ref="D7:D8"/>
    <mergeCell ref="D13:D14"/>
    <mergeCell ref="H24:I24"/>
    <mergeCell ref="H23:I23"/>
    <mergeCell ref="F23:G23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</mergeCells>
  <conditionalFormatting sqref="E9 E12">
    <cfRule type="cellIs" priority="6" dxfId="2" operator="equal" stopIfTrue="1">
      <formula>"Bye"</formula>
    </cfRule>
  </conditionalFormatting>
  <conditionalFormatting sqref="R44">
    <cfRule type="expression" priority="7" dxfId="3" stopIfTrue="1">
      <formula>$O$1="CU"</formula>
    </cfRule>
  </conditionalFormatting>
  <conditionalFormatting sqref="E7:E8">
    <cfRule type="cellIs" priority="5" dxfId="2" operator="equal" stopIfTrue="1">
      <formula>"Bye"</formula>
    </cfRule>
  </conditionalFormatting>
  <conditionalFormatting sqref="E10:E11">
    <cfRule type="cellIs" priority="2" dxfId="2" operator="equal" stopIfTrue="1">
      <formula>"Bye"</formula>
    </cfRule>
  </conditionalFormatting>
  <conditionalFormatting sqref="E13:E14">
    <cfRule type="cellIs" priority="1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3">
    <tabColor indexed="17"/>
    <pageSetUpPr fitToPage="1"/>
  </sheetPr>
  <dimension ref="A1:U79"/>
  <sheetViews>
    <sheetView showGridLines="0" showZeros="0" zoomScalePageLayoutView="0" workbookViewId="0" topLeftCell="A4">
      <selection activeCell="W26" sqref="W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8" customWidth="1"/>
    <col min="11" max="11" width="10.7109375" style="0" customWidth="1"/>
    <col min="12" max="12" width="1.7109375" style="118" customWidth="1"/>
    <col min="13" max="13" width="10.7109375" style="0" customWidth="1"/>
    <col min="14" max="14" width="1.7109375" style="119" customWidth="1"/>
    <col min="15" max="15" width="10.7109375" style="0" customWidth="1"/>
    <col min="16" max="16" width="1.7109375" style="118" customWidth="1"/>
    <col min="17" max="17" width="10.7109375" style="0" customWidth="1"/>
    <col min="18" max="18" width="1.7109375" style="11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0" customFormat="1" ht="21.75" customHeight="1">
      <c r="A1" s="92" t="str">
        <f>Altalanos!$A$6</f>
        <v>Mikulás kupa</v>
      </c>
      <c r="B1" s="122"/>
      <c r="I1" s="262"/>
      <c r="J1" s="121"/>
      <c r="K1" s="200" t="s">
        <v>58</v>
      </c>
      <c r="L1" s="200"/>
      <c r="M1" s="201"/>
      <c r="N1" s="121"/>
      <c r="O1" s="121"/>
      <c r="P1" s="121"/>
      <c r="R1" s="121"/>
    </row>
    <row r="2" spans="1:18" s="105" customFormat="1" ht="12.75">
      <c r="A2" s="306" t="s">
        <v>38</v>
      </c>
      <c r="B2" s="95"/>
      <c r="C2" s="95"/>
      <c r="D2" s="95"/>
      <c r="E2" s="95"/>
      <c r="F2" s="305" t="str">
        <f>Altalanos!$C$8</f>
        <v>zöld fiú</v>
      </c>
      <c r="G2" s="123"/>
      <c r="J2" s="119"/>
      <c r="K2" s="200"/>
      <c r="L2" s="200"/>
      <c r="M2" s="200"/>
      <c r="N2" s="119"/>
      <c r="P2" s="119"/>
      <c r="R2" s="119"/>
    </row>
    <row r="3" spans="1:18" s="19" customFormat="1" ht="10.5" customHeight="1">
      <c r="A3" s="55" t="s">
        <v>17</v>
      </c>
      <c r="B3" s="55"/>
      <c r="C3" s="55"/>
      <c r="D3" s="55"/>
      <c r="E3" s="55"/>
      <c r="F3" s="55"/>
      <c r="G3" s="55" t="s">
        <v>13</v>
      </c>
      <c r="H3" s="55"/>
      <c r="I3" s="55"/>
      <c r="J3" s="202"/>
      <c r="K3" s="56" t="s">
        <v>22</v>
      </c>
      <c r="L3" s="125"/>
      <c r="M3" s="87"/>
      <c r="N3" s="202"/>
      <c r="O3" s="55"/>
      <c r="P3" s="202"/>
      <c r="Q3" s="55"/>
      <c r="R3" s="203" t="s">
        <v>23</v>
      </c>
    </row>
    <row r="4" spans="1:18" s="32" customFormat="1" ht="11.25" customHeight="1" thickBot="1">
      <c r="A4" s="461" t="str">
        <f>Altalanos!$A$10</f>
        <v>2022.12.10-11</v>
      </c>
      <c r="B4" s="461"/>
      <c r="C4" s="461"/>
      <c r="D4" s="126"/>
      <c r="E4" s="293"/>
      <c r="F4" s="126"/>
      <c r="G4" s="127" t="str">
        <f>Altalanos!$C$10</f>
        <v>Budapest</v>
      </c>
      <c r="H4" s="204"/>
      <c r="I4" s="126"/>
      <c r="J4" s="205"/>
      <c r="K4" s="129"/>
      <c r="L4" s="128"/>
      <c r="M4" s="101"/>
      <c r="N4" s="205"/>
      <c r="O4" s="126"/>
      <c r="P4" s="205"/>
      <c r="Q4" s="126"/>
      <c r="R4" s="88" t="str">
        <f>Altalanos!$E$10</f>
        <v>Rákóczi Andrea</v>
      </c>
    </row>
    <row r="5" spans="1:18" s="19" customFormat="1" ht="9.75">
      <c r="A5" s="206"/>
      <c r="B5" s="58" t="s">
        <v>2</v>
      </c>
      <c r="C5" s="312" t="s">
        <v>61</v>
      </c>
      <c r="D5" s="58" t="s">
        <v>28</v>
      </c>
      <c r="E5" s="312" t="s">
        <v>26</v>
      </c>
      <c r="F5" s="68" t="s">
        <v>20</v>
      </c>
      <c r="G5" s="68" t="s">
        <v>21</v>
      </c>
      <c r="H5" s="68"/>
      <c r="I5" s="68" t="s">
        <v>25</v>
      </c>
      <c r="J5" s="68"/>
      <c r="K5" s="58" t="s">
        <v>29</v>
      </c>
      <c r="L5" s="207"/>
      <c r="M5" s="58" t="s">
        <v>43</v>
      </c>
      <c r="N5" s="207"/>
      <c r="O5" s="58" t="s">
        <v>59</v>
      </c>
      <c r="P5" s="207"/>
      <c r="Q5" s="58"/>
      <c r="R5" s="208"/>
    </row>
    <row r="6" spans="1:18" s="19" customFormat="1" ht="3.75" customHeight="1" thickBot="1">
      <c r="A6" s="209"/>
      <c r="B6" s="97"/>
      <c r="C6" s="97"/>
      <c r="D6" s="97"/>
      <c r="E6" s="97"/>
      <c r="F6" s="22"/>
      <c r="G6" s="22"/>
      <c r="H6" s="98"/>
      <c r="I6" s="22"/>
      <c r="J6" s="113"/>
      <c r="K6" s="97"/>
      <c r="L6" s="113"/>
      <c r="M6" s="97"/>
      <c r="N6" s="113"/>
      <c r="O6" s="97"/>
      <c r="P6" s="113"/>
      <c r="Q6" s="97"/>
      <c r="R6" s="124"/>
    </row>
    <row r="7" spans="1:21" s="39" customFormat="1" ht="10.5" customHeight="1">
      <c r="A7" s="210">
        <v>1</v>
      </c>
      <c r="B7" s="266">
        <f>IF($D7="","",VLOOKUP($D7,'zold fiú elo'!$A$7:$O$23,13))</f>
        <v>0</v>
      </c>
      <c r="C7" s="266">
        <f>IF($D7="","",VLOOKUP($D7,'zold fiú elo'!$A$7:$O$23,14))</f>
        <v>0</v>
      </c>
      <c r="D7" s="135">
        <v>3</v>
      </c>
      <c r="E7" s="443" t="str">
        <f>UPPER(IF($D7="","",VLOOKUP($D7,'zold fiú elo'!$A$7:$O$23,5)))</f>
        <v>120608</v>
      </c>
      <c r="F7" s="444" t="str">
        <f>UPPER(IF($D7="","",VLOOKUP($D7,'zold fiú elo'!$A$7:$O$23,2)))</f>
        <v>ORBÁN </v>
      </c>
      <c r="G7" s="444" t="str">
        <f>IF($D7="","",VLOOKUP($D7,'zold fiú elo'!$A$7:$O$23,3))</f>
        <v>Arisztid </v>
      </c>
      <c r="H7" s="445"/>
      <c r="I7" s="444" t="str">
        <f>IF($D7="","",VLOOKUP($D7,'zold fiú elo'!$A$7:$O$23,4))</f>
        <v>TM</v>
      </c>
      <c r="J7" s="212"/>
      <c r="K7" s="137"/>
      <c r="L7" s="138"/>
      <c r="M7" s="137"/>
      <c r="N7" s="138"/>
      <c r="O7" s="137"/>
      <c r="P7" s="138"/>
      <c r="Q7" s="137"/>
      <c r="R7" s="139"/>
      <c r="S7" s="142"/>
      <c r="U7" s="143" t="str">
        <f>Birók!P21</f>
        <v>Bíró</v>
      </c>
    </row>
    <row r="8" spans="1:21" s="39" customFormat="1" ht="9" customHeight="1">
      <c r="A8" s="185"/>
      <c r="B8" s="213"/>
      <c r="C8" s="213"/>
      <c r="D8" s="213"/>
      <c r="E8" s="443" t="str">
        <f>UPPER(IF($D7="","",VLOOKUP($D7,'zold fiú elo'!$A$7:$O$23,10)))</f>
        <v>130115</v>
      </c>
      <c r="F8" s="444" t="str">
        <f>UPPER(IF($D7="","",VLOOKUP($D7,'zold fiú elo'!$A$7:$O$23,7)))</f>
        <v>KEREKES </v>
      </c>
      <c r="G8" s="444" t="str">
        <f>IF($D7="","",VLOOKUP($D7,'zold fiú elo'!$A$7:$O$23,8))</f>
        <v>Milán </v>
      </c>
      <c r="H8" s="445"/>
      <c r="I8" s="444" t="str">
        <f>IF($D7="","",VLOOKUP($D7,'zold fiú elo'!$A$7:$O$23,9))</f>
        <v>Tenisz Műhely</v>
      </c>
      <c r="J8" s="214"/>
      <c r="K8" s="133">
        <f>IF(J8="a",F7,IF(J8="b",F9,""))</f>
      </c>
      <c r="L8" s="138"/>
      <c r="M8" s="137"/>
      <c r="N8" s="138"/>
      <c r="O8" s="137"/>
      <c r="P8" s="138"/>
      <c r="Q8" s="137"/>
      <c r="R8" s="139"/>
      <c r="S8" s="142"/>
      <c r="U8" s="146" t="str">
        <f>Birók!P22</f>
        <v> </v>
      </c>
    </row>
    <row r="9" spans="1:21" s="39" customFormat="1" ht="9" customHeight="1">
      <c r="A9" s="185"/>
      <c r="B9" s="144"/>
      <c r="C9" s="144"/>
      <c r="D9" s="144"/>
      <c r="E9" s="144"/>
      <c r="F9" s="134"/>
      <c r="G9" s="134"/>
      <c r="H9" s="98"/>
      <c r="I9" s="134"/>
      <c r="J9" s="215"/>
      <c r="K9" s="216" t="str">
        <f>UPPER(IF(OR(J10="a",J10="as"),F7,IF(OR(J10="b",J10="bs"),F11,)))</f>
        <v>CHERNOBROVKIN </v>
      </c>
      <c r="L9" s="217"/>
      <c r="M9" s="137"/>
      <c r="N9" s="138"/>
      <c r="O9" s="137"/>
      <c r="P9" s="138"/>
      <c r="Q9" s="137"/>
      <c r="R9" s="139"/>
      <c r="S9" s="142"/>
      <c r="U9" s="146" t="str">
        <f>Birók!P23</f>
        <v> </v>
      </c>
    </row>
    <row r="10" spans="1:21" s="39" customFormat="1" ht="9" customHeight="1">
      <c r="A10" s="185"/>
      <c r="B10" s="144"/>
      <c r="C10" s="144"/>
      <c r="D10" s="144"/>
      <c r="E10" s="336"/>
      <c r="F10" s="337"/>
      <c r="G10" s="337"/>
      <c r="H10" s="338"/>
      <c r="I10" s="317" t="s">
        <v>0</v>
      </c>
      <c r="J10" s="148" t="s">
        <v>421</v>
      </c>
      <c r="K10" s="218" t="str">
        <f>UPPER(IF(OR(J10="a",J10="as"),F8,IF(OR(J10="b",J10="bs"),F12,)))</f>
        <v>KOSZTOVANYI </v>
      </c>
      <c r="L10" s="219"/>
      <c r="M10" s="137"/>
      <c r="N10" s="138"/>
      <c r="O10" s="137"/>
      <c r="P10" s="138"/>
      <c r="Q10" s="137"/>
      <c r="R10" s="139"/>
      <c r="S10" s="142"/>
      <c r="U10" s="146" t="str">
        <f>Birók!P24</f>
        <v> </v>
      </c>
    </row>
    <row r="11" spans="1:21" s="39" customFormat="1" ht="9" customHeight="1">
      <c r="A11" s="185">
        <v>2</v>
      </c>
      <c r="B11" s="266">
        <f>IF($D11="","",VLOOKUP($D11,'zold fiú elo'!$A$7:$O$23,13))</f>
        <v>0</v>
      </c>
      <c r="C11" s="266">
        <f>IF($D11="","",VLOOKUP($D11,'zold fiú elo'!$A$7:$O$23,14))</f>
        <v>0</v>
      </c>
      <c r="D11" s="135">
        <v>1</v>
      </c>
      <c r="E11" s="334" t="str">
        <f>UPPER(IF($D11="","",VLOOKUP($D11,'zold fiú elo'!$A$7:$O$23,5)))</f>
        <v>120411</v>
      </c>
      <c r="F11" s="316" t="str">
        <f>UPPER(IF($D11="","",VLOOKUP($D11,'zold fiú elo'!$A$7:$O$23,2)))</f>
        <v>CHERNOBROVKIN </v>
      </c>
      <c r="G11" s="316" t="str">
        <f>IF($D11="","",VLOOKUP($D11,'zold fiú elo'!$A$7:$O$23,3))</f>
        <v>Nikolay</v>
      </c>
      <c r="H11" s="335"/>
      <c r="I11" s="316" t="str">
        <f>IF($D11="","",VLOOKUP($D11,'zold fiú elo'!$A$7:$O$23,4))</f>
        <v>TM</v>
      </c>
      <c r="J11" s="220"/>
      <c r="K11" s="137" t="s">
        <v>386</v>
      </c>
      <c r="L11" s="221"/>
      <c r="M11" s="151"/>
      <c r="N11" s="217"/>
      <c r="O11" s="137"/>
      <c r="P11" s="138"/>
      <c r="Q11" s="137"/>
      <c r="R11" s="139"/>
      <c r="S11" s="142"/>
      <c r="U11" s="146" t="str">
        <f>Birók!P25</f>
        <v> </v>
      </c>
    </row>
    <row r="12" spans="1:21" s="39" customFormat="1" ht="9" customHeight="1">
      <c r="A12" s="185"/>
      <c r="B12" s="213"/>
      <c r="C12" s="213"/>
      <c r="D12" s="213"/>
      <c r="E12" s="334" t="str">
        <f>UPPER(IF($D11="","",VLOOKUP($D11,'zold fiú elo'!$A$7:$O$23,10)))</f>
        <v>120523</v>
      </c>
      <c r="F12" s="316" t="str">
        <f>UPPER(IF($D11="","",VLOOKUP($D11,'zold fiú elo'!$A$7:$O$23,7)))</f>
        <v>KOSZTOVANYI </v>
      </c>
      <c r="G12" s="316" t="str">
        <f>IF($D11="","",VLOOKUP($D11,'zold fiú elo'!$A$7:$O$23,8))</f>
        <v>Brúnó</v>
      </c>
      <c r="H12" s="335"/>
      <c r="I12" s="316" t="str">
        <f>IF($D11="","",VLOOKUP($D11,'zold fiú elo'!$A$7:$O$23,9))</f>
        <v>TM</v>
      </c>
      <c r="J12" s="214"/>
      <c r="K12" s="137"/>
      <c r="L12" s="221"/>
      <c r="M12" s="189"/>
      <c r="N12" s="222"/>
      <c r="O12" s="137"/>
      <c r="P12" s="138"/>
      <c r="Q12" s="137"/>
      <c r="R12" s="139"/>
      <c r="S12" s="142"/>
      <c r="U12" s="146" t="str">
        <f>Birók!P26</f>
        <v> </v>
      </c>
    </row>
    <row r="13" spans="1:21" s="39" customFormat="1" ht="9" customHeight="1">
      <c r="A13" s="185"/>
      <c r="B13" s="144"/>
      <c r="C13" s="144"/>
      <c r="D13" s="147"/>
      <c r="E13" s="336"/>
      <c r="F13" s="337"/>
      <c r="G13" s="337"/>
      <c r="H13" s="338"/>
      <c r="I13" s="337"/>
      <c r="J13" s="223"/>
      <c r="K13" s="137"/>
      <c r="L13" s="215"/>
      <c r="M13" s="216" t="str">
        <f>UPPER(IF(OR(L14="a",L14="as"),K9,IF(OR(L14="b",L14="bs"),K17,)))</f>
        <v>CHERNOBROVKIN </v>
      </c>
      <c r="N13" s="138"/>
      <c r="O13" s="137"/>
      <c r="P13" s="138"/>
      <c r="Q13" s="137"/>
      <c r="R13" s="139"/>
      <c r="S13" s="142"/>
      <c r="U13" s="146" t="str">
        <f>Birók!P27</f>
        <v> </v>
      </c>
    </row>
    <row r="14" spans="1:21" s="39" customFormat="1" ht="9" customHeight="1">
      <c r="A14" s="185"/>
      <c r="B14" s="144"/>
      <c r="C14" s="144"/>
      <c r="D14" s="147"/>
      <c r="E14" s="336"/>
      <c r="F14" s="337"/>
      <c r="G14" s="337"/>
      <c r="H14" s="338"/>
      <c r="I14" s="337"/>
      <c r="J14" s="223"/>
      <c r="K14" s="145" t="s">
        <v>0</v>
      </c>
      <c r="L14" s="148" t="s">
        <v>422</v>
      </c>
      <c r="M14" s="218" t="str">
        <f>UPPER(IF(OR(L14="a",L14="as"),K10,IF(OR(L14="b",L14="bs"),K18,)))</f>
        <v>KOSZTOVANYI </v>
      </c>
      <c r="N14" s="219"/>
      <c r="O14" s="137"/>
      <c r="P14" s="138"/>
      <c r="Q14" s="137"/>
      <c r="R14" s="139"/>
      <c r="S14" s="142"/>
      <c r="U14" s="146" t="str">
        <f>Birók!P28</f>
        <v> </v>
      </c>
    </row>
    <row r="15" spans="1:21" s="39" customFormat="1" ht="9" customHeight="1">
      <c r="A15" s="224">
        <v>3</v>
      </c>
      <c r="B15" s="266">
        <f>IF($D15="","",VLOOKUP($D15,'zold fiú elo'!$A$7:$O$23,13))</f>
        <v>0</v>
      </c>
      <c r="C15" s="266">
        <f>IF($D15="","",VLOOKUP($D15,'zold fiú elo'!$A$7:$O$23,14))</f>
        <v>0</v>
      </c>
      <c r="D15" s="135">
        <v>4</v>
      </c>
      <c r="E15" s="334" t="str">
        <f>UPPER(IF($D15="","",VLOOKUP($D15,'zold fiú elo'!$A$7:$O$23,5)))</f>
        <v>121110</v>
      </c>
      <c r="F15" s="316" t="str">
        <f>UPPER(IF($D15="","",VLOOKUP($D15,'zold fiú elo'!$A$7:$O$23,2)))</f>
        <v>HIDVÉGI </v>
      </c>
      <c r="G15" s="316" t="str">
        <f>IF($D15="","",VLOOKUP($D15,'zold fiú elo'!$A$7:$O$23,3))</f>
        <v>Barnabás</v>
      </c>
      <c r="H15" s="335"/>
      <c r="I15" s="316" t="str">
        <f>IF($D15="","",VLOOKUP($D15,'zold fiú elo'!$A$7:$O$23,4))</f>
        <v>MESE Tenisz</v>
      </c>
      <c r="J15" s="212"/>
      <c r="K15" s="137"/>
      <c r="L15" s="221"/>
      <c r="M15" s="150" t="s">
        <v>390</v>
      </c>
      <c r="N15" s="221"/>
      <c r="O15" s="151"/>
      <c r="P15" s="138"/>
      <c r="Q15" s="137"/>
      <c r="R15" s="139"/>
      <c r="S15" s="142"/>
      <c r="U15" s="146" t="str">
        <f>Birók!P29</f>
        <v> </v>
      </c>
    </row>
    <row r="16" spans="1:21" s="39" customFormat="1" ht="9" customHeight="1" thickBot="1">
      <c r="A16" s="185"/>
      <c r="B16" s="213"/>
      <c r="C16" s="213"/>
      <c r="D16" s="213"/>
      <c r="E16" s="334" t="str">
        <f>UPPER(IF($D15="","",VLOOKUP($D15,'zold fiú elo'!$A$7:$O$23,10)))</f>
        <v>120215</v>
      </c>
      <c r="F16" s="316" t="str">
        <f>UPPER(IF($D15="","",VLOOKUP($D15,'zold fiú elo'!$A$7:$O$23,7)))</f>
        <v>GONZÁLESZ </v>
      </c>
      <c r="G16" s="316" t="str">
        <f>IF($D15="","",VLOOKUP($D15,'zold fiú elo'!$A$7:$O$23,8))</f>
        <v>Nimród</v>
      </c>
      <c r="H16" s="335"/>
      <c r="I16" s="316" t="str">
        <f>IF($D15="","",VLOOKUP($D15,'zold fiú elo'!$A$7:$O$23,9))</f>
        <v>Tenisz Műhely</v>
      </c>
      <c r="J16" s="214"/>
      <c r="K16" s="133">
        <f>IF(J16="a",F15,IF(J16="b",F17,""))</f>
      </c>
      <c r="L16" s="221"/>
      <c r="M16" s="137"/>
      <c r="N16" s="221"/>
      <c r="O16" s="137"/>
      <c r="P16" s="138"/>
      <c r="Q16" s="137"/>
      <c r="R16" s="139"/>
      <c r="S16" s="142"/>
      <c r="U16" s="149" t="str">
        <f>Birók!P30</f>
        <v>Egyik sem</v>
      </c>
    </row>
    <row r="17" spans="1:19" s="39" customFormat="1" ht="9" customHeight="1">
      <c r="A17" s="185"/>
      <c r="B17" s="144"/>
      <c r="C17" s="144"/>
      <c r="D17" s="147"/>
      <c r="E17" s="336"/>
      <c r="F17" s="337"/>
      <c r="G17" s="337"/>
      <c r="H17" s="338"/>
      <c r="I17" s="337"/>
      <c r="J17" s="215"/>
      <c r="K17" s="216" t="str">
        <f>UPPER(IF(OR(J18="a",J18="as"),F15,IF(OR(J18="b",J18="bs"),F19,)))</f>
        <v>HIDVÉGI </v>
      </c>
      <c r="L17" s="225"/>
      <c r="M17" s="137"/>
      <c r="N17" s="221"/>
      <c r="O17" s="137"/>
      <c r="P17" s="138"/>
      <c r="Q17" s="137"/>
      <c r="R17" s="139"/>
      <c r="S17" s="142"/>
    </row>
    <row r="18" spans="1:19" s="39" customFormat="1" ht="9" customHeight="1">
      <c r="A18" s="185"/>
      <c r="B18" s="144"/>
      <c r="C18" s="144"/>
      <c r="D18" s="147"/>
      <c r="E18" s="336"/>
      <c r="F18" s="337"/>
      <c r="G18" s="337"/>
      <c r="H18" s="338"/>
      <c r="I18" s="317" t="s">
        <v>0</v>
      </c>
      <c r="J18" s="148" t="s">
        <v>422</v>
      </c>
      <c r="K18" s="218" t="str">
        <f>UPPER(IF(OR(J18="a",J18="as"),F16,IF(OR(J18="b",J18="bs"),F20,)))</f>
        <v>GONZÁLESZ </v>
      </c>
      <c r="L18" s="214"/>
      <c r="M18" s="137"/>
      <c r="N18" s="221"/>
      <c r="O18" s="137"/>
      <c r="P18" s="138"/>
      <c r="Q18" s="137"/>
      <c r="R18" s="139"/>
      <c r="S18" s="142"/>
    </row>
    <row r="19" spans="1:19" s="39" customFormat="1" ht="9" customHeight="1">
      <c r="A19" s="185">
        <v>4</v>
      </c>
      <c r="B19" s="266">
        <f>IF($D19="","",VLOOKUP($D19,'zold fiú elo'!$A$7:$O$23,13))</f>
        <v>0</v>
      </c>
      <c r="C19" s="266">
        <f>IF($D19="","",VLOOKUP($D19,'zold fiú elo'!$A$7:$O$23,14))</f>
        <v>0</v>
      </c>
      <c r="D19" s="135">
        <v>7</v>
      </c>
      <c r="E19" s="334" t="str">
        <f>UPPER(IF($D19="","",VLOOKUP($D19,'zold fiú elo'!$A$7:$O$23,5)))</f>
        <v>131214</v>
      </c>
      <c r="F19" s="316" t="str">
        <f>UPPER(IF($D19="","",VLOOKUP($D19,'zold fiú elo'!$A$7:$O$23,2)))</f>
        <v>HORVÁTH </v>
      </c>
      <c r="G19" s="316" t="str">
        <f>IF($D19="","",VLOOKUP($D19,'zold fiú elo'!$A$7:$O$23,3))</f>
        <v>Dániel </v>
      </c>
      <c r="H19" s="335"/>
      <c r="I19" s="316" t="str">
        <f>IF($D19="","",VLOOKUP($D19,'zold fiú elo'!$A$7:$O$23,4))</f>
        <v>Jogging Plusz </v>
      </c>
      <c r="J19" s="220"/>
      <c r="K19" s="150" t="s">
        <v>410</v>
      </c>
      <c r="L19" s="138"/>
      <c r="M19" s="151"/>
      <c r="N19" s="225"/>
      <c r="O19" s="137"/>
      <c r="P19" s="138"/>
      <c r="Q19" s="137"/>
      <c r="R19" s="139"/>
      <c r="S19" s="142"/>
    </row>
    <row r="20" spans="1:19" s="39" customFormat="1" ht="9" customHeight="1">
      <c r="A20" s="185"/>
      <c r="B20" s="213"/>
      <c r="C20" s="213"/>
      <c r="D20" s="213"/>
      <c r="E20" s="334" t="str">
        <f>UPPER(IF($D19="","",VLOOKUP($D19,'zold fiú elo'!$A$7:$O$23,10)))</f>
        <v>120411</v>
      </c>
      <c r="F20" s="316" t="str">
        <f>UPPER(IF($D19="","",VLOOKUP($D19,'zold fiú elo'!$A$7:$O$23,7)))</f>
        <v>HONFI </v>
      </c>
      <c r="G20" s="316" t="str">
        <f>IF($D19="","",VLOOKUP($D19,'zold fiú elo'!$A$7:$O$23,8))</f>
        <v>Ákos</v>
      </c>
      <c r="H20" s="335"/>
      <c r="I20" s="316" t="str">
        <f>IF($D19="","",VLOOKUP($D19,'zold fiú elo'!$A$7:$O$23,9))</f>
        <v>Pasarét TK</v>
      </c>
      <c r="J20" s="214"/>
      <c r="K20" s="137"/>
      <c r="L20" s="138"/>
      <c r="M20" s="189"/>
      <c r="N20" s="226"/>
      <c r="O20" s="137"/>
      <c r="P20" s="138"/>
      <c r="Q20" s="137"/>
      <c r="R20" s="139"/>
      <c r="S20" s="142"/>
    </row>
    <row r="21" spans="1:19" s="39" customFormat="1" ht="9" customHeight="1">
      <c r="A21" s="185"/>
      <c r="B21" s="144"/>
      <c r="C21" s="144"/>
      <c r="D21" s="144"/>
      <c r="E21" s="336"/>
      <c r="F21" s="337"/>
      <c r="G21" s="337"/>
      <c r="H21" s="338"/>
      <c r="I21" s="337"/>
      <c r="J21" s="223"/>
      <c r="K21" s="137"/>
      <c r="L21" s="138"/>
      <c r="M21" s="137"/>
      <c r="N21" s="215"/>
      <c r="O21" s="216" t="str">
        <f>UPPER(IF(OR(N22="a",N22="as"),M13,IF(OR(N22="b",N22="bs"),M29,)))</f>
        <v>CHERNOBROVKIN </v>
      </c>
      <c r="P21" s="138"/>
      <c r="Q21" s="137"/>
      <c r="R21" s="139"/>
      <c r="S21" s="142"/>
    </row>
    <row r="22" spans="1:19" s="39" customFormat="1" ht="9" customHeight="1">
      <c r="A22" s="185"/>
      <c r="B22" s="144"/>
      <c r="C22" s="144"/>
      <c r="D22" s="144"/>
      <c r="E22" s="336"/>
      <c r="F22" s="337"/>
      <c r="G22" s="337"/>
      <c r="H22" s="338"/>
      <c r="I22" s="337"/>
      <c r="J22" s="223"/>
      <c r="K22" s="137"/>
      <c r="L22" s="138"/>
      <c r="M22" s="145" t="s">
        <v>0</v>
      </c>
      <c r="N22" s="148" t="s">
        <v>422</v>
      </c>
      <c r="O22" s="218" t="str">
        <f>UPPER(IF(OR(N22="a",N22="as"),M14,IF(OR(N22="b",N22="bs"),M30,)))</f>
        <v>KOSZTOVANYI </v>
      </c>
      <c r="P22" s="219"/>
      <c r="Q22" s="137"/>
      <c r="R22" s="139"/>
      <c r="S22" s="142"/>
    </row>
    <row r="23" spans="1:19" s="39" customFormat="1" ht="9" customHeight="1">
      <c r="A23" s="185">
        <v>5</v>
      </c>
      <c r="B23" s="266">
        <f>IF($D23="","",VLOOKUP($D23,'zold fiú elo'!$A$7:$O$23,13))</f>
      </c>
      <c r="C23" s="266">
        <f>IF($D23="","",VLOOKUP($D23,'zold fiú elo'!$A$7:$O$23,14))</f>
      </c>
      <c r="D23" s="135"/>
      <c r="E23" s="457" t="s">
        <v>420</v>
      </c>
      <c r="F23" s="316">
        <f>UPPER(IF($D23="","",VLOOKUP($D23,'zold fiú elo'!$A$7:$O$23,2)))</f>
      </c>
      <c r="G23" s="316">
        <f>IF($D23="","",VLOOKUP($D23,'zold fiú elo'!$A$7:$O$23,3))</f>
      </c>
      <c r="H23" s="335"/>
      <c r="I23" s="316">
        <f>IF($D23="","",VLOOKUP($D23,'zold fiú elo'!$A$7:$O$23,4))</f>
      </c>
      <c r="J23" s="212"/>
      <c r="K23" s="137"/>
      <c r="L23" s="138"/>
      <c r="M23" s="137"/>
      <c r="N23" s="221"/>
      <c r="O23" s="150" t="s">
        <v>384</v>
      </c>
      <c r="P23" s="287"/>
      <c r="Q23" s="137"/>
      <c r="R23" s="139"/>
      <c r="S23" s="142"/>
    </row>
    <row r="24" spans="1:19" s="39" customFormat="1" ht="9" customHeight="1">
      <c r="A24" s="185"/>
      <c r="B24" s="213"/>
      <c r="C24" s="213"/>
      <c r="D24" s="213"/>
      <c r="E24" s="334">
        <f>UPPER(IF($D23="","",VLOOKUP($D23,'zold fiú elo'!$A$7:$O$23,10)))</f>
      </c>
      <c r="F24" s="316">
        <f>UPPER(IF($D23="","",VLOOKUP($D23,'zold fiú elo'!$A$7:$O$23,7)))</f>
      </c>
      <c r="G24" s="316">
        <f>IF($D23="","",VLOOKUP($D23,'zold fiú elo'!$A$7:$O$23,8))</f>
      </c>
      <c r="H24" s="335"/>
      <c r="I24" s="316">
        <f>IF($D23="","",VLOOKUP($D23,'zold fiú elo'!$A$7:$O$23,9))</f>
      </c>
      <c r="J24" s="214"/>
      <c r="K24" s="133">
        <f>IF(J24="a",F23,IF(J24="b",F25,""))</f>
      </c>
      <c r="L24" s="138"/>
      <c r="M24" s="137"/>
      <c r="N24" s="221"/>
      <c r="O24" s="137"/>
      <c r="P24" s="275"/>
      <c r="Q24" s="137"/>
      <c r="R24" s="139"/>
      <c r="S24" s="142"/>
    </row>
    <row r="25" spans="1:19" s="39" customFormat="1" ht="9" customHeight="1">
      <c r="A25" s="185"/>
      <c r="B25" s="144"/>
      <c r="C25" s="144"/>
      <c r="D25" s="144"/>
      <c r="E25" s="336"/>
      <c r="F25" s="337"/>
      <c r="G25" s="337"/>
      <c r="H25" s="338"/>
      <c r="I25" s="337"/>
      <c r="J25" s="215"/>
      <c r="K25" s="216" t="str">
        <f>UPPER(IF(OR(J26="a",J26="as"),F23,IF(OR(J26="b",J26="bs"),F27,)))</f>
        <v>RICHTER </v>
      </c>
      <c r="L25" s="217"/>
      <c r="M25" s="137"/>
      <c r="N25" s="221"/>
      <c r="O25" s="137"/>
      <c r="P25" s="275"/>
      <c r="Q25" s="137"/>
      <c r="R25" s="139"/>
      <c r="S25" s="142"/>
    </row>
    <row r="26" spans="1:19" s="39" customFormat="1" ht="9" customHeight="1">
      <c r="A26" s="185"/>
      <c r="B26" s="144"/>
      <c r="C26" s="144"/>
      <c r="D26" s="144"/>
      <c r="E26" s="336"/>
      <c r="F26" s="337"/>
      <c r="G26" s="337"/>
      <c r="H26" s="338"/>
      <c r="I26" s="317" t="s">
        <v>0</v>
      </c>
      <c r="J26" s="148" t="s">
        <v>421</v>
      </c>
      <c r="K26" s="218" t="str">
        <f>UPPER(IF(OR(J26="a",J26="as"),F24,IF(OR(J26="b",J26="bs"),F28,)))</f>
        <v>KARDHORDÓ </v>
      </c>
      <c r="L26" s="219"/>
      <c r="M26" s="137"/>
      <c r="N26" s="221"/>
      <c r="O26" s="137"/>
      <c r="P26" s="275"/>
      <c r="Q26" s="137"/>
      <c r="R26" s="139"/>
      <c r="S26" s="142"/>
    </row>
    <row r="27" spans="1:19" s="39" customFormat="1" ht="9" customHeight="1">
      <c r="A27" s="185">
        <v>6</v>
      </c>
      <c r="B27" s="266">
        <f>IF($D27="","",VLOOKUP($D27,'zold fiú elo'!$A$7:$O$23,13))</f>
        <v>0</v>
      </c>
      <c r="C27" s="266">
        <f>IF($D27="","",VLOOKUP($D27,'zold fiú elo'!$A$7:$O$23,14))</f>
        <v>0</v>
      </c>
      <c r="D27" s="135">
        <v>5</v>
      </c>
      <c r="E27" s="334" t="str">
        <f>UPPER(IF($D27="","",VLOOKUP($D27,'zold fiú elo'!$A$7:$O$23,5)))</f>
        <v>120615</v>
      </c>
      <c r="F27" s="316" t="str">
        <f>UPPER(IF($D27="","",VLOOKUP($D27,'zold fiú elo'!$A$7:$O$23,2)))</f>
        <v>RICHTER </v>
      </c>
      <c r="G27" s="316" t="str">
        <f>IF($D27="","",VLOOKUP($D27,'zold fiú elo'!$A$7:$O$23,3))</f>
        <v>Attila Benjamin</v>
      </c>
      <c r="H27" s="335"/>
      <c r="I27" s="316" t="str">
        <f>IF($D27="","",VLOOKUP($D27,'zold fiú elo'!$A$7:$O$23,4))</f>
        <v>MESE</v>
      </c>
      <c r="J27" s="220"/>
      <c r="K27" s="137"/>
      <c r="L27" s="221"/>
      <c r="M27" s="151"/>
      <c r="N27" s="225"/>
      <c r="O27" s="137"/>
      <c r="P27" s="275"/>
      <c r="Q27" s="137"/>
      <c r="R27" s="139"/>
      <c r="S27" s="142"/>
    </row>
    <row r="28" spans="1:19" s="39" customFormat="1" ht="9" customHeight="1">
      <c r="A28" s="185"/>
      <c r="B28" s="213"/>
      <c r="C28" s="213"/>
      <c r="D28" s="213"/>
      <c r="E28" s="334" t="str">
        <f>UPPER(IF($D27="","",VLOOKUP($D27,'zold fiú elo'!$A$7:$O$23,10)))</f>
        <v>130602</v>
      </c>
      <c r="F28" s="316" t="str">
        <f>UPPER(IF($D27="","",VLOOKUP($D27,'zold fiú elo'!$A$7:$O$23,7)))</f>
        <v>KARDHORDÓ </v>
      </c>
      <c r="G28" s="316" t="str">
        <f>IF($D27="","",VLOOKUP($D27,'zold fiú elo'!$A$7:$O$23,8))</f>
        <v>Félix</v>
      </c>
      <c r="H28" s="335"/>
      <c r="I28" s="316" t="str">
        <f>IF($D27="","",VLOOKUP($D27,'zold fiú elo'!$A$7:$O$23,9))</f>
        <v>MESE</v>
      </c>
      <c r="J28" s="214"/>
      <c r="K28" s="137"/>
      <c r="L28" s="221"/>
      <c r="M28" s="189"/>
      <c r="N28" s="226"/>
      <c r="O28" s="137"/>
      <c r="P28" s="275"/>
      <c r="Q28" s="137"/>
      <c r="R28" s="139"/>
      <c r="S28" s="142"/>
    </row>
    <row r="29" spans="1:19" s="39" customFormat="1" ht="9" customHeight="1">
      <c r="A29" s="185"/>
      <c r="B29" s="144"/>
      <c r="C29" s="144"/>
      <c r="D29" s="147"/>
      <c r="E29" s="336"/>
      <c r="F29" s="337"/>
      <c r="G29" s="337"/>
      <c r="H29" s="338"/>
      <c r="I29" s="337"/>
      <c r="J29" s="223"/>
      <c r="K29" s="137"/>
      <c r="L29" s="215"/>
      <c r="M29" s="216" t="str">
        <f>UPPER(IF(OR(L30="a",L30="as"),K25,IF(OR(L30="b",L30="bs"),K33,)))</f>
        <v>RICHTER </v>
      </c>
      <c r="N29" s="221"/>
      <c r="O29" s="137"/>
      <c r="P29" s="275"/>
      <c r="Q29" s="137"/>
      <c r="R29" s="139"/>
      <c r="S29" s="142"/>
    </row>
    <row r="30" spans="1:19" s="39" customFormat="1" ht="9" customHeight="1">
      <c r="A30" s="185"/>
      <c r="B30" s="144"/>
      <c r="C30" s="144"/>
      <c r="D30" s="147"/>
      <c r="E30" s="336"/>
      <c r="F30" s="337"/>
      <c r="G30" s="337"/>
      <c r="H30" s="338"/>
      <c r="I30" s="337"/>
      <c r="J30" s="223"/>
      <c r="K30" s="145" t="s">
        <v>0</v>
      </c>
      <c r="L30" s="148" t="s">
        <v>422</v>
      </c>
      <c r="M30" s="218" t="str">
        <f>UPPER(IF(OR(L30="a",L30="as"),K26,IF(OR(L30="b",L30="bs"),K34,)))</f>
        <v>KARDHORDÓ </v>
      </c>
      <c r="N30" s="214"/>
      <c r="O30" s="137"/>
      <c r="P30" s="275"/>
      <c r="Q30" s="137"/>
      <c r="R30" s="139"/>
      <c r="S30" s="142"/>
    </row>
    <row r="31" spans="1:19" s="39" customFormat="1" ht="9" customHeight="1">
      <c r="A31" s="224">
        <v>7</v>
      </c>
      <c r="B31" s="266">
        <f>IF($D31="","",VLOOKUP($D31,'zold fiú elo'!$A$7:$O$23,13))</f>
        <v>0</v>
      </c>
      <c r="C31" s="266">
        <f>IF($D31="","",VLOOKUP($D31,'zold fiú elo'!$A$7:$O$23,14))</f>
        <v>0</v>
      </c>
      <c r="D31" s="135">
        <v>2</v>
      </c>
      <c r="E31" s="334" t="str">
        <f>UPPER(IF($D31="","",VLOOKUP($D31,'zold fiú elo'!$A$7:$O$23,5)))</f>
        <v>130516</v>
      </c>
      <c r="F31" s="316" t="str">
        <f>UPPER(IF($D31="","",VLOOKUP($D31,'zold fiú elo'!$A$7:$O$23,2)))</f>
        <v>SZŰCS </v>
      </c>
      <c r="G31" s="316" t="str">
        <f>IF($D31="","",VLOOKUP($D31,'zold fiú elo'!$A$7:$O$23,3))</f>
        <v>Vilmos</v>
      </c>
      <c r="H31" s="335"/>
      <c r="I31" s="316" t="str">
        <f>IF($D31="","",VLOOKUP($D31,'zold fiú elo'!$A$7:$O$23,4))</f>
        <v>PVTC</v>
      </c>
      <c r="J31" s="212"/>
      <c r="K31" s="137"/>
      <c r="L31" s="221"/>
      <c r="M31" s="150" t="s">
        <v>384</v>
      </c>
      <c r="N31" s="138"/>
      <c r="O31" s="151"/>
      <c r="P31" s="275"/>
      <c r="Q31" s="137"/>
      <c r="R31" s="139"/>
      <c r="S31" s="142"/>
    </row>
    <row r="32" spans="1:19" s="39" customFormat="1" ht="9" customHeight="1">
      <c r="A32" s="185"/>
      <c r="B32" s="213"/>
      <c r="C32" s="213"/>
      <c r="D32" s="213"/>
      <c r="E32" s="334" t="str">
        <f>UPPER(IF($D31="","",VLOOKUP($D31,'zold fiú elo'!$A$7:$O$23,10)))</f>
        <v>130413</v>
      </c>
      <c r="F32" s="316" t="str">
        <f>UPPER(IF($D31="","",VLOOKUP($D31,'zold fiú elo'!$A$7:$O$23,7)))</f>
        <v>GÈMES </v>
      </c>
      <c r="G32" s="316" t="str">
        <f>IF($D31="","",VLOOKUP($D31,'zold fiú elo'!$A$7:$O$23,8))</f>
        <v>Domonkos</v>
      </c>
      <c r="H32" s="335"/>
      <c r="I32" s="316" t="str">
        <f>IF($D31="","",VLOOKUP($D31,'zold fiú elo'!$A$7:$O$23,9))</f>
        <v>MTK</v>
      </c>
      <c r="J32" s="214"/>
      <c r="K32" s="133">
        <f>IF(J32="a",F31,IF(J32="b",F33,""))</f>
      </c>
      <c r="L32" s="221"/>
      <c r="M32" s="137"/>
      <c r="N32" s="138"/>
      <c r="O32" s="137"/>
      <c r="P32" s="275"/>
      <c r="Q32" s="137"/>
      <c r="R32" s="139"/>
      <c r="S32" s="142"/>
    </row>
    <row r="33" spans="1:19" s="39" customFormat="1" ht="9" customHeight="1">
      <c r="A33" s="185"/>
      <c r="B33" s="144"/>
      <c r="C33" s="144"/>
      <c r="D33" s="147"/>
      <c r="E33" s="144"/>
      <c r="F33" s="134"/>
      <c r="G33" s="134"/>
      <c r="H33" s="98"/>
      <c r="I33" s="134"/>
      <c r="J33" s="215"/>
      <c r="K33" s="216" t="str">
        <f>UPPER(IF(OR(J34="a",J34="as"),F31,IF(OR(J34="b",J34="bs"),F35,)))</f>
        <v>MOLNÁR</v>
      </c>
      <c r="L33" s="225"/>
      <c r="M33" s="137"/>
      <c r="N33" s="138"/>
      <c r="O33" s="137"/>
      <c r="P33" s="275"/>
      <c r="Q33" s="137"/>
      <c r="R33" s="139"/>
      <c r="S33" s="142"/>
    </row>
    <row r="34" spans="1:19" s="39" customFormat="1" ht="9" customHeight="1">
      <c r="A34" s="185"/>
      <c r="B34" s="144"/>
      <c r="C34" s="144"/>
      <c r="D34" s="147"/>
      <c r="E34" s="144"/>
      <c r="F34" s="134"/>
      <c r="G34" s="134"/>
      <c r="H34" s="98"/>
      <c r="I34" s="145" t="s">
        <v>0</v>
      </c>
      <c r="J34" s="148" t="s">
        <v>421</v>
      </c>
      <c r="K34" s="218" t="str">
        <f>UPPER(IF(OR(J34="a",J34="as"),F32,IF(OR(J34="b",J34="bs"),F36,)))</f>
        <v>MAKRAI</v>
      </c>
      <c r="L34" s="214"/>
      <c r="M34" s="137"/>
      <c r="N34" s="138"/>
      <c r="O34" s="137"/>
      <c r="P34" s="275"/>
      <c r="Q34" s="137"/>
      <c r="R34" s="139"/>
      <c r="S34" s="142"/>
    </row>
    <row r="35" spans="1:19" s="39" customFormat="1" ht="9" customHeight="1">
      <c r="A35" s="210">
        <v>8</v>
      </c>
      <c r="B35" s="266">
        <f>IF($D35="","",VLOOKUP($D35,'zold fiú elo'!$A$7:$O$23,13))</f>
      </c>
      <c r="C35" s="266">
        <f>IF($D35="","",VLOOKUP($D35,'zold fiú elo'!$A$7:$O$23,14))</f>
      </c>
      <c r="D35" s="135"/>
      <c r="E35" s="443">
        <v>130703</v>
      </c>
      <c r="F35" s="458" t="s">
        <v>368</v>
      </c>
      <c r="G35" s="458" t="s">
        <v>365</v>
      </c>
      <c r="H35" s="445"/>
      <c r="I35" s="458" t="s">
        <v>271</v>
      </c>
      <c r="J35" s="220"/>
      <c r="K35" s="150" t="s">
        <v>396</v>
      </c>
      <c r="L35" s="138"/>
      <c r="M35" s="151"/>
      <c r="N35" s="217"/>
      <c r="O35" s="137"/>
      <c r="P35" s="275"/>
      <c r="Q35" s="137"/>
      <c r="R35" s="139"/>
      <c r="S35" s="142"/>
    </row>
    <row r="36" spans="1:19" s="39" customFormat="1" ht="9" customHeight="1">
      <c r="A36" s="185"/>
      <c r="B36" s="213"/>
      <c r="C36" s="213"/>
      <c r="D36" s="213"/>
      <c r="E36" s="443">
        <v>130705</v>
      </c>
      <c r="F36" s="458" t="s">
        <v>369</v>
      </c>
      <c r="G36" s="458" t="s">
        <v>223</v>
      </c>
      <c r="H36" s="445"/>
      <c r="I36" s="458" t="s">
        <v>367</v>
      </c>
      <c r="J36" s="214"/>
      <c r="K36" s="137"/>
      <c r="L36" s="138"/>
      <c r="M36" s="189"/>
      <c r="N36" s="222"/>
      <c r="O36" s="137"/>
      <c r="P36" s="275"/>
      <c r="Q36" s="137"/>
      <c r="R36" s="139"/>
      <c r="S36" s="142"/>
    </row>
    <row r="37" spans="1:19" s="39" customFormat="1" ht="9" customHeight="1">
      <c r="A37" s="289"/>
      <c r="B37" s="144"/>
      <c r="C37" s="144"/>
      <c r="D37" s="147"/>
      <c r="E37" s="144"/>
      <c r="F37" s="134"/>
      <c r="G37" s="134"/>
      <c r="H37" s="98"/>
      <c r="I37" s="134"/>
      <c r="J37" s="223"/>
      <c r="K37" s="137"/>
      <c r="L37" s="138"/>
      <c r="M37" s="137"/>
      <c r="N37" s="138"/>
      <c r="O37" s="138"/>
      <c r="P37" s="279"/>
      <c r="Q37" s="216">
        <f>UPPER(IF(OR(P38="a",P38="as"),O21,IF(OR(P38="b",P38="bs"),O53,)))</f>
      </c>
      <c r="R37" s="227"/>
      <c r="S37" s="142"/>
    </row>
    <row r="38" spans="1:19" s="39" customFormat="1" ht="9" customHeight="1">
      <c r="A38" s="288"/>
      <c r="B38" s="269"/>
      <c r="C38" s="269"/>
      <c r="D38" s="270"/>
      <c r="E38" s="269"/>
      <c r="F38" s="271"/>
      <c r="G38" s="271"/>
      <c r="H38" s="272"/>
      <c r="I38" s="271"/>
      <c r="J38" s="273"/>
      <c r="K38" s="274"/>
      <c r="L38" s="275"/>
      <c r="M38" s="274"/>
      <c r="N38" s="275"/>
      <c r="O38" s="276"/>
      <c r="P38" s="275"/>
      <c r="Q38" s="277"/>
      <c r="R38" s="278"/>
      <c r="S38" s="142"/>
    </row>
    <row r="39" spans="1:19" s="39" customFormat="1" ht="9" customHeight="1">
      <c r="A39" s="288"/>
      <c r="B39" s="269"/>
      <c r="C39" s="269"/>
      <c r="D39" s="270"/>
      <c r="E39" s="269"/>
      <c r="F39" s="271"/>
      <c r="G39" s="271"/>
      <c r="H39" s="272"/>
      <c r="I39" s="271"/>
      <c r="J39" s="273"/>
      <c r="K39" s="274"/>
      <c r="L39" s="275"/>
      <c r="M39" s="274"/>
      <c r="N39" s="275"/>
      <c r="O39" s="276"/>
      <c r="P39" s="275"/>
      <c r="Q39" s="277"/>
      <c r="R39" s="278"/>
      <c r="S39" s="142"/>
    </row>
    <row r="40" spans="1:19" s="39" customFormat="1" ht="9" customHeight="1">
      <c r="A40" s="288"/>
      <c r="B40" s="269"/>
      <c r="C40" s="269"/>
      <c r="D40" s="270"/>
      <c r="E40" s="269"/>
      <c r="F40" s="271"/>
      <c r="G40" s="271"/>
      <c r="H40" s="272"/>
      <c r="I40" s="271"/>
      <c r="J40" s="273"/>
      <c r="K40" s="274"/>
      <c r="L40" s="275"/>
      <c r="M40" s="274"/>
      <c r="N40" s="275"/>
      <c r="O40" s="276"/>
      <c r="P40" s="275"/>
      <c r="Q40" s="277"/>
      <c r="R40" s="278"/>
      <c r="S40" s="142"/>
    </row>
    <row r="41" spans="1:19" s="39" customFormat="1" ht="9" customHeight="1">
      <c r="A41" s="288"/>
      <c r="B41" s="269"/>
      <c r="C41" s="269"/>
      <c r="D41" s="270"/>
      <c r="E41" s="269"/>
      <c r="F41" s="271"/>
      <c r="G41" s="271"/>
      <c r="H41" s="272"/>
      <c r="I41" s="271"/>
      <c r="J41" s="273"/>
      <c r="K41" s="274"/>
      <c r="L41" s="275"/>
      <c r="M41" s="274"/>
      <c r="N41" s="275"/>
      <c r="O41" s="276"/>
      <c r="P41" s="275"/>
      <c r="Q41" s="277"/>
      <c r="R41" s="278"/>
      <c r="S41" s="142"/>
    </row>
    <row r="42" spans="1:19" s="39" customFormat="1" ht="9" customHeight="1">
      <c r="A42" s="288"/>
      <c r="B42" s="269"/>
      <c r="C42" s="269"/>
      <c r="D42" s="270"/>
      <c r="E42" s="269"/>
      <c r="F42" s="271"/>
      <c r="G42" s="271"/>
      <c r="H42" s="272"/>
      <c r="I42" s="271"/>
      <c r="J42" s="273"/>
      <c r="K42" s="274"/>
      <c r="L42" s="275"/>
      <c r="M42" s="274"/>
      <c r="N42" s="275"/>
      <c r="O42" s="276"/>
      <c r="P42" s="275"/>
      <c r="Q42" s="277"/>
      <c r="R42" s="278"/>
      <c r="S42" s="142"/>
    </row>
    <row r="43" spans="1:19" s="39" customFormat="1" ht="9" customHeight="1">
      <c r="A43" s="288"/>
      <c r="B43" s="269"/>
      <c r="C43" s="269"/>
      <c r="D43" s="270"/>
      <c r="E43" s="269"/>
      <c r="F43" s="271"/>
      <c r="G43" s="271"/>
      <c r="H43" s="272"/>
      <c r="I43" s="271"/>
      <c r="J43" s="273"/>
      <c r="K43" s="274"/>
      <c r="L43" s="275"/>
      <c r="M43" s="274"/>
      <c r="N43" s="275"/>
      <c r="O43" s="276"/>
      <c r="P43" s="275"/>
      <c r="Q43" s="277"/>
      <c r="R43" s="278"/>
      <c r="S43" s="142"/>
    </row>
    <row r="44" spans="1:19" s="39" customFormat="1" ht="9" customHeight="1">
      <c r="A44" s="288"/>
      <c r="B44" s="269"/>
      <c r="C44" s="269"/>
      <c r="D44" s="270"/>
      <c r="E44" s="269"/>
      <c r="F44" s="271"/>
      <c r="G44" s="271"/>
      <c r="H44" s="272"/>
      <c r="I44" s="271"/>
      <c r="J44" s="273"/>
      <c r="K44" s="274"/>
      <c r="L44" s="275"/>
      <c r="M44" s="274"/>
      <c r="N44" s="275"/>
      <c r="O44" s="276"/>
      <c r="P44" s="275"/>
      <c r="Q44" s="277"/>
      <c r="R44" s="278"/>
      <c r="S44" s="142"/>
    </row>
    <row r="45" spans="1:19" s="39" customFormat="1" ht="9" customHeight="1">
      <c r="A45" s="288"/>
      <c r="B45" s="269"/>
      <c r="C45" s="269"/>
      <c r="D45" s="270"/>
      <c r="E45" s="269"/>
      <c r="F45" s="271"/>
      <c r="G45" s="271"/>
      <c r="H45" s="272"/>
      <c r="I45" s="271"/>
      <c r="J45" s="273"/>
      <c r="K45" s="274"/>
      <c r="L45" s="275"/>
      <c r="M45" s="274"/>
      <c r="N45" s="275"/>
      <c r="O45" s="276"/>
      <c r="P45" s="275"/>
      <c r="Q45" s="277"/>
      <c r="R45" s="278"/>
      <c r="S45" s="142"/>
    </row>
    <row r="46" spans="1:19" s="39" customFormat="1" ht="9" customHeight="1">
      <c r="A46" s="288"/>
      <c r="B46" s="269"/>
      <c r="C46" s="269"/>
      <c r="D46" s="270"/>
      <c r="E46" s="269"/>
      <c r="F46" s="271"/>
      <c r="G46" s="271"/>
      <c r="H46" s="272"/>
      <c r="I46" s="271"/>
      <c r="J46" s="273"/>
      <c r="K46" s="274"/>
      <c r="L46" s="275"/>
      <c r="M46" s="274"/>
      <c r="N46" s="275"/>
      <c r="O46" s="276"/>
      <c r="P46" s="275"/>
      <c r="Q46" s="277"/>
      <c r="R46" s="278"/>
      <c r="S46" s="142"/>
    </row>
    <row r="47" spans="1:19" s="39" customFormat="1" ht="9" customHeight="1">
      <c r="A47" s="288"/>
      <c r="B47" s="269"/>
      <c r="C47" s="269"/>
      <c r="D47" s="270"/>
      <c r="E47" s="269"/>
      <c r="F47" s="271"/>
      <c r="G47" s="271"/>
      <c r="H47" s="272"/>
      <c r="I47" s="271"/>
      <c r="J47" s="273"/>
      <c r="K47" s="274"/>
      <c r="L47" s="275"/>
      <c r="M47" s="274"/>
      <c r="N47" s="275"/>
      <c r="O47" s="276"/>
      <c r="P47" s="275"/>
      <c r="Q47" s="277"/>
      <c r="R47" s="278"/>
      <c r="S47" s="142"/>
    </row>
    <row r="48" spans="1:19" s="39" customFormat="1" ht="9" customHeight="1">
      <c r="A48" s="288"/>
      <c r="B48" s="269"/>
      <c r="C48" s="269"/>
      <c r="D48" s="270"/>
      <c r="E48" s="269"/>
      <c r="F48" s="271"/>
      <c r="G48" s="271"/>
      <c r="H48" s="272"/>
      <c r="I48" s="271"/>
      <c r="J48" s="273"/>
      <c r="K48" s="274"/>
      <c r="L48" s="275"/>
      <c r="M48" s="274"/>
      <c r="N48" s="275"/>
      <c r="O48" s="276"/>
      <c r="P48" s="275"/>
      <c r="Q48" s="277"/>
      <c r="R48" s="278"/>
      <c r="S48" s="142"/>
    </row>
    <row r="49" spans="1:19" s="39" customFormat="1" ht="9" customHeight="1">
      <c r="A49" s="288"/>
      <c r="B49" s="269"/>
      <c r="C49" s="269"/>
      <c r="D49" s="270"/>
      <c r="E49" s="269"/>
      <c r="F49" s="271"/>
      <c r="G49" s="271"/>
      <c r="H49" s="272"/>
      <c r="I49" s="271"/>
      <c r="J49" s="273"/>
      <c r="K49" s="274"/>
      <c r="L49" s="275"/>
      <c r="M49" s="274"/>
      <c r="N49" s="275"/>
      <c r="O49" s="276"/>
      <c r="P49" s="275"/>
      <c r="Q49" s="277"/>
      <c r="R49" s="278"/>
      <c r="S49" s="142"/>
    </row>
    <row r="50" spans="1:19" s="39" customFormat="1" ht="9" customHeight="1">
      <c r="A50" s="288"/>
      <c r="B50" s="269"/>
      <c r="C50" s="269"/>
      <c r="D50" s="270"/>
      <c r="E50" s="269"/>
      <c r="F50" s="271"/>
      <c r="G50" s="271"/>
      <c r="H50" s="272"/>
      <c r="I50" s="271"/>
      <c r="J50" s="273"/>
      <c r="K50" s="274"/>
      <c r="L50" s="275"/>
      <c r="M50" s="274"/>
      <c r="N50" s="275"/>
      <c r="O50" s="276"/>
      <c r="P50" s="275"/>
      <c r="Q50" s="277"/>
      <c r="R50" s="278"/>
      <c r="S50" s="142"/>
    </row>
    <row r="51" spans="1:19" s="39" customFormat="1" ht="9" customHeight="1">
      <c r="A51" s="288"/>
      <c r="B51" s="269"/>
      <c r="C51" s="269"/>
      <c r="D51" s="270"/>
      <c r="E51" s="269"/>
      <c r="F51" s="271"/>
      <c r="G51" s="271"/>
      <c r="H51" s="272"/>
      <c r="I51" s="271"/>
      <c r="J51" s="273"/>
      <c r="K51" s="274"/>
      <c r="L51" s="275"/>
      <c r="M51" s="274"/>
      <c r="N51" s="275"/>
      <c r="O51" s="276"/>
      <c r="P51" s="275"/>
      <c r="Q51" s="277"/>
      <c r="R51" s="278"/>
      <c r="S51" s="142"/>
    </row>
    <row r="52" spans="1:19" s="39" customFormat="1" ht="9" customHeight="1">
      <c r="A52" s="288"/>
      <c r="B52" s="269"/>
      <c r="C52" s="269"/>
      <c r="D52" s="270"/>
      <c r="E52" s="269"/>
      <c r="F52" s="271"/>
      <c r="G52" s="271"/>
      <c r="H52" s="272"/>
      <c r="I52" s="271"/>
      <c r="J52" s="273"/>
      <c r="K52" s="274"/>
      <c r="L52" s="275"/>
      <c r="M52" s="274"/>
      <c r="N52" s="275"/>
      <c r="O52" s="276"/>
      <c r="P52" s="275"/>
      <c r="Q52" s="277"/>
      <c r="R52" s="278"/>
      <c r="S52" s="142"/>
    </row>
    <row r="53" spans="1:19" s="39" customFormat="1" ht="9" customHeight="1">
      <c r="A53" s="288"/>
      <c r="B53" s="269"/>
      <c r="C53" s="269"/>
      <c r="D53" s="270"/>
      <c r="E53" s="269"/>
      <c r="F53" s="271"/>
      <c r="G53" s="271"/>
      <c r="H53" s="272"/>
      <c r="I53" s="271"/>
      <c r="J53" s="273"/>
      <c r="K53" s="274"/>
      <c r="L53" s="275"/>
      <c r="M53" s="274"/>
      <c r="N53" s="275"/>
      <c r="O53" s="276"/>
      <c r="P53" s="275"/>
      <c r="Q53" s="277"/>
      <c r="R53" s="278"/>
      <c r="S53" s="142"/>
    </row>
    <row r="54" spans="1:19" s="39" customFormat="1" ht="9" customHeight="1">
      <c r="A54" s="288"/>
      <c r="B54" s="269"/>
      <c r="C54" s="269"/>
      <c r="D54" s="270"/>
      <c r="E54" s="269"/>
      <c r="F54" s="271"/>
      <c r="G54" s="271"/>
      <c r="H54" s="272"/>
      <c r="I54" s="271"/>
      <c r="J54" s="273"/>
      <c r="K54" s="274"/>
      <c r="L54" s="275"/>
      <c r="M54" s="274"/>
      <c r="N54" s="275"/>
      <c r="O54" s="276"/>
      <c r="P54" s="275"/>
      <c r="Q54" s="277"/>
      <c r="R54" s="278"/>
      <c r="S54" s="142"/>
    </row>
    <row r="55" spans="1:19" s="39" customFormat="1" ht="9" customHeight="1">
      <c r="A55" s="288"/>
      <c r="B55" s="269"/>
      <c r="C55" s="269"/>
      <c r="D55" s="270"/>
      <c r="E55" s="269"/>
      <c r="F55" s="271"/>
      <c r="G55" s="271"/>
      <c r="H55" s="272"/>
      <c r="I55" s="271"/>
      <c r="J55" s="273"/>
      <c r="K55" s="274"/>
      <c r="L55" s="275"/>
      <c r="M55" s="274"/>
      <c r="N55" s="275"/>
      <c r="O55" s="276"/>
      <c r="P55" s="275"/>
      <c r="Q55" s="277"/>
      <c r="R55" s="278"/>
      <c r="S55" s="142"/>
    </row>
    <row r="56" spans="1:19" s="39" customFormat="1" ht="9" customHeight="1">
      <c r="A56" s="288"/>
      <c r="B56" s="269"/>
      <c r="C56" s="269"/>
      <c r="D56" s="270"/>
      <c r="E56" s="269"/>
      <c r="F56" s="271"/>
      <c r="G56" s="271"/>
      <c r="H56" s="272"/>
      <c r="I56" s="271"/>
      <c r="J56" s="273"/>
      <c r="K56" s="274"/>
      <c r="L56" s="275"/>
      <c r="M56" s="274"/>
      <c r="N56" s="275"/>
      <c r="O56" s="276"/>
      <c r="P56" s="275"/>
      <c r="Q56" s="277"/>
      <c r="R56" s="278"/>
      <c r="S56" s="142"/>
    </row>
    <row r="57" spans="1:19" s="39" customFormat="1" ht="9" customHeight="1">
      <c r="A57" s="288"/>
      <c r="B57" s="269"/>
      <c r="C57" s="269"/>
      <c r="D57" s="270"/>
      <c r="E57" s="269"/>
      <c r="F57" s="271"/>
      <c r="G57" s="271"/>
      <c r="H57" s="272"/>
      <c r="I57" s="271"/>
      <c r="J57" s="273"/>
      <c r="K57" s="274"/>
      <c r="L57" s="275"/>
      <c r="M57" s="274"/>
      <c r="N57" s="275"/>
      <c r="O57" s="276"/>
      <c r="P57" s="275"/>
      <c r="Q57" s="277"/>
      <c r="R57" s="278"/>
      <c r="S57" s="142"/>
    </row>
    <row r="58" spans="1:19" s="39" customFormat="1" ht="9" customHeight="1">
      <c r="A58" s="288"/>
      <c r="B58" s="269"/>
      <c r="C58" s="269"/>
      <c r="D58" s="270"/>
      <c r="E58" s="269"/>
      <c r="F58" s="271"/>
      <c r="G58" s="271"/>
      <c r="H58" s="272"/>
      <c r="I58" s="271"/>
      <c r="J58" s="273"/>
      <c r="K58" s="274"/>
      <c r="L58" s="275"/>
      <c r="M58" s="274"/>
      <c r="N58" s="275"/>
      <c r="O58" s="276"/>
      <c r="P58" s="275"/>
      <c r="Q58" s="277"/>
      <c r="R58" s="278"/>
      <c r="S58" s="142"/>
    </row>
    <row r="59" spans="1:19" s="39" customFormat="1" ht="9" customHeight="1">
      <c r="A59" s="288"/>
      <c r="B59" s="269"/>
      <c r="C59" s="269"/>
      <c r="D59" s="270"/>
      <c r="E59" s="269"/>
      <c r="F59" s="271"/>
      <c r="G59" s="271"/>
      <c r="H59" s="272"/>
      <c r="I59" s="271"/>
      <c r="J59" s="273"/>
      <c r="K59" s="274"/>
      <c r="L59" s="275"/>
      <c r="M59" s="274"/>
      <c r="N59" s="275"/>
      <c r="O59" s="276"/>
      <c r="P59" s="275"/>
      <c r="Q59" s="277"/>
      <c r="R59" s="278"/>
      <c r="S59" s="142"/>
    </row>
    <row r="60" spans="1:19" s="39" customFormat="1" ht="9" customHeight="1">
      <c r="A60" s="288"/>
      <c r="B60" s="269"/>
      <c r="C60" s="269"/>
      <c r="D60" s="270"/>
      <c r="E60" s="269"/>
      <c r="F60" s="271"/>
      <c r="G60" s="271"/>
      <c r="H60" s="272"/>
      <c r="I60" s="271"/>
      <c r="J60" s="273"/>
      <c r="K60" s="274"/>
      <c r="L60" s="275"/>
      <c r="M60" s="274"/>
      <c r="N60" s="275"/>
      <c r="O60" s="276"/>
      <c r="P60" s="275"/>
      <c r="Q60" s="277"/>
      <c r="R60" s="278"/>
      <c r="S60" s="142"/>
    </row>
    <row r="61" spans="1:19" s="39" customFormat="1" ht="9" customHeight="1">
      <c r="A61" s="288"/>
      <c r="B61" s="269"/>
      <c r="C61" s="269"/>
      <c r="D61" s="270"/>
      <c r="E61" s="269"/>
      <c r="F61" s="271"/>
      <c r="G61" s="271"/>
      <c r="H61" s="272"/>
      <c r="I61" s="271"/>
      <c r="J61" s="273"/>
      <c r="K61" s="274"/>
      <c r="L61" s="275"/>
      <c r="M61" s="274"/>
      <c r="N61" s="275"/>
      <c r="O61" s="276"/>
      <c r="P61" s="275"/>
      <c r="Q61" s="277"/>
      <c r="R61" s="278"/>
      <c r="S61" s="142"/>
    </row>
    <row r="62" spans="1:19" s="39" customFormat="1" ht="9" customHeight="1">
      <c r="A62" s="288"/>
      <c r="B62" s="269"/>
      <c r="C62" s="269"/>
      <c r="D62" s="270"/>
      <c r="E62" s="269"/>
      <c r="F62" s="271"/>
      <c r="G62" s="271"/>
      <c r="H62" s="272"/>
      <c r="I62" s="271"/>
      <c r="J62" s="273"/>
      <c r="K62" s="274"/>
      <c r="L62" s="275"/>
      <c r="M62" s="274"/>
      <c r="N62" s="275"/>
      <c r="O62" s="276"/>
      <c r="P62" s="275"/>
      <c r="Q62" s="277"/>
      <c r="R62" s="278"/>
      <c r="S62" s="142"/>
    </row>
    <row r="63" spans="1:19" s="39" customFormat="1" ht="9" customHeight="1">
      <c r="A63" s="288"/>
      <c r="B63" s="269"/>
      <c r="C63" s="269"/>
      <c r="D63" s="270"/>
      <c r="E63" s="269"/>
      <c r="F63" s="271"/>
      <c r="G63" s="271"/>
      <c r="H63" s="272"/>
      <c r="I63" s="271"/>
      <c r="J63" s="273"/>
      <c r="K63" s="274"/>
      <c r="L63" s="275"/>
      <c r="M63" s="274"/>
      <c r="N63" s="275"/>
      <c r="O63" s="276"/>
      <c r="P63" s="275"/>
      <c r="Q63" s="277"/>
      <c r="R63" s="278"/>
      <c r="S63" s="142"/>
    </row>
    <row r="64" spans="1:19" s="39" customFormat="1" ht="9" customHeight="1">
      <c r="A64" s="288"/>
      <c r="B64" s="269"/>
      <c r="C64" s="269"/>
      <c r="D64" s="270"/>
      <c r="E64" s="269"/>
      <c r="F64" s="271"/>
      <c r="G64" s="271"/>
      <c r="H64" s="272"/>
      <c r="I64" s="271"/>
      <c r="J64" s="273"/>
      <c r="K64" s="274"/>
      <c r="L64" s="275"/>
      <c r="M64" s="274"/>
      <c r="N64" s="275"/>
      <c r="O64" s="276"/>
      <c r="P64" s="275"/>
      <c r="Q64" s="277"/>
      <c r="R64" s="278"/>
      <c r="S64" s="142"/>
    </row>
    <row r="65" spans="1:19" s="39" customFormat="1" ht="9" customHeight="1">
      <c r="A65" s="288"/>
      <c r="B65" s="269"/>
      <c r="C65" s="269"/>
      <c r="D65" s="270"/>
      <c r="E65" s="269"/>
      <c r="F65" s="271"/>
      <c r="G65" s="271"/>
      <c r="H65" s="272"/>
      <c r="I65" s="271"/>
      <c r="J65" s="273"/>
      <c r="K65" s="274"/>
      <c r="L65" s="275"/>
      <c r="M65" s="274"/>
      <c r="N65" s="275"/>
      <c r="O65" s="276"/>
      <c r="P65" s="275"/>
      <c r="Q65" s="277"/>
      <c r="R65" s="278"/>
      <c r="S65" s="142"/>
    </row>
    <row r="66" spans="1:19" s="39" customFormat="1" ht="9" customHeight="1">
      <c r="A66" s="288"/>
      <c r="B66" s="269"/>
      <c r="C66" s="269"/>
      <c r="D66" s="270"/>
      <c r="E66" s="269"/>
      <c r="F66" s="271"/>
      <c r="G66" s="271"/>
      <c r="H66" s="272"/>
      <c r="I66" s="271"/>
      <c r="J66" s="273"/>
      <c r="K66" s="274"/>
      <c r="L66" s="275"/>
      <c r="M66" s="274"/>
      <c r="N66" s="275"/>
      <c r="O66" s="276"/>
      <c r="P66" s="275"/>
      <c r="Q66" s="277"/>
      <c r="R66" s="278"/>
      <c r="S66" s="142"/>
    </row>
    <row r="67" spans="1:19" s="39" customFormat="1" ht="9" customHeight="1">
      <c r="A67" s="288"/>
      <c r="B67" s="269"/>
      <c r="C67" s="269"/>
      <c r="D67" s="270"/>
      <c r="E67" s="269"/>
      <c r="F67" s="271"/>
      <c r="G67" s="271"/>
      <c r="H67" s="272"/>
      <c r="I67" s="271"/>
      <c r="J67" s="273"/>
      <c r="K67" s="274"/>
      <c r="L67" s="275"/>
      <c r="M67" s="274"/>
      <c r="N67" s="275"/>
      <c r="O67" s="276"/>
      <c r="P67" s="275"/>
      <c r="Q67" s="277"/>
      <c r="R67" s="278"/>
      <c r="S67" s="142"/>
    </row>
    <row r="68" spans="1:19" s="39" customFormat="1" ht="9" customHeight="1">
      <c r="A68" s="288"/>
      <c r="B68" s="269"/>
      <c r="C68" s="269"/>
      <c r="D68" s="270"/>
      <c r="E68" s="269"/>
      <c r="F68" s="271"/>
      <c r="G68" s="271"/>
      <c r="H68" s="272"/>
      <c r="I68" s="271"/>
      <c r="J68" s="273"/>
      <c r="K68" s="274"/>
      <c r="L68" s="275"/>
      <c r="M68" s="274"/>
      <c r="N68" s="275"/>
      <c r="O68" s="276"/>
      <c r="P68" s="275"/>
      <c r="Q68" s="277"/>
      <c r="R68" s="278"/>
      <c r="S68" s="142"/>
    </row>
    <row r="69" spans="1:19" s="39" customFormat="1" ht="9" customHeight="1">
      <c r="A69" s="280"/>
      <c r="B69" s="281"/>
      <c r="C69" s="281"/>
      <c r="D69" s="282"/>
      <c r="E69" s="281"/>
      <c r="F69" s="283"/>
      <c r="G69" s="283"/>
      <c r="H69" s="284"/>
      <c r="I69" s="283"/>
      <c r="J69" s="285"/>
      <c r="K69" s="286"/>
      <c r="L69" s="268"/>
      <c r="M69" s="286"/>
      <c r="N69" s="268"/>
      <c r="O69" s="286"/>
      <c r="P69" s="268"/>
      <c r="Q69" s="286"/>
      <c r="R69" s="268"/>
      <c r="S69" s="142"/>
    </row>
    <row r="70" spans="1:19" s="2" customFormat="1" ht="6" customHeight="1">
      <c r="A70" s="231"/>
      <c r="B70" s="232"/>
      <c r="C70" s="232"/>
      <c r="D70" s="233"/>
      <c r="E70" s="232"/>
      <c r="F70" s="150"/>
      <c r="G70" s="150"/>
      <c r="H70" s="235"/>
      <c r="I70" s="150"/>
      <c r="J70" s="234"/>
      <c r="K70" s="140"/>
      <c r="L70" s="141"/>
      <c r="M70" s="152"/>
      <c r="N70" s="153"/>
      <c r="O70" s="152"/>
      <c r="P70" s="153"/>
      <c r="Q70" s="152"/>
      <c r="R70" s="153"/>
      <c r="S70" s="154"/>
    </row>
    <row r="71" spans="1:18" s="18" customFormat="1" ht="10.5" customHeight="1">
      <c r="A71" s="155" t="s">
        <v>30</v>
      </c>
      <c r="B71" s="156"/>
      <c r="C71" s="157"/>
      <c r="D71" s="158" t="s">
        <v>3</v>
      </c>
      <c r="E71" s="156"/>
      <c r="F71" s="159" t="s">
        <v>63</v>
      </c>
      <c r="G71" s="159"/>
      <c r="H71" s="159"/>
      <c r="I71" s="186"/>
      <c r="J71" s="159" t="s">
        <v>3</v>
      </c>
      <c r="K71" s="159" t="s">
        <v>33</v>
      </c>
      <c r="L71" s="160"/>
      <c r="M71" s="159" t="s">
        <v>34</v>
      </c>
      <c r="N71" s="161"/>
      <c r="O71" s="162" t="s">
        <v>64</v>
      </c>
      <c r="P71" s="162"/>
      <c r="Q71" s="163"/>
      <c r="R71" s="164"/>
    </row>
    <row r="72" spans="1:18" s="18" customFormat="1" ht="9" customHeight="1">
      <c r="A72" s="166" t="s">
        <v>66</v>
      </c>
      <c r="B72" s="165"/>
      <c r="C72" s="167"/>
      <c r="D72" s="168">
        <v>1</v>
      </c>
      <c r="E72" s="298"/>
      <c r="F72" s="91">
        <f>IF(D72&gt;$R$79,,UPPER(VLOOKUP(D72,'zold fiú elo'!$A$7:$K$23,2)))</f>
        <v>0</v>
      </c>
      <c r="G72" s="89"/>
      <c r="H72" s="89"/>
      <c r="I72" s="236"/>
      <c r="J72" s="237" t="s">
        <v>4</v>
      </c>
      <c r="K72" s="165"/>
      <c r="L72" s="169"/>
      <c r="M72" s="165"/>
      <c r="N72" s="170"/>
      <c r="O72" s="171" t="s">
        <v>65</v>
      </c>
      <c r="P72" s="172"/>
      <c r="Q72" s="172"/>
      <c r="R72" s="173"/>
    </row>
    <row r="73" spans="1:18" s="18" customFormat="1" ht="9" customHeight="1">
      <c r="A73" s="177" t="s">
        <v>67</v>
      </c>
      <c r="B73" s="175"/>
      <c r="C73" s="178"/>
      <c r="D73" s="168"/>
      <c r="E73" s="298"/>
      <c r="F73" s="91">
        <f>IF(D72&gt;$R$79,,UPPER(VLOOKUP(D72,'zold fiú elo'!$A$7:$K$23,7)))</f>
        <v>0</v>
      </c>
      <c r="G73" s="89"/>
      <c r="H73" s="89"/>
      <c r="I73" s="236"/>
      <c r="J73" s="237"/>
      <c r="K73" s="165"/>
      <c r="L73" s="169"/>
      <c r="M73" s="165"/>
      <c r="N73" s="170"/>
      <c r="O73" s="175"/>
      <c r="P73" s="174"/>
      <c r="Q73" s="175"/>
      <c r="R73" s="176"/>
    </row>
    <row r="74" spans="1:18" s="18" customFormat="1" ht="9" customHeight="1">
      <c r="A74" s="257"/>
      <c r="B74" s="258"/>
      <c r="C74" s="259"/>
      <c r="D74" s="168">
        <v>2</v>
      </c>
      <c r="E74" s="299"/>
      <c r="F74" s="91">
        <f>IF(D74&gt;$R$79,,UPPER(VLOOKUP(D74,'zold fiú elo'!$A$7:$K$23,2)))</f>
        <v>0</v>
      </c>
      <c r="G74" s="89"/>
      <c r="H74" s="89"/>
      <c r="I74" s="236"/>
      <c r="J74" s="237" t="s">
        <v>5</v>
      </c>
      <c r="K74" s="165"/>
      <c r="L74" s="169"/>
      <c r="M74" s="165"/>
      <c r="N74" s="170"/>
      <c r="O74" s="171" t="s">
        <v>36</v>
      </c>
      <c r="P74" s="172"/>
      <c r="Q74" s="172"/>
      <c r="R74" s="173"/>
    </row>
    <row r="75" spans="1:18" s="18" customFormat="1" ht="9" customHeight="1">
      <c r="A75" s="179"/>
      <c r="B75" s="130"/>
      <c r="C75" s="180"/>
      <c r="D75" s="290"/>
      <c r="E75" s="299"/>
      <c r="F75" s="182">
        <f>IF(D74&gt;$R$79,,UPPER(VLOOKUP(D74,'zold fiú elo'!$A$7:$K$23,7)))</f>
        <v>0</v>
      </c>
      <c r="G75" s="238"/>
      <c r="H75" s="238"/>
      <c r="I75" s="239"/>
      <c r="J75" s="237"/>
      <c r="K75" s="165"/>
      <c r="L75" s="169"/>
      <c r="M75" s="165"/>
      <c r="N75" s="170"/>
      <c r="O75" s="165"/>
      <c r="P75" s="169"/>
      <c r="Q75" s="165"/>
      <c r="R75" s="170"/>
    </row>
    <row r="76" spans="1:18" s="18" customFormat="1" ht="9" customHeight="1">
      <c r="A76" s="245"/>
      <c r="B76" s="260"/>
      <c r="C76" s="261"/>
      <c r="D76" s="131"/>
      <c r="E76" s="260"/>
      <c r="F76" s="25"/>
      <c r="G76" s="24"/>
      <c r="H76" s="24"/>
      <c r="I76" s="291"/>
      <c r="J76" s="237" t="s">
        <v>6</v>
      </c>
      <c r="K76" s="165"/>
      <c r="L76" s="169"/>
      <c r="M76" s="165"/>
      <c r="N76" s="170"/>
      <c r="O76" s="175"/>
      <c r="P76" s="174"/>
      <c r="Q76" s="175"/>
      <c r="R76" s="176"/>
    </row>
    <row r="77" spans="1:18" s="18" customFormat="1" ht="9" customHeight="1">
      <c r="A77" s="246"/>
      <c r="B77" s="24"/>
      <c r="C77" s="180"/>
      <c r="D77" s="131"/>
      <c r="E77" s="299"/>
      <c r="F77" s="25"/>
      <c r="G77" s="24"/>
      <c r="H77" s="24"/>
      <c r="I77" s="291"/>
      <c r="J77" s="237"/>
      <c r="K77" s="165"/>
      <c r="L77" s="169"/>
      <c r="M77" s="165"/>
      <c r="N77" s="170"/>
      <c r="O77" s="171" t="s">
        <v>27</v>
      </c>
      <c r="P77" s="172"/>
      <c r="Q77" s="172"/>
      <c r="R77" s="173"/>
    </row>
    <row r="78" spans="1:18" s="18" customFormat="1" ht="9" customHeight="1">
      <c r="A78" s="246"/>
      <c r="B78" s="24"/>
      <c r="C78" s="255"/>
      <c r="D78" s="131"/>
      <c r="E78" s="300"/>
      <c r="F78" s="25"/>
      <c r="G78" s="24"/>
      <c r="H78" s="24"/>
      <c r="I78" s="291"/>
      <c r="J78" s="237" t="s">
        <v>7</v>
      </c>
      <c r="K78" s="165"/>
      <c r="L78" s="169"/>
      <c r="M78" s="165"/>
      <c r="N78" s="170"/>
      <c r="O78" s="165"/>
      <c r="P78" s="169"/>
      <c r="Q78" s="165"/>
      <c r="R78" s="170"/>
    </row>
    <row r="79" spans="1:18" s="18" customFormat="1" ht="9" customHeight="1">
      <c r="A79" s="247"/>
      <c r="B79" s="244"/>
      <c r="C79" s="256"/>
      <c r="D79" s="267"/>
      <c r="E79" s="301"/>
      <c r="F79" s="265"/>
      <c r="G79" s="244"/>
      <c r="H79" s="244"/>
      <c r="I79" s="292"/>
      <c r="J79" s="240"/>
      <c r="K79" s="175"/>
      <c r="L79" s="174"/>
      <c r="M79" s="175"/>
      <c r="N79" s="176"/>
      <c r="O79" s="175" t="str">
        <f>R4</f>
        <v>Rákóczi Andrea</v>
      </c>
      <c r="P79" s="174"/>
      <c r="Q79" s="175"/>
      <c r="R79" s="241">
        <f>MIN(4,'zold fiú elo'!$O$5)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10" stopIfTrue="1">
      <formula>AND($O$1="CU",I10="Umpire")</formula>
    </cfRule>
    <cfRule type="expression" priority="2" dxfId="9" stopIfTrue="1">
      <formula>AND($O$1="CU",I10&lt;&gt;"Umpire",J10&lt;&gt;"")</formula>
    </cfRule>
    <cfRule type="expression" priority="3" dxfId="8" stopIfTrue="1">
      <formula>AND($O$1="CU",I10&lt;&gt;"Umpire")</formula>
    </cfRule>
  </conditionalFormatting>
  <conditionalFormatting sqref="M13 M29 K17 K25 O21 K33 Q37 K9">
    <cfRule type="expression" priority="4" dxfId="4" stopIfTrue="1">
      <formula>J10="as"</formula>
    </cfRule>
    <cfRule type="expression" priority="5" dxfId="4" stopIfTrue="1">
      <formula>J10="bs"</formula>
    </cfRule>
  </conditionalFormatting>
  <conditionalFormatting sqref="M14 M30 K18 K26 O22 K34 K10 Q38:Q68">
    <cfRule type="expression" priority="6" dxfId="4" stopIfTrue="1">
      <formula>J10="as"</formula>
    </cfRule>
    <cfRule type="expression" priority="7" dxfId="4" stopIfTrue="1">
      <formula>J10="bs"</formula>
    </cfRule>
  </conditionalFormatting>
  <conditionalFormatting sqref="J10 J18 J26 J34 L30 L14 N22">
    <cfRule type="expression" priority="8" dxfId="3" stopIfTrue="1">
      <formula>$O$1="CU"</formula>
    </cfRule>
  </conditionalFormatting>
  <conditionalFormatting sqref="E7:F7 E31:F31 E11:F11 E15:F15 E19:F19 E23:F23 E27:F27 E35:F35">
    <cfRule type="cellIs" priority="9" dxfId="2" operator="equal" stopIfTrue="1">
      <formula>"Bye"</formula>
    </cfRule>
  </conditionalFormatting>
  <conditionalFormatting sqref="D7 D11 D15 D19 D23 D27 D31 D35">
    <cfRule type="cellIs" priority="10" dxfId="1" operator="lessThan" stopIfTrue="1">
      <formula>3</formula>
    </cfRule>
  </conditionalFormatting>
  <conditionalFormatting sqref="B7 B31 B11 B15 B19 B23 B27 B35">
    <cfRule type="cellIs" priority="11" dxfId="0" operator="equal" stopIfTrue="1">
      <formula>"DA"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>
    <tabColor indexed="17"/>
    <pageSetUpPr fitToPage="1"/>
  </sheetPr>
  <dimension ref="A1:U79"/>
  <sheetViews>
    <sheetView showGridLines="0" showZeros="0" zoomScalePageLayoutView="0" workbookViewId="0" topLeftCell="A1">
      <selection activeCell="C2" sqref="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5.57421875" style="0" customWidth="1"/>
    <col min="6" max="6" width="12.7109375" style="0" customWidth="1"/>
    <col min="7" max="7" width="2.7109375" style="0" customWidth="1"/>
    <col min="8" max="8" width="5.00390625" style="0" customWidth="1"/>
    <col min="9" max="9" width="5.8515625" style="0" customWidth="1"/>
    <col min="10" max="10" width="1.7109375" style="118" customWidth="1"/>
    <col min="11" max="11" width="10.7109375" style="0" customWidth="1"/>
    <col min="12" max="12" width="1.7109375" style="118" customWidth="1"/>
    <col min="13" max="13" width="10.7109375" style="0" customWidth="1"/>
    <col min="14" max="14" width="1.7109375" style="119" customWidth="1"/>
    <col min="15" max="15" width="10.7109375" style="0" customWidth="1"/>
    <col min="16" max="16" width="1.7109375" style="118" customWidth="1"/>
    <col min="17" max="17" width="10.7109375" style="0" customWidth="1"/>
    <col min="18" max="18" width="1.7109375" style="11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0" customFormat="1" ht="21.75" customHeight="1">
      <c r="A1" s="92" t="str">
        <f>Altalanos!$A$6</f>
        <v>Mikulás kupa</v>
      </c>
      <c r="B1" s="122"/>
      <c r="I1" s="262"/>
      <c r="J1" s="121"/>
      <c r="K1" s="200" t="s">
        <v>58</v>
      </c>
      <c r="L1" s="200"/>
      <c r="M1" s="201"/>
      <c r="N1" s="121"/>
      <c r="O1" s="121"/>
      <c r="P1" s="121" t="s">
        <v>1</v>
      </c>
      <c r="R1" s="121"/>
    </row>
    <row r="2" spans="1:18" s="105" customFormat="1" ht="12.75">
      <c r="A2" s="315" t="s">
        <v>38</v>
      </c>
      <c r="B2" s="95"/>
      <c r="C2" s="95"/>
      <c r="D2" s="95"/>
      <c r="E2" s="95"/>
      <c r="F2" s="305" t="str">
        <f>Altalanos!$C$8</f>
        <v>zöld fiú</v>
      </c>
      <c r="G2" s="123"/>
      <c r="J2" s="119"/>
      <c r="K2" s="200"/>
      <c r="L2" s="200"/>
      <c r="M2" s="200"/>
      <c r="N2" s="119"/>
      <c r="P2" s="119"/>
      <c r="R2" s="119"/>
    </row>
    <row r="3" spans="1:18" s="19" customFormat="1" ht="10.5" customHeight="1">
      <c r="A3" s="55" t="s">
        <v>17</v>
      </c>
      <c r="B3" s="55"/>
      <c r="C3" s="55"/>
      <c r="D3" s="55"/>
      <c r="E3" s="55"/>
      <c r="F3" s="55"/>
      <c r="G3" s="55" t="s">
        <v>13</v>
      </c>
      <c r="H3" s="55"/>
      <c r="I3" s="55"/>
      <c r="J3" s="202"/>
      <c r="K3" s="56" t="s">
        <v>22</v>
      </c>
      <c r="L3" s="125"/>
      <c r="M3" s="87"/>
      <c r="N3" s="202"/>
      <c r="O3" s="55"/>
      <c r="P3" s="202"/>
      <c r="Q3" s="55"/>
      <c r="R3" s="203" t="s">
        <v>23</v>
      </c>
    </row>
    <row r="4" spans="1:18" s="32" customFormat="1" ht="11.25" customHeight="1" thickBot="1">
      <c r="A4" s="461" t="str">
        <f>Altalanos!$A$10</f>
        <v>2022.12.10-11</v>
      </c>
      <c r="B4" s="461"/>
      <c r="C4" s="461"/>
      <c r="D4" s="126"/>
      <c r="E4" s="126"/>
      <c r="F4" s="126"/>
      <c r="G4" s="127" t="str">
        <f>Altalanos!$C$10</f>
        <v>Budapest</v>
      </c>
      <c r="H4" s="204"/>
      <c r="I4" s="126"/>
      <c r="J4" s="205"/>
      <c r="K4" s="129"/>
      <c r="L4" s="128"/>
      <c r="M4" s="101"/>
      <c r="N4" s="205"/>
      <c r="O4" s="126"/>
      <c r="P4" s="205"/>
      <c r="Q4" s="126"/>
      <c r="R4" s="88" t="str">
        <f>Altalanos!$E$10</f>
        <v>Rákóczi Andrea</v>
      </c>
    </row>
    <row r="5" spans="1:18" s="19" customFormat="1" ht="9.75">
      <c r="A5" s="206"/>
      <c r="B5" s="58" t="s">
        <v>2</v>
      </c>
      <c r="C5" s="58" t="s">
        <v>61</v>
      </c>
      <c r="D5" s="58" t="s">
        <v>28</v>
      </c>
      <c r="E5" s="312" t="s">
        <v>26</v>
      </c>
      <c r="F5" s="68" t="s">
        <v>20</v>
      </c>
      <c r="G5" s="68" t="s">
        <v>21</v>
      </c>
      <c r="H5" s="68"/>
      <c r="I5" s="68" t="s">
        <v>25</v>
      </c>
      <c r="J5" s="68"/>
      <c r="K5" s="58" t="s">
        <v>29</v>
      </c>
      <c r="L5" s="207"/>
      <c r="M5" s="58" t="s">
        <v>44</v>
      </c>
      <c r="N5" s="207"/>
      <c r="O5" s="58" t="s">
        <v>43</v>
      </c>
      <c r="P5" s="207"/>
      <c r="Q5" s="58" t="s">
        <v>62</v>
      </c>
      <c r="R5" s="208"/>
    </row>
    <row r="6" spans="1:18" s="19" customFormat="1" ht="3.75" customHeight="1" thickBot="1">
      <c r="A6" s="209"/>
      <c r="B6" s="97"/>
      <c r="C6" s="97"/>
      <c r="D6" s="97"/>
      <c r="E6" s="97"/>
      <c r="F6" s="22"/>
      <c r="G6" s="22"/>
      <c r="H6" s="98"/>
      <c r="I6" s="22"/>
      <c r="J6" s="113"/>
      <c r="K6" s="97"/>
      <c r="L6" s="113"/>
      <c r="M6" s="97"/>
      <c r="N6" s="113"/>
      <c r="O6" s="97"/>
      <c r="P6" s="113"/>
      <c r="Q6" s="97"/>
      <c r="R6" s="124"/>
    </row>
    <row r="7" spans="1:21" s="39" customFormat="1" ht="10.5" customHeight="1">
      <c r="A7" s="210">
        <v>1</v>
      </c>
      <c r="B7" s="266">
        <f>IF($D7="","",VLOOKUP($D7,'zold fiú elo'!$A$7:$O$33,13))</f>
      </c>
      <c r="C7" s="266">
        <f>IF($D7="","",VLOOKUP($D7,'zold fiú elo'!$A$7:$O$33,14))</f>
      </c>
      <c r="D7" s="135"/>
      <c r="E7" s="339">
        <f>UPPER(IF($D7="","",VLOOKUP($D7,'zold fiú elo'!$A$7:$O$33,5)))</f>
      </c>
      <c r="F7" s="136">
        <f>UPPER(IF($D7="","",VLOOKUP($D7,'zold fiú elo'!$A$7:$O$33,2)))</f>
      </c>
      <c r="G7" s="136">
        <f>IF($D7="","",VLOOKUP($D7,'zold fiú elo'!$A$7:$O$33,3))</f>
      </c>
      <c r="H7" s="211"/>
      <c r="I7" s="136">
        <f>IF($D7="","",VLOOKUP($D7,'zold fiú elo'!$A$7:$O$33,4))</f>
      </c>
      <c r="J7" s="212"/>
      <c r="K7" s="137"/>
      <c r="L7" s="138"/>
      <c r="M7" s="137"/>
      <c r="N7" s="138"/>
      <c r="O7" s="137"/>
      <c r="P7" s="138"/>
      <c r="Q7" s="137"/>
      <c r="R7" s="139"/>
      <c r="S7" s="142"/>
      <c r="U7" s="143" t="str">
        <f>Birók!P21</f>
        <v>Bíró</v>
      </c>
    </row>
    <row r="8" spans="1:21" s="39" customFormat="1" ht="9" customHeight="1">
      <c r="A8" s="185"/>
      <c r="B8" s="213"/>
      <c r="C8" s="213"/>
      <c r="D8" s="213"/>
      <c r="E8" s="339">
        <f>UPPER(IF($D7="","",VLOOKUP($D7,'zold fiú elo'!$A$7:$O$33,10)))</f>
      </c>
      <c r="F8" s="136">
        <f>UPPER(IF($D7="","",VLOOKUP($D7,'zold fiú elo'!$A$7:$O$33,7)))</f>
      </c>
      <c r="G8" s="136">
        <f>IF($D7="","",VLOOKUP($D7,'zold fiú elo'!$A$7:$O$33,8))</f>
      </c>
      <c r="H8" s="211"/>
      <c r="I8" s="136">
        <f>IF($D7="","",VLOOKUP($D7,'zold fiú elo'!$A$7:$O$33,9))</f>
      </c>
      <c r="J8" s="214"/>
      <c r="K8" s="133">
        <f>IF(J8="a",F7,IF(J8="b",F9,""))</f>
      </c>
      <c r="L8" s="138"/>
      <c r="M8" s="137"/>
      <c r="N8" s="138"/>
      <c r="O8" s="137"/>
      <c r="P8" s="138"/>
      <c r="Q8" s="137"/>
      <c r="R8" s="139"/>
      <c r="S8" s="142"/>
      <c r="U8" s="146" t="str">
        <f>Birók!P22</f>
        <v> </v>
      </c>
    </row>
    <row r="9" spans="1:21" s="39" customFormat="1" ht="9" customHeight="1">
      <c r="A9" s="185"/>
      <c r="B9" s="144"/>
      <c r="C9" s="144"/>
      <c r="D9" s="144"/>
      <c r="E9" s="340"/>
      <c r="F9" s="134"/>
      <c r="G9" s="134"/>
      <c r="H9" s="98"/>
      <c r="I9" s="134"/>
      <c r="J9" s="215"/>
      <c r="K9" s="216">
        <f>UPPER(IF(OR(J10="a",J10="as"),F7,IF(OR(J10="b",J10="bs"),F11,)))</f>
      </c>
      <c r="L9" s="217"/>
      <c r="M9" s="137"/>
      <c r="N9" s="138"/>
      <c r="O9" s="137"/>
      <c r="P9" s="138"/>
      <c r="Q9" s="137"/>
      <c r="R9" s="139"/>
      <c r="S9" s="142"/>
      <c r="U9" s="146" t="str">
        <f>Birók!P23</f>
        <v> </v>
      </c>
    </row>
    <row r="10" spans="1:21" s="39" customFormat="1" ht="9" customHeight="1">
      <c r="A10" s="185"/>
      <c r="B10" s="144"/>
      <c r="C10" s="144"/>
      <c r="D10" s="144"/>
      <c r="E10" s="341"/>
      <c r="F10" s="337"/>
      <c r="G10" s="337"/>
      <c r="H10" s="338"/>
      <c r="I10" s="317" t="s">
        <v>0</v>
      </c>
      <c r="J10" s="148"/>
      <c r="K10" s="218">
        <f>UPPER(IF(OR(J10="a",J10="as"),F8,IF(OR(J10="b",J10="bs"),F12,)))</f>
      </c>
      <c r="L10" s="219"/>
      <c r="M10" s="137"/>
      <c r="N10" s="138"/>
      <c r="O10" s="137"/>
      <c r="P10" s="138"/>
      <c r="Q10" s="137"/>
      <c r="R10" s="139"/>
      <c r="S10" s="142"/>
      <c r="U10" s="146" t="str">
        <f>Birók!P24</f>
        <v> </v>
      </c>
    </row>
    <row r="11" spans="1:21" s="39" customFormat="1" ht="9" customHeight="1">
      <c r="A11" s="185">
        <v>2</v>
      </c>
      <c r="B11" s="266">
        <f>IF($D11="","",VLOOKUP($D11,'zold fiú elo'!$A$7:$O$33,13))</f>
      </c>
      <c r="C11" s="266">
        <f>IF($D11="","",VLOOKUP($D11,'zold fiú elo'!$A$7:$O$33,14))</f>
      </c>
      <c r="D11" s="135"/>
      <c r="E11" s="334">
        <f>UPPER(IF($D11="","",VLOOKUP($D11,'zold fiú elo'!$A$7:$O$33,5)))</f>
      </c>
      <c r="F11" s="316">
        <f>UPPER(IF($D11="","",VLOOKUP($D11,'zold fiú elo'!$A$7:$O$33,2)))</f>
      </c>
      <c r="G11" s="316">
        <f>IF($D11="","",VLOOKUP($D11,'zold fiú elo'!$A$7:$O$33,3))</f>
      </c>
      <c r="H11" s="335"/>
      <c r="I11" s="316">
        <f>IF($D11="","",VLOOKUP($D11,'zold fiú elo'!$A$7:$O$33,4))</f>
      </c>
      <c r="J11" s="220"/>
      <c r="K11" s="137"/>
      <c r="L11" s="221"/>
      <c r="M11" s="151"/>
      <c r="N11" s="217"/>
      <c r="O11" s="137"/>
      <c r="P11" s="138"/>
      <c r="Q11" s="137"/>
      <c r="R11" s="139"/>
      <c r="S11" s="142"/>
      <c r="U11" s="146" t="str">
        <f>Birók!P25</f>
        <v> </v>
      </c>
    </row>
    <row r="12" spans="1:21" s="39" customFormat="1" ht="9" customHeight="1">
      <c r="A12" s="185"/>
      <c r="B12" s="213"/>
      <c r="C12" s="213"/>
      <c r="D12" s="213"/>
      <c r="E12" s="334">
        <f>UPPER(IF($D11="","",VLOOKUP($D11,'zold fiú elo'!$A$7:$O$33,10)))</f>
      </c>
      <c r="F12" s="316">
        <f>UPPER(IF($D11="","",VLOOKUP($D11,'zold fiú elo'!$A$7:$O$33,7)))</f>
      </c>
      <c r="G12" s="316">
        <f>IF($D11="","",VLOOKUP($D11,'zold fiú elo'!$A$7:$O$33,8))</f>
      </c>
      <c r="H12" s="335"/>
      <c r="I12" s="316">
        <f>IF($D11="","",VLOOKUP($D11,'zold fiú elo'!$A$7:$O$33,9))</f>
      </c>
      <c r="J12" s="214"/>
      <c r="K12" s="137"/>
      <c r="L12" s="221"/>
      <c r="M12" s="189"/>
      <c r="N12" s="222"/>
      <c r="O12" s="137"/>
      <c r="P12" s="138"/>
      <c r="Q12" s="137"/>
      <c r="R12" s="139"/>
      <c r="S12" s="142"/>
      <c r="U12" s="146" t="str">
        <f>Birók!P26</f>
        <v> </v>
      </c>
    </row>
    <row r="13" spans="1:21" s="39" customFormat="1" ht="9" customHeight="1">
      <c r="A13" s="185"/>
      <c r="B13" s="144"/>
      <c r="C13" s="144"/>
      <c r="D13" s="147"/>
      <c r="E13" s="342"/>
      <c r="F13" s="337"/>
      <c r="G13" s="337"/>
      <c r="H13" s="338"/>
      <c r="I13" s="337"/>
      <c r="J13" s="223"/>
      <c r="K13" s="137"/>
      <c r="L13" s="215"/>
      <c r="M13" s="216">
        <f>UPPER(IF(OR(L14="a",L14="as"),K9,IF(OR(L14="b",L14="bs"),K17,)))</f>
      </c>
      <c r="N13" s="138"/>
      <c r="O13" s="137"/>
      <c r="P13" s="138"/>
      <c r="Q13" s="137"/>
      <c r="R13" s="139"/>
      <c r="S13" s="142"/>
      <c r="U13" s="146" t="str">
        <f>Birók!P27</f>
        <v> </v>
      </c>
    </row>
    <row r="14" spans="1:21" s="39" customFormat="1" ht="9" customHeight="1">
      <c r="A14" s="185"/>
      <c r="B14" s="144"/>
      <c r="C14" s="144"/>
      <c r="D14" s="147"/>
      <c r="E14" s="342"/>
      <c r="F14" s="337"/>
      <c r="G14" s="337"/>
      <c r="H14" s="338"/>
      <c r="I14" s="337"/>
      <c r="J14" s="223"/>
      <c r="K14" s="145" t="s">
        <v>0</v>
      </c>
      <c r="L14" s="148"/>
      <c r="M14" s="218">
        <f>UPPER(IF(OR(L14="a",L14="as"),K10,IF(OR(L14="b",L14="bs"),K18,)))</f>
      </c>
      <c r="N14" s="219"/>
      <c r="O14" s="137"/>
      <c r="P14" s="138"/>
      <c r="Q14" s="137"/>
      <c r="R14" s="139"/>
      <c r="S14" s="142"/>
      <c r="U14" s="146" t="str">
        <f>Birók!P28</f>
        <v> </v>
      </c>
    </row>
    <row r="15" spans="1:21" s="39" customFormat="1" ht="9" customHeight="1">
      <c r="A15" s="224">
        <v>3</v>
      </c>
      <c r="B15" s="266">
        <f>IF($D15="","",VLOOKUP($D15,'zold fiú elo'!$A$7:$O$33,13))</f>
      </c>
      <c r="C15" s="266">
        <f>IF($D15="","",VLOOKUP($D15,'zold fiú elo'!$A$7:$O$33,14))</f>
      </c>
      <c r="D15" s="135"/>
      <c r="E15" s="334">
        <f>UPPER(IF($D15="","",VLOOKUP($D15,'zold fiú elo'!$A$7:$O$33,5)))</f>
      </c>
      <c r="F15" s="316">
        <f>UPPER(IF($D15="","",VLOOKUP($D15,'zold fiú elo'!$A$7:$O$33,2)))</f>
      </c>
      <c r="G15" s="316">
        <f>IF($D15="","",VLOOKUP($D15,'zold fiú elo'!$A$7:$O$33,3))</f>
      </c>
      <c r="H15" s="335"/>
      <c r="I15" s="316">
        <f>IF($D15="","",VLOOKUP($D15,'zold fiú elo'!$A$7:$O$33,4))</f>
      </c>
      <c r="J15" s="212"/>
      <c r="K15" s="137"/>
      <c r="L15" s="221"/>
      <c r="M15" s="137"/>
      <c r="N15" s="221"/>
      <c r="O15" s="151"/>
      <c r="P15" s="138"/>
      <c r="Q15" s="137"/>
      <c r="R15" s="139"/>
      <c r="S15" s="142"/>
      <c r="U15" s="146" t="str">
        <f>Birók!P29</f>
        <v> </v>
      </c>
    </row>
    <row r="16" spans="1:21" s="39" customFormat="1" ht="9" customHeight="1" thickBot="1">
      <c r="A16" s="185"/>
      <c r="B16" s="213"/>
      <c r="C16" s="213"/>
      <c r="D16" s="213"/>
      <c r="E16" s="334">
        <f>UPPER(IF($D15="","",VLOOKUP($D15,'zold fiú elo'!$A$7:$O$33,10)))</f>
      </c>
      <c r="F16" s="316">
        <f>UPPER(IF($D15="","",VLOOKUP($D15,'zold fiú elo'!$A$7:$O$33,7)))</f>
      </c>
      <c r="G16" s="316">
        <f>IF($D15="","",VLOOKUP($D15,'zold fiú elo'!$A$7:$O$33,8))</f>
      </c>
      <c r="H16" s="335"/>
      <c r="I16" s="316">
        <f>IF($D15="","",VLOOKUP($D15,'zold fiú elo'!$A$7:$O$33,9))</f>
      </c>
      <c r="J16" s="214"/>
      <c r="K16" s="133">
        <f>IF(J16="a",F15,IF(J16="b",F17,""))</f>
      </c>
      <c r="L16" s="221"/>
      <c r="M16" s="137"/>
      <c r="N16" s="221"/>
      <c r="O16" s="137"/>
      <c r="P16" s="138"/>
      <c r="Q16" s="137"/>
      <c r="R16" s="139"/>
      <c r="S16" s="142"/>
      <c r="U16" s="149" t="str">
        <f>Birók!P30</f>
        <v>Egyik sem</v>
      </c>
    </row>
    <row r="17" spans="1:19" s="39" customFormat="1" ht="9" customHeight="1">
      <c r="A17" s="185"/>
      <c r="B17" s="144"/>
      <c r="C17" s="144"/>
      <c r="D17" s="147"/>
      <c r="E17" s="342"/>
      <c r="F17" s="337"/>
      <c r="G17" s="337"/>
      <c r="H17" s="338"/>
      <c r="I17" s="337"/>
      <c r="J17" s="215"/>
      <c r="K17" s="216">
        <f>UPPER(IF(OR(J18="a",J18="as"),F15,IF(OR(J18="b",J18="bs"),F19,)))</f>
      </c>
      <c r="L17" s="225"/>
      <c r="M17" s="137"/>
      <c r="N17" s="221"/>
      <c r="O17" s="137"/>
      <c r="P17" s="138"/>
      <c r="Q17" s="137"/>
      <c r="R17" s="139"/>
      <c r="S17" s="142"/>
    </row>
    <row r="18" spans="1:19" s="39" customFormat="1" ht="9" customHeight="1">
      <c r="A18" s="185"/>
      <c r="B18" s="144"/>
      <c r="C18" s="144"/>
      <c r="D18" s="147"/>
      <c r="E18" s="342"/>
      <c r="F18" s="337"/>
      <c r="G18" s="337"/>
      <c r="H18" s="338"/>
      <c r="I18" s="317" t="s">
        <v>0</v>
      </c>
      <c r="J18" s="148"/>
      <c r="K18" s="218">
        <f>UPPER(IF(OR(J18="a",J18="as"),F16,IF(OR(J18="b",J18="bs"),F20,)))</f>
      </c>
      <c r="L18" s="214"/>
      <c r="M18" s="137"/>
      <c r="N18" s="221"/>
      <c r="O18" s="137"/>
      <c r="P18" s="138"/>
      <c r="Q18" s="137"/>
      <c r="R18" s="139"/>
      <c r="S18" s="142"/>
    </row>
    <row r="19" spans="1:19" s="39" customFormat="1" ht="9" customHeight="1">
      <c r="A19" s="185">
        <v>4</v>
      </c>
      <c r="B19" s="266">
        <f>IF($D19="","",VLOOKUP($D19,'zold fiú elo'!$A$7:$O$33,13))</f>
      </c>
      <c r="C19" s="266">
        <f>IF($D19="","",VLOOKUP($D19,'zold fiú elo'!$A$7:$O$33,14))</f>
      </c>
      <c r="D19" s="135"/>
      <c r="E19" s="334">
        <f>UPPER(IF($D19="","",VLOOKUP($D19,'zold fiú elo'!$A$7:$O$33,5)))</f>
      </c>
      <c r="F19" s="316">
        <f>UPPER(IF($D19="","",VLOOKUP($D19,'zold fiú elo'!$A$7:$O$33,2)))</f>
      </c>
      <c r="G19" s="316">
        <f>IF($D19="","",VLOOKUP($D19,'zold fiú elo'!$A$7:$O$33,3))</f>
      </c>
      <c r="H19" s="335"/>
      <c r="I19" s="316">
        <f>IF($D19="","",VLOOKUP($D19,'zold fiú elo'!$A$7:$O$33,4))</f>
      </c>
      <c r="J19" s="220"/>
      <c r="K19" s="137"/>
      <c r="L19" s="138"/>
      <c r="M19" s="151"/>
      <c r="N19" s="225"/>
      <c r="O19" s="137"/>
      <c r="P19" s="138"/>
      <c r="Q19" s="137"/>
      <c r="R19" s="139"/>
      <c r="S19" s="142"/>
    </row>
    <row r="20" spans="1:19" s="39" customFormat="1" ht="9" customHeight="1">
      <c r="A20" s="185"/>
      <c r="B20" s="213"/>
      <c r="C20" s="213"/>
      <c r="D20" s="213"/>
      <c r="E20" s="334">
        <f>UPPER(IF($D19="","",VLOOKUP($D19,'zold fiú elo'!$A$7:$O$33,10)))</f>
      </c>
      <c r="F20" s="316">
        <f>UPPER(IF($D19="","",VLOOKUP($D19,'zold fiú elo'!$A$7:$O$33,7)))</f>
      </c>
      <c r="G20" s="316">
        <f>IF($D19="","",VLOOKUP($D19,'zold fiú elo'!$A$7:$O$33,8))</f>
      </c>
      <c r="H20" s="335"/>
      <c r="I20" s="316">
        <f>IF($D19="","",VLOOKUP($D19,'zold fiú elo'!$A$7:$O$33,9))</f>
      </c>
      <c r="J20" s="214"/>
      <c r="K20" s="137"/>
      <c r="L20" s="138"/>
      <c r="M20" s="189"/>
      <c r="N20" s="226"/>
      <c r="O20" s="137"/>
      <c r="P20" s="138"/>
      <c r="Q20" s="137"/>
      <c r="R20" s="139"/>
      <c r="S20" s="142"/>
    </row>
    <row r="21" spans="1:19" s="39" customFormat="1" ht="9" customHeight="1">
      <c r="A21" s="185"/>
      <c r="B21" s="144"/>
      <c r="C21" s="144"/>
      <c r="D21" s="144"/>
      <c r="E21" s="341"/>
      <c r="F21" s="337"/>
      <c r="G21" s="337"/>
      <c r="H21" s="338"/>
      <c r="I21" s="337"/>
      <c r="J21" s="223"/>
      <c r="K21" s="137"/>
      <c r="L21" s="138"/>
      <c r="M21" s="137"/>
      <c r="N21" s="215"/>
      <c r="O21" s="216">
        <f>UPPER(IF(OR(N22="a",N22="as"),M13,IF(OR(N22="b",N22="bs"),M29,)))</f>
      </c>
      <c r="P21" s="138"/>
      <c r="Q21" s="137"/>
      <c r="R21" s="139"/>
      <c r="S21" s="142"/>
    </row>
    <row r="22" spans="1:19" s="39" customFormat="1" ht="9" customHeight="1">
      <c r="A22" s="185"/>
      <c r="B22" s="144"/>
      <c r="C22" s="144"/>
      <c r="D22" s="144"/>
      <c r="E22" s="340"/>
      <c r="F22" s="134"/>
      <c r="G22" s="134"/>
      <c r="H22" s="98"/>
      <c r="I22" s="134"/>
      <c r="J22" s="223"/>
      <c r="K22" s="137"/>
      <c r="L22" s="138"/>
      <c r="M22" s="145" t="s">
        <v>0</v>
      </c>
      <c r="N22" s="148"/>
      <c r="O22" s="218">
        <f>UPPER(IF(OR(N22="a",N22="as"),M14,IF(OR(N22="b",N22="bs"),M30,)))</f>
      </c>
      <c r="P22" s="219"/>
      <c r="Q22" s="137"/>
      <c r="R22" s="139"/>
      <c r="S22" s="142"/>
    </row>
    <row r="23" spans="1:19" s="39" customFormat="1" ht="9" customHeight="1">
      <c r="A23" s="210">
        <v>5</v>
      </c>
      <c r="B23" s="266">
        <f>IF($D23="","",VLOOKUP($D23,'zold fiú elo'!$A$7:$O$33,13))</f>
      </c>
      <c r="C23" s="266">
        <f>IF($D23="","",VLOOKUP($D23,'zold fiú elo'!$A$7:$O$33,14))</f>
      </c>
      <c r="D23" s="135"/>
      <c r="E23" s="339">
        <f>UPPER(IF($D23="","",VLOOKUP($D23,'zold fiú elo'!$A$7:$O$33,5)))</f>
      </c>
      <c r="F23" s="136">
        <f>UPPER(IF($D23="","",VLOOKUP($D23,'zold fiú elo'!$A$7:$O$33,2)))</f>
      </c>
      <c r="G23" s="136">
        <f>IF($D23="","",VLOOKUP($D23,'zold fiú elo'!$A$7:$O$33,3))</f>
      </c>
      <c r="H23" s="211"/>
      <c r="I23" s="136">
        <f>IF($D23="","",VLOOKUP($D23,'zold fiú elo'!$A$7:$O$33,4))</f>
      </c>
      <c r="J23" s="212"/>
      <c r="K23" s="137"/>
      <c r="L23" s="138"/>
      <c r="M23" s="137"/>
      <c r="N23" s="221"/>
      <c r="O23" s="137"/>
      <c r="P23" s="221"/>
      <c r="Q23" s="137"/>
      <c r="R23" s="139"/>
      <c r="S23" s="142"/>
    </row>
    <row r="24" spans="1:19" s="39" customFormat="1" ht="9" customHeight="1">
      <c r="A24" s="185"/>
      <c r="B24" s="213"/>
      <c r="C24" s="213"/>
      <c r="D24" s="213"/>
      <c r="E24" s="339">
        <f>UPPER(IF($D23="","",VLOOKUP($D23,'zold fiú elo'!$A$7:$O$33,10)))</f>
      </c>
      <c r="F24" s="136">
        <f>UPPER(IF($D23="","",VLOOKUP($D23,'zold fiú elo'!$A$7:$O$33,7)))</f>
      </c>
      <c r="G24" s="136">
        <f>IF($D23="","",VLOOKUP($D23,'zold fiú elo'!$A$7:$O$33,8))</f>
      </c>
      <c r="H24" s="211"/>
      <c r="I24" s="136">
        <f>IF($D23="","",VLOOKUP($D23,'zold fiú elo'!$A$7:$O$33,9))</f>
      </c>
      <c r="J24" s="214"/>
      <c r="K24" s="133">
        <f>IF(J24="a",F23,IF(J24="b",F25,""))</f>
      </c>
      <c r="L24" s="138"/>
      <c r="M24" s="137"/>
      <c r="N24" s="221"/>
      <c r="O24" s="137"/>
      <c r="P24" s="221"/>
      <c r="Q24" s="137"/>
      <c r="R24" s="139"/>
      <c r="S24" s="142"/>
    </row>
    <row r="25" spans="1:19" s="39" customFormat="1" ht="9" customHeight="1">
      <c r="A25" s="185"/>
      <c r="B25" s="144"/>
      <c r="C25" s="144"/>
      <c r="D25" s="144"/>
      <c r="E25" s="340"/>
      <c r="F25" s="134"/>
      <c r="G25" s="134"/>
      <c r="H25" s="98"/>
      <c r="I25" s="134"/>
      <c r="J25" s="215"/>
      <c r="K25" s="216">
        <f>UPPER(IF(OR(J26="a",J26="as"),F23,IF(OR(J26="b",J26="bs"),F27,)))</f>
      </c>
      <c r="L25" s="217"/>
      <c r="M25" s="137"/>
      <c r="N25" s="221"/>
      <c r="O25" s="137"/>
      <c r="P25" s="221"/>
      <c r="Q25" s="137"/>
      <c r="R25" s="139"/>
      <c r="S25" s="142"/>
    </row>
    <row r="26" spans="1:19" s="39" customFormat="1" ht="9" customHeight="1">
      <c r="A26" s="185"/>
      <c r="B26" s="144"/>
      <c r="C26" s="144"/>
      <c r="D26" s="144"/>
      <c r="E26" s="341"/>
      <c r="F26" s="337"/>
      <c r="G26" s="337"/>
      <c r="H26" s="338"/>
      <c r="I26" s="317" t="s">
        <v>0</v>
      </c>
      <c r="J26" s="148"/>
      <c r="K26" s="218">
        <f>UPPER(IF(OR(J26="a",J26="as"),F24,IF(OR(J26="b",J26="bs"),F28,)))</f>
      </c>
      <c r="L26" s="219"/>
      <c r="M26" s="137"/>
      <c r="N26" s="221"/>
      <c r="O26" s="137"/>
      <c r="P26" s="221"/>
      <c r="Q26" s="137"/>
      <c r="R26" s="139"/>
      <c r="S26" s="142"/>
    </row>
    <row r="27" spans="1:19" s="39" customFormat="1" ht="9" customHeight="1">
      <c r="A27" s="185">
        <v>6</v>
      </c>
      <c r="B27" s="266">
        <f>IF($D27="","",VLOOKUP($D27,'zold fiú elo'!$A$7:$O$33,13))</f>
      </c>
      <c r="C27" s="266">
        <f>IF($D27="","",VLOOKUP($D27,'zold fiú elo'!$A$7:$O$33,14))</f>
      </c>
      <c r="D27" s="135"/>
      <c r="E27" s="334">
        <f>UPPER(IF($D27="","",VLOOKUP($D27,'zold fiú elo'!$A$7:$O$33,5)))</f>
      </c>
      <c r="F27" s="316">
        <f>UPPER(IF($D27="","",VLOOKUP($D27,'zold fiú elo'!$A$7:$O$33,2)))</f>
      </c>
      <c r="G27" s="316">
        <f>IF($D27="","",VLOOKUP($D27,'zold fiú elo'!$A$7:$O$33,3))</f>
      </c>
      <c r="H27" s="335"/>
      <c r="I27" s="316">
        <f>IF($D27="","",VLOOKUP($D27,'zold fiú elo'!$A$7:$O$33,4))</f>
      </c>
      <c r="J27" s="220"/>
      <c r="K27" s="137"/>
      <c r="L27" s="221"/>
      <c r="M27" s="151"/>
      <c r="N27" s="225"/>
      <c r="O27" s="137"/>
      <c r="P27" s="221"/>
      <c r="Q27" s="137"/>
      <c r="R27" s="139"/>
      <c r="S27" s="142"/>
    </row>
    <row r="28" spans="1:19" s="39" customFormat="1" ht="9" customHeight="1">
      <c r="A28" s="185"/>
      <c r="B28" s="213"/>
      <c r="C28" s="213"/>
      <c r="D28" s="213"/>
      <c r="E28" s="334">
        <f>UPPER(IF($D27="","",VLOOKUP($D27,'zold fiú elo'!$A$7:$O$33,10)))</f>
      </c>
      <c r="F28" s="316">
        <f>UPPER(IF($D27="","",VLOOKUP($D27,'zold fiú elo'!$A$7:$O$33,7)))</f>
      </c>
      <c r="G28" s="316">
        <f>IF($D27="","",VLOOKUP($D27,'zold fiú elo'!$A$7:$O$33,8))</f>
      </c>
      <c r="H28" s="335"/>
      <c r="I28" s="316">
        <f>IF($D27="","",VLOOKUP($D27,'zold fiú elo'!$A$7:$O$33,9))</f>
      </c>
      <c r="J28" s="214"/>
      <c r="K28" s="137"/>
      <c r="L28" s="221"/>
      <c r="M28" s="189"/>
      <c r="N28" s="226"/>
      <c r="O28" s="137"/>
      <c r="P28" s="221"/>
      <c r="Q28" s="137"/>
      <c r="R28" s="139"/>
      <c r="S28" s="142"/>
    </row>
    <row r="29" spans="1:19" s="39" customFormat="1" ht="9" customHeight="1">
      <c r="A29" s="185"/>
      <c r="B29" s="144"/>
      <c r="C29" s="144"/>
      <c r="D29" s="147"/>
      <c r="E29" s="342"/>
      <c r="F29" s="337"/>
      <c r="G29" s="337"/>
      <c r="H29" s="338"/>
      <c r="I29" s="337"/>
      <c r="J29" s="223"/>
      <c r="K29" s="137"/>
      <c r="L29" s="215"/>
      <c r="M29" s="216">
        <f>UPPER(IF(OR(L30="a",L30="as"),K25,IF(OR(L30="b",L30="bs"),K33,)))</f>
      </c>
      <c r="N29" s="221"/>
      <c r="O29" s="137"/>
      <c r="P29" s="221"/>
      <c r="Q29" s="137"/>
      <c r="R29" s="139"/>
      <c r="S29" s="142"/>
    </row>
    <row r="30" spans="1:19" s="39" customFormat="1" ht="9" customHeight="1">
      <c r="A30" s="185"/>
      <c r="B30" s="144"/>
      <c r="C30" s="144"/>
      <c r="D30" s="147"/>
      <c r="E30" s="342"/>
      <c r="F30" s="337"/>
      <c r="G30" s="337"/>
      <c r="H30" s="338"/>
      <c r="I30" s="337"/>
      <c r="J30" s="223"/>
      <c r="K30" s="145" t="s">
        <v>0</v>
      </c>
      <c r="L30" s="148"/>
      <c r="M30" s="218">
        <f>UPPER(IF(OR(L30="a",L30="as"),K26,IF(OR(L30="b",L30="bs"),K34,)))</f>
      </c>
      <c r="N30" s="214"/>
      <c r="O30" s="137"/>
      <c r="P30" s="221"/>
      <c r="Q30" s="137"/>
      <c r="R30" s="139"/>
      <c r="S30" s="142"/>
    </row>
    <row r="31" spans="1:19" s="39" customFormat="1" ht="9" customHeight="1">
      <c r="A31" s="224">
        <v>7</v>
      </c>
      <c r="B31" s="266">
        <f>IF($D31="","",VLOOKUP($D31,'zold fiú elo'!$A$7:$O$33,13))</f>
      </c>
      <c r="C31" s="266">
        <f>IF($D31="","",VLOOKUP($D31,'zold fiú elo'!$A$7:$O$33,14))</f>
      </c>
      <c r="D31" s="135"/>
      <c r="E31" s="334">
        <f>UPPER(IF($D31="","",VLOOKUP($D31,'zold fiú elo'!$A$7:$O$33,5)))</f>
      </c>
      <c r="F31" s="316">
        <f>UPPER(IF($D31="","",VLOOKUP($D31,'zold fiú elo'!$A$7:$O$33,2)))</f>
      </c>
      <c r="G31" s="316">
        <f>IF($D31="","",VLOOKUP($D31,'zold fiú elo'!$A$7:$O$33,3))</f>
      </c>
      <c r="H31" s="335"/>
      <c r="I31" s="316">
        <f>IF($D31="","",VLOOKUP($D31,'zold fiú elo'!$A$7:$O$33,4))</f>
      </c>
      <c r="J31" s="212"/>
      <c r="K31" s="137"/>
      <c r="L31" s="221"/>
      <c r="M31" s="137"/>
      <c r="N31" s="138"/>
      <c r="O31" s="151"/>
      <c r="P31" s="221"/>
      <c r="Q31" s="137"/>
      <c r="R31" s="139"/>
      <c r="S31" s="142"/>
    </row>
    <row r="32" spans="1:19" s="39" customFormat="1" ht="9" customHeight="1">
      <c r="A32" s="185"/>
      <c r="B32" s="213"/>
      <c r="C32" s="213"/>
      <c r="D32" s="213"/>
      <c r="E32" s="334">
        <f>UPPER(IF($D31="","",VLOOKUP($D31,'zold fiú elo'!$A$7:$O$33,10)))</f>
      </c>
      <c r="F32" s="316">
        <f>UPPER(IF($D31="","",VLOOKUP($D31,'zold fiú elo'!$A$7:$O$33,7)))</f>
      </c>
      <c r="G32" s="316">
        <f>IF($D31="","",VLOOKUP($D31,'zold fiú elo'!$A$7:$O$33,8))</f>
      </c>
      <c r="H32" s="335"/>
      <c r="I32" s="316">
        <f>IF($D31="","",VLOOKUP($D31,'zold fiú elo'!$A$7:$O$33,9))</f>
      </c>
      <c r="J32" s="214"/>
      <c r="K32" s="133">
        <f>IF(J32="a",F31,IF(J32="b",F33,""))</f>
      </c>
      <c r="L32" s="221"/>
      <c r="M32" s="137"/>
      <c r="N32" s="138"/>
      <c r="O32" s="137"/>
      <c r="P32" s="221"/>
      <c r="Q32" s="137"/>
      <c r="R32" s="139"/>
      <c r="S32" s="142"/>
    </row>
    <row r="33" spans="1:19" s="39" customFormat="1" ht="9" customHeight="1">
      <c r="A33" s="185"/>
      <c r="B33" s="144"/>
      <c r="C33" s="144"/>
      <c r="D33" s="147"/>
      <c r="E33" s="342"/>
      <c r="F33" s="337"/>
      <c r="G33" s="337"/>
      <c r="H33" s="338"/>
      <c r="I33" s="337"/>
      <c r="J33" s="215"/>
      <c r="K33" s="216">
        <f>UPPER(IF(OR(J34="a",J34="as"),F31,IF(OR(J34="b",J34="bs"),F35,)))</f>
      </c>
      <c r="L33" s="225"/>
      <c r="M33" s="137"/>
      <c r="N33" s="138"/>
      <c r="O33" s="137"/>
      <c r="P33" s="221"/>
      <c r="Q33" s="137"/>
      <c r="R33" s="139"/>
      <c r="S33" s="142"/>
    </row>
    <row r="34" spans="1:19" s="39" customFormat="1" ht="9" customHeight="1">
      <c r="A34" s="185"/>
      <c r="B34" s="144"/>
      <c r="C34" s="144"/>
      <c r="D34" s="147"/>
      <c r="E34" s="342"/>
      <c r="F34" s="337"/>
      <c r="G34" s="337"/>
      <c r="H34" s="338"/>
      <c r="I34" s="317" t="s">
        <v>0</v>
      </c>
      <c r="J34" s="148"/>
      <c r="K34" s="218">
        <f>UPPER(IF(OR(J34="a",J34="as"),F32,IF(OR(J34="b",J34="bs"),F36,)))</f>
      </c>
      <c r="L34" s="214"/>
      <c r="M34" s="137"/>
      <c r="N34" s="138"/>
      <c r="O34" s="137"/>
      <c r="P34" s="221"/>
      <c r="Q34" s="137"/>
      <c r="R34" s="139"/>
      <c r="S34" s="142"/>
    </row>
    <row r="35" spans="1:19" s="39" customFormat="1" ht="9" customHeight="1">
      <c r="A35" s="185">
        <v>8</v>
      </c>
      <c r="B35" s="266">
        <f>IF($D35="","",VLOOKUP($D35,'zold fiú elo'!$A$7:$O$33,13))</f>
      </c>
      <c r="C35" s="266">
        <f>IF($D35="","",VLOOKUP($D35,'zold fiú elo'!$A$7:$O$33,14))</f>
      </c>
      <c r="D35" s="135"/>
      <c r="E35" s="334">
        <f>UPPER(IF($D35="","",VLOOKUP($D35,'zold fiú elo'!$A$7:$O$33,5)))</f>
      </c>
      <c r="F35" s="316">
        <f>UPPER(IF($D35="","",VLOOKUP($D35,'zold fiú elo'!$A$7:$O$33,2)))</f>
      </c>
      <c r="G35" s="316">
        <f>IF($D35="","",VLOOKUP($D35,'zold fiú elo'!$A$7:$O$33,3))</f>
      </c>
      <c r="H35" s="335"/>
      <c r="I35" s="316">
        <f>IF($D35="","",VLOOKUP($D35,'zold fiú elo'!$A$7:$O$33,4))</f>
      </c>
      <c r="J35" s="220"/>
      <c r="K35" s="137"/>
      <c r="L35" s="138"/>
      <c r="M35" s="151"/>
      <c r="N35" s="217"/>
      <c r="O35" s="137"/>
      <c r="P35" s="221"/>
      <c r="Q35" s="137"/>
      <c r="R35" s="139"/>
      <c r="S35" s="142"/>
    </row>
    <row r="36" spans="1:19" s="39" customFormat="1" ht="9" customHeight="1">
      <c r="A36" s="185"/>
      <c r="B36" s="213"/>
      <c r="C36" s="213"/>
      <c r="D36" s="213"/>
      <c r="E36" s="334">
        <f>UPPER(IF($D35="","",VLOOKUP($D35,'zold fiú elo'!$A$7:$O$33,10)))</f>
      </c>
      <c r="F36" s="316">
        <f>UPPER(IF($D35="","",VLOOKUP($D35,'zold fiú elo'!$A$7:$O$33,7)))</f>
      </c>
      <c r="G36" s="316">
        <f>IF($D35="","",VLOOKUP($D35,'zold fiú elo'!$A$7:$O$33,8))</f>
      </c>
      <c r="H36" s="335"/>
      <c r="I36" s="316">
        <f>IF($D35="","",VLOOKUP($D35,'zold fiú elo'!$A$7:$O$33,9))</f>
      </c>
      <c r="J36" s="214"/>
      <c r="K36" s="137"/>
      <c r="L36" s="138"/>
      <c r="M36" s="189"/>
      <c r="N36" s="222"/>
      <c r="O36" s="137"/>
      <c r="P36" s="221"/>
      <c r="Q36" s="137"/>
      <c r="R36" s="139"/>
      <c r="S36" s="142"/>
    </row>
    <row r="37" spans="1:19" s="39" customFormat="1" ht="9" customHeight="1">
      <c r="A37" s="185"/>
      <c r="B37" s="144"/>
      <c r="C37" s="144"/>
      <c r="D37" s="147"/>
      <c r="E37" s="342"/>
      <c r="F37" s="337"/>
      <c r="G37" s="337"/>
      <c r="H37" s="338"/>
      <c r="I37" s="337"/>
      <c r="J37" s="223"/>
      <c r="K37" s="137"/>
      <c r="L37" s="138"/>
      <c r="M37" s="137"/>
      <c r="N37" s="138"/>
      <c r="O37" s="138"/>
      <c r="P37" s="215"/>
      <c r="Q37" s="216">
        <f>UPPER(IF(OR(P38="a",P38="as"),O21,IF(OR(P38="b",P38="bs"),O53,)))</f>
      </c>
      <c r="R37" s="227"/>
      <c r="S37" s="142"/>
    </row>
    <row r="38" spans="1:19" s="39" customFormat="1" ht="9" customHeight="1">
      <c r="A38" s="185"/>
      <c r="B38" s="144"/>
      <c r="C38" s="144"/>
      <c r="D38" s="147"/>
      <c r="E38" s="342"/>
      <c r="F38" s="337"/>
      <c r="G38" s="337"/>
      <c r="H38" s="338"/>
      <c r="I38" s="337"/>
      <c r="J38" s="223"/>
      <c r="K38" s="137"/>
      <c r="L38" s="138"/>
      <c r="M38" s="137"/>
      <c r="N38" s="138"/>
      <c r="O38" s="145" t="s">
        <v>0</v>
      </c>
      <c r="P38" s="148"/>
      <c r="Q38" s="218">
        <f>UPPER(IF(OR(P38="a",P38="as"),O22,IF(OR(P38="b",P38="bs"),O54,)))</f>
      </c>
      <c r="R38" s="228"/>
      <c r="S38" s="142"/>
    </row>
    <row r="39" spans="1:19" s="39" customFormat="1" ht="9" customHeight="1">
      <c r="A39" s="224">
        <v>9</v>
      </c>
      <c r="B39" s="266">
        <f>IF($D39="","",VLOOKUP($D39,'zold fiú elo'!$A$7:$O$33,13))</f>
      </c>
      <c r="C39" s="266">
        <f>IF($D39="","",VLOOKUP($D39,'zold fiú elo'!$A$7:$O$33,14))</f>
      </c>
      <c r="D39" s="135"/>
      <c r="E39" s="334">
        <f>UPPER(IF($D39="","",VLOOKUP($D39,'zold fiú elo'!$A$7:$O$33,5)))</f>
      </c>
      <c r="F39" s="316">
        <f>UPPER(IF($D39="","",VLOOKUP($D39,'zold fiú elo'!$A$7:$O$33,2)))</f>
      </c>
      <c r="G39" s="316">
        <f>IF($D39="","",VLOOKUP($D39,'zold fiú elo'!$A$7:$O$33,3))</f>
      </c>
      <c r="H39" s="335"/>
      <c r="I39" s="316">
        <f>IF($D39="","",VLOOKUP($D39,'zold fiú elo'!$A$7:$O$33,4))</f>
      </c>
      <c r="J39" s="212"/>
      <c r="K39" s="137"/>
      <c r="L39" s="138"/>
      <c r="M39" s="137"/>
      <c r="N39" s="138"/>
      <c r="O39" s="137"/>
      <c r="P39" s="221"/>
      <c r="Q39" s="151"/>
      <c r="R39" s="139"/>
      <c r="S39" s="142"/>
    </row>
    <row r="40" spans="1:19" s="39" customFormat="1" ht="9" customHeight="1">
      <c r="A40" s="185"/>
      <c r="B40" s="213"/>
      <c r="C40" s="213"/>
      <c r="D40" s="213"/>
      <c r="E40" s="334">
        <f>UPPER(IF($D39="","",VLOOKUP($D39,'zold fiú elo'!$A$7:$O$33,10)))</f>
      </c>
      <c r="F40" s="316">
        <f>UPPER(IF($D39="","",VLOOKUP($D39,'zold fiú elo'!$A$7:$O$33,7)))</f>
      </c>
      <c r="G40" s="316">
        <f>IF($D39="","",VLOOKUP($D39,'zold fiú elo'!$A$7:$O$33,8))</f>
      </c>
      <c r="H40" s="335"/>
      <c r="I40" s="316">
        <f>IF($D39="","",VLOOKUP($D39,'zold fiú elo'!$A$7:$O$33,9))</f>
      </c>
      <c r="J40" s="214"/>
      <c r="K40" s="133">
        <f>IF(J40="a",F39,IF(J40="b",F41,""))</f>
      </c>
      <c r="L40" s="138"/>
      <c r="M40" s="137"/>
      <c r="N40" s="138"/>
      <c r="O40" s="137"/>
      <c r="P40" s="221"/>
      <c r="Q40" s="189"/>
      <c r="R40" s="229"/>
      <c r="S40" s="142"/>
    </row>
    <row r="41" spans="1:19" s="39" customFormat="1" ht="9" customHeight="1">
      <c r="A41" s="185"/>
      <c r="B41" s="144"/>
      <c r="C41" s="144"/>
      <c r="D41" s="147"/>
      <c r="E41" s="342"/>
      <c r="F41" s="337"/>
      <c r="G41" s="337"/>
      <c r="H41" s="338"/>
      <c r="I41" s="337"/>
      <c r="J41" s="215"/>
      <c r="K41" s="216">
        <f>UPPER(IF(OR(J42="a",J42="as"),F39,IF(OR(J42="b",J42="bs"),F43,)))</f>
      </c>
      <c r="L41" s="217"/>
      <c r="M41" s="137"/>
      <c r="N41" s="138"/>
      <c r="O41" s="137"/>
      <c r="P41" s="221"/>
      <c r="Q41" s="137"/>
      <c r="R41" s="139"/>
      <c r="S41" s="142"/>
    </row>
    <row r="42" spans="1:19" s="39" customFormat="1" ht="9" customHeight="1">
      <c r="A42" s="185"/>
      <c r="B42" s="144"/>
      <c r="C42" s="144"/>
      <c r="D42" s="147"/>
      <c r="E42" s="342"/>
      <c r="F42" s="337"/>
      <c r="G42" s="337"/>
      <c r="H42" s="338"/>
      <c r="I42" s="317" t="s">
        <v>0</v>
      </c>
      <c r="J42" s="148"/>
      <c r="K42" s="218">
        <f>UPPER(IF(OR(J42="a",J42="as"),F40,IF(OR(J42="b",J42="bs"),F44,)))</f>
      </c>
      <c r="L42" s="219"/>
      <c r="M42" s="137"/>
      <c r="N42" s="138"/>
      <c r="O42" s="137"/>
      <c r="P42" s="221"/>
      <c r="Q42" s="137"/>
      <c r="R42" s="139"/>
      <c r="S42" s="142"/>
    </row>
    <row r="43" spans="1:19" s="39" customFormat="1" ht="9" customHeight="1">
      <c r="A43" s="185">
        <v>10</v>
      </c>
      <c r="B43" s="266">
        <f>IF($D43="","",VLOOKUP($D43,'zold fiú elo'!$A$7:$O$33,13))</f>
      </c>
      <c r="C43" s="266">
        <f>IF($D43="","",VLOOKUP($D43,'zold fiú elo'!$A$7:$O$33,14))</f>
      </c>
      <c r="D43" s="135"/>
      <c r="E43" s="334">
        <f>UPPER(IF($D43="","",VLOOKUP($D43,'zold fiú elo'!$A$7:$O$33,5)))</f>
      </c>
      <c r="F43" s="316">
        <f>UPPER(IF($D43="","",VLOOKUP($D43,'zold fiú elo'!$A$7:$O$33,2)))</f>
      </c>
      <c r="G43" s="316">
        <f>IF($D43="","",VLOOKUP($D43,'zold fiú elo'!$A$7:$O$33,3))</f>
      </c>
      <c r="H43" s="335"/>
      <c r="I43" s="316">
        <f>IF($D43="","",VLOOKUP($D43,'zold fiú elo'!$A$7:$O$33,4))</f>
      </c>
      <c r="J43" s="220"/>
      <c r="K43" s="137"/>
      <c r="L43" s="221"/>
      <c r="M43" s="151"/>
      <c r="N43" s="217"/>
      <c r="O43" s="137"/>
      <c r="P43" s="221"/>
      <c r="Q43" s="137"/>
      <c r="R43" s="139"/>
      <c r="S43" s="142"/>
    </row>
    <row r="44" spans="1:19" s="39" customFormat="1" ht="9" customHeight="1">
      <c r="A44" s="185"/>
      <c r="B44" s="213"/>
      <c r="C44" s="213"/>
      <c r="D44" s="213"/>
      <c r="E44" s="334">
        <f>UPPER(IF($D43="","",VLOOKUP($D43,'zold fiú elo'!$A$7:$O$33,10)))</f>
      </c>
      <c r="F44" s="316">
        <f>UPPER(IF($D43="","",VLOOKUP($D43,'zold fiú elo'!$A$7:$O$33,7)))</f>
      </c>
      <c r="G44" s="316">
        <f>IF($D43="","",VLOOKUP($D43,'zold fiú elo'!$A$7:$O$33,8))</f>
      </c>
      <c r="H44" s="335"/>
      <c r="I44" s="316">
        <f>IF($D43="","",VLOOKUP($D43,'zold fiú elo'!$A$7:$O$33,9))</f>
      </c>
      <c r="J44" s="214"/>
      <c r="K44" s="137"/>
      <c r="L44" s="221"/>
      <c r="M44" s="189"/>
      <c r="N44" s="222"/>
      <c r="O44" s="137"/>
      <c r="P44" s="221"/>
      <c r="Q44" s="137"/>
      <c r="R44" s="139"/>
      <c r="S44" s="142"/>
    </row>
    <row r="45" spans="1:19" s="39" customFormat="1" ht="9" customHeight="1">
      <c r="A45" s="185"/>
      <c r="B45" s="144"/>
      <c r="C45" s="144"/>
      <c r="D45" s="147"/>
      <c r="E45" s="342"/>
      <c r="F45" s="337"/>
      <c r="G45" s="337"/>
      <c r="H45" s="338"/>
      <c r="I45" s="337"/>
      <c r="J45" s="223"/>
      <c r="K45" s="137"/>
      <c r="L45" s="215"/>
      <c r="M45" s="216">
        <f>UPPER(IF(OR(L46="a",L46="as"),K41,IF(OR(L46="b",L46="bs"),K49,)))</f>
      </c>
      <c r="N45" s="138"/>
      <c r="O45" s="137"/>
      <c r="P45" s="221"/>
      <c r="Q45" s="137"/>
      <c r="R45" s="139"/>
      <c r="S45" s="142"/>
    </row>
    <row r="46" spans="1:19" s="39" customFormat="1" ht="9" customHeight="1">
      <c r="A46" s="185"/>
      <c r="B46" s="144"/>
      <c r="C46" s="144"/>
      <c r="D46" s="147"/>
      <c r="E46" s="342"/>
      <c r="F46" s="337"/>
      <c r="G46" s="337"/>
      <c r="H46" s="338"/>
      <c r="I46" s="337"/>
      <c r="J46" s="223"/>
      <c r="K46" s="145" t="s">
        <v>0</v>
      </c>
      <c r="L46" s="148"/>
      <c r="M46" s="218">
        <f>UPPER(IF(OR(L46="a",L46="as"),K42,IF(OR(L46="b",L46="bs"),K50,)))</f>
      </c>
      <c r="N46" s="219"/>
      <c r="O46" s="137"/>
      <c r="P46" s="221"/>
      <c r="Q46" s="137"/>
      <c r="R46" s="139"/>
      <c r="S46" s="142"/>
    </row>
    <row r="47" spans="1:19" s="39" customFormat="1" ht="9" customHeight="1">
      <c r="A47" s="224">
        <v>11</v>
      </c>
      <c r="B47" s="266">
        <f>IF($D47="","",VLOOKUP($D47,'zold fiú elo'!$A$7:$O$33,13))</f>
      </c>
      <c r="C47" s="266">
        <f>IF($D47="","",VLOOKUP($D47,'zold fiú elo'!$A$7:$O$33,14))</f>
      </c>
      <c r="D47" s="135"/>
      <c r="E47" s="334">
        <f>UPPER(IF($D47="","",VLOOKUP($D47,'zold fiú elo'!$A$7:$O$33,5)))</f>
      </c>
      <c r="F47" s="316">
        <f>UPPER(IF($D47="","",VLOOKUP($D47,'zold fiú elo'!$A$7:$O$33,2)))</f>
      </c>
      <c r="G47" s="316">
        <f>IF($D47="","",VLOOKUP($D47,'zold fiú elo'!$A$7:$O$33,3))</f>
      </c>
      <c r="H47" s="335"/>
      <c r="I47" s="316">
        <f>IF($D47="","",VLOOKUP($D47,'zold fiú elo'!$A$7:$O$33,4))</f>
      </c>
      <c r="J47" s="212"/>
      <c r="K47" s="137"/>
      <c r="L47" s="221"/>
      <c r="M47" s="137"/>
      <c r="N47" s="221"/>
      <c r="O47" s="151"/>
      <c r="P47" s="221"/>
      <c r="Q47" s="137"/>
      <c r="R47" s="139"/>
      <c r="S47" s="142"/>
    </row>
    <row r="48" spans="1:19" s="39" customFormat="1" ht="9" customHeight="1">
      <c r="A48" s="185"/>
      <c r="B48" s="213"/>
      <c r="C48" s="213"/>
      <c r="D48" s="213"/>
      <c r="E48" s="334">
        <f>UPPER(IF($D47="","",VLOOKUP($D47,'zold fiú elo'!$A$7:$O$33,10)))</f>
      </c>
      <c r="F48" s="316">
        <f>UPPER(IF($D47="","",VLOOKUP($D47,'zold fiú elo'!$A$7:$O$33,7)))</f>
      </c>
      <c r="G48" s="316">
        <f>IF($D47="","",VLOOKUP($D47,'zold fiú elo'!$A$7:$O$33,8))</f>
      </c>
      <c r="H48" s="335"/>
      <c r="I48" s="316">
        <f>IF($D47="","",VLOOKUP($D47,'zold fiú elo'!$A$7:$O$33,9))</f>
      </c>
      <c r="J48" s="214"/>
      <c r="K48" s="133">
        <f>IF(J48="a",F47,IF(J48="b",F49,""))</f>
      </c>
      <c r="L48" s="221"/>
      <c r="M48" s="137"/>
      <c r="N48" s="221"/>
      <c r="O48" s="137"/>
      <c r="P48" s="221"/>
      <c r="Q48" s="137"/>
      <c r="R48" s="139"/>
      <c r="S48" s="142"/>
    </row>
    <row r="49" spans="1:19" s="39" customFormat="1" ht="9" customHeight="1">
      <c r="A49" s="185"/>
      <c r="B49" s="144"/>
      <c r="C49" s="144"/>
      <c r="D49" s="144"/>
      <c r="E49" s="341"/>
      <c r="F49" s="337"/>
      <c r="G49" s="337"/>
      <c r="H49" s="338"/>
      <c r="I49" s="337"/>
      <c r="J49" s="215"/>
      <c r="K49" s="216">
        <f>UPPER(IF(OR(J50="a",J50="as"),F47,IF(OR(J50="b",J50="bs"),F51,)))</f>
      </c>
      <c r="L49" s="225"/>
      <c r="M49" s="137"/>
      <c r="N49" s="221"/>
      <c r="O49" s="137"/>
      <c r="P49" s="221"/>
      <c r="Q49" s="137"/>
      <c r="R49" s="139"/>
      <c r="S49" s="142"/>
    </row>
    <row r="50" spans="1:19" s="39" customFormat="1" ht="9" customHeight="1">
      <c r="A50" s="185"/>
      <c r="B50" s="144"/>
      <c r="C50" s="144"/>
      <c r="D50" s="144"/>
      <c r="E50" s="340"/>
      <c r="F50" s="134"/>
      <c r="G50" s="134"/>
      <c r="H50" s="98"/>
      <c r="I50" s="145" t="s">
        <v>0</v>
      </c>
      <c r="J50" s="148"/>
      <c r="K50" s="218">
        <f>UPPER(IF(OR(J50="a",J50="as"),F48,IF(OR(J50="b",J50="bs"),F52,)))</f>
      </c>
      <c r="L50" s="214"/>
      <c r="M50" s="137"/>
      <c r="N50" s="221"/>
      <c r="O50" s="137"/>
      <c r="P50" s="221"/>
      <c r="Q50" s="137"/>
      <c r="R50" s="139"/>
      <c r="S50" s="142"/>
    </row>
    <row r="51" spans="1:19" s="39" customFormat="1" ht="9" customHeight="1">
      <c r="A51" s="230">
        <v>12</v>
      </c>
      <c r="B51" s="266">
        <f>IF($D51="","",VLOOKUP($D51,'zold fiú elo'!$A$7:$O$33,13))</f>
      </c>
      <c r="C51" s="266">
        <f>IF($D51="","",VLOOKUP($D51,'zold fiú elo'!$A$7:$O$33,14))</f>
      </c>
      <c r="D51" s="135"/>
      <c r="E51" s="339">
        <f>UPPER(IF($D51="","",VLOOKUP($D51,'zold fiú elo'!$A$7:$O$33,5)))</f>
      </c>
      <c r="F51" s="136">
        <f>UPPER(IF($D51="","",VLOOKUP($D51,'zold fiú elo'!$A$7:$O$33,2)))</f>
      </c>
      <c r="G51" s="136">
        <f>IF($D51="","",VLOOKUP($D51,'zold fiú elo'!$A$7:$O$33,3))</f>
      </c>
      <c r="H51" s="211"/>
      <c r="I51" s="136">
        <f>IF($D51="","",VLOOKUP($D51,'zold fiú elo'!$A$7:$O$33,4))</f>
      </c>
      <c r="J51" s="220"/>
      <c r="K51" s="137"/>
      <c r="L51" s="138"/>
      <c r="M51" s="151"/>
      <c r="N51" s="225"/>
      <c r="O51" s="137"/>
      <c r="P51" s="221"/>
      <c r="Q51" s="137"/>
      <c r="R51" s="139"/>
      <c r="S51" s="142"/>
    </row>
    <row r="52" spans="1:19" s="39" customFormat="1" ht="9" customHeight="1">
      <c r="A52" s="185"/>
      <c r="B52" s="213"/>
      <c r="C52" s="213"/>
      <c r="D52" s="213"/>
      <c r="E52" s="339">
        <f>UPPER(IF($D51="","",VLOOKUP($D51,'zold fiú elo'!$A$7:$O$33,10)))</f>
      </c>
      <c r="F52" s="136">
        <f>UPPER(IF($D51="","",VLOOKUP($D51,'zold fiú elo'!$A$7:$O$33,7)))</f>
      </c>
      <c r="G52" s="136">
        <f>IF($D51="","",VLOOKUP($D51,'zold fiú elo'!$A$7:$O$33,8))</f>
      </c>
      <c r="H52" s="211"/>
      <c r="I52" s="136">
        <f>IF($D51="","",VLOOKUP($D51,'zold fiú elo'!$A$7:$O$33,9))</f>
      </c>
      <c r="J52" s="214"/>
      <c r="K52" s="137"/>
      <c r="L52" s="138"/>
      <c r="M52" s="189"/>
      <c r="N52" s="226"/>
      <c r="O52" s="137"/>
      <c r="P52" s="221"/>
      <c r="Q52" s="137"/>
      <c r="R52" s="139"/>
      <c r="S52" s="142"/>
    </row>
    <row r="53" spans="1:19" s="39" customFormat="1" ht="9" customHeight="1">
      <c r="A53" s="185"/>
      <c r="B53" s="144"/>
      <c r="C53" s="144"/>
      <c r="D53" s="144"/>
      <c r="E53" s="340"/>
      <c r="F53" s="134"/>
      <c r="G53" s="134"/>
      <c r="H53" s="98"/>
      <c r="I53" s="134"/>
      <c r="J53" s="223"/>
      <c r="K53" s="137"/>
      <c r="L53" s="138"/>
      <c r="M53" s="137"/>
      <c r="N53" s="215"/>
      <c r="O53" s="216">
        <f>UPPER(IF(OR(N54="a",N54="as"),M45,IF(OR(N54="b",N54="bs"),M61,)))</f>
      </c>
      <c r="P53" s="221"/>
      <c r="Q53" s="137"/>
      <c r="R53" s="139"/>
      <c r="S53" s="142"/>
    </row>
    <row r="54" spans="1:19" s="39" customFormat="1" ht="9" customHeight="1">
      <c r="A54" s="185"/>
      <c r="B54" s="144"/>
      <c r="C54" s="144"/>
      <c r="D54" s="144"/>
      <c r="E54" s="341"/>
      <c r="F54" s="337"/>
      <c r="G54" s="337"/>
      <c r="H54" s="338"/>
      <c r="I54" s="337"/>
      <c r="J54" s="223"/>
      <c r="K54" s="137"/>
      <c r="L54" s="138"/>
      <c r="M54" s="145" t="s">
        <v>0</v>
      </c>
      <c r="N54" s="148"/>
      <c r="O54" s="218">
        <f>UPPER(IF(OR(N54="a",N54="as"),M46,IF(OR(N54="b",N54="bs"),M62,)))</f>
      </c>
      <c r="P54" s="214"/>
      <c r="Q54" s="137"/>
      <c r="R54" s="139"/>
      <c r="S54" s="142"/>
    </row>
    <row r="55" spans="1:19" s="39" customFormat="1" ht="9" customHeight="1">
      <c r="A55" s="224">
        <v>13</v>
      </c>
      <c r="B55" s="266">
        <f>IF($D55="","",VLOOKUP($D55,'zold fiú elo'!$A$7:$O$33,13))</f>
      </c>
      <c r="C55" s="266">
        <f>IF($D55="","",VLOOKUP($D55,'zold fiú elo'!$A$7:$O$33,14))</f>
      </c>
      <c r="D55" s="135"/>
      <c r="E55" s="334">
        <f>UPPER(IF($D55="","",VLOOKUP($D55,'zold fiú elo'!$A$7:$O$33,5)))</f>
      </c>
      <c r="F55" s="316">
        <f>UPPER(IF($D55="","",VLOOKUP($D55,'zold fiú elo'!$A$7:$O$33,2)))</f>
      </c>
      <c r="G55" s="316">
        <f>IF($D55="","",VLOOKUP($D55,'zold fiú elo'!$A$7:$O$33,3))</f>
      </c>
      <c r="H55" s="335"/>
      <c r="I55" s="316">
        <f>IF($D55="","",VLOOKUP($D55,'zold fiú elo'!$A$7:$O$33,4))</f>
      </c>
      <c r="J55" s="212"/>
      <c r="K55" s="137"/>
      <c r="L55" s="138"/>
      <c r="M55" s="137"/>
      <c r="N55" s="221"/>
      <c r="O55" s="137"/>
      <c r="P55" s="138"/>
      <c r="Q55" s="137"/>
      <c r="R55" s="139"/>
      <c r="S55" s="142"/>
    </row>
    <row r="56" spans="1:19" s="39" customFormat="1" ht="9" customHeight="1">
      <c r="A56" s="185"/>
      <c r="B56" s="213"/>
      <c r="C56" s="213"/>
      <c r="D56" s="213"/>
      <c r="E56" s="334">
        <f>UPPER(IF($D55="","",VLOOKUP($D55,'zold fiú elo'!$A$7:$O$33,10)))</f>
      </c>
      <c r="F56" s="316">
        <f>UPPER(IF($D55="","",VLOOKUP($D55,'zold fiú elo'!$A$7:$O$33,7)))</f>
      </c>
      <c r="G56" s="316">
        <f>IF($D55="","",VLOOKUP($D55,'zold fiú elo'!$A$7:$O$33,8))</f>
      </c>
      <c r="H56" s="335"/>
      <c r="I56" s="316">
        <f>IF($D55="","",VLOOKUP($D55,'zold fiú elo'!$A$7:$O$33,9))</f>
      </c>
      <c r="J56" s="214"/>
      <c r="K56" s="133">
        <f>IF(J56="a",F55,IF(J56="b",F57,""))</f>
      </c>
      <c r="L56" s="138"/>
      <c r="M56" s="137"/>
      <c r="N56" s="221"/>
      <c r="O56" s="137"/>
      <c r="P56" s="138"/>
      <c r="Q56" s="137"/>
      <c r="R56" s="139"/>
      <c r="S56" s="142"/>
    </row>
    <row r="57" spans="1:19" s="39" customFormat="1" ht="9" customHeight="1">
      <c r="A57" s="185"/>
      <c r="B57" s="144"/>
      <c r="C57" s="144"/>
      <c r="D57" s="147"/>
      <c r="E57" s="342"/>
      <c r="F57" s="337"/>
      <c r="G57" s="337"/>
      <c r="H57" s="338"/>
      <c r="I57" s="337"/>
      <c r="J57" s="215"/>
      <c r="K57" s="216">
        <f>UPPER(IF(OR(J58="a",J58="as"),F55,IF(OR(J58="b",J58="bs"),F59,)))</f>
      </c>
      <c r="L57" s="217"/>
      <c r="M57" s="137"/>
      <c r="N57" s="221"/>
      <c r="O57" s="137"/>
      <c r="P57" s="138"/>
      <c r="Q57" s="137"/>
      <c r="R57" s="139"/>
      <c r="S57" s="142"/>
    </row>
    <row r="58" spans="1:19" s="39" customFormat="1" ht="9" customHeight="1">
      <c r="A58" s="185"/>
      <c r="B58" s="144"/>
      <c r="C58" s="144"/>
      <c r="D58" s="147"/>
      <c r="E58" s="342"/>
      <c r="F58" s="337"/>
      <c r="G58" s="337"/>
      <c r="H58" s="338"/>
      <c r="I58" s="317" t="s">
        <v>0</v>
      </c>
      <c r="J58" s="148"/>
      <c r="K58" s="218">
        <f>UPPER(IF(OR(J58="a",J58="as"),F56,IF(OR(J58="b",J58="bs"),F60,)))</f>
      </c>
      <c r="L58" s="219"/>
      <c r="M58" s="137"/>
      <c r="N58" s="221"/>
      <c r="O58" s="137"/>
      <c r="P58" s="138"/>
      <c r="Q58" s="137"/>
      <c r="R58" s="139"/>
      <c r="S58" s="142"/>
    </row>
    <row r="59" spans="1:19" s="39" customFormat="1" ht="9" customHeight="1">
      <c r="A59" s="185">
        <v>14</v>
      </c>
      <c r="B59" s="266">
        <f>IF($D59="","",VLOOKUP($D59,'zold fiú elo'!$A$7:$O$33,13))</f>
      </c>
      <c r="C59" s="266">
        <f>IF($D59="","",VLOOKUP($D59,'zold fiú elo'!$A$7:$O$33,14))</f>
      </c>
      <c r="D59" s="135"/>
      <c r="E59" s="334">
        <f>UPPER(IF($D59="","",VLOOKUP($D59,'zold fiú elo'!$A$7:$O$33,5)))</f>
      </c>
      <c r="F59" s="316">
        <f>UPPER(IF($D59="","",VLOOKUP($D59,'zold fiú elo'!$A$7:$O$33,2)))</f>
      </c>
      <c r="G59" s="316">
        <f>IF($D59="","",VLOOKUP($D59,'zold fiú elo'!$A$7:$O$33,3))</f>
      </c>
      <c r="H59" s="335"/>
      <c r="I59" s="316">
        <f>IF($D59="","",VLOOKUP($D59,'zold fiú elo'!$A$7:$O$33,4))</f>
      </c>
      <c r="J59" s="220"/>
      <c r="K59" s="137"/>
      <c r="L59" s="221"/>
      <c r="M59" s="151"/>
      <c r="N59" s="225"/>
      <c r="O59" s="137"/>
      <c r="P59" s="138"/>
      <c r="Q59" s="137"/>
      <c r="R59" s="139"/>
      <c r="S59" s="142"/>
    </row>
    <row r="60" spans="1:19" s="39" customFormat="1" ht="9" customHeight="1">
      <c r="A60" s="185"/>
      <c r="B60" s="213"/>
      <c r="C60" s="213"/>
      <c r="D60" s="213"/>
      <c r="E60" s="334">
        <f>UPPER(IF($D59="","",VLOOKUP($D59,'zold fiú elo'!$A$7:$O$33,10)))</f>
      </c>
      <c r="F60" s="316">
        <f>UPPER(IF($D59="","",VLOOKUP($D59,'zold fiú elo'!$A$7:$O$33,7)))</f>
      </c>
      <c r="G60" s="316">
        <f>IF($D59="","",VLOOKUP($D59,'zold fiú elo'!$A$7:$O$33,8))</f>
      </c>
      <c r="H60" s="335"/>
      <c r="I60" s="316">
        <f>IF($D59="","",VLOOKUP($D59,'zold fiú elo'!$A$7:$O$33,9))</f>
      </c>
      <c r="J60" s="214"/>
      <c r="K60" s="137"/>
      <c r="L60" s="221"/>
      <c r="M60" s="189"/>
      <c r="N60" s="226"/>
      <c r="O60" s="137"/>
      <c r="P60" s="138"/>
      <c r="Q60" s="137"/>
      <c r="R60" s="139"/>
      <c r="S60" s="142"/>
    </row>
    <row r="61" spans="1:19" s="39" customFormat="1" ht="9" customHeight="1">
      <c r="A61" s="185"/>
      <c r="B61" s="144"/>
      <c r="C61" s="144"/>
      <c r="D61" s="147"/>
      <c r="E61" s="342"/>
      <c r="F61" s="337"/>
      <c r="G61" s="337"/>
      <c r="H61" s="338"/>
      <c r="I61" s="337"/>
      <c r="J61" s="223"/>
      <c r="K61" s="137"/>
      <c r="L61" s="215"/>
      <c r="M61" s="216">
        <f>UPPER(IF(OR(L62="a",L62="as"),K57,IF(OR(L62="b",L62="bs"),K65,)))</f>
      </c>
      <c r="N61" s="221"/>
      <c r="O61" s="137"/>
      <c r="P61" s="138"/>
      <c r="Q61" s="137"/>
      <c r="R61" s="139"/>
      <c r="S61" s="142"/>
    </row>
    <row r="62" spans="1:19" s="39" customFormat="1" ht="9" customHeight="1">
      <c r="A62" s="185"/>
      <c r="B62" s="144"/>
      <c r="C62" s="144"/>
      <c r="D62" s="147"/>
      <c r="E62" s="342"/>
      <c r="F62" s="337"/>
      <c r="G62" s="337"/>
      <c r="H62" s="338"/>
      <c r="I62" s="337"/>
      <c r="J62" s="223"/>
      <c r="K62" s="145" t="s">
        <v>0</v>
      </c>
      <c r="L62" s="148"/>
      <c r="M62" s="218">
        <f>UPPER(IF(OR(L62="a",L62="as"),K58,IF(OR(L62="b",L62="bs"),K66,)))</f>
      </c>
      <c r="N62" s="214"/>
      <c r="O62" s="137"/>
      <c r="P62" s="138"/>
      <c r="Q62" s="137"/>
      <c r="R62" s="139"/>
      <c r="S62" s="142"/>
    </row>
    <row r="63" spans="1:19" s="39" customFormat="1" ht="9" customHeight="1">
      <c r="A63" s="224">
        <v>15</v>
      </c>
      <c r="B63" s="266">
        <f>IF($D63="","",VLOOKUP($D63,'zold fiú elo'!$A$7:$O$33,13))</f>
      </c>
      <c r="C63" s="266">
        <f>IF($D63="","",VLOOKUP($D63,'zold fiú elo'!$A$7:$O$33,14))</f>
      </c>
      <c r="D63" s="135"/>
      <c r="E63" s="334">
        <f>UPPER(IF($D63="","",VLOOKUP($D63,'zold fiú elo'!$A$7:$O$33,5)))</f>
      </c>
      <c r="F63" s="316">
        <f>UPPER(IF($D63="","",VLOOKUP($D63,'zold fiú elo'!$A$7:$O$33,2)))</f>
      </c>
      <c r="G63" s="316">
        <f>IF($D63="","",VLOOKUP($D63,'zold fiú elo'!$A$7:$O$33,3))</f>
      </c>
      <c r="H63" s="335"/>
      <c r="I63" s="316">
        <f>IF($D63="","",VLOOKUP($D63,'zold fiú elo'!$A$7:$O$33,4))</f>
      </c>
      <c r="J63" s="212"/>
      <c r="K63" s="137"/>
      <c r="L63" s="221"/>
      <c r="M63" s="137"/>
      <c r="N63" s="138"/>
      <c r="O63" s="151"/>
      <c r="P63" s="138"/>
      <c r="Q63" s="137"/>
      <c r="R63" s="139"/>
      <c r="S63" s="142"/>
    </row>
    <row r="64" spans="1:19" s="39" customFormat="1" ht="9" customHeight="1">
      <c r="A64" s="185"/>
      <c r="B64" s="213"/>
      <c r="C64" s="213"/>
      <c r="D64" s="213"/>
      <c r="E64" s="334">
        <f>UPPER(IF($D63="","",VLOOKUP($D63,'zold fiú elo'!$A$7:$O$33,10)))</f>
      </c>
      <c r="F64" s="316">
        <f>UPPER(IF($D63="","",VLOOKUP($D63,'zold fiú elo'!$A$7:$O$33,7)))</f>
      </c>
      <c r="G64" s="316">
        <f>IF($D63="","",VLOOKUP($D63,'zold fiú elo'!$A$7:$O$33,8))</f>
      </c>
      <c r="H64" s="335"/>
      <c r="I64" s="316">
        <f>IF($D63="","",VLOOKUP($D63,'zold fiú elo'!$A$7:$O$33,9))</f>
      </c>
      <c r="J64" s="214"/>
      <c r="K64" s="133">
        <f>IF(J64="a",F63,IF(J64="b",F65,""))</f>
      </c>
      <c r="L64" s="221"/>
      <c r="M64" s="137"/>
      <c r="N64" s="138"/>
      <c r="O64" s="137"/>
      <c r="P64" s="138"/>
      <c r="Q64" s="137"/>
      <c r="R64" s="139"/>
      <c r="S64" s="142"/>
    </row>
    <row r="65" spans="1:19" s="39" customFormat="1" ht="9" customHeight="1">
      <c r="A65" s="185"/>
      <c r="B65" s="144"/>
      <c r="C65" s="144"/>
      <c r="D65" s="144"/>
      <c r="E65" s="341"/>
      <c r="F65" s="337"/>
      <c r="G65" s="337"/>
      <c r="H65" s="338"/>
      <c r="I65" s="337"/>
      <c r="J65" s="215"/>
      <c r="K65" s="216">
        <f>UPPER(IF(OR(J66="a",J66="as"),F63,IF(OR(J66="b",J66="bs"),F67,)))</f>
      </c>
      <c r="L65" s="225"/>
      <c r="M65" s="137"/>
      <c r="N65" s="138"/>
      <c r="O65" s="137"/>
      <c r="P65" s="138"/>
      <c r="Q65" s="137"/>
      <c r="R65" s="139"/>
      <c r="S65" s="142"/>
    </row>
    <row r="66" spans="1:19" s="39" customFormat="1" ht="9" customHeight="1">
      <c r="A66" s="185"/>
      <c r="B66" s="144"/>
      <c r="C66" s="144"/>
      <c r="D66" s="144"/>
      <c r="E66" s="340"/>
      <c r="F66" s="137"/>
      <c r="G66" s="137"/>
      <c r="H66" s="98"/>
      <c r="I66" s="145" t="s">
        <v>0</v>
      </c>
      <c r="J66" s="148"/>
      <c r="K66" s="218">
        <f>UPPER(IF(OR(J66="a",J66="as"),F64,IF(OR(J66="b",J66="bs"),F68,)))</f>
      </c>
      <c r="L66" s="214"/>
      <c r="M66" s="137"/>
      <c r="N66" s="138"/>
      <c r="O66" s="137"/>
      <c r="P66" s="138"/>
      <c r="Q66" s="137"/>
      <c r="R66" s="139"/>
      <c r="S66" s="142"/>
    </row>
    <row r="67" spans="1:19" s="39" customFormat="1" ht="9" customHeight="1">
      <c r="A67" s="230">
        <v>16</v>
      </c>
      <c r="B67" s="266">
        <f>IF($D67="","",VLOOKUP($D67,'zold fiú elo'!$A$7:$O$33,13))</f>
      </c>
      <c r="C67" s="266">
        <f>IF($D67="","",VLOOKUP($D67,'zold fiú elo'!$A$7:$O$33,14))</f>
      </c>
      <c r="D67" s="135"/>
      <c r="E67" s="339">
        <f>UPPER(IF($D67="","",VLOOKUP($D67,'zold fiú elo'!$A$7:$O$33,5)))</f>
      </c>
      <c r="F67" s="136">
        <f>UPPER(IF($D67="","",VLOOKUP($D67,'zold fiú elo'!$A$7:$O$33,2)))</f>
      </c>
      <c r="G67" s="136">
        <f>IF($D67="","",VLOOKUP($D67,'zold fiú elo'!$A$7:$O$33,3))</f>
      </c>
      <c r="H67" s="211"/>
      <c r="I67" s="136">
        <f>IF($D67="","",VLOOKUP($D67,'zold fiú elo'!$A$7:$O$33,4))</f>
      </c>
      <c r="J67" s="220"/>
      <c r="K67" s="137"/>
      <c r="L67" s="138"/>
      <c r="M67" s="151"/>
      <c r="N67" s="217"/>
      <c r="O67" s="137"/>
      <c r="P67" s="138"/>
      <c r="Q67" s="137"/>
      <c r="R67" s="139"/>
      <c r="S67" s="142"/>
    </row>
    <row r="68" spans="1:19" s="39" customFormat="1" ht="9" customHeight="1">
      <c r="A68" s="185"/>
      <c r="B68" s="213"/>
      <c r="C68" s="213"/>
      <c r="D68" s="213"/>
      <c r="E68" s="339">
        <f>UPPER(IF($D67="","",VLOOKUP($D67,'zold fiú elo'!$A$7:$O$33,10)))</f>
      </c>
      <c r="F68" s="136">
        <f>UPPER(IF($D67="","",VLOOKUP($D67,'zold fiú elo'!$A$7:$O$33,7)))</f>
      </c>
      <c r="G68" s="136">
        <f>IF($D67="","",VLOOKUP($D67,'zold fiú elo'!$A$7:$O$33,8))</f>
      </c>
      <c r="H68" s="211"/>
      <c r="I68" s="136">
        <f>IF($D67="","",VLOOKUP($D67,'zold fiú elo'!$A$7:$O$33,9))</f>
      </c>
      <c r="J68" s="214"/>
      <c r="K68" s="137"/>
      <c r="L68" s="138"/>
      <c r="M68" s="189"/>
      <c r="N68" s="222"/>
      <c r="O68" s="137"/>
      <c r="P68" s="138"/>
      <c r="Q68" s="137"/>
      <c r="R68" s="139"/>
      <c r="S68" s="142"/>
    </row>
    <row r="69" spans="1:19" s="39" customFormat="1" ht="9" customHeight="1">
      <c r="A69" s="231"/>
      <c r="B69" s="232"/>
      <c r="C69" s="232"/>
      <c r="D69" s="233"/>
      <c r="E69" s="233"/>
      <c r="F69" s="150"/>
      <c r="G69" s="150"/>
      <c r="H69" s="132"/>
      <c r="I69" s="150"/>
      <c r="J69" s="234"/>
      <c r="K69" s="140"/>
      <c r="L69" s="141"/>
      <c r="M69" s="140"/>
      <c r="N69" s="141"/>
      <c r="O69" s="140"/>
      <c r="P69" s="141"/>
      <c r="Q69" s="140"/>
      <c r="R69" s="141"/>
      <c r="S69" s="142"/>
    </row>
    <row r="70" spans="1:19" s="2" customFormat="1" ht="6" customHeight="1">
      <c r="A70" s="231"/>
      <c r="B70" s="232"/>
      <c r="C70" s="232"/>
      <c r="D70" s="233"/>
      <c r="E70" s="233"/>
      <c r="F70" s="150"/>
      <c r="G70" s="150"/>
      <c r="H70" s="235"/>
      <c r="I70" s="150"/>
      <c r="J70" s="234"/>
      <c r="K70" s="140"/>
      <c r="L70" s="141"/>
      <c r="M70" s="152"/>
      <c r="N70" s="153"/>
      <c r="O70" s="152"/>
      <c r="P70" s="153"/>
      <c r="Q70" s="152"/>
      <c r="R70" s="153"/>
      <c r="S70" s="154"/>
    </row>
    <row r="71" spans="1:18" s="18" customFormat="1" ht="10.5" customHeight="1">
      <c r="A71" s="155" t="s">
        <v>30</v>
      </c>
      <c r="B71" s="156"/>
      <c r="C71" s="157"/>
      <c r="D71" s="158" t="s">
        <v>3</v>
      </c>
      <c r="E71" s="158"/>
      <c r="F71" s="159" t="s">
        <v>63</v>
      </c>
      <c r="G71" s="159"/>
      <c r="H71" s="159"/>
      <c r="I71" s="186"/>
      <c r="J71" s="159" t="s">
        <v>3</v>
      </c>
      <c r="K71" s="159" t="s">
        <v>33</v>
      </c>
      <c r="L71" s="160"/>
      <c r="M71" s="159" t="s">
        <v>34</v>
      </c>
      <c r="N71" s="161"/>
      <c r="O71" s="162" t="s">
        <v>64</v>
      </c>
      <c r="P71" s="162"/>
      <c r="Q71" s="163"/>
      <c r="R71" s="164"/>
    </row>
    <row r="72" spans="1:18" s="18" customFormat="1" ht="9" customHeight="1">
      <c r="A72" s="166" t="s">
        <v>66</v>
      </c>
      <c r="B72" s="165"/>
      <c r="C72" s="167"/>
      <c r="D72" s="168">
        <v>1</v>
      </c>
      <c r="E72" s="168"/>
      <c r="F72" s="91">
        <f>IF(D72&gt;$R$79,,UPPER(VLOOKUP(D72,'zold fiú elo'!$A$7:$K$23,2)))</f>
        <v>0</v>
      </c>
      <c r="G72" s="89"/>
      <c r="H72" s="89"/>
      <c r="I72" s="236"/>
      <c r="J72" s="237" t="s">
        <v>4</v>
      </c>
      <c r="K72" s="165"/>
      <c r="L72" s="169"/>
      <c r="M72" s="165"/>
      <c r="N72" s="170"/>
      <c r="O72" s="171" t="s">
        <v>65</v>
      </c>
      <c r="P72" s="172"/>
      <c r="Q72" s="172"/>
      <c r="R72" s="173"/>
    </row>
    <row r="73" spans="1:18" s="18" customFormat="1" ht="9" customHeight="1">
      <c r="A73" s="177" t="s">
        <v>39</v>
      </c>
      <c r="B73" s="175"/>
      <c r="C73" s="178"/>
      <c r="D73" s="168"/>
      <c r="E73" s="168"/>
      <c r="F73" s="91">
        <f>IF(D72&gt;$R$79,,UPPER(VLOOKUP(D72,'zold fiú elo'!$A$7:$K$23,7)))</f>
        <v>0</v>
      </c>
      <c r="G73" s="89"/>
      <c r="H73" s="89"/>
      <c r="I73" s="236"/>
      <c r="J73" s="237"/>
      <c r="K73" s="165"/>
      <c r="L73" s="169"/>
      <c r="M73" s="165"/>
      <c r="N73" s="170"/>
      <c r="O73" s="175"/>
      <c r="P73" s="174"/>
      <c r="Q73" s="175"/>
      <c r="R73" s="176"/>
    </row>
    <row r="74" spans="1:18" s="18" customFormat="1" ht="9" customHeight="1">
      <c r="A74" s="257"/>
      <c r="B74" s="258"/>
      <c r="C74" s="259"/>
      <c r="D74" s="168">
        <v>2</v>
      </c>
      <c r="E74" s="168"/>
      <c r="F74" s="91">
        <f>IF(D74&gt;$R$79,,UPPER(VLOOKUP(D74,'zold fiú elo'!$A$7:$K$23,2)))</f>
        <v>0</v>
      </c>
      <c r="G74" s="89"/>
      <c r="H74" s="89"/>
      <c r="I74" s="236"/>
      <c r="J74" s="237" t="s">
        <v>5</v>
      </c>
      <c r="K74" s="165"/>
      <c r="L74" s="169"/>
      <c r="M74" s="165"/>
      <c r="N74" s="170"/>
      <c r="O74" s="171" t="s">
        <v>36</v>
      </c>
      <c r="P74" s="172"/>
      <c r="Q74" s="172"/>
      <c r="R74" s="173"/>
    </row>
    <row r="75" spans="1:18" s="18" customFormat="1" ht="9" customHeight="1">
      <c r="A75" s="179"/>
      <c r="B75" s="130"/>
      <c r="C75" s="180"/>
      <c r="D75" s="168"/>
      <c r="E75" s="168"/>
      <c r="F75" s="91">
        <f>IF(D74&gt;$R$79,,UPPER(VLOOKUP(D74,'zold fiú elo'!$A$7:$K$23,7)))</f>
        <v>0</v>
      </c>
      <c r="G75" s="89"/>
      <c r="H75" s="89"/>
      <c r="I75" s="236"/>
      <c r="J75" s="237"/>
      <c r="K75" s="165"/>
      <c r="L75" s="169"/>
      <c r="M75" s="165"/>
      <c r="N75" s="170"/>
      <c r="O75" s="165"/>
      <c r="P75" s="169"/>
      <c r="Q75" s="165"/>
      <c r="R75" s="170"/>
    </row>
    <row r="76" spans="1:18" s="18" customFormat="1" ht="9" customHeight="1">
      <c r="A76" s="245"/>
      <c r="B76" s="260"/>
      <c r="C76" s="261"/>
      <c r="D76" s="168">
        <v>3</v>
      </c>
      <c r="E76" s="168"/>
      <c r="F76" s="91">
        <f>IF(D76&gt;$R$79,,UPPER(VLOOKUP(D76,'zold fiú elo'!$A$7:$K$23,2)))</f>
        <v>0</v>
      </c>
      <c r="G76" s="89"/>
      <c r="H76" s="89"/>
      <c r="I76" s="236"/>
      <c r="J76" s="237" t="s">
        <v>6</v>
      </c>
      <c r="K76" s="165"/>
      <c r="L76" s="169"/>
      <c r="M76" s="165"/>
      <c r="N76" s="170"/>
      <c r="O76" s="175"/>
      <c r="P76" s="174"/>
      <c r="Q76" s="175"/>
      <c r="R76" s="176"/>
    </row>
    <row r="77" spans="1:18" s="18" customFormat="1" ht="9" customHeight="1">
      <c r="A77" s="246"/>
      <c r="B77" s="24"/>
      <c r="C77" s="180"/>
      <c r="D77" s="168"/>
      <c r="E77" s="168"/>
      <c r="F77" s="91">
        <f>IF(D76&gt;$R$79,,UPPER(VLOOKUP(D76,'zold fiú elo'!$A$7:$K$23,7)))</f>
        <v>0</v>
      </c>
      <c r="G77" s="89"/>
      <c r="H77" s="89"/>
      <c r="I77" s="236"/>
      <c r="J77" s="237"/>
      <c r="K77" s="165"/>
      <c r="L77" s="169"/>
      <c r="M77" s="165"/>
      <c r="N77" s="170"/>
      <c r="O77" s="171" t="s">
        <v>27</v>
      </c>
      <c r="P77" s="172"/>
      <c r="Q77" s="172"/>
      <c r="R77" s="173"/>
    </row>
    <row r="78" spans="1:18" s="18" customFormat="1" ht="9" customHeight="1">
      <c r="A78" s="246"/>
      <c r="B78" s="24"/>
      <c r="C78" s="255"/>
      <c r="D78" s="168">
        <v>4</v>
      </c>
      <c r="E78" s="168"/>
      <c r="F78" s="91">
        <f>IF(D78&gt;$R$79,,UPPER(VLOOKUP(D78,'zold fiú elo'!$A$7:$K$23,2)))</f>
        <v>0</v>
      </c>
      <c r="G78" s="89"/>
      <c r="H78" s="89"/>
      <c r="I78" s="236"/>
      <c r="J78" s="237" t="s">
        <v>7</v>
      </c>
      <c r="K78" s="165"/>
      <c r="L78" s="169"/>
      <c r="M78" s="165"/>
      <c r="N78" s="170"/>
      <c r="O78" s="165"/>
      <c r="P78" s="169"/>
      <c r="Q78" s="165"/>
      <c r="R78" s="170"/>
    </row>
    <row r="79" spans="1:18" s="18" customFormat="1" ht="9" customHeight="1">
      <c r="A79" s="247"/>
      <c r="B79" s="244"/>
      <c r="C79" s="256"/>
      <c r="D79" s="181"/>
      <c r="E79" s="181"/>
      <c r="F79" s="182">
        <f>IF(D78&gt;$R$79,,UPPER(VLOOKUP(D78,'zold fiú elo'!$A$7:$K$23,7)))</f>
        <v>0</v>
      </c>
      <c r="G79" s="238"/>
      <c r="H79" s="238"/>
      <c r="I79" s="239"/>
      <c r="J79" s="240"/>
      <c r="K79" s="175"/>
      <c r="L79" s="174"/>
      <c r="M79" s="175"/>
      <c r="N79" s="176"/>
      <c r="O79" s="175" t="str">
        <f>R4</f>
        <v>Rákóczi Andrea</v>
      </c>
      <c r="P79" s="174"/>
      <c r="Q79" s="175"/>
      <c r="R79" s="241">
        <f>MIN(4,'zold fiú elo'!$O$5)</f>
        <v>0</v>
      </c>
    </row>
    <row r="80" ht="15.75" customHeight="1"/>
    <row r="81" ht="9" customHeight="1"/>
  </sheetData>
  <sheetProtection/>
  <mergeCells count="1">
    <mergeCell ref="A4:C4"/>
  </mergeCells>
  <conditionalFormatting sqref="B7 B63 B11 B15 B19 B23 B27 B31 B35 B39 B43 B47 B51 B55 B59 B67">
    <cfRule type="cellIs" priority="1" dxfId="0" operator="equal" stopIfTrue="1">
      <formula>"DA"</formula>
    </cfRule>
  </conditionalFormatting>
  <conditionalFormatting sqref="I10 I58 I42 I50 I34 I26 I18 I66 K30 M22 O38 K62 K46 M54 K14">
    <cfRule type="expression" priority="2" dxfId="10" stopIfTrue="1">
      <formula>AND($O$1="CU",I10="Umpire")</formula>
    </cfRule>
    <cfRule type="expression" priority="3" dxfId="9" stopIfTrue="1">
      <formula>AND($O$1="CU",I10&lt;&gt;"Umpire",J10&lt;&gt;"")</formula>
    </cfRule>
    <cfRule type="expression" priority="4" dxfId="8" stopIfTrue="1">
      <formula>AND($O$1="CU",I10&lt;&gt;"Umpire")</formula>
    </cfRule>
  </conditionalFormatting>
  <conditionalFormatting sqref="M13 M29 M45 M61 O21 O53 Q37 K9 K17 K25 K33 K41 K49 K57 K65">
    <cfRule type="expression" priority="5" dxfId="4" stopIfTrue="1">
      <formula>J10="as"</formula>
    </cfRule>
    <cfRule type="expression" priority="6" dxfId="4" stopIfTrue="1">
      <formula>J10="bs"</formula>
    </cfRule>
  </conditionalFormatting>
  <conditionalFormatting sqref="M14 M30 M46 M62 O22 O54 Q38 K10 K18 K26 K34 K42 K50 K58 K66">
    <cfRule type="expression" priority="7" dxfId="4" stopIfTrue="1">
      <formula>J10="as"</formula>
    </cfRule>
    <cfRule type="expression" priority="8" dxfId="4" stopIfTrue="1">
      <formula>J10="bs"</formula>
    </cfRule>
  </conditionalFormatting>
  <conditionalFormatting sqref="J10 J18 J26 J34 J42 J50 J58 J66 L62 L46 L30 L14 N22 N54 P38">
    <cfRule type="expression" priority="9" dxfId="3" stopIfTrue="1">
      <formula>$O$1="CU"</formula>
    </cfRule>
  </conditionalFormatting>
  <conditionalFormatting sqref="E7:F7 E63:F63 E11:F11 E15:F15 E19:F19 E23:F23 E27:F27 E31:F31 E35:F35 E39:F39 E43:F43 E47:F47 E51:F51 E55:F55 E59:F59 E67:F67">
    <cfRule type="cellIs" priority="10" dxfId="2" operator="equal" stopIfTrue="1">
      <formula>"Bye"</formula>
    </cfRule>
  </conditionalFormatting>
  <conditionalFormatting sqref="D63 D7 D11 D15 D19 D23 D27 D31 D35 D39 D43 D47 D51 D55 D59 D67">
    <cfRule type="cellIs" priority="11" dxfId="1" operator="lessThan" stopIfTrue="1">
      <formula>5</formula>
    </cfRule>
  </conditionalFormatting>
  <dataValidations count="1">
    <dataValidation type="list" allowBlank="1" showInputMessage="1" sqref="I10 K14 M22 K30 O38 M54 K46 K62 I66 I34 I50 I26 I58 I18 I42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2" sqref="C2"/>
      <selection pane="bottomLeft" activeCell="R17" sqref="R17"/>
    </sheetView>
  </sheetViews>
  <sheetFormatPr defaultColWidth="9.140625" defaultRowHeight="12.75"/>
  <cols>
    <col min="1" max="1" width="3.8515625" style="0" customWidth="1"/>
    <col min="2" max="2" width="14.57421875" style="0" customWidth="1"/>
    <col min="3" max="3" width="13.00390625" style="0" customWidth="1"/>
    <col min="4" max="4" width="11.140625" style="46" customWidth="1"/>
    <col min="5" max="5" width="9.140625" style="46" customWidth="1"/>
    <col min="6" max="6" width="5.8515625" style="46" customWidth="1"/>
    <col min="7" max="7" width="17.28125" style="99" customWidth="1"/>
    <col min="8" max="8" width="13.8515625" style="46" customWidth="1"/>
    <col min="9" max="9" width="13.140625" style="46" customWidth="1"/>
    <col min="10" max="10" width="9.0039062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63"/>
      <c r="G1" s="297" t="s">
        <v>47</v>
      </c>
      <c r="H1" s="93"/>
      <c r="I1" s="94"/>
      <c r="J1" s="94"/>
      <c r="K1" s="94"/>
      <c r="L1" s="94"/>
      <c r="M1" s="94"/>
      <c r="N1" s="190"/>
      <c r="O1" s="106"/>
    </row>
    <row r="2" spans="1:15" ht="13.5" thickBot="1">
      <c r="A2" s="95" t="str">
        <f>Altalanos!$A$8</f>
        <v>piros fiú</v>
      </c>
      <c r="B2" s="95" t="s">
        <v>38</v>
      </c>
      <c r="C2" s="305" t="s">
        <v>110</v>
      </c>
      <c r="D2" s="191"/>
      <c r="E2" s="191"/>
      <c r="F2" s="191"/>
      <c r="G2" s="297" t="s">
        <v>48</v>
      </c>
      <c r="H2" s="100"/>
      <c r="I2" s="100"/>
      <c r="J2" s="86"/>
      <c r="K2" s="86"/>
      <c r="L2" s="86"/>
      <c r="M2" s="86"/>
      <c r="N2" s="192"/>
      <c r="O2" s="107"/>
    </row>
    <row r="3" spans="1:15" s="2" customFormat="1" ht="12.75">
      <c r="A3" s="307" t="s">
        <v>57</v>
      </c>
      <c r="B3" s="308"/>
      <c r="C3" s="309"/>
      <c r="D3" s="310"/>
      <c r="E3" s="311"/>
      <c r="F3" s="23"/>
      <c r="G3" s="112"/>
      <c r="H3" s="23"/>
      <c r="I3" s="31"/>
      <c r="J3" s="31"/>
      <c r="K3" s="31"/>
      <c r="L3" s="193" t="s">
        <v>27</v>
      </c>
      <c r="M3" s="114"/>
      <c r="N3" s="114"/>
      <c r="O3" s="194"/>
    </row>
    <row r="4" spans="1:15" s="2" customFormat="1" ht="12.75">
      <c r="A4" s="56" t="s">
        <v>17</v>
      </c>
      <c r="B4" s="56"/>
      <c r="C4" s="54" t="s">
        <v>13</v>
      </c>
      <c r="D4" s="54"/>
      <c r="E4" s="54"/>
      <c r="F4" s="54"/>
      <c r="G4" s="54" t="s">
        <v>22</v>
      </c>
      <c r="H4" s="56"/>
      <c r="I4" s="57"/>
      <c r="J4" s="57"/>
      <c r="K4" s="57" t="s">
        <v>23</v>
      </c>
      <c r="L4" s="187"/>
      <c r="M4" s="195"/>
      <c r="N4" s="195"/>
      <c r="O4" s="115"/>
    </row>
    <row r="5" spans="1:15" s="2" customFormat="1" ht="13.5" thickBot="1">
      <c r="A5" s="461" t="str">
        <f>Altalanos!$A$10</f>
        <v>2022.12.10-11</v>
      </c>
      <c r="B5" s="461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6" customFormat="1" ht="12" customHeight="1">
      <c r="A6" s="197"/>
      <c r="B6" s="462" t="s">
        <v>49</v>
      </c>
      <c r="C6" s="463"/>
      <c r="D6" s="463"/>
      <c r="E6" s="463"/>
      <c r="F6" s="463"/>
      <c r="G6" s="464" t="s">
        <v>50</v>
      </c>
      <c r="H6" s="463"/>
      <c r="I6" s="463"/>
      <c r="J6" s="463"/>
      <c r="K6" s="465"/>
      <c r="L6" s="464" t="s">
        <v>53</v>
      </c>
      <c r="M6" s="463"/>
      <c r="N6" s="463"/>
      <c r="O6" s="465"/>
    </row>
    <row r="7" spans="1:15" ht="47.25" customHeight="1" thickBot="1">
      <c r="A7" s="108" t="s">
        <v>24</v>
      </c>
      <c r="B7" s="109" t="s">
        <v>20</v>
      </c>
      <c r="C7" s="109" t="s">
        <v>21</v>
      </c>
      <c r="D7" s="109" t="s">
        <v>25</v>
      </c>
      <c r="E7" s="109" t="s">
        <v>26</v>
      </c>
      <c r="F7" s="319" t="s">
        <v>51</v>
      </c>
      <c r="G7" s="108" t="s">
        <v>20</v>
      </c>
      <c r="H7" s="109" t="s">
        <v>21</v>
      </c>
      <c r="I7" s="109" t="s">
        <v>25</v>
      </c>
      <c r="J7" s="109" t="s">
        <v>26</v>
      </c>
      <c r="K7" s="110" t="s">
        <v>51</v>
      </c>
      <c r="L7" s="108" t="s">
        <v>52</v>
      </c>
      <c r="M7" s="188" t="s">
        <v>54</v>
      </c>
      <c r="N7" s="109" t="s">
        <v>55</v>
      </c>
      <c r="O7" s="110" t="s">
        <v>56</v>
      </c>
    </row>
    <row r="8" spans="1:15" s="11" customFormat="1" ht="18.75" customHeight="1">
      <c r="A8" s="329">
        <v>1</v>
      </c>
      <c r="B8" s="330" t="s">
        <v>280</v>
      </c>
      <c r="C8" s="331" t="s">
        <v>281</v>
      </c>
      <c r="D8" s="322" t="s">
        <v>247</v>
      </c>
      <c r="E8" s="322">
        <v>121107</v>
      </c>
      <c r="F8" s="323"/>
      <c r="G8" s="320" t="s">
        <v>302</v>
      </c>
      <c r="H8" s="321" t="s">
        <v>303</v>
      </c>
      <c r="I8" s="322" t="s">
        <v>304</v>
      </c>
      <c r="J8" s="322">
        <v>120221</v>
      </c>
      <c r="K8" s="323"/>
      <c r="L8" s="103"/>
      <c r="M8" s="104"/>
      <c r="N8" s="318">
        <f aca="true" t="shared" si="0" ref="N8:N39">SUM(F8,K8)</f>
        <v>0</v>
      </c>
      <c r="O8" s="104"/>
    </row>
    <row r="9" spans="1:15" s="11" customFormat="1" ht="18.75" customHeight="1">
      <c r="A9" s="329">
        <v>2</v>
      </c>
      <c r="B9" s="332" t="s">
        <v>282</v>
      </c>
      <c r="C9" s="102" t="s">
        <v>283</v>
      </c>
      <c r="D9" s="103" t="s">
        <v>284</v>
      </c>
      <c r="E9" s="103">
        <v>120127</v>
      </c>
      <c r="F9" s="111"/>
      <c r="G9" s="324" t="s">
        <v>305</v>
      </c>
      <c r="H9" s="198" t="s">
        <v>306</v>
      </c>
      <c r="I9" s="103" t="s">
        <v>131</v>
      </c>
      <c r="J9" s="103">
        <v>121006</v>
      </c>
      <c r="K9" s="111"/>
      <c r="L9" s="103"/>
      <c r="M9" s="104"/>
      <c r="N9" s="318">
        <f t="shared" si="0"/>
        <v>0</v>
      </c>
      <c r="O9" s="104"/>
    </row>
    <row r="10" spans="1:15" s="11" customFormat="1" ht="18.75" customHeight="1">
      <c r="A10" s="329">
        <v>3</v>
      </c>
      <c r="B10" s="332" t="s">
        <v>175</v>
      </c>
      <c r="C10" s="102" t="s">
        <v>285</v>
      </c>
      <c r="D10" s="103" t="s">
        <v>286</v>
      </c>
      <c r="E10" s="103">
        <v>120410</v>
      </c>
      <c r="F10" s="111"/>
      <c r="G10" s="324" t="s">
        <v>307</v>
      </c>
      <c r="H10" s="198" t="s">
        <v>308</v>
      </c>
      <c r="I10" s="103" t="s">
        <v>309</v>
      </c>
      <c r="J10" s="103">
        <v>120320</v>
      </c>
      <c r="K10" s="111"/>
      <c r="L10" s="103"/>
      <c r="M10" s="104"/>
      <c r="N10" s="318">
        <f t="shared" si="0"/>
        <v>0</v>
      </c>
      <c r="O10" s="104"/>
    </row>
    <row r="11" spans="1:15" s="11" customFormat="1" ht="18.75" customHeight="1">
      <c r="A11" s="329">
        <v>4</v>
      </c>
      <c r="B11" s="332" t="s">
        <v>293</v>
      </c>
      <c r="C11" s="102" t="s">
        <v>294</v>
      </c>
      <c r="D11" s="103" t="s">
        <v>122</v>
      </c>
      <c r="E11" s="103">
        <v>120525</v>
      </c>
      <c r="F11" s="111"/>
      <c r="G11" s="324" t="s">
        <v>153</v>
      </c>
      <c r="H11" s="198" t="s">
        <v>294</v>
      </c>
      <c r="I11" s="103" t="s">
        <v>317</v>
      </c>
      <c r="J11" s="103">
        <v>120213</v>
      </c>
      <c r="K11" s="111"/>
      <c r="L11" s="103"/>
      <c r="M11" s="104"/>
      <c r="N11" s="318">
        <f t="shared" si="0"/>
        <v>0</v>
      </c>
      <c r="O11" s="104"/>
    </row>
    <row r="12" spans="1:15" s="11" customFormat="1" ht="18.75" customHeight="1">
      <c r="A12" s="329">
        <v>5</v>
      </c>
      <c r="B12" s="332" t="s">
        <v>289</v>
      </c>
      <c r="C12" s="102" t="s">
        <v>290</v>
      </c>
      <c r="D12" s="103" t="s">
        <v>291</v>
      </c>
      <c r="E12" s="103">
        <v>120612</v>
      </c>
      <c r="F12" s="111"/>
      <c r="G12" s="324" t="s">
        <v>312</v>
      </c>
      <c r="H12" s="198" t="s">
        <v>313</v>
      </c>
      <c r="I12" s="103" t="s">
        <v>220</v>
      </c>
      <c r="J12" s="103">
        <v>130108</v>
      </c>
      <c r="K12" s="111"/>
      <c r="L12" s="103"/>
      <c r="M12" s="199"/>
      <c r="N12" s="318">
        <f t="shared" si="0"/>
        <v>0</v>
      </c>
      <c r="O12" s="104"/>
    </row>
    <row r="13" spans="1:15" s="11" customFormat="1" ht="18.75" customHeight="1">
      <c r="A13" s="329">
        <v>6</v>
      </c>
      <c r="B13" s="332" t="s">
        <v>201</v>
      </c>
      <c r="C13" s="102" t="s">
        <v>292</v>
      </c>
      <c r="D13" s="103" t="s">
        <v>140</v>
      </c>
      <c r="E13" s="103">
        <v>130927</v>
      </c>
      <c r="F13" s="111"/>
      <c r="G13" s="324" t="s">
        <v>314</v>
      </c>
      <c r="H13" s="198" t="s">
        <v>315</v>
      </c>
      <c r="I13" s="103" t="s">
        <v>316</v>
      </c>
      <c r="J13" s="103">
        <v>130105</v>
      </c>
      <c r="K13" s="111"/>
      <c r="L13" s="103"/>
      <c r="M13" s="104"/>
      <c r="N13" s="318">
        <f t="shared" si="0"/>
        <v>0</v>
      </c>
      <c r="O13" s="104"/>
    </row>
    <row r="14" spans="1:15" s="11" customFormat="1" ht="18.75" customHeight="1">
      <c r="A14" s="329">
        <v>7</v>
      </c>
      <c r="B14" s="332" t="s">
        <v>287</v>
      </c>
      <c r="C14" s="102" t="s">
        <v>288</v>
      </c>
      <c r="D14" s="103" t="s">
        <v>220</v>
      </c>
      <c r="E14" s="103">
        <v>130129</v>
      </c>
      <c r="F14" s="111"/>
      <c r="G14" s="324" t="s">
        <v>310</v>
      </c>
      <c r="H14" s="198" t="s">
        <v>311</v>
      </c>
      <c r="I14" s="103" t="s">
        <v>220</v>
      </c>
      <c r="J14" s="103">
        <v>130205</v>
      </c>
      <c r="K14" s="111"/>
      <c r="L14" s="103"/>
      <c r="M14" s="104"/>
      <c r="N14" s="318">
        <f t="shared" si="0"/>
        <v>0</v>
      </c>
      <c r="O14" s="104"/>
    </row>
    <row r="15" spans="1:15" s="11" customFormat="1" ht="18.75" customHeight="1">
      <c r="A15" s="329">
        <v>8</v>
      </c>
      <c r="B15" s="332" t="s">
        <v>295</v>
      </c>
      <c r="C15" s="102" t="s">
        <v>296</v>
      </c>
      <c r="D15" s="103" t="s">
        <v>125</v>
      </c>
      <c r="E15" s="103">
        <v>120417</v>
      </c>
      <c r="F15" s="111"/>
      <c r="G15" s="324" t="s">
        <v>318</v>
      </c>
      <c r="H15" s="198" t="s">
        <v>290</v>
      </c>
      <c r="I15" s="103" t="s">
        <v>125</v>
      </c>
      <c r="J15" s="103">
        <v>120823</v>
      </c>
      <c r="K15" s="111"/>
      <c r="L15" s="103"/>
      <c r="M15" s="104"/>
      <c r="N15" s="318">
        <f t="shared" si="0"/>
        <v>0</v>
      </c>
      <c r="O15" s="104"/>
    </row>
    <row r="16" spans="1:15" s="11" customFormat="1" ht="18.75" customHeight="1">
      <c r="A16" s="329">
        <v>9</v>
      </c>
      <c r="B16" s="332" t="s">
        <v>221</v>
      </c>
      <c r="C16" s="102" t="s">
        <v>222</v>
      </c>
      <c r="D16" s="103" t="s">
        <v>237</v>
      </c>
      <c r="E16" s="103">
        <v>121204</v>
      </c>
      <c r="F16" s="111"/>
      <c r="G16" s="324" t="s">
        <v>347</v>
      </c>
      <c r="H16" s="198" t="s">
        <v>288</v>
      </c>
      <c r="I16" s="103" t="s">
        <v>237</v>
      </c>
      <c r="J16" s="103">
        <v>120210</v>
      </c>
      <c r="K16" s="111"/>
      <c r="L16" s="103"/>
      <c r="M16" s="104"/>
      <c r="N16" s="318">
        <f t="shared" si="0"/>
        <v>0</v>
      </c>
      <c r="O16" s="104"/>
    </row>
    <row r="17" spans="1:15" s="11" customFormat="1" ht="18.75" customHeight="1">
      <c r="A17" s="329">
        <v>10</v>
      </c>
      <c r="B17" s="332" t="s">
        <v>297</v>
      </c>
      <c r="C17" s="102" t="s">
        <v>298</v>
      </c>
      <c r="D17" s="103" t="s">
        <v>158</v>
      </c>
      <c r="E17" s="103">
        <v>120531</v>
      </c>
      <c r="F17" s="111"/>
      <c r="G17" s="324" t="s">
        <v>319</v>
      </c>
      <c r="H17" s="198" t="s">
        <v>320</v>
      </c>
      <c r="I17" s="103" t="s">
        <v>158</v>
      </c>
      <c r="J17" s="103">
        <v>120316</v>
      </c>
      <c r="K17" s="111"/>
      <c r="L17" s="103"/>
      <c r="M17" s="104"/>
      <c r="N17" s="318">
        <f t="shared" si="0"/>
        <v>0</v>
      </c>
      <c r="O17" s="104"/>
    </row>
    <row r="18" spans="1:15" s="11" customFormat="1" ht="18.75" customHeight="1">
      <c r="A18" s="329">
        <v>11</v>
      </c>
      <c r="B18" s="332" t="s">
        <v>299</v>
      </c>
      <c r="C18" s="102" t="s">
        <v>300</v>
      </c>
      <c r="D18" s="103" t="s">
        <v>140</v>
      </c>
      <c r="E18" s="103">
        <v>130908</v>
      </c>
      <c r="F18" s="111"/>
      <c r="G18" s="324" t="s">
        <v>321</v>
      </c>
      <c r="H18" s="198" t="s">
        <v>322</v>
      </c>
      <c r="I18" s="103" t="s">
        <v>140</v>
      </c>
      <c r="J18" s="103">
        <v>130114</v>
      </c>
      <c r="K18" s="111"/>
      <c r="L18" s="103"/>
      <c r="M18" s="104"/>
      <c r="N18" s="318">
        <f t="shared" si="0"/>
        <v>0</v>
      </c>
      <c r="O18" s="104"/>
    </row>
    <row r="19" spans="1:15" s="11" customFormat="1" ht="18.75" customHeight="1">
      <c r="A19" s="329">
        <v>12</v>
      </c>
      <c r="B19" s="332" t="s">
        <v>120</v>
      </c>
      <c r="C19" s="102" t="s">
        <v>301</v>
      </c>
      <c r="D19" s="103" t="s">
        <v>122</v>
      </c>
      <c r="E19" s="103">
        <v>130520</v>
      </c>
      <c r="F19" s="111"/>
      <c r="G19" s="324" t="s">
        <v>302</v>
      </c>
      <c r="H19" s="198" t="s">
        <v>323</v>
      </c>
      <c r="I19" s="103" t="s">
        <v>122</v>
      </c>
      <c r="J19" s="103">
        <v>140307</v>
      </c>
      <c r="K19" s="111"/>
      <c r="L19" s="103"/>
      <c r="M19" s="104"/>
      <c r="N19" s="318">
        <f t="shared" si="0"/>
        <v>0</v>
      </c>
      <c r="O19" s="104"/>
    </row>
    <row r="20" spans="1:15" s="11" customFormat="1" ht="18.75" customHeight="1">
      <c r="A20" s="329">
        <v>13</v>
      </c>
      <c r="B20" s="332"/>
      <c r="C20" s="102"/>
      <c r="D20" s="103"/>
      <c r="E20" s="103"/>
      <c r="F20" s="111"/>
      <c r="G20" s="324"/>
      <c r="H20" s="198"/>
      <c r="I20" s="103"/>
      <c r="J20" s="103"/>
      <c r="K20" s="111"/>
      <c r="L20" s="103"/>
      <c r="M20" s="104"/>
      <c r="N20" s="318">
        <f t="shared" si="0"/>
        <v>0</v>
      </c>
      <c r="O20" s="104"/>
    </row>
    <row r="21" spans="1:15" s="11" customFormat="1" ht="18.75" customHeight="1">
      <c r="A21" s="329">
        <v>14</v>
      </c>
      <c r="B21" s="332"/>
      <c r="C21" s="102"/>
      <c r="D21" s="103"/>
      <c r="E21" s="103"/>
      <c r="F21" s="111"/>
      <c r="G21" s="324"/>
      <c r="H21" s="198"/>
      <c r="I21" s="103"/>
      <c r="J21" s="103"/>
      <c r="K21" s="111"/>
      <c r="L21" s="103"/>
      <c r="M21" s="104"/>
      <c r="N21" s="318">
        <f t="shared" si="0"/>
        <v>0</v>
      </c>
      <c r="O21" s="104"/>
    </row>
    <row r="22" spans="1:15" s="11" customFormat="1" ht="18.75" customHeight="1">
      <c r="A22" s="329">
        <v>15</v>
      </c>
      <c r="B22" s="332"/>
      <c r="C22" s="102"/>
      <c r="D22" s="103"/>
      <c r="E22" s="103"/>
      <c r="F22" s="111"/>
      <c r="G22" s="324"/>
      <c r="H22" s="198"/>
      <c r="I22" s="103"/>
      <c r="J22" s="103"/>
      <c r="K22" s="111"/>
      <c r="L22" s="103"/>
      <c r="M22" s="104"/>
      <c r="N22" s="318">
        <f t="shared" si="0"/>
        <v>0</v>
      </c>
      <c r="O22" s="104"/>
    </row>
    <row r="23" spans="1:15" s="11" customFormat="1" ht="18.75" customHeight="1">
      <c r="A23" s="329">
        <v>16</v>
      </c>
      <c r="B23" s="332"/>
      <c r="C23" s="102"/>
      <c r="D23" s="103"/>
      <c r="E23" s="103"/>
      <c r="F23" s="111"/>
      <c r="G23" s="324"/>
      <c r="H23" s="198"/>
      <c r="I23" s="103"/>
      <c r="J23" s="103"/>
      <c r="K23" s="111"/>
      <c r="L23" s="103"/>
      <c r="M23" s="104"/>
      <c r="N23" s="318">
        <f t="shared" si="0"/>
        <v>0</v>
      </c>
      <c r="O23" s="104"/>
    </row>
    <row r="24" spans="1:15" s="36" customFormat="1" ht="18.75" customHeight="1">
      <c r="A24" s="329">
        <v>17</v>
      </c>
      <c r="B24" s="332"/>
      <c r="C24" s="102"/>
      <c r="D24" s="103"/>
      <c r="E24" s="103"/>
      <c r="F24" s="111"/>
      <c r="G24" s="324"/>
      <c r="H24" s="198"/>
      <c r="I24" s="103"/>
      <c r="J24" s="103"/>
      <c r="K24" s="111"/>
      <c r="L24" s="103"/>
      <c r="M24" s="104"/>
      <c r="N24" s="318">
        <f t="shared" si="0"/>
        <v>0</v>
      </c>
      <c r="O24" s="104"/>
    </row>
    <row r="25" spans="1:15" s="36" customFormat="1" ht="18.75" customHeight="1">
      <c r="A25" s="329">
        <v>18</v>
      </c>
      <c r="B25" s="332"/>
      <c r="C25" s="102"/>
      <c r="D25" s="103"/>
      <c r="E25" s="103"/>
      <c r="F25" s="111"/>
      <c r="G25" s="324"/>
      <c r="H25" s="198"/>
      <c r="I25" s="103"/>
      <c r="J25" s="103"/>
      <c r="K25" s="111"/>
      <c r="L25" s="103"/>
      <c r="M25" s="104"/>
      <c r="N25" s="318">
        <f t="shared" si="0"/>
        <v>0</v>
      </c>
      <c r="O25" s="104"/>
    </row>
    <row r="26" spans="1:15" s="36" customFormat="1" ht="18.75" customHeight="1">
      <c r="A26" s="329">
        <v>19</v>
      </c>
      <c r="B26" s="332"/>
      <c r="C26" s="102"/>
      <c r="D26" s="103"/>
      <c r="E26" s="103"/>
      <c r="F26" s="111"/>
      <c r="G26" s="324"/>
      <c r="H26" s="198"/>
      <c r="I26" s="103"/>
      <c r="J26" s="103"/>
      <c r="K26" s="111"/>
      <c r="L26" s="103"/>
      <c r="M26" s="104"/>
      <c r="N26" s="318">
        <f t="shared" si="0"/>
        <v>0</v>
      </c>
      <c r="O26" s="104"/>
    </row>
    <row r="27" spans="1:15" s="36" customFormat="1" ht="18.75" customHeight="1">
      <c r="A27" s="329">
        <v>20</v>
      </c>
      <c r="B27" s="332"/>
      <c r="C27" s="102"/>
      <c r="D27" s="103"/>
      <c r="E27" s="103"/>
      <c r="F27" s="111"/>
      <c r="G27" s="324"/>
      <c r="H27" s="198"/>
      <c r="I27" s="103"/>
      <c r="J27" s="103"/>
      <c r="K27" s="111"/>
      <c r="L27" s="103"/>
      <c r="M27" s="104"/>
      <c r="N27" s="318">
        <f t="shared" si="0"/>
        <v>0</v>
      </c>
      <c r="O27" s="104"/>
    </row>
    <row r="28" spans="1:15" s="36" customFormat="1" ht="18.75" customHeight="1">
      <c r="A28" s="329">
        <v>21</v>
      </c>
      <c r="B28" s="332"/>
      <c r="C28" s="102"/>
      <c r="D28" s="103"/>
      <c r="E28" s="103"/>
      <c r="F28" s="111"/>
      <c r="G28" s="324"/>
      <c r="H28" s="198"/>
      <c r="I28" s="103"/>
      <c r="J28" s="103"/>
      <c r="K28" s="111"/>
      <c r="L28" s="103"/>
      <c r="M28" s="104"/>
      <c r="N28" s="318">
        <f t="shared" si="0"/>
        <v>0</v>
      </c>
      <c r="O28" s="104"/>
    </row>
    <row r="29" spans="1:15" s="36" customFormat="1" ht="18.75" customHeight="1">
      <c r="A29" s="329">
        <v>22</v>
      </c>
      <c r="B29" s="332"/>
      <c r="C29" s="102"/>
      <c r="D29" s="103"/>
      <c r="E29" s="103"/>
      <c r="F29" s="111"/>
      <c r="G29" s="324"/>
      <c r="H29" s="198"/>
      <c r="I29" s="103"/>
      <c r="J29" s="103"/>
      <c r="K29" s="111"/>
      <c r="L29" s="103"/>
      <c r="M29" s="104"/>
      <c r="N29" s="318">
        <f t="shared" si="0"/>
        <v>0</v>
      </c>
      <c r="O29" s="104"/>
    </row>
    <row r="30" spans="1:15" s="36" customFormat="1" ht="18.75" customHeight="1">
      <c r="A30" s="329">
        <v>23</v>
      </c>
      <c r="B30" s="332"/>
      <c r="C30" s="102"/>
      <c r="D30" s="103"/>
      <c r="E30" s="103"/>
      <c r="F30" s="111"/>
      <c r="G30" s="324"/>
      <c r="H30" s="198"/>
      <c r="I30" s="103"/>
      <c r="J30" s="103"/>
      <c r="K30" s="111"/>
      <c r="L30" s="103"/>
      <c r="M30" s="104"/>
      <c r="N30" s="318">
        <f t="shared" si="0"/>
        <v>0</v>
      </c>
      <c r="O30" s="104"/>
    </row>
    <row r="31" spans="1:15" s="36" customFormat="1" ht="18.75" customHeight="1">
      <c r="A31" s="329">
        <v>24</v>
      </c>
      <c r="B31" s="332"/>
      <c r="C31" s="102"/>
      <c r="D31" s="103"/>
      <c r="E31" s="103"/>
      <c r="F31" s="111"/>
      <c r="G31" s="324"/>
      <c r="H31" s="198"/>
      <c r="I31" s="103"/>
      <c r="J31" s="103"/>
      <c r="K31" s="111"/>
      <c r="L31" s="103"/>
      <c r="M31" s="104"/>
      <c r="N31" s="318">
        <f t="shared" si="0"/>
        <v>0</v>
      </c>
      <c r="O31" s="104"/>
    </row>
    <row r="32" spans="1:15" ht="18.75" customHeight="1">
      <c r="A32" s="329">
        <v>25</v>
      </c>
      <c r="B32" s="332"/>
      <c r="C32" s="102"/>
      <c r="D32" s="103"/>
      <c r="E32" s="103"/>
      <c r="F32" s="111"/>
      <c r="G32" s="324"/>
      <c r="H32" s="198"/>
      <c r="I32" s="103"/>
      <c r="J32" s="103"/>
      <c r="K32" s="111"/>
      <c r="L32" s="103"/>
      <c r="M32" s="104"/>
      <c r="N32" s="318">
        <f t="shared" si="0"/>
        <v>0</v>
      </c>
      <c r="O32" s="104"/>
    </row>
    <row r="33" spans="1:15" ht="18.75" customHeight="1">
      <c r="A33" s="329">
        <v>26</v>
      </c>
      <c r="B33" s="332"/>
      <c r="C33" s="102"/>
      <c r="D33" s="103"/>
      <c r="E33" s="103"/>
      <c r="F33" s="111"/>
      <c r="G33" s="324"/>
      <c r="H33" s="198"/>
      <c r="I33" s="103"/>
      <c r="J33" s="103"/>
      <c r="K33" s="111"/>
      <c r="L33" s="103"/>
      <c r="M33" s="104"/>
      <c r="N33" s="318">
        <f t="shared" si="0"/>
        <v>0</v>
      </c>
      <c r="O33" s="104"/>
    </row>
    <row r="34" spans="1:15" ht="18.75" customHeight="1">
      <c r="A34" s="329">
        <v>27</v>
      </c>
      <c r="B34" s="332"/>
      <c r="C34" s="102"/>
      <c r="D34" s="103"/>
      <c r="E34" s="103"/>
      <c r="F34" s="111"/>
      <c r="G34" s="324"/>
      <c r="H34" s="198"/>
      <c r="I34" s="103"/>
      <c r="J34" s="103"/>
      <c r="K34" s="111"/>
      <c r="L34" s="103"/>
      <c r="M34" s="104"/>
      <c r="N34" s="318">
        <f t="shared" si="0"/>
        <v>0</v>
      </c>
      <c r="O34" s="104"/>
    </row>
    <row r="35" spans="1:15" ht="18.75" customHeight="1">
      <c r="A35" s="329">
        <v>28</v>
      </c>
      <c r="B35" s="332"/>
      <c r="C35" s="102"/>
      <c r="D35" s="103"/>
      <c r="E35" s="103"/>
      <c r="F35" s="111"/>
      <c r="G35" s="324"/>
      <c r="H35" s="198"/>
      <c r="I35" s="103"/>
      <c r="J35" s="103"/>
      <c r="K35" s="111"/>
      <c r="L35" s="103"/>
      <c r="M35" s="104"/>
      <c r="N35" s="318">
        <f t="shared" si="0"/>
        <v>0</v>
      </c>
      <c r="O35" s="104"/>
    </row>
    <row r="36" spans="1:15" ht="18.75" customHeight="1">
      <c r="A36" s="329">
        <v>29</v>
      </c>
      <c r="B36" s="332"/>
      <c r="C36" s="102"/>
      <c r="D36" s="103"/>
      <c r="E36" s="103"/>
      <c r="F36" s="111"/>
      <c r="G36" s="324"/>
      <c r="H36" s="198"/>
      <c r="I36" s="103"/>
      <c r="J36" s="103"/>
      <c r="K36" s="111"/>
      <c r="L36" s="103"/>
      <c r="M36" s="104"/>
      <c r="N36" s="318">
        <f t="shared" si="0"/>
        <v>0</v>
      </c>
      <c r="O36" s="104"/>
    </row>
    <row r="37" spans="1:15" ht="18.75" customHeight="1">
      <c r="A37" s="329">
        <v>30</v>
      </c>
      <c r="B37" s="332"/>
      <c r="C37" s="102"/>
      <c r="D37" s="103"/>
      <c r="E37" s="103"/>
      <c r="F37" s="111"/>
      <c r="G37" s="324"/>
      <c r="H37" s="198"/>
      <c r="I37" s="103"/>
      <c r="J37" s="103"/>
      <c r="K37" s="111"/>
      <c r="L37" s="103"/>
      <c r="M37" s="104"/>
      <c r="N37" s="318">
        <f t="shared" si="0"/>
        <v>0</v>
      </c>
      <c r="O37" s="104"/>
    </row>
    <row r="38" spans="1:15" ht="18.75" customHeight="1">
      <c r="A38" s="329">
        <v>31</v>
      </c>
      <c r="B38" s="332"/>
      <c r="C38" s="102"/>
      <c r="D38" s="103"/>
      <c r="E38" s="103"/>
      <c r="F38" s="111"/>
      <c r="G38" s="324"/>
      <c r="H38" s="198"/>
      <c r="I38" s="103"/>
      <c r="J38" s="103"/>
      <c r="K38" s="111"/>
      <c r="L38" s="103"/>
      <c r="M38" s="104"/>
      <c r="N38" s="318">
        <f t="shared" si="0"/>
        <v>0</v>
      </c>
      <c r="O38" s="104"/>
    </row>
    <row r="39" spans="1:15" ht="18.75" customHeight="1">
      <c r="A39" s="329">
        <v>32</v>
      </c>
      <c r="B39" s="332"/>
      <c r="C39" s="102"/>
      <c r="D39" s="103"/>
      <c r="E39" s="103"/>
      <c r="F39" s="111"/>
      <c r="G39" s="324"/>
      <c r="H39" s="198"/>
      <c r="I39" s="103"/>
      <c r="J39" s="103"/>
      <c r="K39" s="111"/>
      <c r="L39" s="103"/>
      <c r="M39" s="104"/>
      <c r="N39" s="318">
        <f t="shared" si="0"/>
        <v>0</v>
      </c>
      <c r="O39" s="104"/>
    </row>
    <row r="40" spans="1:15" ht="18.75" customHeight="1">
      <c r="A40" s="329">
        <v>33</v>
      </c>
      <c r="B40" s="332"/>
      <c r="C40" s="102"/>
      <c r="D40" s="103"/>
      <c r="E40" s="103"/>
      <c r="F40" s="111"/>
      <c r="G40" s="324"/>
      <c r="H40" s="198"/>
      <c r="I40" s="103"/>
      <c r="J40" s="103"/>
      <c r="K40" s="111"/>
      <c r="L40" s="103"/>
      <c r="M40" s="104"/>
      <c r="N40" s="318">
        <f aca="true" t="shared" si="1" ref="N40:N71">SUM(F40,K40)</f>
        <v>0</v>
      </c>
      <c r="O40" s="104"/>
    </row>
    <row r="41" spans="1:15" ht="18.75" customHeight="1">
      <c r="A41" s="329">
        <v>34</v>
      </c>
      <c r="B41" s="332"/>
      <c r="C41" s="102"/>
      <c r="D41" s="103"/>
      <c r="E41" s="103"/>
      <c r="F41" s="111"/>
      <c r="G41" s="324"/>
      <c r="H41" s="198"/>
      <c r="I41" s="103"/>
      <c r="J41" s="103"/>
      <c r="K41" s="111"/>
      <c r="L41" s="103"/>
      <c r="M41" s="104"/>
      <c r="N41" s="318">
        <f t="shared" si="1"/>
        <v>0</v>
      </c>
      <c r="O41" s="104"/>
    </row>
    <row r="42" spans="1:15" ht="18.75" customHeight="1">
      <c r="A42" s="329">
        <v>35</v>
      </c>
      <c r="B42" s="332"/>
      <c r="C42" s="102"/>
      <c r="D42" s="103"/>
      <c r="E42" s="103"/>
      <c r="F42" s="111"/>
      <c r="G42" s="324"/>
      <c r="H42" s="198"/>
      <c r="I42" s="103"/>
      <c r="J42" s="103"/>
      <c r="K42" s="111"/>
      <c r="L42" s="103"/>
      <c r="M42" s="104"/>
      <c r="N42" s="318">
        <f t="shared" si="1"/>
        <v>0</v>
      </c>
      <c r="O42" s="104"/>
    </row>
    <row r="43" spans="1:15" ht="18.75" customHeight="1">
      <c r="A43" s="329">
        <v>36</v>
      </c>
      <c r="B43" s="332"/>
      <c r="C43" s="102"/>
      <c r="D43" s="103"/>
      <c r="E43" s="103"/>
      <c r="F43" s="111"/>
      <c r="G43" s="324"/>
      <c r="H43" s="198"/>
      <c r="I43" s="103"/>
      <c r="J43" s="103"/>
      <c r="K43" s="111"/>
      <c r="L43" s="103"/>
      <c r="M43" s="104"/>
      <c r="N43" s="318">
        <f t="shared" si="1"/>
        <v>0</v>
      </c>
      <c r="O43" s="104"/>
    </row>
    <row r="44" spans="1:15" ht="18.75" customHeight="1">
      <c r="A44" s="329">
        <v>37</v>
      </c>
      <c r="B44" s="332"/>
      <c r="C44" s="102"/>
      <c r="D44" s="103"/>
      <c r="E44" s="103"/>
      <c r="F44" s="111"/>
      <c r="G44" s="324"/>
      <c r="H44" s="198"/>
      <c r="I44" s="103"/>
      <c r="J44" s="103"/>
      <c r="K44" s="111"/>
      <c r="L44" s="103"/>
      <c r="M44" s="104"/>
      <c r="N44" s="318">
        <f t="shared" si="1"/>
        <v>0</v>
      </c>
      <c r="O44" s="104"/>
    </row>
    <row r="45" spans="1:15" ht="18.75" customHeight="1">
      <c r="A45" s="329">
        <v>38</v>
      </c>
      <c r="B45" s="332"/>
      <c r="C45" s="102"/>
      <c r="D45" s="103"/>
      <c r="E45" s="103"/>
      <c r="F45" s="111"/>
      <c r="G45" s="324"/>
      <c r="H45" s="198"/>
      <c r="I45" s="103"/>
      <c r="J45" s="103"/>
      <c r="K45" s="111"/>
      <c r="L45" s="103"/>
      <c r="M45" s="104"/>
      <c r="N45" s="318">
        <f t="shared" si="1"/>
        <v>0</v>
      </c>
      <c r="O45" s="104"/>
    </row>
    <row r="46" spans="1:15" ht="18.75" customHeight="1">
      <c r="A46" s="329">
        <v>39</v>
      </c>
      <c r="B46" s="332"/>
      <c r="C46" s="102"/>
      <c r="D46" s="103"/>
      <c r="E46" s="103"/>
      <c r="F46" s="111"/>
      <c r="G46" s="324"/>
      <c r="H46" s="198"/>
      <c r="I46" s="103"/>
      <c r="J46" s="103"/>
      <c r="K46" s="111"/>
      <c r="L46" s="103"/>
      <c r="M46" s="104"/>
      <c r="N46" s="318">
        <f t="shared" si="1"/>
        <v>0</v>
      </c>
      <c r="O46" s="104"/>
    </row>
    <row r="47" spans="1:15" ht="18.75" customHeight="1">
      <c r="A47" s="329">
        <v>40</v>
      </c>
      <c r="B47" s="332"/>
      <c r="C47" s="102"/>
      <c r="D47" s="103"/>
      <c r="E47" s="103"/>
      <c r="F47" s="111"/>
      <c r="G47" s="324"/>
      <c r="H47" s="198"/>
      <c r="I47" s="103"/>
      <c r="J47" s="103"/>
      <c r="K47" s="111"/>
      <c r="L47" s="103"/>
      <c r="M47" s="104"/>
      <c r="N47" s="318">
        <f t="shared" si="1"/>
        <v>0</v>
      </c>
      <c r="O47" s="104"/>
    </row>
    <row r="48" spans="1:15" ht="18.75" customHeight="1">
      <c r="A48" s="329">
        <v>41</v>
      </c>
      <c r="B48" s="332"/>
      <c r="C48" s="102"/>
      <c r="D48" s="103"/>
      <c r="E48" s="103"/>
      <c r="F48" s="111"/>
      <c r="G48" s="324"/>
      <c r="H48" s="198"/>
      <c r="I48" s="103"/>
      <c r="J48" s="103"/>
      <c r="K48" s="111"/>
      <c r="L48" s="103"/>
      <c r="M48" s="104"/>
      <c r="N48" s="318">
        <f t="shared" si="1"/>
        <v>0</v>
      </c>
      <c r="O48" s="104"/>
    </row>
    <row r="49" spans="1:15" ht="18.75" customHeight="1">
      <c r="A49" s="329">
        <v>42</v>
      </c>
      <c r="B49" s="332"/>
      <c r="C49" s="102"/>
      <c r="D49" s="103"/>
      <c r="E49" s="103"/>
      <c r="F49" s="111"/>
      <c r="G49" s="324"/>
      <c r="H49" s="198"/>
      <c r="I49" s="103"/>
      <c r="J49" s="103"/>
      <c r="K49" s="111"/>
      <c r="L49" s="103"/>
      <c r="M49" s="104"/>
      <c r="N49" s="318">
        <f t="shared" si="1"/>
        <v>0</v>
      </c>
      <c r="O49" s="104"/>
    </row>
    <row r="50" spans="1:15" ht="18.75" customHeight="1">
      <c r="A50" s="329">
        <v>43</v>
      </c>
      <c r="B50" s="332"/>
      <c r="C50" s="102"/>
      <c r="D50" s="103"/>
      <c r="E50" s="103"/>
      <c r="F50" s="111"/>
      <c r="G50" s="324"/>
      <c r="H50" s="198"/>
      <c r="I50" s="103"/>
      <c r="J50" s="103"/>
      <c r="K50" s="111"/>
      <c r="L50" s="103"/>
      <c r="M50" s="104"/>
      <c r="N50" s="318">
        <f t="shared" si="1"/>
        <v>0</v>
      </c>
      <c r="O50" s="104"/>
    </row>
    <row r="51" spans="1:15" ht="18.75" customHeight="1">
      <c r="A51" s="329">
        <v>44</v>
      </c>
      <c r="B51" s="332"/>
      <c r="C51" s="102"/>
      <c r="D51" s="103"/>
      <c r="E51" s="103"/>
      <c r="F51" s="111"/>
      <c r="G51" s="324"/>
      <c r="H51" s="198"/>
      <c r="I51" s="103"/>
      <c r="J51" s="103"/>
      <c r="K51" s="111"/>
      <c r="L51" s="103"/>
      <c r="M51" s="104"/>
      <c r="N51" s="318">
        <f t="shared" si="1"/>
        <v>0</v>
      </c>
      <c r="O51" s="104"/>
    </row>
    <row r="52" spans="1:15" ht="18.75" customHeight="1">
      <c r="A52" s="329">
        <v>45</v>
      </c>
      <c r="B52" s="332"/>
      <c r="C52" s="102"/>
      <c r="D52" s="103"/>
      <c r="E52" s="103"/>
      <c r="F52" s="111"/>
      <c r="G52" s="324"/>
      <c r="H52" s="198"/>
      <c r="I52" s="103"/>
      <c r="J52" s="103"/>
      <c r="K52" s="111"/>
      <c r="L52" s="103"/>
      <c r="M52" s="104"/>
      <c r="N52" s="318">
        <f t="shared" si="1"/>
        <v>0</v>
      </c>
      <c r="O52" s="104"/>
    </row>
    <row r="53" spans="1:15" ht="18.75" customHeight="1">
      <c r="A53" s="329">
        <v>46</v>
      </c>
      <c r="B53" s="332"/>
      <c r="C53" s="102"/>
      <c r="D53" s="103"/>
      <c r="E53" s="103"/>
      <c r="F53" s="111"/>
      <c r="G53" s="324"/>
      <c r="H53" s="198"/>
      <c r="I53" s="103"/>
      <c r="J53" s="103"/>
      <c r="K53" s="111"/>
      <c r="L53" s="103"/>
      <c r="M53" s="104"/>
      <c r="N53" s="318">
        <f t="shared" si="1"/>
        <v>0</v>
      </c>
      <c r="O53" s="104"/>
    </row>
    <row r="54" spans="1:15" ht="18.75" customHeight="1">
      <c r="A54" s="329">
        <v>47</v>
      </c>
      <c r="B54" s="332"/>
      <c r="C54" s="102"/>
      <c r="D54" s="103"/>
      <c r="E54" s="103"/>
      <c r="F54" s="111"/>
      <c r="G54" s="324"/>
      <c r="H54" s="198"/>
      <c r="I54" s="103"/>
      <c r="J54" s="103"/>
      <c r="K54" s="111"/>
      <c r="L54" s="103"/>
      <c r="M54" s="104"/>
      <c r="N54" s="318">
        <f t="shared" si="1"/>
        <v>0</v>
      </c>
      <c r="O54" s="104"/>
    </row>
    <row r="55" spans="1:15" ht="18.75" customHeight="1">
      <c r="A55" s="329">
        <v>48</v>
      </c>
      <c r="B55" s="332"/>
      <c r="C55" s="102"/>
      <c r="D55" s="103"/>
      <c r="E55" s="103"/>
      <c r="F55" s="111"/>
      <c r="G55" s="324"/>
      <c r="H55" s="198"/>
      <c r="I55" s="103"/>
      <c r="J55" s="103"/>
      <c r="K55" s="111"/>
      <c r="L55" s="103"/>
      <c r="M55" s="104"/>
      <c r="N55" s="318">
        <f t="shared" si="1"/>
        <v>0</v>
      </c>
      <c r="O55" s="104"/>
    </row>
    <row r="56" spans="1:15" ht="18.75" customHeight="1">
      <c r="A56" s="329">
        <v>49</v>
      </c>
      <c r="B56" s="332"/>
      <c r="C56" s="102"/>
      <c r="D56" s="103"/>
      <c r="E56" s="103"/>
      <c r="F56" s="111"/>
      <c r="G56" s="324"/>
      <c r="H56" s="198"/>
      <c r="I56" s="103"/>
      <c r="J56" s="103"/>
      <c r="K56" s="111"/>
      <c r="L56" s="103"/>
      <c r="M56" s="104"/>
      <c r="N56" s="318">
        <f t="shared" si="1"/>
        <v>0</v>
      </c>
      <c r="O56" s="104"/>
    </row>
    <row r="57" spans="1:15" ht="18.75" customHeight="1">
      <c r="A57" s="329">
        <v>50</v>
      </c>
      <c r="B57" s="332"/>
      <c r="C57" s="102"/>
      <c r="D57" s="103"/>
      <c r="E57" s="103"/>
      <c r="F57" s="111"/>
      <c r="G57" s="324"/>
      <c r="H57" s="198"/>
      <c r="I57" s="103"/>
      <c r="J57" s="103"/>
      <c r="K57" s="111"/>
      <c r="L57" s="103"/>
      <c r="M57" s="104"/>
      <c r="N57" s="318">
        <f t="shared" si="1"/>
        <v>0</v>
      </c>
      <c r="O57" s="104"/>
    </row>
    <row r="58" spans="1:15" ht="18.75" customHeight="1">
      <c r="A58" s="329">
        <v>51</v>
      </c>
      <c r="B58" s="332"/>
      <c r="C58" s="102"/>
      <c r="D58" s="103"/>
      <c r="E58" s="103"/>
      <c r="F58" s="111"/>
      <c r="G58" s="324"/>
      <c r="H58" s="198"/>
      <c r="I58" s="103"/>
      <c r="J58" s="103"/>
      <c r="K58" s="111"/>
      <c r="L58" s="103"/>
      <c r="M58" s="104"/>
      <c r="N58" s="318">
        <f t="shared" si="1"/>
        <v>0</v>
      </c>
      <c r="O58" s="104"/>
    </row>
    <row r="59" spans="1:15" ht="18.75" customHeight="1">
      <c r="A59" s="329">
        <v>52</v>
      </c>
      <c r="B59" s="332"/>
      <c r="C59" s="102"/>
      <c r="D59" s="103"/>
      <c r="E59" s="103"/>
      <c r="F59" s="111"/>
      <c r="G59" s="324"/>
      <c r="H59" s="198"/>
      <c r="I59" s="103"/>
      <c r="J59" s="103"/>
      <c r="K59" s="111"/>
      <c r="L59" s="103"/>
      <c r="M59" s="104"/>
      <c r="N59" s="318">
        <f t="shared" si="1"/>
        <v>0</v>
      </c>
      <c r="O59" s="104"/>
    </row>
    <row r="60" spans="1:15" ht="18.75" customHeight="1">
      <c r="A60" s="329">
        <v>53</v>
      </c>
      <c r="B60" s="332"/>
      <c r="C60" s="102"/>
      <c r="D60" s="103"/>
      <c r="E60" s="103"/>
      <c r="F60" s="111"/>
      <c r="G60" s="324"/>
      <c r="H60" s="198"/>
      <c r="I60" s="103"/>
      <c r="J60" s="103"/>
      <c r="K60" s="111"/>
      <c r="L60" s="103"/>
      <c r="M60" s="104"/>
      <c r="N60" s="318">
        <f t="shared" si="1"/>
        <v>0</v>
      </c>
      <c r="O60" s="104"/>
    </row>
    <row r="61" spans="1:15" ht="18.75" customHeight="1">
      <c r="A61" s="329">
        <v>54</v>
      </c>
      <c r="B61" s="332"/>
      <c r="C61" s="102"/>
      <c r="D61" s="103"/>
      <c r="E61" s="103"/>
      <c r="F61" s="111"/>
      <c r="G61" s="324"/>
      <c r="H61" s="198"/>
      <c r="I61" s="103"/>
      <c r="J61" s="103"/>
      <c r="K61" s="111"/>
      <c r="L61" s="103"/>
      <c r="M61" s="104"/>
      <c r="N61" s="318">
        <f t="shared" si="1"/>
        <v>0</v>
      </c>
      <c r="O61" s="104"/>
    </row>
    <row r="62" spans="1:15" ht="18.75" customHeight="1">
      <c r="A62" s="329">
        <v>55</v>
      </c>
      <c r="B62" s="332"/>
      <c r="C62" s="102"/>
      <c r="D62" s="103"/>
      <c r="E62" s="103"/>
      <c r="F62" s="111"/>
      <c r="G62" s="324"/>
      <c r="H62" s="198"/>
      <c r="I62" s="103"/>
      <c r="J62" s="103"/>
      <c r="K62" s="111"/>
      <c r="L62" s="103"/>
      <c r="M62" s="104"/>
      <c r="N62" s="318">
        <f t="shared" si="1"/>
        <v>0</v>
      </c>
      <c r="O62" s="104"/>
    </row>
    <row r="63" spans="1:15" ht="18.75" customHeight="1">
      <c r="A63" s="329">
        <v>56</v>
      </c>
      <c r="B63" s="332"/>
      <c r="C63" s="102"/>
      <c r="D63" s="103"/>
      <c r="E63" s="103"/>
      <c r="F63" s="111"/>
      <c r="G63" s="324"/>
      <c r="H63" s="198"/>
      <c r="I63" s="103"/>
      <c r="J63" s="103"/>
      <c r="K63" s="111"/>
      <c r="L63" s="103"/>
      <c r="M63" s="104"/>
      <c r="N63" s="318">
        <f t="shared" si="1"/>
        <v>0</v>
      </c>
      <c r="O63" s="104"/>
    </row>
    <row r="64" spans="1:15" ht="18.75" customHeight="1">
      <c r="A64" s="329">
        <v>57</v>
      </c>
      <c r="B64" s="332"/>
      <c r="C64" s="102"/>
      <c r="D64" s="103"/>
      <c r="E64" s="103"/>
      <c r="F64" s="111"/>
      <c r="G64" s="324"/>
      <c r="H64" s="198"/>
      <c r="I64" s="103"/>
      <c r="J64" s="103"/>
      <c r="K64" s="111"/>
      <c r="L64" s="103"/>
      <c r="M64" s="104"/>
      <c r="N64" s="318">
        <f t="shared" si="1"/>
        <v>0</v>
      </c>
      <c r="O64" s="104"/>
    </row>
    <row r="65" spans="1:15" ht="18.75" customHeight="1">
      <c r="A65" s="329">
        <v>58</v>
      </c>
      <c r="B65" s="332"/>
      <c r="C65" s="102"/>
      <c r="D65" s="103"/>
      <c r="E65" s="103"/>
      <c r="F65" s="111"/>
      <c r="G65" s="324"/>
      <c r="H65" s="198"/>
      <c r="I65" s="103"/>
      <c r="J65" s="103"/>
      <c r="K65" s="111"/>
      <c r="L65" s="103"/>
      <c r="M65" s="104"/>
      <c r="N65" s="318">
        <f t="shared" si="1"/>
        <v>0</v>
      </c>
      <c r="O65" s="104"/>
    </row>
    <row r="66" spans="1:15" ht="18.75" customHeight="1">
      <c r="A66" s="329">
        <v>59</v>
      </c>
      <c r="B66" s="332"/>
      <c r="C66" s="102"/>
      <c r="D66" s="103"/>
      <c r="E66" s="103"/>
      <c r="F66" s="111"/>
      <c r="G66" s="324"/>
      <c r="H66" s="198"/>
      <c r="I66" s="103"/>
      <c r="J66" s="103"/>
      <c r="K66" s="111"/>
      <c r="L66" s="103"/>
      <c r="M66" s="104"/>
      <c r="N66" s="318">
        <f t="shared" si="1"/>
        <v>0</v>
      </c>
      <c r="O66" s="104"/>
    </row>
    <row r="67" spans="1:15" ht="18.75" customHeight="1">
      <c r="A67" s="329">
        <v>60</v>
      </c>
      <c r="B67" s="332"/>
      <c r="C67" s="102"/>
      <c r="D67" s="103"/>
      <c r="E67" s="103"/>
      <c r="F67" s="111"/>
      <c r="G67" s="324"/>
      <c r="H67" s="198"/>
      <c r="I67" s="103"/>
      <c r="J67" s="103"/>
      <c r="K67" s="111"/>
      <c r="L67" s="103"/>
      <c r="M67" s="104"/>
      <c r="N67" s="318">
        <f t="shared" si="1"/>
        <v>0</v>
      </c>
      <c r="O67" s="104"/>
    </row>
    <row r="68" spans="1:15" ht="19.5" customHeight="1">
      <c r="A68" s="329">
        <v>61</v>
      </c>
      <c r="B68" s="332"/>
      <c r="C68" s="102"/>
      <c r="D68" s="103"/>
      <c r="E68" s="103"/>
      <c r="F68" s="111"/>
      <c r="G68" s="324"/>
      <c r="H68" s="198"/>
      <c r="I68" s="103"/>
      <c r="J68" s="103"/>
      <c r="K68" s="111"/>
      <c r="L68" s="103"/>
      <c r="M68" s="104"/>
      <c r="N68" s="318">
        <f t="shared" si="1"/>
        <v>0</v>
      </c>
      <c r="O68" s="104"/>
    </row>
    <row r="69" spans="1:15" ht="19.5" customHeight="1">
      <c r="A69" s="329">
        <v>62</v>
      </c>
      <c r="B69" s="332"/>
      <c r="C69" s="102"/>
      <c r="D69" s="103"/>
      <c r="E69" s="103"/>
      <c r="F69" s="111"/>
      <c r="G69" s="324"/>
      <c r="H69" s="198"/>
      <c r="I69" s="103"/>
      <c r="J69" s="103"/>
      <c r="K69" s="111"/>
      <c r="L69" s="103"/>
      <c r="M69" s="104"/>
      <c r="N69" s="318">
        <f t="shared" si="1"/>
        <v>0</v>
      </c>
      <c r="O69" s="104"/>
    </row>
    <row r="70" spans="1:15" ht="19.5" customHeight="1">
      <c r="A70" s="329">
        <v>63</v>
      </c>
      <c r="B70" s="332"/>
      <c r="C70" s="102"/>
      <c r="D70" s="103"/>
      <c r="E70" s="103"/>
      <c r="F70" s="111"/>
      <c r="G70" s="324"/>
      <c r="H70" s="198"/>
      <c r="I70" s="103"/>
      <c r="J70" s="103"/>
      <c r="K70" s="111"/>
      <c r="L70" s="103"/>
      <c r="M70" s="104"/>
      <c r="N70" s="318">
        <f t="shared" si="1"/>
        <v>0</v>
      </c>
      <c r="O70" s="104"/>
    </row>
    <row r="71" spans="1:15" ht="19.5" customHeight="1">
      <c r="A71" s="329">
        <v>64</v>
      </c>
      <c r="B71" s="332"/>
      <c r="C71" s="102"/>
      <c r="D71" s="103"/>
      <c r="E71" s="103"/>
      <c r="F71" s="111"/>
      <c r="G71" s="324"/>
      <c r="H71" s="198"/>
      <c r="I71" s="103"/>
      <c r="J71" s="103"/>
      <c r="K71" s="111"/>
      <c r="L71" s="103"/>
      <c r="M71" s="104"/>
      <c r="N71" s="318">
        <f t="shared" si="1"/>
        <v>0</v>
      </c>
      <c r="O71" s="104"/>
    </row>
    <row r="72" spans="1:15" ht="19.5" customHeight="1">
      <c r="A72" s="329">
        <v>65</v>
      </c>
      <c r="B72" s="332"/>
      <c r="C72" s="102"/>
      <c r="D72" s="103"/>
      <c r="E72" s="103"/>
      <c r="F72" s="111"/>
      <c r="G72" s="324"/>
      <c r="H72" s="198"/>
      <c r="I72" s="103"/>
      <c r="J72" s="103"/>
      <c r="K72" s="111"/>
      <c r="L72" s="103"/>
      <c r="M72" s="104"/>
      <c r="N72" s="318">
        <f aca="true" t="shared" si="2" ref="N72:N87">SUM(F72,K72)</f>
        <v>0</v>
      </c>
      <c r="O72" s="104"/>
    </row>
    <row r="73" spans="1:15" ht="19.5" customHeight="1">
      <c r="A73" s="329">
        <v>66</v>
      </c>
      <c r="B73" s="332"/>
      <c r="C73" s="102"/>
      <c r="D73" s="103"/>
      <c r="E73" s="103"/>
      <c r="F73" s="111"/>
      <c r="G73" s="324"/>
      <c r="H73" s="198"/>
      <c r="I73" s="103"/>
      <c r="J73" s="103"/>
      <c r="K73" s="111"/>
      <c r="L73" s="103"/>
      <c r="M73" s="104"/>
      <c r="N73" s="318">
        <f t="shared" si="2"/>
        <v>0</v>
      </c>
      <c r="O73" s="104"/>
    </row>
    <row r="74" spans="1:15" ht="19.5" customHeight="1">
      <c r="A74" s="329">
        <v>67</v>
      </c>
      <c r="B74" s="332"/>
      <c r="C74" s="102"/>
      <c r="D74" s="103"/>
      <c r="E74" s="103"/>
      <c r="F74" s="111"/>
      <c r="G74" s="324"/>
      <c r="H74" s="198"/>
      <c r="I74" s="103"/>
      <c r="J74" s="103"/>
      <c r="K74" s="111"/>
      <c r="L74" s="103"/>
      <c r="M74" s="104"/>
      <c r="N74" s="318">
        <f t="shared" si="2"/>
        <v>0</v>
      </c>
      <c r="O74" s="104"/>
    </row>
    <row r="75" spans="1:15" ht="19.5" customHeight="1">
      <c r="A75" s="329">
        <v>68</v>
      </c>
      <c r="B75" s="332"/>
      <c r="C75" s="102"/>
      <c r="D75" s="103"/>
      <c r="E75" s="103"/>
      <c r="F75" s="111"/>
      <c r="G75" s="324"/>
      <c r="H75" s="198"/>
      <c r="I75" s="103"/>
      <c r="J75" s="103"/>
      <c r="K75" s="111"/>
      <c r="L75" s="103"/>
      <c r="M75" s="104"/>
      <c r="N75" s="318">
        <f t="shared" si="2"/>
        <v>0</v>
      </c>
      <c r="O75" s="104"/>
    </row>
    <row r="76" spans="1:15" ht="19.5" customHeight="1">
      <c r="A76" s="329">
        <v>69</v>
      </c>
      <c r="B76" s="332"/>
      <c r="C76" s="102"/>
      <c r="D76" s="103"/>
      <c r="E76" s="103"/>
      <c r="F76" s="111"/>
      <c r="G76" s="324"/>
      <c r="H76" s="198"/>
      <c r="I76" s="103"/>
      <c r="J76" s="103"/>
      <c r="K76" s="111"/>
      <c r="L76" s="103"/>
      <c r="M76" s="104"/>
      <c r="N76" s="318">
        <f t="shared" si="2"/>
        <v>0</v>
      </c>
      <c r="O76" s="104"/>
    </row>
    <row r="77" spans="1:15" ht="19.5" customHeight="1">
      <c r="A77" s="329">
        <v>70</v>
      </c>
      <c r="B77" s="332"/>
      <c r="C77" s="102"/>
      <c r="D77" s="103"/>
      <c r="E77" s="103"/>
      <c r="F77" s="111"/>
      <c r="G77" s="324"/>
      <c r="H77" s="198"/>
      <c r="I77" s="103"/>
      <c r="J77" s="103"/>
      <c r="K77" s="111"/>
      <c r="L77" s="103"/>
      <c r="M77" s="104"/>
      <c r="N77" s="318">
        <f t="shared" si="2"/>
        <v>0</v>
      </c>
      <c r="O77" s="104"/>
    </row>
    <row r="78" spans="1:15" ht="19.5" customHeight="1">
      <c r="A78" s="329">
        <v>71</v>
      </c>
      <c r="B78" s="332"/>
      <c r="C78" s="102"/>
      <c r="D78" s="103"/>
      <c r="E78" s="103"/>
      <c r="F78" s="111"/>
      <c r="G78" s="324"/>
      <c r="H78" s="198"/>
      <c r="I78" s="103"/>
      <c r="J78" s="103"/>
      <c r="K78" s="111"/>
      <c r="L78" s="103"/>
      <c r="M78" s="104"/>
      <c r="N78" s="318">
        <f t="shared" si="2"/>
        <v>0</v>
      </c>
      <c r="O78" s="104"/>
    </row>
    <row r="79" spans="1:15" ht="19.5" customHeight="1">
      <c r="A79" s="329">
        <v>72</v>
      </c>
      <c r="B79" s="332"/>
      <c r="C79" s="102"/>
      <c r="D79" s="103"/>
      <c r="E79" s="103"/>
      <c r="F79" s="111"/>
      <c r="G79" s="324"/>
      <c r="H79" s="198"/>
      <c r="I79" s="103"/>
      <c r="J79" s="103"/>
      <c r="K79" s="111"/>
      <c r="L79" s="103"/>
      <c r="M79" s="104"/>
      <c r="N79" s="318">
        <f t="shared" si="2"/>
        <v>0</v>
      </c>
      <c r="O79" s="104"/>
    </row>
    <row r="80" spans="1:15" ht="19.5" customHeight="1">
      <c r="A80" s="329">
        <v>73</v>
      </c>
      <c r="B80" s="332"/>
      <c r="C80" s="102"/>
      <c r="D80" s="103"/>
      <c r="E80" s="103"/>
      <c r="F80" s="111"/>
      <c r="G80" s="324"/>
      <c r="H80" s="198"/>
      <c r="I80" s="103"/>
      <c r="J80" s="103"/>
      <c r="K80" s="111"/>
      <c r="L80" s="103"/>
      <c r="M80" s="104"/>
      <c r="N80" s="318">
        <f t="shared" si="2"/>
        <v>0</v>
      </c>
      <c r="O80" s="104"/>
    </row>
    <row r="81" spans="1:15" ht="19.5" customHeight="1">
      <c r="A81" s="329">
        <v>74</v>
      </c>
      <c r="B81" s="332"/>
      <c r="C81" s="102"/>
      <c r="D81" s="103"/>
      <c r="E81" s="103"/>
      <c r="F81" s="111"/>
      <c r="G81" s="324"/>
      <c r="H81" s="198"/>
      <c r="I81" s="103"/>
      <c r="J81" s="103"/>
      <c r="K81" s="111"/>
      <c r="L81" s="103"/>
      <c r="M81" s="104"/>
      <c r="N81" s="318">
        <f t="shared" si="2"/>
        <v>0</v>
      </c>
      <c r="O81" s="104"/>
    </row>
    <row r="82" spans="1:15" ht="19.5" customHeight="1">
      <c r="A82" s="329">
        <v>75</v>
      </c>
      <c r="B82" s="332"/>
      <c r="C82" s="102"/>
      <c r="D82" s="103"/>
      <c r="E82" s="103"/>
      <c r="F82" s="111"/>
      <c r="G82" s="324"/>
      <c r="H82" s="198"/>
      <c r="I82" s="103"/>
      <c r="J82" s="103"/>
      <c r="K82" s="111"/>
      <c r="L82" s="103"/>
      <c r="M82" s="104"/>
      <c r="N82" s="318">
        <f t="shared" si="2"/>
        <v>0</v>
      </c>
      <c r="O82" s="104"/>
    </row>
    <row r="83" spans="1:15" ht="19.5" customHeight="1">
      <c r="A83" s="329">
        <v>76</v>
      </c>
      <c r="B83" s="332"/>
      <c r="C83" s="102"/>
      <c r="D83" s="103"/>
      <c r="E83" s="103"/>
      <c r="F83" s="111"/>
      <c r="G83" s="324"/>
      <c r="H83" s="198"/>
      <c r="I83" s="103"/>
      <c r="J83" s="103"/>
      <c r="K83" s="111"/>
      <c r="L83" s="103"/>
      <c r="M83" s="104"/>
      <c r="N83" s="318">
        <f t="shared" si="2"/>
        <v>0</v>
      </c>
      <c r="O83" s="104"/>
    </row>
    <row r="84" spans="1:15" ht="19.5" customHeight="1">
      <c r="A84" s="329">
        <v>77</v>
      </c>
      <c r="B84" s="332"/>
      <c r="C84" s="102"/>
      <c r="D84" s="103"/>
      <c r="E84" s="103"/>
      <c r="F84" s="111"/>
      <c r="G84" s="324"/>
      <c r="H84" s="198"/>
      <c r="I84" s="103"/>
      <c r="J84" s="103"/>
      <c r="K84" s="111"/>
      <c r="L84" s="103"/>
      <c r="M84" s="104"/>
      <c r="N84" s="318">
        <f t="shared" si="2"/>
        <v>0</v>
      </c>
      <c r="O84" s="104"/>
    </row>
    <row r="85" spans="1:15" ht="19.5" customHeight="1">
      <c r="A85" s="329">
        <v>78</v>
      </c>
      <c r="B85" s="332"/>
      <c r="C85" s="102"/>
      <c r="D85" s="103"/>
      <c r="E85" s="103"/>
      <c r="F85" s="111"/>
      <c r="G85" s="324"/>
      <c r="H85" s="198"/>
      <c r="I85" s="103"/>
      <c r="J85" s="103"/>
      <c r="K85" s="111"/>
      <c r="L85" s="103"/>
      <c r="M85" s="104"/>
      <c r="N85" s="318">
        <f t="shared" si="2"/>
        <v>0</v>
      </c>
      <c r="O85" s="104"/>
    </row>
    <row r="86" spans="1:15" ht="19.5" customHeight="1">
      <c r="A86" s="329">
        <v>79</v>
      </c>
      <c r="B86" s="332"/>
      <c r="C86" s="102"/>
      <c r="D86" s="103"/>
      <c r="E86" s="103"/>
      <c r="F86" s="111"/>
      <c r="G86" s="324"/>
      <c r="H86" s="198"/>
      <c r="I86" s="103"/>
      <c r="J86" s="103"/>
      <c r="K86" s="111"/>
      <c r="L86" s="103"/>
      <c r="M86" s="104"/>
      <c r="N86" s="318">
        <f t="shared" si="2"/>
        <v>0</v>
      </c>
      <c r="O86" s="104"/>
    </row>
    <row r="87" spans="1:15" ht="19.5" customHeight="1" thickBot="1">
      <c r="A87" s="329">
        <v>80</v>
      </c>
      <c r="B87" s="333"/>
      <c r="C87" s="248"/>
      <c r="D87" s="327"/>
      <c r="E87" s="327"/>
      <c r="F87" s="328"/>
      <c r="G87" s="325"/>
      <c r="H87" s="326"/>
      <c r="I87" s="327"/>
      <c r="J87" s="327"/>
      <c r="K87" s="328"/>
      <c r="L87" s="103"/>
      <c r="M87" s="104"/>
      <c r="N87" s="318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6" customWidth="1"/>
    <col min="15" max="15" width="8.57421875" style="0" customWidth="1"/>
    <col min="16" max="16" width="11.57421875" style="0" hidden="1" customWidth="1"/>
  </cols>
  <sheetData>
    <row r="1" spans="1:14" ht="24">
      <c r="A1" s="47" t="str">
        <f>Altalanos!$A$6</f>
        <v>Mikulás kupa</v>
      </c>
      <c r="B1" s="48"/>
      <c r="C1" s="48"/>
      <c r="D1" s="38"/>
      <c r="E1" s="38"/>
      <c r="F1" s="49"/>
      <c r="G1" s="38"/>
      <c r="H1" s="38"/>
      <c r="I1" s="38"/>
      <c r="J1" s="38"/>
      <c r="K1" s="38"/>
      <c r="L1" s="38"/>
      <c r="M1" s="38"/>
      <c r="N1" s="50"/>
    </row>
    <row r="2" spans="1:14" ht="12.75">
      <c r="A2" s="51"/>
      <c r="B2" s="30"/>
      <c r="C2" s="30"/>
      <c r="D2" s="38"/>
      <c r="E2" s="38"/>
      <c r="F2" s="38"/>
      <c r="G2" s="38"/>
      <c r="H2" s="38"/>
      <c r="I2" s="38"/>
      <c r="J2" s="38"/>
      <c r="K2" s="38"/>
      <c r="L2" s="38"/>
      <c r="M2" s="38"/>
      <c r="N2" s="49"/>
    </row>
    <row r="3" spans="1:14" s="2" customFormat="1" ht="39.75" customHeight="1" thickBot="1">
      <c r="A3" s="52"/>
      <c r="B3" s="53" t="s">
        <v>16</v>
      </c>
      <c r="C3" s="54"/>
      <c r="D3" s="55"/>
      <c r="E3" s="55"/>
      <c r="F3" s="56"/>
      <c r="G3" s="55"/>
      <c r="H3" s="57"/>
      <c r="I3" s="56"/>
      <c r="J3" s="55"/>
      <c r="K3" s="55"/>
      <c r="L3" s="55"/>
      <c r="M3" s="55"/>
      <c r="N3" s="57"/>
    </row>
    <row r="4" spans="1:14" s="18" customFormat="1" ht="9">
      <c r="A4" s="56" t="s">
        <v>17</v>
      </c>
      <c r="B4" s="54" t="s">
        <v>13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39" customFormat="1" ht="12.75" customHeight="1">
      <c r="A5" s="59" t="str">
        <f>Altalanos!$A$10</f>
        <v>2022.12.10-11</v>
      </c>
      <c r="B5" s="60" t="str">
        <f>Altalanos!$C$10</f>
        <v>Budapest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</row>
    <row r="6" spans="1:14" s="2" customFormat="1" ht="60" customHeight="1" thickBot="1">
      <c r="A6" s="460" t="s">
        <v>18</v>
      </c>
      <c r="B6" s="460"/>
      <c r="C6" s="63"/>
      <c r="D6" s="63"/>
      <c r="E6" s="63"/>
      <c r="F6" s="64"/>
      <c r="G6" s="65"/>
      <c r="H6" s="63"/>
      <c r="I6" s="64"/>
      <c r="J6" s="63"/>
      <c r="K6" s="63"/>
      <c r="L6" s="63"/>
      <c r="M6" s="63"/>
      <c r="N6" s="66"/>
    </row>
    <row r="7" spans="1:14" s="18" customFormat="1" ht="13.5" customHeight="1" hidden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58"/>
    </row>
    <row r="8" spans="1:14" s="11" customFormat="1" ht="12.75" customHeight="1" hidden="1">
      <c r="A8" s="6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61"/>
    </row>
    <row r="9" spans="1:14" s="18" customFormat="1" ht="12.75" hidden="1">
      <c r="A9" s="70"/>
      <c r="B9" s="71"/>
      <c r="C9" s="72"/>
      <c r="D9" s="71"/>
      <c r="E9" s="71"/>
      <c r="F9" s="71"/>
      <c r="G9" s="71"/>
      <c r="H9" s="71"/>
      <c r="I9" s="71"/>
      <c r="J9" s="71"/>
      <c r="K9" s="71"/>
      <c r="L9" s="71"/>
      <c r="M9" s="71"/>
      <c r="N9" s="73"/>
    </row>
    <row r="10" spans="1:14" s="18" customFormat="1" ht="9" hidden="1">
      <c r="A10" s="67"/>
      <c r="B10" s="6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39" customFormat="1" ht="12.75" customHeight="1" hidden="1">
      <c r="A11" s="74"/>
      <c r="B11" s="4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58"/>
    </row>
    <row r="12" spans="1:14" s="18" customFormat="1" ht="9" hidden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8"/>
    </row>
    <row r="13" spans="1:14" s="11" customFormat="1" ht="12.75" customHeight="1" hidden="1">
      <c r="A13" s="6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2"/>
    </row>
    <row r="14" spans="1:14" s="18" customFormat="1" ht="12.75" hidden="1">
      <c r="A14" s="70"/>
      <c r="B14" s="71"/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3"/>
    </row>
    <row r="15" spans="1:14" s="18" customFormat="1" ht="9" hidden="1">
      <c r="A15" s="67"/>
      <c r="B15" s="6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18" customFormat="1" ht="12.75" hidden="1">
      <c r="A16" s="74"/>
      <c r="B16" s="4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58"/>
    </row>
    <row r="17" spans="1:14" s="18" customFormat="1" ht="9" hidden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58"/>
    </row>
    <row r="18" spans="1:14" s="11" customFormat="1" ht="12.75" customHeight="1" hidden="1">
      <c r="A18" s="6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2"/>
    </row>
    <row r="19" spans="1:14" s="11" customFormat="1" ht="7.5" customHeight="1" hidden="1">
      <c r="A19" s="75"/>
      <c r="B19" s="7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53" t="s">
        <v>19</v>
      </c>
      <c r="B20" s="254"/>
      <c r="C20" s="72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3"/>
    </row>
    <row r="21" spans="1:16" s="18" customFormat="1" ht="9">
      <c r="A21" s="76" t="s">
        <v>20</v>
      </c>
      <c r="B21" s="77" t="s">
        <v>21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78" t="s">
        <v>45</v>
      </c>
    </row>
    <row r="22" spans="1:16" s="18" customFormat="1" ht="19.5" customHeight="1">
      <c r="A22" s="79"/>
      <c r="B22" s="8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58"/>
      <c r="P22" s="81" t="str">
        <f aca="true" t="shared" si="0" ref="P22:P29">LEFT(B22,1)&amp;" "&amp;A22</f>
        <v> </v>
      </c>
    </row>
    <row r="23" spans="1:16" s="18" customFormat="1" ht="19.5" customHeight="1">
      <c r="A23" s="79"/>
      <c r="B23" s="8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58"/>
      <c r="P23" s="81" t="str">
        <f t="shared" si="0"/>
        <v> </v>
      </c>
    </row>
    <row r="24" spans="1:16" s="18" customFormat="1" ht="19.5" customHeight="1">
      <c r="A24" s="79"/>
      <c r="B24" s="8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58"/>
      <c r="P24" s="81" t="str">
        <f t="shared" si="0"/>
        <v> </v>
      </c>
    </row>
    <row r="25" spans="1:16" s="2" customFormat="1" ht="19.5" customHeight="1">
      <c r="A25" s="79"/>
      <c r="B25" s="8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58"/>
      <c r="P25" s="81" t="str">
        <f t="shared" si="0"/>
        <v> </v>
      </c>
    </row>
    <row r="26" spans="1:16" s="2" customFormat="1" ht="19.5" customHeight="1">
      <c r="A26" s="79"/>
      <c r="B26" s="8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58"/>
      <c r="P26" s="81" t="str">
        <f t="shared" si="0"/>
        <v> </v>
      </c>
    </row>
    <row r="27" spans="1:16" s="2" customFormat="1" ht="19.5" customHeight="1">
      <c r="A27" s="79"/>
      <c r="B27" s="8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58"/>
      <c r="P27" s="81" t="str">
        <f t="shared" si="0"/>
        <v> </v>
      </c>
    </row>
    <row r="28" spans="1:16" s="2" customFormat="1" ht="19.5" customHeight="1">
      <c r="A28" s="79"/>
      <c r="B28" s="8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58"/>
      <c r="P28" s="81" t="str">
        <f t="shared" si="0"/>
        <v> </v>
      </c>
    </row>
    <row r="29" spans="1:16" s="2" customFormat="1" ht="19.5" customHeight="1" thickBot="1">
      <c r="A29" s="82"/>
      <c r="B29" s="8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58"/>
      <c r="P29" s="81" t="str">
        <f t="shared" si="0"/>
        <v> </v>
      </c>
    </row>
    <row r="30" spans="1:16" ht="13.5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84"/>
      <c r="P30" s="85" t="s">
        <v>46</v>
      </c>
    </row>
    <row r="31" spans="1:1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84"/>
    </row>
    <row r="32" spans="1:14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84"/>
    </row>
    <row r="33" spans="1:1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84"/>
    </row>
    <row r="34" spans="1:14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84"/>
    </row>
    <row r="35" spans="1:14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84"/>
    </row>
    <row r="36" spans="1:1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84"/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84"/>
    </row>
    <row r="38" spans="1:14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84"/>
    </row>
    <row r="39" spans="1:14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84"/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84"/>
    </row>
    <row r="41" spans="1:14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84"/>
    </row>
    <row r="42" spans="1:1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84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43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Q19" sqref="Q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377"/>
    </row>
    <row r="2" spans="1:19" ht="12.75">
      <c r="A2" s="348" t="s">
        <v>38</v>
      </c>
      <c r="B2" s="349"/>
      <c r="C2" s="349"/>
      <c r="D2" s="349"/>
      <c r="E2" s="446" t="str">
        <f>Altalanos!$B$8</f>
        <v>piros lány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377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IF($B8="","",VLOOKUP($B8,'zöld lány elo'!$A$7:$O$22,5))</f>
        <v>121107</v>
      </c>
      <c r="D7" s="469">
        <f>IF($B8="","",VLOOKUP($B8,'zöld lány elo'!$A$7:$O$23,14))</f>
        <v>0</v>
      </c>
      <c r="E7" s="368" t="str">
        <f>UPPER(IF($B8="","",VLOOKUP($B8,'zöld lány elo'!$A$7:$O$22,2)))</f>
        <v>EGYED </v>
      </c>
      <c r="F7" s="370"/>
      <c r="G7" s="368" t="str">
        <f>IF($B8="","",VLOOKUP($B8,'zöld lány elo'!$A$7:$O$22,3))</f>
        <v>Anna Zsófia </v>
      </c>
      <c r="H7" s="370"/>
      <c r="I7" s="368" t="str">
        <f>IF($B8="","",VLOOKUP($B8,'zöld lány elo'!$A$7:$O$22,4))</f>
        <v>MTK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1</v>
      </c>
      <c r="C8" s="371">
        <f>IF($B8="","",VLOOKUP($B8,'zöld lány elo'!$A$7:$O$22,10))</f>
        <v>120221</v>
      </c>
      <c r="D8" s="470"/>
      <c r="E8" s="368" t="str">
        <f>UPPER(IF($B8="","",VLOOKUP($B8,'zöld lány elo'!$A$7:$O$22,7)))</f>
        <v>BENOVICS </v>
      </c>
      <c r="F8" s="370"/>
      <c r="G8" s="368" t="str">
        <f>IF($B8="","",VLOOKUP($B8,'zöld lány elo'!$A$7:$O$22,8))</f>
        <v>Málna</v>
      </c>
      <c r="H8" s="370"/>
      <c r="I8" s="368" t="str">
        <f>IF($B8="","",VLOOKUP($B8,'zöld lány elo'!$A$7:$O$22,9))</f>
        <v>PVTC 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IF($B11="","",VLOOKUP($B11,'zöld lány elo'!$A$7:$O$22,5))</f>
        <v>130908</v>
      </c>
      <c r="D10" s="469">
        <f>IF($B11="","",VLOOKUP($B11,'zöld lány elo'!$A$7:$O$23,14))</f>
        <v>0</v>
      </c>
      <c r="E10" s="367" t="str">
        <f>UPPER(IF($B11="","",VLOOKUP($B11,'zöld lány elo'!$A$7:$O$22,2)))</f>
        <v>LEHOCZKY </v>
      </c>
      <c r="F10" s="372"/>
      <c r="G10" s="367" t="str">
        <f>IF($B11="","",VLOOKUP($B11,'zöld lány elo'!$A$7:$O$22,3))</f>
        <v>Liliána</v>
      </c>
      <c r="H10" s="372"/>
      <c r="I10" s="367" t="str">
        <f>IF($B11="","",VLOOKUP($B11,'zöld lány elo'!$A$7:$O$22,4))</f>
        <v>Pasarét TK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11</v>
      </c>
      <c r="C11" s="371">
        <f>IF($B11="","",VLOOKUP($B11,'zöld lány elo'!$A$7:$O$22,10))</f>
        <v>130114</v>
      </c>
      <c r="D11" s="470"/>
      <c r="E11" s="367" t="str">
        <f>UPPER(IF($B11="","",VLOOKUP($B11,'zöld lány elo'!$A$7:$O$22,7)))</f>
        <v>RUDNICKI </v>
      </c>
      <c r="F11" s="372"/>
      <c r="G11" s="367" t="str">
        <f>IF($B11="","",VLOOKUP($B11,'zöld lány elo'!$A$7:$O$22,8))</f>
        <v>Zara Helen</v>
      </c>
      <c r="H11" s="372"/>
      <c r="I11" s="367" t="str">
        <f>IF($B11="","",VLOOKUP($B11,'zöld lány elo'!$A$7:$O$22,9))</f>
        <v>Pasarét TK</v>
      </c>
      <c r="J11" s="359"/>
      <c r="K11" s="452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IF($B14="","",VLOOKUP($B14,'zöld lány elo'!$A$7:$O$22,5))</f>
        <v>120417</v>
      </c>
      <c r="D13" s="469">
        <f>IF($B14="","",VLOOKUP($B14,'zöld lány elo'!$A$7:$O$23,14))</f>
        <v>0</v>
      </c>
      <c r="E13" s="367" t="str">
        <f>UPPER(IF($B14="","",VLOOKUP($B14,'zöld lány elo'!$A$7:$O$22,2)))</f>
        <v>SZOMBATI </v>
      </c>
      <c r="F13" s="372"/>
      <c r="G13" s="367" t="str">
        <f>IF($B14="","",VLOOKUP($B14,'zöld lány elo'!$A$7:$O$22,3))</f>
        <v>Johanna</v>
      </c>
      <c r="H13" s="372"/>
      <c r="I13" s="367" t="str">
        <f>IF($B14="","",VLOOKUP($B14,'zöld lány elo'!$A$7:$O$22,4))</f>
        <v>GYAC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8</v>
      </c>
      <c r="C14" s="371">
        <f>IF($B14="","",VLOOKUP($B14,'zöld lány elo'!$A$7:$O$22,10))</f>
        <v>120823</v>
      </c>
      <c r="D14" s="470"/>
      <c r="E14" s="367" t="str">
        <f>UPPER(IF($B14="","",VLOOKUP($B14,'zöld lány elo'!$A$7:$O$22,7)))</f>
        <v>RÁTONYI </v>
      </c>
      <c r="F14" s="372"/>
      <c r="G14" s="367" t="str">
        <f>IF($B14="","",VLOOKUP($B14,'zöld lány elo'!$A$7:$O$22,8))</f>
        <v>Léna</v>
      </c>
      <c r="H14" s="372"/>
      <c r="I14" s="367" t="str">
        <f>IF($B14="","",VLOOKUP($B14,'zöld lány elo'!$A$7:$O$22,9))</f>
        <v>GYAC</v>
      </c>
      <c r="J14" s="359"/>
      <c r="K14" s="452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59"/>
      <c r="L15" s="427"/>
      <c r="M15" s="359"/>
    </row>
    <row r="16" spans="1:13" ht="12.75">
      <c r="A16" s="359"/>
      <c r="B16" s="384"/>
      <c r="C16" s="371">
        <f>IF($B17="","",VLOOKUP($B17,'zöld lány elo'!$A$7:$O$22,5))</f>
        <v>120127</v>
      </c>
      <c r="D16" s="469">
        <f>IF($B17="","",VLOOKUP($B17,'zöld lány elo'!$A$7:$O$23,14))</f>
        <v>0</v>
      </c>
      <c r="E16" s="368" t="str">
        <f>UPPER(IF($B17="","",VLOOKUP($B17,'zöld lány elo'!$A$7:$O$22,2)))</f>
        <v>ÉRTÉKES </v>
      </c>
      <c r="F16" s="370"/>
      <c r="G16" s="368" t="str">
        <f>IF($B17="","",VLOOKUP($B17,'zöld lány elo'!$A$7:$O$22,3))</f>
        <v>Boglárka</v>
      </c>
      <c r="H16" s="370"/>
      <c r="I16" s="368" t="str">
        <f>IF($B17="","",VLOOKUP($B17,'zöld lány elo'!$A$7:$O$22,4))</f>
        <v>HTF Cso-Ko</v>
      </c>
      <c r="J16" s="359"/>
      <c r="K16" s="456"/>
      <c r="L16" s="359"/>
      <c r="M16" s="359"/>
    </row>
    <row r="17" spans="1:13" ht="12.75">
      <c r="A17" s="419" t="s">
        <v>76</v>
      </c>
      <c r="B17" s="437">
        <v>2</v>
      </c>
      <c r="C17" s="371">
        <f>IF($B17="","",VLOOKUP($B17,'zöld lány elo'!$A$7:$O$22,10))</f>
        <v>121006</v>
      </c>
      <c r="D17" s="470"/>
      <c r="E17" s="368" t="str">
        <f>UPPER(IF($B17="","",VLOOKUP($B17,'zöld lány elo'!$A$7:$O$22,7)))</f>
        <v>KAMINSZKA </v>
      </c>
      <c r="F17" s="370"/>
      <c r="G17" s="368" t="str">
        <f>IF($B17="","",VLOOKUP($B17,'zöld lány elo'!$A$7:$O$22,8))</f>
        <v>Gabriella</v>
      </c>
      <c r="H17" s="370"/>
      <c r="I17" s="368" t="str">
        <f>IF($B17="","",VLOOKUP($B17,'zöld lány elo'!$A$7:$O$22,9))</f>
        <v>Pillangó SE</v>
      </c>
      <c r="J17" s="359"/>
      <c r="K17" s="452" t="s">
        <v>402</v>
      </c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02"/>
      <c r="L18" s="402"/>
      <c r="M18" s="359"/>
    </row>
    <row r="19" spans="1:13" ht="12.75">
      <c r="A19" s="384"/>
      <c r="B19" s="435"/>
      <c r="C19" s="371">
        <f>IF($B20="","",VLOOKUP($B20,'zöld lány elo'!$A$7:$O$22,5))</f>
        <v>121204</v>
      </c>
      <c r="D19" s="469">
        <f>IF($B20="","",VLOOKUP($B20,'zöld lány elo'!$A$7:$O$23,14))</f>
        <v>0</v>
      </c>
      <c r="E19" s="367" t="str">
        <f>UPPER(IF($B20="","",VLOOKUP($B20,'zöld lány elo'!$A$7:$O$22,2)))</f>
        <v>GAZDAG</v>
      </c>
      <c r="F19" s="372"/>
      <c r="G19" s="367" t="str">
        <f>IF($B20="","",VLOOKUP($B20,'zöld lány elo'!$A$7:$O$22,3))</f>
        <v>Sophia</v>
      </c>
      <c r="H19" s="372"/>
      <c r="I19" s="367" t="str">
        <f>IF($B20="","",VLOOKUP($B20,'zöld lány elo'!$A$7:$O$22,4))</f>
        <v>BEBTO TEAM</v>
      </c>
      <c r="J19" s="359"/>
      <c r="K19" s="359"/>
      <c r="L19" s="359"/>
      <c r="M19" s="359"/>
    </row>
    <row r="20" spans="1:13" ht="12.75">
      <c r="A20" s="384" t="s">
        <v>77</v>
      </c>
      <c r="B20" s="436">
        <v>9</v>
      </c>
      <c r="C20" s="371">
        <f>IF($B20="","",VLOOKUP($B20,'zöld lány elo'!$A$7:$O$22,10))</f>
        <v>120210</v>
      </c>
      <c r="D20" s="470"/>
      <c r="E20" s="367" t="str">
        <f>UPPER(IF($B20="","",VLOOKUP($B20,'zöld lány elo'!$A$7:$O$22,7)))</f>
        <v>SZALAY</v>
      </c>
      <c r="F20" s="372"/>
      <c r="G20" s="367" t="str">
        <f>IF($B20="","",VLOOKUP($B20,'zöld lány elo'!$A$7:$O$22,8))</f>
        <v>Emma</v>
      </c>
      <c r="H20" s="372"/>
      <c r="I20" s="367" t="str">
        <f>IF($B20="","",VLOOKUP($B20,'zöld lány elo'!$A$7:$O$22,9))</f>
        <v>BEBTO TEAM</v>
      </c>
      <c r="J20" s="359"/>
      <c r="K20" s="358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02"/>
      <c r="L21" s="402"/>
      <c r="M21" s="359"/>
    </row>
    <row r="22" spans="1:13" ht="12.75">
      <c r="A22" s="384"/>
      <c r="B22" s="435"/>
      <c r="C22" s="371">
        <f>IF($B23="","",VLOOKUP($B23,'zöld lány elo'!$A$7:$O$22,5))</f>
        <v>130520</v>
      </c>
      <c r="D22" s="469">
        <f>IF($B23="","",VLOOKUP($B23,'zöld lány elo'!$A$7:$O$23,14))</f>
        <v>0</v>
      </c>
      <c r="E22" s="367" t="str">
        <f>UPPER(IF($B23="","",VLOOKUP($B23,'zöld lány elo'!$A$7:$O$22,2)))</f>
        <v>VARGA </v>
      </c>
      <c r="F22" s="372"/>
      <c r="G22" s="367" t="str">
        <f>IF($B23="","",VLOOKUP($B23,'zöld lány elo'!$A$7:$O$22,3))</f>
        <v>Hanna Lilien</v>
      </c>
      <c r="H22" s="372"/>
      <c r="I22" s="367" t="str">
        <f>IF($B23="","",VLOOKUP($B23,'zöld lány elo'!$A$7:$O$22,4))</f>
        <v>PVTC</v>
      </c>
      <c r="J22" s="359"/>
      <c r="K22" s="359"/>
      <c r="L22" s="359"/>
      <c r="M22" s="359"/>
    </row>
    <row r="23" spans="1:13" ht="12.75">
      <c r="A23" s="384" t="s">
        <v>78</v>
      </c>
      <c r="B23" s="436">
        <v>12</v>
      </c>
      <c r="C23" s="371">
        <f>IF($B23="","",VLOOKUP($B23,'zöld lány elo'!$A$7:$O$22,10))</f>
        <v>140307</v>
      </c>
      <c r="D23" s="470"/>
      <c r="E23" s="367" t="str">
        <f>UPPER(IF($B23="","",VLOOKUP($B23,'zöld lány elo'!$A$7:$O$22,7)))</f>
        <v>BENOVICS </v>
      </c>
      <c r="F23" s="372"/>
      <c r="G23" s="367" t="str">
        <f>IF($B23="","",VLOOKUP($B23,'zöld lány elo'!$A$7:$O$22,8))</f>
        <v>Hanna</v>
      </c>
      <c r="H23" s="372"/>
      <c r="I23" s="367" t="str">
        <f>IF($B23="","",VLOOKUP($B23,'zöld lány elo'!$A$7:$O$22,9))</f>
        <v>PVTC</v>
      </c>
      <c r="J23" s="359"/>
      <c r="K23" s="358"/>
      <c r="L23" s="414"/>
      <c r="M23" s="359"/>
    </row>
    <row r="24" spans="1:13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8.75" customHeight="1">
      <c r="A26" s="359"/>
      <c r="B26" s="473"/>
      <c r="C26" s="473"/>
      <c r="D26" s="474" t="str">
        <f>CONCATENATE(E7,"/",E8)</f>
        <v>EGYED /BENOVICS </v>
      </c>
      <c r="E26" s="474"/>
      <c r="F26" s="474" t="str">
        <f>CONCATENATE(E10,"/",E11)</f>
        <v>LEHOCZKY /RUDNICKI </v>
      </c>
      <c r="G26" s="474"/>
      <c r="H26" s="474" t="str">
        <f>CONCATENATE(E13,"/",E14)</f>
        <v>SZOMBATI /RÁTONYI </v>
      </c>
      <c r="I26" s="474"/>
      <c r="J26" s="359"/>
      <c r="K26" s="359"/>
      <c r="L26" s="359"/>
      <c r="M26" s="420" t="s">
        <v>74</v>
      </c>
    </row>
    <row r="27" spans="1:13" ht="18.75" customHeight="1">
      <c r="A27" s="418" t="s">
        <v>70</v>
      </c>
      <c r="B27" s="480" t="str">
        <f>CONCATENATE(E7,"/",E8)</f>
        <v>EGYED /BENOVICS </v>
      </c>
      <c r="C27" s="480"/>
      <c r="D27" s="466"/>
      <c r="E27" s="466"/>
      <c r="F27" s="467" t="s">
        <v>396</v>
      </c>
      <c r="G27" s="468"/>
      <c r="H27" s="467" t="s">
        <v>408</v>
      </c>
      <c r="I27" s="468"/>
      <c r="J27" s="359"/>
      <c r="K27" s="359"/>
      <c r="L27" s="359"/>
      <c r="M27" s="422"/>
    </row>
    <row r="28" spans="1:13" ht="18.75" customHeight="1">
      <c r="A28" s="418" t="s">
        <v>71</v>
      </c>
      <c r="B28" s="480" t="str">
        <f>CONCATENATE(E10,"/",E11)</f>
        <v>LEHOCZKY /RUDNICKI </v>
      </c>
      <c r="C28" s="480"/>
      <c r="D28" s="467" t="s">
        <v>397</v>
      </c>
      <c r="E28" s="468"/>
      <c r="F28" s="466"/>
      <c r="G28" s="466"/>
      <c r="H28" s="467" t="s">
        <v>391</v>
      </c>
      <c r="I28" s="468"/>
      <c r="J28" s="359"/>
      <c r="K28" s="359"/>
      <c r="L28" s="359"/>
      <c r="M28" s="422"/>
    </row>
    <row r="29" spans="1:13" ht="18.75" customHeight="1">
      <c r="A29" s="418" t="s">
        <v>72</v>
      </c>
      <c r="B29" s="480" t="str">
        <f>CONCATENATE(E13,"/",E14)</f>
        <v>SZOMBATI /RÁTONYI </v>
      </c>
      <c r="C29" s="480"/>
      <c r="D29" s="467" t="s">
        <v>409</v>
      </c>
      <c r="E29" s="468"/>
      <c r="F29" s="467" t="s">
        <v>390</v>
      </c>
      <c r="G29" s="468"/>
      <c r="H29" s="466"/>
      <c r="I29" s="466"/>
      <c r="J29" s="359"/>
      <c r="K29" s="359"/>
      <c r="L29" s="359"/>
      <c r="M29" s="422"/>
    </row>
    <row r="30" spans="1:13" ht="12.75">
      <c r="A30" s="359"/>
      <c r="B30" s="448"/>
      <c r="C30" s="448"/>
      <c r="D30" s="448"/>
      <c r="E30" s="448"/>
      <c r="F30" s="448"/>
      <c r="G30" s="448"/>
      <c r="H30" s="448"/>
      <c r="I30" s="448"/>
      <c r="J30" s="359"/>
      <c r="K30" s="359"/>
      <c r="L30" s="359"/>
      <c r="M30" s="359"/>
    </row>
    <row r="31" spans="1:13" ht="18.75" customHeight="1">
      <c r="A31" s="359"/>
      <c r="B31" s="481"/>
      <c r="C31" s="481"/>
      <c r="D31" s="482" t="str">
        <f>CONCATENATE(E16,"/",E17)</f>
        <v>ÉRTÉKES /KAMINSZKA </v>
      </c>
      <c r="E31" s="482"/>
      <c r="F31" s="482" t="str">
        <f>CONCATENATE(E19,"/",E20)</f>
        <v>GAZDAG/SZALAY</v>
      </c>
      <c r="G31" s="482"/>
      <c r="H31" s="482" t="str">
        <f>CONCATENATE(E22,"/",E23)</f>
        <v>VARGA /BENOVICS </v>
      </c>
      <c r="I31" s="482"/>
      <c r="J31" s="359"/>
      <c r="K31" s="359"/>
      <c r="L31" s="359"/>
      <c r="M31" s="423"/>
    </row>
    <row r="32" spans="1:13" ht="18.75" customHeight="1">
      <c r="A32" s="418" t="s">
        <v>76</v>
      </c>
      <c r="B32" s="480" t="str">
        <f>CONCATENATE(E16,"/",E17)</f>
        <v>ÉRTÉKES /KAMINSZKA </v>
      </c>
      <c r="C32" s="480"/>
      <c r="D32" s="466"/>
      <c r="E32" s="466"/>
      <c r="F32" s="467" t="s">
        <v>412</v>
      </c>
      <c r="G32" s="468"/>
      <c r="H32" s="467" t="s">
        <v>416</v>
      </c>
      <c r="I32" s="468"/>
      <c r="J32" s="359"/>
      <c r="K32" s="359"/>
      <c r="L32" s="359"/>
      <c r="M32" s="422"/>
    </row>
    <row r="33" spans="1:13" ht="18.75" customHeight="1">
      <c r="A33" s="418" t="s">
        <v>77</v>
      </c>
      <c r="B33" s="480" t="str">
        <f>CONCATENATE(E19,"/",E20)</f>
        <v>GAZDAG/SZALAY</v>
      </c>
      <c r="C33" s="480"/>
      <c r="D33" s="467" t="s">
        <v>413</v>
      </c>
      <c r="E33" s="468"/>
      <c r="F33" s="466"/>
      <c r="G33" s="466"/>
      <c r="H33" s="467" t="s">
        <v>410</v>
      </c>
      <c r="I33" s="468"/>
      <c r="J33" s="359"/>
      <c r="K33" s="359"/>
      <c r="L33" s="359"/>
      <c r="M33" s="422"/>
    </row>
    <row r="34" spans="1:13" ht="18.75" customHeight="1">
      <c r="A34" s="418" t="s">
        <v>78</v>
      </c>
      <c r="B34" s="480" t="str">
        <f>CONCATENATE(E22,"/",E23)</f>
        <v>VARGA /BENOVICS </v>
      </c>
      <c r="C34" s="480"/>
      <c r="D34" s="467" t="s">
        <v>417</v>
      </c>
      <c r="E34" s="468"/>
      <c r="F34" s="467" t="s">
        <v>411</v>
      </c>
      <c r="G34" s="468"/>
      <c r="H34" s="466"/>
      <c r="I34" s="466"/>
      <c r="J34" s="359"/>
      <c r="K34" s="359"/>
      <c r="L34" s="359"/>
      <c r="M34" s="422"/>
    </row>
    <row r="35" spans="1:13" ht="12.75">
      <c r="A35" s="359"/>
      <c r="B35" s="448"/>
      <c r="C35" s="448"/>
      <c r="D35" s="448"/>
      <c r="E35" s="448"/>
      <c r="F35" s="448"/>
      <c r="G35" s="448"/>
      <c r="H35" s="448"/>
      <c r="I35" s="448"/>
      <c r="J35" s="359"/>
      <c r="K35" s="359"/>
      <c r="L35" s="359"/>
      <c r="M35" s="359"/>
    </row>
    <row r="36" spans="1:13" ht="12.75">
      <c r="A36" s="359" t="s">
        <v>43</v>
      </c>
      <c r="B36" s="448"/>
      <c r="C36" s="483">
        <f>IF(M27=1,B27,IF(M28=1,B28,IF(M29=1,B29,"")))</f>
      </c>
      <c r="D36" s="483"/>
      <c r="E36" s="449" t="s">
        <v>80</v>
      </c>
      <c r="F36" s="483">
        <f>IF(M32=1,B32,IF(M33=1,B33,IF(M34=1,B34,"")))</f>
      </c>
      <c r="G36" s="483"/>
      <c r="H36" s="448"/>
      <c r="I36" s="450"/>
      <c r="J36" s="359"/>
      <c r="K36" s="359"/>
      <c r="L36" s="359"/>
      <c r="M36" s="359"/>
    </row>
    <row r="37" spans="1:13" ht="12.75">
      <c r="A37" s="359"/>
      <c r="B37" s="448"/>
      <c r="C37" s="448"/>
      <c r="D37" s="448"/>
      <c r="E37" s="448"/>
      <c r="F37" s="449"/>
      <c r="G37" s="449"/>
      <c r="H37" s="448"/>
      <c r="I37" s="448"/>
      <c r="J37" s="359"/>
      <c r="K37" s="359"/>
      <c r="L37" s="359"/>
      <c r="M37" s="359"/>
    </row>
    <row r="38" spans="1:13" ht="12.75">
      <c r="A38" s="359" t="s">
        <v>79</v>
      </c>
      <c r="B38" s="448"/>
      <c r="C38" s="483">
        <f>IF(M27=2,B27,IF(M28=2,B28,IF(M29=2,B29,"")))</f>
      </c>
      <c r="D38" s="483"/>
      <c r="E38" s="449" t="s">
        <v>80</v>
      </c>
      <c r="F38" s="483">
        <f>IF(M32=2,B32,IF(M33=2,B33,IF(M34=2,B34,"")))</f>
      </c>
      <c r="G38" s="483"/>
      <c r="H38" s="448"/>
      <c r="I38" s="450"/>
      <c r="J38" s="359"/>
      <c r="K38" s="359"/>
      <c r="L38" s="359"/>
      <c r="M38" s="359"/>
    </row>
    <row r="39" spans="1:13" ht="12.75">
      <c r="A39" s="359"/>
      <c r="B39" s="448"/>
      <c r="C39" s="451"/>
      <c r="D39" s="451"/>
      <c r="E39" s="449"/>
      <c r="F39" s="451"/>
      <c r="G39" s="451"/>
      <c r="H39" s="448"/>
      <c r="I39" s="448"/>
      <c r="J39" s="359"/>
      <c r="K39" s="359"/>
      <c r="L39" s="359"/>
      <c r="M39" s="359"/>
    </row>
    <row r="40" spans="1:13" ht="12.75">
      <c r="A40" s="359" t="s">
        <v>81</v>
      </c>
      <c r="B40" s="448"/>
      <c r="C40" s="483">
        <f>IF(M27=3,B27,IF(M28=3,B28,IF(M29=3,B29,"")))</f>
      </c>
      <c r="D40" s="483"/>
      <c r="E40" s="449" t="s">
        <v>80</v>
      </c>
      <c r="F40" s="483">
        <f>IF(M32=3,B32,IF(M33=3,B33,IF(M34=3,B34,"")))</f>
      </c>
      <c r="G40" s="483"/>
      <c r="H40" s="448"/>
      <c r="I40" s="450"/>
      <c r="J40" s="359"/>
      <c r="K40" s="359"/>
      <c r="L40" s="359"/>
      <c r="M40" s="359"/>
    </row>
    <row r="41" spans="1:13" ht="12.7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</row>
    <row r="42" spans="1:19" ht="12.75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8"/>
      <c r="M42" s="359"/>
      <c r="O42" s="377"/>
      <c r="P42" s="377"/>
      <c r="Q42" s="377"/>
      <c r="R42" s="377"/>
      <c r="S42" s="377"/>
    </row>
    <row r="43" spans="1:19" ht="12.75">
      <c r="A43" s="155" t="s">
        <v>30</v>
      </c>
      <c r="B43" s="156"/>
      <c r="C43" s="303"/>
      <c r="D43" s="391" t="s">
        <v>3</v>
      </c>
      <c r="E43" s="392" t="s">
        <v>32</v>
      </c>
      <c r="F43" s="411"/>
      <c r="G43" s="391" t="s">
        <v>3</v>
      </c>
      <c r="H43" s="392" t="s">
        <v>40</v>
      </c>
      <c r="I43" s="243"/>
      <c r="J43" s="392" t="s">
        <v>41</v>
      </c>
      <c r="K43" s="242" t="s">
        <v>42</v>
      </c>
      <c r="L43" s="38"/>
      <c r="M43" s="411"/>
      <c r="O43" s="377"/>
      <c r="P43" s="385"/>
      <c r="Q43" s="385"/>
      <c r="R43" s="386"/>
      <c r="S43" s="377"/>
    </row>
    <row r="44" spans="1:19" ht="12.75">
      <c r="A44" s="362" t="s">
        <v>31</v>
      </c>
      <c r="B44" s="363"/>
      <c r="C44" s="364"/>
      <c r="D44" s="393">
        <v>1</v>
      </c>
      <c r="E44" s="478" t="str">
        <f>IF(D44&gt;$R$50,,UPPER(VLOOKUP(D44,'zöld lány elo'!$A$7:$K$23,2)))</f>
        <v>EGYED </v>
      </c>
      <c r="F44" s="478"/>
      <c r="G44" s="405" t="s">
        <v>4</v>
      </c>
      <c r="H44" s="363"/>
      <c r="I44" s="394"/>
      <c r="J44" s="406"/>
      <c r="K44" s="360" t="s">
        <v>35</v>
      </c>
      <c r="L44" s="412"/>
      <c r="M44" s="395"/>
      <c r="O44" s="377"/>
      <c r="P44" s="387"/>
      <c r="Q44" s="387"/>
      <c r="R44" s="388"/>
      <c r="S44" s="377"/>
    </row>
    <row r="45" spans="1:19" ht="12.75">
      <c r="A45" s="365" t="s">
        <v>39</v>
      </c>
      <c r="B45" s="238"/>
      <c r="C45" s="366"/>
      <c r="D45" s="396"/>
      <c r="E45" s="479" t="str">
        <f>IF(D44&gt;$R$50,,UPPER(VLOOKUP(D44,'zöld lány elo'!$A$7:$K$23,7)))</f>
        <v>BENOVICS </v>
      </c>
      <c r="F45" s="484"/>
      <c r="G45" s="397"/>
      <c r="H45" s="398"/>
      <c r="I45" s="399"/>
      <c r="J45" s="90"/>
      <c r="K45" s="409"/>
      <c r="L45" s="358"/>
      <c r="M45" s="404"/>
      <c r="O45" s="377"/>
      <c r="P45" s="388"/>
      <c r="Q45" s="389"/>
      <c r="R45" s="388"/>
      <c r="S45" s="377"/>
    </row>
    <row r="46" spans="1:19" ht="12.75">
      <c r="A46" s="257"/>
      <c r="B46" s="258"/>
      <c r="C46" s="259"/>
      <c r="D46" s="396" t="s">
        <v>5</v>
      </c>
      <c r="E46" s="479" t="str">
        <f>IF(D44&gt;$R$50,,UPPER(VLOOKUP((D44+1),'zöld lány elo'!$A$7:$K$23,2)))</f>
        <v>ÉRTÉKES </v>
      </c>
      <c r="F46" s="479"/>
      <c r="G46" s="407" t="s">
        <v>5</v>
      </c>
      <c r="H46" s="398"/>
      <c r="I46" s="399"/>
      <c r="J46" s="90"/>
      <c r="K46" s="360" t="s">
        <v>36</v>
      </c>
      <c r="L46" s="412"/>
      <c r="M46" s="395"/>
      <c r="O46" s="377"/>
      <c r="P46" s="387"/>
      <c r="Q46" s="387"/>
      <c r="R46" s="388"/>
      <c r="S46" s="377"/>
    </row>
    <row r="47" spans="1:19" ht="12.75">
      <c r="A47" s="179"/>
      <c r="B47" s="299"/>
      <c r="C47" s="180"/>
      <c r="D47" s="396"/>
      <c r="E47" s="479" t="str">
        <f>IF(D44&gt;$R$50,,UPPER(VLOOKUP((D44+1),'zöld lány elo'!$A$7:$K$23,7)))</f>
        <v>KAMINSZKA </v>
      </c>
      <c r="F47" s="479"/>
      <c r="G47" s="407"/>
      <c r="H47" s="398"/>
      <c r="I47" s="399"/>
      <c r="J47" s="90"/>
      <c r="K47" s="410"/>
      <c r="L47" s="402"/>
      <c r="M47" s="400"/>
      <c r="O47" s="377"/>
      <c r="P47" s="388"/>
      <c r="Q47" s="389"/>
      <c r="R47" s="388"/>
      <c r="S47" s="377"/>
    </row>
    <row r="48" spans="1:19" ht="12.75">
      <c r="A48" s="245"/>
      <c r="B48" s="260"/>
      <c r="C48" s="302"/>
      <c r="D48" s="396"/>
      <c r="E48" s="401"/>
      <c r="F48" s="402"/>
      <c r="G48" s="407" t="s">
        <v>6</v>
      </c>
      <c r="H48" s="398"/>
      <c r="I48" s="399"/>
      <c r="J48" s="90"/>
      <c r="K48" s="365"/>
      <c r="L48" s="358"/>
      <c r="M48" s="404"/>
      <c r="O48" s="377"/>
      <c r="P48" s="388"/>
      <c r="Q48" s="389"/>
      <c r="R48" s="388"/>
      <c r="S48" s="377"/>
    </row>
    <row r="49" spans="1:19" ht="12.75">
      <c r="A49" s="246"/>
      <c r="B49" s="264"/>
      <c r="C49" s="180"/>
      <c r="D49" s="396"/>
      <c r="E49" s="401"/>
      <c r="F49" s="402"/>
      <c r="G49" s="407"/>
      <c r="H49" s="398"/>
      <c r="I49" s="399"/>
      <c r="J49" s="90"/>
      <c r="K49" s="360" t="s">
        <v>27</v>
      </c>
      <c r="L49" s="412"/>
      <c r="M49" s="395"/>
      <c r="O49" s="377"/>
      <c r="P49" s="387"/>
      <c r="Q49" s="387"/>
      <c r="R49" s="388"/>
      <c r="S49" s="377"/>
    </row>
    <row r="50" spans="1:19" ht="12.75">
      <c r="A50" s="246"/>
      <c r="B50" s="264"/>
      <c r="C50" s="255"/>
      <c r="D50" s="396"/>
      <c r="E50" s="401"/>
      <c r="F50" s="402"/>
      <c r="G50" s="407" t="s">
        <v>7</v>
      </c>
      <c r="H50" s="398"/>
      <c r="I50" s="399"/>
      <c r="J50" s="90"/>
      <c r="K50" s="410"/>
      <c r="L50" s="402"/>
      <c r="M50" s="400"/>
      <c r="O50" s="377"/>
      <c r="P50" s="388"/>
      <c r="Q50" s="389"/>
      <c r="R50" s="388" t="s">
        <v>92</v>
      </c>
      <c r="S50" s="377"/>
    </row>
    <row r="51" spans="1:19" ht="12.75">
      <c r="A51" s="247"/>
      <c r="B51" s="244"/>
      <c r="C51" s="256"/>
      <c r="D51" s="403"/>
      <c r="E51" s="182"/>
      <c r="F51" s="358"/>
      <c r="G51" s="408"/>
      <c r="H51" s="238"/>
      <c r="I51" s="361"/>
      <c r="J51" s="183"/>
      <c r="K51" s="365" t="str">
        <f>L4</f>
        <v>Rákóczi Andrea</v>
      </c>
      <c r="L51" s="358"/>
      <c r="M51" s="404"/>
      <c r="O51" s="377"/>
      <c r="P51" s="388"/>
      <c r="Q51" s="389"/>
      <c r="R51" s="390"/>
      <c r="S51" s="377"/>
    </row>
    <row r="52" spans="15:19" ht="12.75">
      <c r="O52" s="377"/>
      <c r="P52" s="377"/>
      <c r="Q52" s="377"/>
      <c r="R52" s="377"/>
      <c r="S52" s="377"/>
    </row>
    <row r="53" spans="15:19" ht="12.75">
      <c r="O53" s="377"/>
      <c r="P53" s="377"/>
      <c r="Q53" s="377"/>
      <c r="R53" s="377"/>
      <c r="S53" s="377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H34:I34"/>
    <mergeCell ref="C36:D36"/>
    <mergeCell ref="F36:G36"/>
    <mergeCell ref="C38:D38"/>
    <mergeCell ref="F38:G38"/>
    <mergeCell ref="B34:C34"/>
    <mergeCell ref="D34:E34"/>
    <mergeCell ref="F34:G34"/>
    <mergeCell ref="H32:I32"/>
    <mergeCell ref="B33:C33"/>
    <mergeCell ref="D33:E33"/>
    <mergeCell ref="H33:I33"/>
    <mergeCell ref="B32:C32"/>
    <mergeCell ref="D32:E32"/>
    <mergeCell ref="F32:G32"/>
    <mergeCell ref="F33:G33"/>
    <mergeCell ref="B31:C31"/>
    <mergeCell ref="D31:E31"/>
    <mergeCell ref="F31:G31"/>
    <mergeCell ref="H31:I31"/>
    <mergeCell ref="B29:C29"/>
    <mergeCell ref="D29:E29"/>
    <mergeCell ref="F29:G29"/>
    <mergeCell ref="H29:I29"/>
    <mergeCell ref="D22:D23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44">
    <tabColor indexed="17"/>
  </sheetPr>
  <dimension ref="A1:S56"/>
  <sheetViews>
    <sheetView zoomScalePageLayoutView="0" workbookViewId="0" topLeftCell="A1">
      <pane ySplit="4" topLeftCell="A23" activePane="bottomLeft" state="frozen"/>
      <selection pane="topLeft" activeCell="C2" sqref="C2"/>
      <selection pane="bottomLeft" activeCell="X39" sqref="X3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430" t="s">
        <v>84</v>
      </c>
    </row>
    <row r="2" spans="1:19" ht="12.75">
      <c r="A2" s="348" t="s">
        <v>38</v>
      </c>
      <c r="B2" s="349"/>
      <c r="C2" s="349"/>
      <c r="D2" s="349"/>
      <c r="E2" s="446" t="str">
        <f>Altalanos!$B$8</f>
        <v>piros lány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432" t="s">
        <v>86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434" t="s">
        <v>88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IF($B8="","",VLOOKUP($B8,'zöld lány elo'!$A$7:$O$22,5))</f>
        <v>120410</v>
      </c>
      <c r="D7" s="469">
        <f>IF($B8="","",VLOOKUP($B8,'zöld lány elo'!$A$7:$O$23,14))</f>
        <v>0</v>
      </c>
      <c r="E7" s="368" t="str">
        <f>UPPER(IF($B8="","",VLOOKUP($B8,'zöld lány elo'!$A$7:$O$22,2)))</f>
        <v>SZABÓ </v>
      </c>
      <c r="F7" s="370"/>
      <c r="G7" s="368" t="str">
        <f>IF($B8="","",VLOOKUP($B8,'zöld lány elo'!$A$7:$O$22,3))</f>
        <v>Vivien</v>
      </c>
      <c r="H7" s="370"/>
      <c r="I7" s="368" t="str">
        <f>IF($B8="","",VLOOKUP($B8,'zöld lány elo'!$A$7:$O$22,4))</f>
        <v>BUSC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3</v>
      </c>
      <c r="C8" s="371">
        <f>IF($B8="","",VLOOKUP($B8,'zöld lány elo'!$A$7:$O$22,10))</f>
        <v>120320</v>
      </c>
      <c r="D8" s="470"/>
      <c r="E8" s="368" t="str">
        <f>UPPER(IF($B8="","",VLOOKUP($B8,'zöld lány elo'!$A$7:$O$22,7)))</f>
        <v>VARGA-KARAS </v>
      </c>
      <c r="F8" s="370"/>
      <c r="G8" s="368" t="str">
        <f>IF($B8="","",VLOOKUP($B8,'zöld lány elo'!$A$7:$O$22,8))</f>
        <v>Emese</v>
      </c>
      <c r="H8" s="370"/>
      <c r="I8" s="368" t="str">
        <f>IF($B8="","",VLOOKUP($B8,'zöld lány elo'!$A$7:$O$22,9))</f>
        <v>Balatonalmádi Tenisz Klub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IF($B11="","",VLOOKUP($B11,'zöld lány elo'!$A$7:$O$22,5))</f>
        <v>120612</v>
      </c>
      <c r="D10" s="469">
        <f>IF($B11="","",VLOOKUP($B11,'zöld lány elo'!$A$7:$O$23,14))</f>
        <v>0</v>
      </c>
      <c r="E10" s="367" t="str">
        <f>UPPER(IF($B11="","",VLOOKUP($B11,'zöld lány elo'!$A$7:$O$22,2)))</f>
        <v>BAJÁK </v>
      </c>
      <c r="F10" s="372"/>
      <c r="G10" s="367" t="str">
        <f>IF($B11="","",VLOOKUP($B11,'zöld lány elo'!$A$7:$O$22,3))</f>
        <v>Léna</v>
      </c>
      <c r="H10" s="372"/>
      <c r="I10" s="367" t="str">
        <f>IF($B11="","",VLOOKUP($B11,'zöld lány elo'!$A$7:$O$22,4))</f>
        <v>HTF-CSo-Ko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5</v>
      </c>
      <c r="C11" s="371">
        <f>IF($B11="","",VLOOKUP($B11,'zöld lány elo'!$A$7:$O$22,10))</f>
        <v>130108</v>
      </c>
      <c r="D11" s="470"/>
      <c r="E11" s="367" t="str">
        <f>UPPER(IF($B11="","",VLOOKUP($B11,'zöld lány elo'!$A$7:$O$22,7)))</f>
        <v>SIMOR </v>
      </c>
      <c r="F11" s="372"/>
      <c r="G11" s="367" t="str">
        <f>IF($B11="","",VLOOKUP($B11,'zöld lány elo'!$A$7:$O$22,8))</f>
        <v>Hannah Taylor</v>
      </c>
      <c r="H11" s="372"/>
      <c r="I11" s="367" t="str">
        <f>IF($B11="","",VLOOKUP($B11,'zöld lány elo'!$A$7:$O$22,9))</f>
        <v>MESE</v>
      </c>
      <c r="J11" s="359"/>
      <c r="K11" s="452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IF($B14="","",VLOOKUP($B14,'zöld lány elo'!$A$7:$O$22,5))</f>
        <v>120531</v>
      </c>
      <c r="D13" s="469">
        <f>IF($B14="","",VLOOKUP($B14,'zöld lány elo'!$A$7:$O$23,14))</f>
        <v>0</v>
      </c>
      <c r="E13" s="367" t="str">
        <f>UPPER(IF($B14="","",VLOOKUP($B14,'zöld lány elo'!$A$7:$O$22,2)))</f>
        <v>OLÁRU </v>
      </c>
      <c r="F13" s="372"/>
      <c r="G13" s="367" t="str">
        <f>IF($B14="","",VLOOKUP($B14,'zöld lány elo'!$A$7:$O$22,3))</f>
        <v>Milla</v>
      </c>
      <c r="H13" s="372"/>
      <c r="I13" s="367" t="str">
        <f>IF($B14="","",VLOOKUP($B14,'zöld lány elo'!$A$7:$O$22,4))</f>
        <v>Kőszegi SE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10</v>
      </c>
      <c r="C14" s="371">
        <f>IF($B14="","",VLOOKUP($B14,'zöld lány elo'!$A$7:$O$22,10))</f>
        <v>120316</v>
      </c>
      <c r="D14" s="470"/>
      <c r="E14" s="367" t="str">
        <f>UPPER(IF($B14="","",VLOOKUP($B14,'zöld lány elo'!$A$7:$O$22,7)))</f>
        <v>VÁRKONY </v>
      </c>
      <c r="F14" s="372"/>
      <c r="G14" s="367" t="str">
        <f>IF($B14="","",VLOOKUP($B14,'zöld lány elo'!$A$7:$O$22,8))</f>
        <v>Stefánia</v>
      </c>
      <c r="H14" s="372"/>
      <c r="I14" s="367" t="str">
        <f>IF($B14="","",VLOOKUP($B14,'zöld lány elo'!$A$7:$O$22,9))</f>
        <v>Kőszegi SE</v>
      </c>
      <c r="J14" s="359"/>
      <c r="K14" s="452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59"/>
      <c r="L15" s="427"/>
      <c r="M15" s="359"/>
    </row>
    <row r="16" spans="1:13" ht="12.75">
      <c r="A16" s="359"/>
      <c r="B16" s="384"/>
      <c r="C16" s="371">
        <f>IF($B17="","",VLOOKUP($B17,'zöld lány elo'!$A$7:$O$22,5))</f>
        <v>120525</v>
      </c>
      <c r="D16" s="469">
        <f>IF($B17="","",VLOOKUP($B17,'zöld lány elo'!$A$7:$O$23,14))</f>
        <v>0</v>
      </c>
      <c r="E16" s="368" t="str">
        <f>UPPER(IF($B17="","",VLOOKUP($B17,'zöld lány elo'!$A$7:$O$22,2)))</f>
        <v>UNGVÁRI </v>
      </c>
      <c r="F16" s="370"/>
      <c r="G16" s="368" t="str">
        <f>IF($B17="","",VLOOKUP($B17,'zöld lány elo'!$A$7:$O$22,3))</f>
        <v>Nóra</v>
      </c>
      <c r="H16" s="370"/>
      <c r="I16" s="368" t="str">
        <f>IF($B17="","",VLOOKUP($B17,'zöld lány elo'!$A$7:$O$22,4))</f>
        <v>PVTC</v>
      </c>
      <c r="J16" s="359"/>
      <c r="K16" s="456"/>
      <c r="L16" s="359"/>
      <c r="M16" s="359"/>
    </row>
    <row r="17" spans="1:13" ht="12.75">
      <c r="A17" s="419" t="s">
        <v>76</v>
      </c>
      <c r="B17" s="437">
        <v>4</v>
      </c>
      <c r="C17" s="371">
        <f>IF($B17="","",VLOOKUP($B17,'zöld lány elo'!$A$7:$O$22,10))</f>
        <v>120213</v>
      </c>
      <c r="D17" s="470"/>
      <c r="E17" s="368" t="str">
        <f>UPPER(IF($B17="","",VLOOKUP($B17,'zöld lány elo'!$A$7:$O$22,7)))</f>
        <v>NAGY </v>
      </c>
      <c r="F17" s="370"/>
      <c r="G17" s="368" t="str">
        <f>IF($B17="","",VLOOKUP($B17,'zöld lány elo'!$A$7:$O$22,8))</f>
        <v>Nóra</v>
      </c>
      <c r="H17" s="370"/>
      <c r="I17" s="368" t="str">
        <f>IF($B17="","",VLOOKUP($B17,'zöld lány elo'!$A$7:$O$22,9))</f>
        <v>Bibic Tc</v>
      </c>
      <c r="J17" s="359"/>
      <c r="K17" s="452" t="s">
        <v>402</v>
      </c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02"/>
      <c r="L18" s="402"/>
      <c r="M18" s="359"/>
    </row>
    <row r="19" spans="1:13" ht="12.75">
      <c r="A19" s="384"/>
      <c r="B19" s="435"/>
      <c r="C19" s="371">
        <f>IF($B20="","",VLOOKUP($B20,'zöld lány elo'!$A$7:$O$22,5))</f>
        <v>130129</v>
      </c>
      <c r="D19" s="469">
        <f>IF($B20="","",VLOOKUP($B20,'zöld lány elo'!$A$7:$O$23,14))</f>
        <v>0</v>
      </c>
      <c r="E19" s="367" t="str">
        <f>UPPER(IF($B20="","",VLOOKUP($B20,'zöld lány elo'!$A$7:$O$22,2)))</f>
        <v>BÁNFAI </v>
      </c>
      <c r="F19" s="372"/>
      <c r="G19" s="367" t="str">
        <f>IF($B20="","",VLOOKUP($B20,'zöld lány elo'!$A$7:$O$22,3))</f>
        <v>Emma</v>
      </c>
      <c r="H19" s="372"/>
      <c r="I19" s="367" t="str">
        <f>IF($B20="","",VLOOKUP($B20,'zöld lány elo'!$A$7:$O$22,4))</f>
        <v>MESE</v>
      </c>
      <c r="J19" s="359"/>
      <c r="K19" s="359"/>
      <c r="L19" s="359"/>
      <c r="M19" s="359"/>
    </row>
    <row r="20" spans="1:13" ht="12.75">
      <c r="A20" s="384" t="s">
        <v>77</v>
      </c>
      <c r="B20" s="436">
        <v>7</v>
      </c>
      <c r="C20" s="371">
        <f>IF($B20="","",VLOOKUP($B20,'zöld lány elo'!$A$7:$O$22,10))</f>
        <v>130205</v>
      </c>
      <c r="D20" s="470"/>
      <c r="E20" s="367" t="str">
        <f>UPPER(IF($B20="","",VLOOKUP($B20,'zöld lány elo'!$A$7:$O$22,7)))</f>
        <v>MÁTYÁS </v>
      </c>
      <c r="F20" s="372"/>
      <c r="G20" s="367" t="str">
        <f>IF($B20="","",VLOOKUP($B20,'zöld lány elo'!$A$7:$O$22,8))</f>
        <v>Villő</v>
      </c>
      <c r="H20" s="372"/>
      <c r="I20" s="367" t="str">
        <f>IF($B20="","",VLOOKUP($B20,'zöld lány elo'!$A$7:$O$22,9))</f>
        <v>MESE</v>
      </c>
      <c r="J20" s="359"/>
      <c r="K20" s="358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02"/>
      <c r="L21" s="402"/>
      <c r="M21" s="359"/>
    </row>
    <row r="22" spans="1:13" ht="12.75">
      <c r="A22" s="384"/>
      <c r="B22" s="435"/>
      <c r="C22" s="371">
        <f>IF($B23="","",VLOOKUP($B23,'zöld lány elo'!$A$7:$O$22,5))</f>
        <v>130927</v>
      </c>
      <c r="D22" s="469">
        <f>IF($B23="","",VLOOKUP($B23,'zöld lány elo'!$A$7:$O$23,14))</f>
        <v>0</v>
      </c>
      <c r="E22" s="367" t="str">
        <f>UPPER(IF($B23="","",VLOOKUP($B23,'zöld lány elo'!$A$7:$O$22,2)))</f>
        <v>RUTHNER </v>
      </c>
      <c r="F22" s="372"/>
      <c r="G22" s="367" t="str">
        <f>IF($B23="","",VLOOKUP($B23,'zöld lány elo'!$A$7:$O$22,3))</f>
        <v>Szonja</v>
      </c>
      <c r="H22" s="372"/>
      <c r="I22" s="367" t="str">
        <f>IF($B23="","",VLOOKUP($B23,'zöld lány elo'!$A$7:$O$22,4))</f>
        <v>Pasarét TK</v>
      </c>
      <c r="J22" s="359"/>
      <c r="K22" s="359"/>
      <c r="L22" s="359"/>
      <c r="M22" s="359"/>
    </row>
    <row r="23" spans="1:13" ht="12.75">
      <c r="A23" s="384" t="s">
        <v>78</v>
      </c>
      <c r="B23" s="436">
        <v>6</v>
      </c>
      <c r="C23" s="371">
        <f>IF($B23="","",VLOOKUP($B23,'zöld lány elo'!$A$7:$O$22,10))</f>
        <v>130105</v>
      </c>
      <c r="D23" s="470"/>
      <c r="E23" s="367" t="str">
        <f>UPPER(IF($B23="","",VLOOKUP($B23,'zöld lány elo'!$A$7:$O$22,7)))</f>
        <v>CSÁSZÁR </v>
      </c>
      <c r="F23" s="372"/>
      <c r="G23" s="367" t="str">
        <f>IF($B23="","",VLOOKUP($B23,'zöld lány elo'!$A$7:$O$22,8))</f>
        <v>Bianka</v>
      </c>
      <c r="H23" s="372"/>
      <c r="I23" s="367" t="str">
        <f>IF($B23="","",VLOOKUP($B23,'zöld lány elo'!$A$7:$O$22,9))</f>
        <v>Fortuna SE</v>
      </c>
      <c r="J23" s="359"/>
      <c r="K23" s="358"/>
      <c r="L23" s="414"/>
      <c r="M23" s="359"/>
    </row>
    <row r="24" spans="1:13" ht="12.75">
      <c r="A24" s="384"/>
      <c r="B24" s="435"/>
      <c r="C24" s="424"/>
      <c r="D24" s="424"/>
      <c r="E24" s="425"/>
      <c r="F24" s="426"/>
      <c r="G24" s="425"/>
      <c r="H24" s="426"/>
      <c r="I24" s="425"/>
      <c r="J24" s="359"/>
      <c r="K24" s="402"/>
      <c r="L24" s="402"/>
      <c r="M24" s="359"/>
    </row>
    <row r="25" spans="1:13" ht="12.75">
      <c r="A25" s="384"/>
      <c r="B25" s="435"/>
      <c r="C25" s="371">
        <f>IF($B26="","",VLOOKUP($B26,'zöld lány elo'!$A$7:$O$22,5))</f>
      </c>
      <c r="D25" s="469">
        <f>IF($B26="","",VLOOKUP($B26,'zöld lány elo'!$A$7:$O$23,14))</f>
      </c>
      <c r="E25" s="367">
        <f>UPPER(IF($B26="","",VLOOKUP($B26,'zöld lány elo'!$A$7:$O$22,2)))</f>
      </c>
      <c r="F25" s="372"/>
      <c r="G25" s="367">
        <f>IF($B26="","",VLOOKUP($B26,'zöld lány elo'!$A$7:$O$22,3))</f>
      </c>
      <c r="H25" s="372"/>
      <c r="I25" s="367">
        <f>IF($B26="","",VLOOKUP($B26,'zöld lány elo'!$A$7:$O$22,4))</f>
      </c>
      <c r="J25" s="359"/>
      <c r="K25" s="359"/>
      <c r="L25" s="359"/>
      <c r="M25" s="359"/>
    </row>
    <row r="26" spans="1:13" ht="12.75">
      <c r="A26" s="384" t="s">
        <v>82</v>
      </c>
      <c r="B26" s="436"/>
      <c r="C26" s="371">
        <f>IF($B26="","",VLOOKUP($B26,'zöld lány elo'!$A$7:$O$22,10))</f>
      </c>
      <c r="D26" s="470"/>
      <c r="E26" s="367">
        <f>UPPER(IF($B26="","",VLOOKUP($B26,'zöld lány elo'!$A$7:$O$22,7)))</f>
      </c>
      <c r="F26" s="372"/>
      <c r="G26" s="367">
        <f>IF($B26="","",VLOOKUP($B26,'zöld lány elo'!$A$7:$O$22,8))</f>
      </c>
      <c r="H26" s="372"/>
      <c r="I26" s="367">
        <f>IF($B26="","",VLOOKUP($B26,'zöld lány elo'!$A$7:$O$22,9))</f>
      </c>
      <c r="J26" s="359"/>
      <c r="K26" s="358"/>
      <c r="L26" s="414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8.75" customHeight="1">
      <c r="A28" s="359"/>
      <c r="B28" s="473"/>
      <c r="C28" s="473"/>
      <c r="D28" s="474" t="str">
        <f>CONCATENATE(E7,"/",E8)</f>
        <v>SZABÓ /VARGA-KARAS </v>
      </c>
      <c r="E28" s="474"/>
      <c r="F28" s="474" t="str">
        <f>CONCATENATE(E10,"/",E11)</f>
        <v>BAJÁK /SIMOR </v>
      </c>
      <c r="G28" s="474"/>
      <c r="H28" s="474" t="str">
        <f>CONCATENATE(E13,"/",E14)</f>
        <v>OLÁRU /VÁRKONY </v>
      </c>
      <c r="I28" s="474"/>
      <c r="J28" s="359"/>
      <c r="K28" s="359"/>
      <c r="L28" s="359"/>
      <c r="M28" s="420" t="s">
        <v>74</v>
      </c>
    </row>
    <row r="29" spans="1:13" ht="18.75" customHeight="1">
      <c r="A29" s="418" t="s">
        <v>70</v>
      </c>
      <c r="B29" s="475" t="str">
        <f>CONCATENATE(E7,"/",E8)</f>
        <v>SZABÓ /VARGA-KARAS </v>
      </c>
      <c r="C29" s="475"/>
      <c r="D29" s="466"/>
      <c r="E29" s="466"/>
      <c r="F29" s="467" t="s">
        <v>394</v>
      </c>
      <c r="G29" s="468"/>
      <c r="H29" s="467" t="s">
        <v>400</v>
      </c>
      <c r="I29" s="468"/>
      <c r="J29" s="448"/>
      <c r="K29" s="448"/>
      <c r="L29" s="359"/>
      <c r="M29" s="422"/>
    </row>
    <row r="30" spans="1:13" ht="18.75" customHeight="1">
      <c r="A30" s="418" t="s">
        <v>71</v>
      </c>
      <c r="B30" s="475" t="str">
        <f>CONCATENATE(E10,"/",E11)</f>
        <v>BAJÁK /SIMOR </v>
      </c>
      <c r="C30" s="475"/>
      <c r="D30" s="467" t="s">
        <v>395</v>
      </c>
      <c r="E30" s="468"/>
      <c r="F30" s="466"/>
      <c r="G30" s="466"/>
      <c r="H30" s="467" t="s">
        <v>414</v>
      </c>
      <c r="I30" s="468"/>
      <c r="J30" s="448"/>
      <c r="K30" s="448"/>
      <c r="L30" s="359"/>
      <c r="M30" s="422"/>
    </row>
    <row r="31" spans="1:13" ht="18.75" customHeight="1">
      <c r="A31" s="418" t="s">
        <v>72</v>
      </c>
      <c r="B31" s="475" t="str">
        <f>CONCATENATE(E13,"/",E14)</f>
        <v>OLÁRU /VÁRKONY </v>
      </c>
      <c r="C31" s="475"/>
      <c r="D31" s="467" t="s">
        <v>401</v>
      </c>
      <c r="E31" s="468"/>
      <c r="F31" s="467" t="s">
        <v>415</v>
      </c>
      <c r="G31" s="468"/>
      <c r="H31" s="466"/>
      <c r="I31" s="466"/>
      <c r="J31" s="448"/>
      <c r="K31" s="448"/>
      <c r="L31" s="359"/>
      <c r="M31" s="422"/>
    </row>
    <row r="32" spans="1:13" ht="12.75">
      <c r="A32" s="359"/>
      <c r="B32" s="359"/>
      <c r="C32" s="359"/>
      <c r="D32" s="448"/>
      <c r="E32" s="448"/>
      <c r="F32" s="448"/>
      <c r="G32" s="448"/>
      <c r="H32" s="448"/>
      <c r="I32" s="448"/>
      <c r="J32" s="448"/>
      <c r="K32" s="448"/>
      <c r="L32" s="359"/>
      <c r="M32" s="359"/>
    </row>
    <row r="33" spans="1:13" ht="18.75" customHeight="1">
      <c r="A33" s="359"/>
      <c r="B33" s="473"/>
      <c r="C33" s="473"/>
      <c r="D33" s="482" t="str">
        <f>CONCATENATE(E16,"/",E17)</f>
        <v>UNGVÁRI /NAGY </v>
      </c>
      <c r="E33" s="482"/>
      <c r="F33" s="482" t="str">
        <f>CONCATENATE(E19,"/",E20)</f>
        <v>BÁNFAI /MÁTYÁS </v>
      </c>
      <c r="G33" s="482"/>
      <c r="H33" s="482" t="str">
        <f>CONCATENATE(E22,"/",E23)</f>
        <v>RUTHNER /CSÁSZÁR </v>
      </c>
      <c r="I33" s="482"/>
      <c r="J33" s="482" t="str">
        <f>CONCATENATE(E25,"/",E26)</f>
        <v>/</v>
      </c>
      <c r="K33" s="482"/>
      <c r="L33" s="359"/>
      <c r="M33" s="423"/>
    </row>
    <row r="34" spans="1:13" ht="18.75" customHeight="1">
      <c r="A34" s="418" t="s">
        <v>76</v>
      </c>
      <c r="B34" s="475" t="str">
        <f>CONCATENATE(E16,"/",E17)</f>
        <v>UNGVÁRI /NAGY </v>
      </c>
      <c r="C34" s="475"/>
      <c r="D34" s="466"/>
      <c r="E34" s="466"/>
      <c r="F34" s="467" t="s">
        <v>390</v>
      </c>
      <c r="G34" s="468"/>
      <c r="H34" s="467" t="s">
        <v>418</v>
      </c>
      <c r="I34" s="468"/>
      <c r="J34" s="468"/>
      <c r="K34" s="468"/>
      <c r="L34" s="359"/>
      <c r="M34" s="422"/>
    </row>
    <row r="35" spans="1:13" ht="18.75" customHeight="1">
      <c r="A35" s="418" t="s">
        <v>77</v>
      </c>
      <c r="B35" s="475" t="str">
        <f>CONCATENATE(E19,"/",E20)</f>
        <v>BÁNFAI /MÁTYÁS </v>
      </c>
      <c r="C35" s="475"/>
      <c r="D35" s="467" t="s">
        <v>391</v>
      </c>
      <c r="E35" s="468"/>
      <c r="F35" s="466"/>
      <c r="G35" s="466"/>
      <c r="H35" s="467" t="s">
        <v>418</v>
      </c>
      <c r="I35" s="468"/>
      <c r="J35" s="468"/>
      <c r="K35" s="468"/>
      <c r="L35" s="359"/>
      <c r="M35" s="422"/>
    </row>
    <row r="36" spans="1:13" ht="18.75" customHeight="1">
      <c r="A36" s="418" t="s">
        <v>78</v>
      </c>
      <c r="B36" s="475" t="str">
        <f>CONCATENATE(E22,"/",E23)</f>
        <v>RUTHNER /CSÁSZÁR </v>
      </c>
      <c r="C36" s="475"/>
      <c r="D36" s="467" t="s">
        <v>407</v>
      </c>
      <c r="E36" s="468"/>
      <c r="F36" s="467" t="s">
        <v>407</v>
      </c>
      <c r="G36" s="468"/>
      <c r="H36" s="466"/>
      <c r="I36" s="466"/>
      <c r="J36" s="468"/>
      <c r="K36" s="468"/>
      <c r="L36" s="359"/>
      <c r="M36" s="422"/>
    </row>
    <row r="37" spans="1:13" ht="18.75" customHeight="1">
      <c r="A37" s="418" t="s">
        <v>82</v>
      </c>
      <c r="B37" s="475" t="str">
        <f>CONCATENATE(E25,"/",E26)</f>
        <v>/</v>
      </c>
      <c r="C37" s="475"/>
      <c r="D37" s="468"/>
      <c r="E37" s="468"/>
      <c r="F37" s="468"/>
      <c r="G37" s="468"/>
      <c r="H37" s="468"/>
      <c r="I37" s="468"/>
      <c r="J37" s="466"/>
      <c r="K37" s="466"/>
      <c r="L37" s="359"/>
      <c r="M37" s="422"/>
    </row>
    <row r="38" spans="1:13" ht="12.75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</row>
    <row r="39" spans="1:13" ht="12.75">
      <c r="A39" s="359" t="s">
        <v>43</v>
      </c>
      <c r="B39" s="359"/>
      <c r="C39" s="485">
        <f>IF(M29=1,B29,IF(M30=1,B30,IF(M31=1,B31,"")))</f>
      </c>
      <c r="D39" s="485"/>
      <c r="E39" s="384" t="s">
        <v>80</v>
      </c>
      <c r="F39" s="485">
        <f>IF(M34=1,B34,IF(M35=1,B35,IF(M36=1,B36,IF(M37=1,B37,""))))</f>
      </c>
      <c r="G39" s="485"/>
      <c r="H39" s="359"/>
      <c r="I39" s="358"/>
      <c r="J39" s="359"/>
      <c r="K39" s="359"/>
      <c r="L39" s="359"/>
      <c r="M39" s="359"/>
    </row>
    <row r="40" spans="1:13" ht="12.75">
      <c r="A40" s="359"/>
      <c r="B40" s="359"/>
      <c r="C40" s="359"/>
      <c r="D40" s="359"/>
      <c r="E40" s="359"/>
      <c r="F40" s="384"/>
      <c r="G40" s="384"/>
      <c r="H40" s="359"/>
      <c r="I40" s="359"/>
      <c r="J40" s="359"/>
      <c r="K40" s="359"/>
      <c r="L40" s="359"/>
      <c r="M40" s="359"/>
    </row>
    <row r="41" spans="1:13" ht="12.75">
      <c r="A41" s="359" t="s">
        <v>79</v>
      </c>
      <c r="B41" s="359"/>
      <c r="C41" s="485">
        <f>IF(M29=2,B29,IF(M30=2,B30,IF(M31=2,B31,"")))</f>
      </c>
      <c r="D41" s="485"/>
      <c r="E41" s="384" t="s">
        <v>80</v>
      </c>
      <c r="F41" s="485">
        <f>IF(M34=2,B34,IF(M35=2,B35,IF(M36=2,B36,IF(M37=2,B37,""))))</f>
      </c>
      <c r="G41" s="485"/>
      <c r="H41" s="359"/>
      <c r="I41" s="358"/>
      <c r="J41" s="359"/>
      <c r="K41" s="359"/>
      <c r="L41" s="359"/>
      <c r="M41" s="359"/>
    </row>
    <row r="42" spans="1:13" ht="12.75">
      <c r="A42" s="359"/>
      <c r="B42" s="359"/>
      <c r="C42" s="421"/>
      <c r="D42" s="421"/>
      <c r="E42" s="384"/>
      <c r="F42" s="421"/>
      <c r="G42" s="421"/>
      <c r="H42" s="359"/>
      <c r="I42" s="359"/>
      <c r="J42" s="359"/>
      <c r="K42" s="359"/>
      <c r="L42" s="359"/>
      <c r="M42" s="359"/>
    </row>
    <row r="43" spans="1:13" ht="12.75">
      <c r="A43" s="359" t="s">
        <v>81</v>
      </c>
      <c r="B43" s="359"/>
      <c r="C43" s="485">
        <f>IF(M29=3,B29,IF(M30=3,B30,IF(M31=3,B31,"")))</f>
      </c>
      <c r="D43" s="485"/>
      <c r="E43" s="384" t="s">
        <v>80</v>
      </c>
      <c r="F43" s="485">
        <f>IF(M34=3,B34,IF(M35=3,B35,IF(M36=3,B36,IF(M37=3,B37,""))))</f>
      </c>
      <c r="G43" s="485"/>
      <c r="H43" s="359"/>
      <c r="I43" s="358"/>
      <c r="J43" s="359"/>
      <c r="K43" s="359"/>
      <c r="L43" s="359"/>
      <c r="M43" s="359"/>
    </row>
    <row r="44" spans="1:13" ht="12.75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</row>
    <row r="45" spans="1:19" ht="12.75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8"/>
      <c r="M45" s="359"/>
      <c r="O45" s="377"/>
      <c r="P45" s="377"/>
      <c r="Q45" s="377"/>
      <c r="R45" s="377"/>
      <c r="S45" s="377"/>
    </row>
    <row r="46" spans="1:19" ht="12.75">
      <c r="A46" s="155" t="s">
        <v>30</v>
      </c>
      <c r="B46" s="156"/>
      <c r="C46" s="303"/>
      <c r="D46" s="391" t="s">
        <v>3</v>
      </c>
      <c r="E46" s="392" t="s">
        <v>32</v>
      </c>
      <c r="F46" s="411"/>
      <c r="G46" s="391" t="s">
        <v>3</v>
      </c>
      <c r="H46" s="392" t="s">
        <v>40</v>
      </c>
      <c r="I46" s="243"/>
      <c r="J46" s="392" t="s">
        <v>41</v>
      </c>
      <c r="K46" s="242" t="s">
        <v>42</v>
      </c>
      <c r="L46" s="38"/>
      <c r="M46" s="411"/>
      <c r="O46" s="377"/>
      <c r="P46" s="385"/>
      <c r="Q46" s="385"/>
      <c r="R46" s="386"/>
      <c r="S46" s="377"/>
    </row>
    <row r="47" spans="1:19" ht="12.75">
      <c r="A47" s="362" t="s">
        <v>31</v>
      </c>
      <c r="B47" s="363"/>
      <c r="C47" s="364"/>
      <c r="D47" s="393">
        <v>1</v>
      </c>
      <c r="E47" s="478" t="str">
        <f>IF(D47&gt;$R$53,,UPPER(VLOOKUP(D47,'zöld lány elo'!$A$7:$K$23,2)))</f>
        <v>EGYED </v>
      </c>
      <c r="F47" s="478"/>
      <c r="G47" s="405" t="s">
        <v>4</v>
      </c>
      <c r="H47" s="363"/>
      <c r="I47" s="394"/>
      <c r="J47" s="406"/>
      <c r="K47" s="360" t="s">
        <v>35</v>
      </c>
      <c r="L47" s="412"/>
      <c r="M47" s="395"/>
      <c r="O47" s="377"/>
      <c r="P47" s="387"/>
      <c r="Q47" s="387"/>
      <c r="R47" s="388"/>
      <c r="S47" s="377"/>
    </row>
    <row r="48" spans="1:19" ht="12.75">
      <c r="A48" s="365" t="s">
        <v>39</v>
      </c>
      <c r="B48" s="238"/>
      <c r="C48" s="366"/>
      <c r="D48" s="396"/>
      <c r="E48" s="479" t="str">
        <f>IF(D47&gt;$R$53,,UPPER(VLOOKUP(D47,'zöld lány elo'!$A$7:$K$23,7)))</f>
        <v>BENOVICS </v>
      </c>
      <c r="F48" s="484"/>
      <c r="G48" s="397"/>
      <c r="H48" s="398"/>
      <c r="I48" s="399"/>
      <c r="J48" s="90"/>
      <c r="K48" s="409"/>
      <c r="L48" s="358"/>
      <c r="M48" s="404"/>
      <c r="O48" s="377"/>
      <c r="P48" s="388"/>
      <c r="Q48" s="389"/>
      <c r="R48" s="388"/>
      <c r="S48" s="377"/>
    </row>
    <row r="49" spans="1:19" ht="12.75">
      <c r="A49" s="257"/>
      <c r="B49" s="258"/>
      <c r="C49" s="259"/>
      <c r="D49" s="396" t="s">
        <v>5</v>
      </c>
      <c r="E49" s="479" t="str">
        <f>IF(D47&gt;$R$53,,UPPER(VLOOKUP((D47+1),'zöld lány elo'!$A$7:$K$23,2)))</f>
        <v>ÉRTÉKES </v>
      </c>
      <c r="F49" s="479"/>
      <c r="G49" s="407" t="s">
        <v>5</v>
      </c>
      <c r="H49" s="398"/>
      <c r="I49" s="399"/>
      <c r="J49" s="90"/>
      <c r="K49" s="360" t="s">
        <v>36</v>
      </c>
      <c r="L49" s="412"/>
      <c r="M49" s="395"/>
      <c r="O49" s="377"/>
      <c r="P49" s="387"/>
      <c r="Q49" s="387"/>
      <c r="R49" s="388"/>
      <c r="S49" s="377"/>
    </row>
    <row r="50" spans="1:19" ht="12.75">
      <c r="A50" s="179"/>
      <c r="B50" s="299"/>
      <c r="C50" s="180"/>
      <c r="D50" s="396"/>
      <c r="E50" s="479" t="str">
        <f>IF(D47&gt;$R$53,,UPPER(VLOOKUP((D47+1),'zöld lány elo'!$A$7:$K$23,7)))</f>
        <v>KAMINSZKA </v>
      </c>
      <c r="F50" s="479"/>
      <c r="G50" s="407"/>
      <c r="H50" s="398"/>
      <c r="I50" s="399"/>
      <c r="J50" s="90"/>
      <c r="K50" s="410"/>
      <c r="L50" s="402"/>
      <c r="M50" s="400"/>
      <c r="O50" s="377"/>
      <c r="P50" s="388"/>
      <c r="Q50" s="389"/>
      <c r="R50" s="388"/>
      <c r="S50" s="377"/>
    </row>
    <row r="51" spans="1:19" ht="12.75">
      <c r="A51" s="245"/>
      <c r="B51" s="260"/>
      <c r="C51" s="302"/>
      <c r="D51" s="396"/>
      <c r="E51" s="401"/>
      <c r="F51" s="402"/>
      <c r="G51" s="407" t="s">
        <v>6</v>
      </c>
      <c r="H51" s="398"/>
      <c r="I51" s="399"/>
      <c r="J51" s="90"/>
      <c r="K51" s="365"/>
      <c r="L51" s="358"/>
      <c r="M51" s="404"/>
      <c r="O51" s="377"/>
      <c r="P51" s="388"/>
      <c r="Q51" s="389"/>
      <c r="R51" s="388"/>
      <c r="S51" s="377"/>
    </row>
    <row r="52" spans="1:19" ht="12.75">
      <c r="A52" s="246"/>
      <c r="B52" s="264"/>
      <c r="C52" s="180"/>
      <c r="D52" s="396"/>
      <c r="E52" s="401"/>
      <c r="F52" s="402"/>
      <c r="G52" s="407"/>
      <c r="H52" s="398"/>
      <c r="I52" s="399"/>
      <c r="J52" s="90"/>
      <c r="K52" s="360" t="s">
        <v>27</v>
      </c>
      <c r="L52" s="412"/>
      <c r="M52" s="395"/>
      <c r="O52" s="377"/>
      <c r="P52" s="387"/>
      <c r="Q52" s="387"/>
      <c r="R52" s="388"/>
      <c r="S52" s="377"/>
    </row>
    <row r="53" spans="1:19" ht="12.75">
      <c r="A53" s="246"/>
      <c r="B53" s="264"/>
      <c r="C53" s="255"/>
      <c r="D53" s="396"/>
      <c r="E53" s="401"/>
      <c r="F53" s="402"/>
      <c r="G53" s="407" t="s">
        <v>7</v>
      </c>
      <c r="H53" s="398"/>
      <c r="I53" s="399"/>
      <c r="J53" s="90"/>
      <c r="K53" s="410"/>
      <c r="L53" s="402"/>
      <c r="M53" s="400"/>
      <c r="O53" s="377"/>
      <c r="P53" s="388"/>
      <c r="Q53" s="389"/>
      <c r="R53" s="388" t="s">
        <v>92</v>
      </c>
      <c r="S53" s="377"/>
    </row>
    <row r="54" spans="1:19" ht="12.75">
      <c r="A54" s="247"/>
      <c r="B54" s="244"/>
      <c r="C54" s="256"/>
      <c r="D54" s="403"/>
      <c r="E54" s="182"/>
      <c r="F54" s="358"/>
      <c r="G54" s="408"/>
      <c r="H54" s="238"/>
      <c r="I54" s="361"/>
      <c r="J54" s="183"/>
      <c r="K54" s="365" t="str">
        <f>L4</f>
        <v>Rákóczi Andrea</v>
      </c>
      <c r="L54" s="358"/>
      <c r="M54" s="404"/>
      <c r="O54" s="377"/>
      <c r="P54" s="388"/>
      <c r="Q54" s="389"/>
      <c r="R54" s="390"/>
      <c r="S54" s="377"/>
    </row>
    <row r="55" spans="15:19" ht="12.75">
      <c r="O55" s="377"/>
      <c r="P55" s="377"/>
      <c r="Q55" s="377"/>
      <c r="R55" s="377"/>
      <c r="S55" s="377"/>
    </row>
    <row r="56" spans="15:19" ht="12.75">
      <c r="O56" s="377"/>
      <c r="P56" s="377"/>
      <c r="Q56" s="377"/>
      <c r="R56" s="377"/>
      <c r="S56" s="377"/>
    </row>
  </sheetData>
  <sheetProtection/>
  <mergeCells count="60">
    <mergeCell ref="H37:I37"/>
    <mergeCell ref="J37:K37"/>
    <mergeCell ref="J33:K33"/>
    <mergeCell ref="J34:K34"/>
    <mergeCell ref="J35:K35"/>
    <mergeCell ref="J36:K36"/>
    <mergeCell ref="H36:I36"/>
    <mergeCell ref="E49:F49"/>
    <mergeCell ref="E50:F50"/>
    <mergeCell ref="B37:C37"/>
    <mergeCell ref="D37:E37"/>
    <mergeCell ref="F37:G37"/>
    <mergeCell ref="C43:D43"/>
    <mergeCell ref="F43:G43"/>
    <mergeCell ref="E47:F47"/>
    <mergeCell ref="E48:F48"/>
    <mergeCell ref="C39:D39"/>
    <mergeCell ref="F39:G39"/>
    <mergeCell ref="C41:D41"/>
    <mergeCell ref="F41:G41"/>
    <mergeCell ref="B36:C36"/>
    <mergeCell ref="D36:E36"/>
    <mergeCell ref="F36:G36"/>
    <mergeCell ref="H31:I31"/>
    <mergeCell ref="B35:C35"/>
    <mergeCell ref="D35:E35"/>
    <mergeCell ref="F35:G35"/>
    <mergeCell ref="H35:I35"/>
    <mergeCell ref="B34:C34"/>
    <mergeCell ref="D34:E34"/>
    <mergeCell ref="F34:G34"/>
    <mergeCell ref="H34:I34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28:I28"/>
    <mergeCell ref="D13:D14"/>
    <mergeCell ref="D16:D17"/>
    <mergeCell ref="D19:D20"/>
    <mergeCell ref="D22:D23"/>
    <mergeCell ref="B30:C30"/>
    <mergeCell ref="D30:E30"/>
    <mergeCell ref="F30:G30"/>
    <mergeCell ref="H30:I30"/>
    <mergeCell ref="B29:C29"/>
    <mergeCell ref="A1:F1"/>
    <mergeCell ref="A4:C4"/>
    <mergeCell ref="D7:D8"/>
    <mergeCell ref="D10:D11"/>
    <mergeCell ref="B28:C28"/>
    <mergeCell ref="D28:E28"/>
    <mergeCell ref="F28:G28"/>
    <mergeCell ref="D25:D26"/>
  </mergeCells>
  <conditionalFormatting sqref="R54">
    <cfRule type="expression" priority="1" dxfId="3" stopIfTrue="1">
      <formula>$O$1="CU"</formula>
    </cfRule>
  </conditionalFormatting>
  <conditionalFormatting sqref="E7:E14 E16:E26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4">
    <tabColor indexed="17"/>
    <pageSetUpPr fitToPage="1"/>
  </sheetPr>
  <dimension ref="A1:U79"/>
  <sheetViews>
    <sheetView showGridLines="0" showZeros="0" zoomScalePageLayoutView="0" workbookViewId="0" topLeftCell="A1">
      <selection activeCell="V30" sqref="V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8" customWidth="1"/>
    <col min="11" max="11" width="10.7109375" style="0" customWidth="1"/>
    <col min="12" max="12" width="1.7109375" style="118" customWidth="1"/>
    <col min="13" max="13" width="10.7109375" style="0" customWidth="1"/>
    <col min="14" max="14" width="1.7109375" style="119" customWidth="1"/>
    <col min="15" max="15" width="10.7109375" style="0" customWidth="1"/>
    <col min="16" max="16" width="1.7109375" style="118" customWidth="1"/>
    <col min="17" max="17" width="10.7109375" style="0" customWidth="1"/>
    <col min="18" max="18" width="1.7109375" style="11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0" customFormat="1" ht="21.75" customHeight="1">
      <c r="A1" s="92" t="str">
        <f>Altalanos!$A$6</f>
        <v>Mikulás kupa</v>
      </c>
      <c r="B1" s="122"/>
      <c r="I1" s="262"/>
      <c r="J1" s="121"/>
      <c r="K1" s="200" t="s">
        <v>58</v>
      </c>
      <c r="L1" s="200"/>
      <c r="M1" s="201"/>
      <c r="N1" s="121"/>
      <c r="O1" s="121"/>
      <c r="P1" s="121"/>
      <c r="R1" s="121"/>
    </row>
    <row r="2" spans="1:18" s="105" customFormat="1" ht="12.75">
      <c r="A2" s="306" t="s">
        <v>38</v>
      </c>
      <c r="B2" s="95"/>
      <c r="C2" s="95"/>
      <c r="D2" s="95"/>
      <c r="E2" s="95"/>
      <c r="F2" s="305" t="str">
        <f>Altalanos!$B$8</f>
        <v>piros lány</v>
      </c>
      <c r="G2" s="123"/>
      <c r="J2" s="119"/>
      <c r="K2" s="200"/>
      <c r="L2" s="200"/>
      <c r="M2" s="200"/>
      <c r="N2" s="119"/>
      <c r="P2" s="119"/>
      <c r="R2" s="119"/>
    </row>
    <row r="3" spans="1:18" s="19" customFormat="1" ht="10.5" customHeight="1">
      <c r="A3" s="55" t="s">
        <v>17</v>
      </c>
      <c r="B3" s="55"/>
      <c r="C3" s="55"/>
      <c r="D3" s="55"/>
      <c r="E3" s="55"/>
      <c r="F3" s="55"/>
      <c r="G3" s="55" t="s">
        <v>13</v>
      </c>
      <c r="H3" s="55"/>
      <c r="I3" s="55"/>
      <c r="J3" s="202"/>
      <c r="K3" s="56" t="s">
        <v>22</v>
      </c>
      <c r="L3" s="125"/>
      <c r="M3" s="87"/>
      <c r="N3" s="202"/>
      <c r="O3" s="55"/>
      <c r="P3" s="202"/>
      <c r="Q3" s="55"/>
      <c r="R3" s="203" t="s">
        <v>23</v>
      </c>
    </row>
    <row r="4" spans="1:18" s="32" customFormat="1" ht="11.25" customHeight="1" thickBot="1">
      <c r="A4" s="461" t="str">
        <f>Altalanos!$A$10</f>
        <v>2022.12.10-11</v>
      </c>
      <c r="B4" s="461"/>
      <c r="C4" s="461"/>
      <c r="D4" s="126"/>
      <c r="E4" s="293"/>
      <c r="F4" s="126"/>
      <c r="G4" s="127" t="str">
        <f>Altalanos!$C$10</f>
        <v>Budapest</v>
      </c>
      <c r="H4" s="204"/>
      <c r="I4" s="126"/>
      <c r="J4" s="205"/>
      <c r="K4" s="129"/>
      <c r="L4" s="128"/>
      <c r="M4" s="101"/>
      <c r="N4" s="205"/>
      <c r="O4" s="126"/>
      <c r="P4" s="205"/>
      <c r="Q4" s="126"/>
      <c r="R4" s="88" t="str">
        <f>Altalanos!$E$10</f>
        <v>Rákóczi Andrea</v>
      </c>
    </row>
    <row r="5" spans="1:18" s="19" customFormat="1" ht="9.75">
      <c r="A5" s="206"/>
      <c r="B5" s="58" t="s">
        <v>2</v>
      </c>
      <c r="C5" s="312" t="s">
        <v>61</v>
      </c>
      <c r="D5" s="58" t="s">
        <v>28</v>
      </c>
      <c r="E5" s="312" t="s">
        <v>26</v>
      </c>
      <c r="F5" s="68" t="s">
        <v>20</v>
      </c>
      <c r="G5" s="68" t="s">
        <v>21</v>
      </c>
      <c r="H5" s="68"/>
      <c r="I5" s="68" t="s">
        <v>25</v>
      </c>
      <c r="J5" s="68"/>
      <c r="K5" s="58" t="s">
        <v>29</v>
      </c>
      <c r="L5" s="207"/>
      <c r="M5" s="58" t="s">
        <v>43</v>
      </c>
      <c r="N5" s="207"/>
      <c r="O5" s="58" t="s">
        <v>59</v>
      </c>
      <c r="P5" s="207"/>
      <c r="Q5" s="58"/>
      <c r="R5" s="208"/>
    </row>
    <row r="6" spans="1:18" s="19" customFormat="1" ht="3.75" customHeight="1" thickBot="1">
      <c r="A6" s="209"/>
      <c r="B6" s="97"/>
      <c r="C6" s="97"/>
      <c r="D6" s="97"/>
      <c r="E6" s="97"/>
      <c r="F6" s="22"/>
      <c r="G6" s="22"/>
      <c r="H6" s="98"/>
      <c r="I6" s="22"/>
      <c r="J6" s="113"/>
      <c r="K6" s="97"/>
      <c r="L6" s="113"/>
      <c r="M6" s="97"/>
      <c r="N6" s="113"/>
      <c r="O6" s="97"/>
      <c r="P6" s="113"/>
      <c r="Q6" s="97"/>
      <c r="R6" s="124"/>
    </row>
    <row r="7" spans="1:21" s="39" customFormat="1" ht="10.5" customHeight="1">
      <c r="A7" s="210">
        <v>1</v>
      </c>
      <c r="B7" s="266">
        <f>IF($D7="","",VLOOKUP($D7,'zöld lány elo'!$A$7:$O$23,13))</f>
      </c>
      <c r="C7" s="266">
        <f>IF($D7="","",VLOOKUP($D7,'zöld lány elo'!$A$7:$O$23,14))</f>
      </c>
      <c r="D7" s="135"/>
      <c r="E7" s="443">
        <f>UPPER(IF($D7="","",VLOOKUP($D7,'zöld lány elo'!$A$7:$O$23,5)))</f>
      </c>
      <c r="F7" s="444">
        <f>UPPER(IF($D7="","",VLOOKUP($D7,'zöld lány elo'!$A$7:$O$23,2)))</f>
      </c>
      <c r="G7" s="444">
        <f>IF($D7="","",VLOOKUP($D7,'zöld lány elo'!$A$7:$O$23,3))</f>
      </c>
      <c r="H7" s="445"/>
      <c r="I7" s="444">
        <f>IF($D7="","",VLOOKUP($D7,'zöld lány elo'!$A$7:$O$23,4))</f>
      </c>
      <c r="J7" s="212"/>
      <c r="K7" s="137"/>
      <c r="L7" s="138"/>
      <c r="M7" s="137"/>
      <c r="N7" s="138"/>
      <c r="O7" s="137"/>
      <c r="P7" s="138"/>
      <c r="Q7" s="137"/>
      <c r="R7" s="139"/>
      <c r="S7" s="142"/>
      <c r="U7" s="143" t="str">
        <f>Birók!P21</f>
        <v>Bíró</v>
      </c>
    </row>
    <row r="8" spans="1:21" s="39" customFormat="1" ht="9" customHeight="1">
      <c r="A8" s="185"/>
      <c r="B8" s="213"/>
      <c r="C8" s="213"/>
      <c r="D8" s="213"/>
      <c r="E8" s="443">
        <f>UPPER(IF($D7="","",VLOOKUP($D7,'zöld lány elo'!$A$7:$O$23,10)))</f>
      </c>
      <c r="F8" s="444">
        <f>UPPER(IF($D7="","",VLOOKUP($D7,'zöld lány elo'!$A$7:$O$23,7)))</f>
      </c>
      <c r="G8" s="444">
        <f>IF($D7="","",VLOOKUP($D7,'zöld lány elo'!$A$7:$O$23,8))</f>
      </c>
      <c r="H8" s="445"/>
      <c r="I8" s="444">
        <f>IF($D7="","",VLOOKUP($D7,'zöld lány elo'!$A$7:$O$23,9))</f>
      </c>
      <c r="J8" s="214"/>
      <c r="K8" s="133">
        <f>IF(J8="a",F7,IF(J8="b",F9,""))</f>
      </c>
      <c r="L8" s="138"/>
      <c r="M8" s="137"/>
      <c r="N8" s="138"/>
      <c r="O8" s="137"/>
      <c r="P8" s="138"/>
      <c r="Q8" s="137"/>
      <c r="R8" s="139"/>
      <c r="S8" s="142"/>
      <c r="U8" s="146" t="str">
        <f>Birók!P22</f>
        <v> </v>
      </c>
    </row>
    <row r="9" spans="1:21" s="39" customFormat="1" ht="9" customHeight="1">
      <c r="A9" s="185"/>
      <c r="B9" s="144"/>
      <c r="C9" s="144"/>
      <c r="D9" s="144"/>
      <c r="E9" s="144"/>
      <c r="F9" s="134"/>
      <c r="G9" s="134"/>
      <c r="H9" s="98"/>
      <c r="I9" s="134"/>
      <c r="J9" s="215"/>
      <c r="K9" s="216" t="str">
        <f>UPPER(IF(OR(J10="a",J10="as"),F7,IF(OR(J10="b",J10="bs"),F11,)))</f>
        <v>EGYED </v>
      </c>
      <c r="L9" s="217"/>
      <c r="M9" s="137"/>
      <c r="N9" s="138"/>
      <c r="O9" s="137"/>
      <c r="P9" s="138"/>
      <c r="Q9" s="137"/>
      <c r="R9" s="139"/>
      <c r="S9" s="142"/>
      <c r="U9" s="146" t="str">
        <f>Birók!P23</f>
        <v> </v>
      </c>
    </row>
    <row r="10" spans="1:21" s="39" customFormat="1" ht="9" customHeight="1">
      <c r="A10" s="185"/>
      <c r="B10" s="144"/>
      <c r="C10" s="144"/>
      <c r="D10" s="144"/>
      <c r="E10" s="336"/>
      <c r="F10" s="337"/>
      <c r="G10" s="337"/>
      <c r="H10" s="338"/>
      <c r="I10" s="317" t="s">
        <v>0</v>
      </c>
      <c r="J10" s="148" t="s">
        <v>421</v>
      </c>
      <c r="K10" s="218" t="str">
        <f>UPPER(IF(OR(J10="a",J10="as"),F8,IF(OR(J10="b",J10="bs"),F12,)))</f>
        <v>BENOVICS </v>
      </c>
      <c r="L10" s="219"/>
      <c r="M10" s="137"/>
      <c r="N10" s="138"/>
      <c r="O10" s="137"/>
      <c r="P10" s="138"/>
      <c r="Q10" s="137"/>
      <c r="R10" s="139"/>
      <c r="S10" s="142"/>
      <c r="U10" s="146" t="str">
        <f>Birók!P24</f>
        <v> </v>
      </c>
    </row>
    <row r="11" spans="1:21" s="39" customFormat="1" ht="9" customHeight="1">
      <c r="A11" s="185">
        <v>2</v>
      </c>
      <c r="B11" s="266">
        <f>IF($D11="","",VLOOKUP($D11,'zöld lány elo'!$A$7:$O$23,13))</f>
        <v>0</v>
      </c>
      <c r="C11" s="266">
        <f>IF($D11="","",VLOOKUP($D11,'zöld lány elo'!$A$7:$O$23,14))</f>
        <v>0</v>
      </c>
      <c r="D11" s="135">
        <v>1</v>
      </c>
      <c r="E11" s="334" t="str">
        <f>UPPER(IF($D11="","",VLOOKUP($D11,'zöld lány elo'!$A$7:$O$23,5)))</f>
        <v>121107</v>
      </c>
      <c r="F11" s="316" t="str">
        <f>UPPER(IF($D11="","",VLOOKUP($D11,'zöld lány elo'!$A$7:$O$23,2)))</f>
        <v>EGYED </v>
      </c>
      <c r="G11" s="316" t="str">
        <f>IF($D11="","",VLOOKUP($D11,'zöld lány elo'!$A$7:$O$23,3))</f>
        <v>Anna Zsófia </v>
      </c>
      <c r="H11" s="335"/>
      <c r="I11" s="316" t="str">
        <f>IF($D11="","",VLOOKUP($D11,'zöld lány elo'!$A$7:$O$23,4))</f>
        <v>MTK</v>
      </c>
      <c r="J11" s="220"/>
      <c r="K11" s="150"/>
      <c r="L11" s="221"/>
      <c r="M11" s="151"/>
      <c r="N11" s="217"/>
      <c r="O11" s="137"/>
      <c r="P11" s="138"/>
      <c r="Q11" s="137"/>
      <c r="R11" s="139"/>
      <c r="S11" s="142"/>
      <c r="U11" s="146" t="str">
        <f>Birók!P25</f>
        <v> </v>
      </c>
    </row>
    <row r="12" spans="1:21" s="39" customFormat="1" ht="9" customHeight="1">
      <c r="A12" s="185"/>
      <c r="B12" s="213"/>
      <c r="C12" s="213"/>
      <c r="D12" s="213"/>
      <c r="E12" s="334" t="str">
        <f>UPPER(IF($D11="","",VLOOKUP($D11,'zöld lány elo'!$A$7:$O$23,10)))</f>
        <v>120221</v>
      </c>
      <c r="F12" s="316" t="str">
        <f>UPPER(IF($D11="","",VLOOKUP($D11,'zöld lány elo'!$A$7:$O$23,7)))</f>
        <v>BENOVICS </v>
      </c>
      <c r="G12" s="316" t="str">
        <f>IF($D11="","",VLOOKUP($D11,'zöld lány elo'!$A$7:$O$23,8))</f>
        <v>Málna</v>
      </c>
      <c r="H12" s="335"/>
      <c r="I12" s="316" t="str">
        <f>IF($D11="","",VLOOKUP($D11,'zöld lány elo'!$A$7:$O$23,9))</f>
        <v>PVTC </v>
      </c>
      <c r="J12" s="214"/>
      <c r="K12" s="137"/>
      <c r="L12" s="221"/>
      <c r="M12" s="189"/>
      <c r="N12" s="222"/>
      <c r="O12" s="137"/>
      <c r="P12" s="138"/>
      <c r="Q12" s="137"/>
      <c r="R12" s="139"/>
      <c r="S12" s="142"/>
      <c r="U12" s="146" t="str">
        <f>Birók!P26</f>
        <v> </v>
      </c>
    </row>
    <row r="13" spans="1:21" s="39" customFormat="1" ht="9" customHeight="1">
      <c r="A13" s="185"/>
      <c r="B13" s="144"/>
      <c r="C13" s="144"/>
      <c r="D13" s="147"/>
      <c r="E13" s="336"/>
      <c r="F13" s="337"/>
      <c r="G13" s="337"/>
      <c r="H13" s="338"/>
      <c r="I13" s="337"/>
      <c r="J13" s="223"/>
      <c r="K13" s="137"/>
      <c r="L13" s="215"/>
      <c r="M13" s="216" t="str">
        <f>UPPER(IF(OR(L14="a",L14="as"),K9,IF(OR(L14="b",L14="bs"),K17,)))</f>
        <v>UNGVÁRI </v>
      </c>
      <c r="N13" s="138"/>
      <c r="O13" s="137"/>
      <c r="P13" s="138"/>
      <c r="Q13" s="137"/>
      <c r="R13" s="139"/>
      <c r="S13" s="142"/>
      <c r="U13" s="146" t="str">
        <f>Birók!P27</f>
        <v> </v>
      </c>
    </row>
    <row r="14" spans="1:21" s="39" customFormat="1" ht="9" customHeight="1">
      <c r="A14" s="185"/>
      <c r="B14" s="144"/>
      <c r="C14" s="144"/>
      <c r="D14" s="147"/>
      <c r="E14" s="336"/>
      <c r="F14" s="337"/>
      <c r="G14" s="337"/>
      <c r="H14" s="338"/>
      <c r="I14" s="337"/>
      <c r="J14" s="223"/>
      <c r="K14" s="145" t="s">
        <v>0</v>
      </c>
      <c r="L14" s="148" t="s">
        <v>421</v>
      </c>
      <c r="M14" s="218" t="str">
        <f>UPPER(IF(OR(L14="a",L14="as"),K10,IF(OR(L14="b",L14="bs"),K18,)))</f>
        <v>NAGY </v>
      </c>
      <c r="N14" s="219"/>
      <c r="O14" s="137"/>
      <c r="P14" s="138"/>
      <c r="Q14" s="137"/>
      <c r="R14" s="139"/>
      <c r="S14" s="142"/>
      <c r="U14" s="146" t="str">
        <f>Birók!P28</f>
        <v> </v>
      </c>
    </row>
    <row r="15" spans="1:21" s="39" customFormat="1" ht="9" customHeight="1">
      <c r="A15" s="224">
        <v>3</v>
      </c>
      <c r="B15" s="266">
        <f>IF($D15="","",VLOOKUP($D15,'zöld lány elo'!$A$7:$O$23,13))</f>
      </c>
      <c r="C15" s="266">
        <f>IF($D15="","",VLOOKUP($D15,'zöld lány elo'!$A$7:$O$23,14))</f>
      </c>
      <c r="D15" s="135"/>
      <c r="E15" s="334">
        <f>UPPER(IF($D15="","",VLOOKUP($D15,'zöld lány elo'!$A$7:$O$23,5)))</f>
      </c>
      <c r="F15" s="316">
        <f>UPPER(IF($D15="","",VLOOKUP($D15,'zöld lány elo'!$A$7:$O$23,2)))</f>
      </c>
      <c r="G15" s="316">
        <f>IF($D15="","",VLOOKUP($D15,'zöld lány elo'!$A$7:$O$23,3))</f>
      </c>
      <c r="H15" s="335"/>
      <c r="I15" s="316">
        <f>IF($D15="","",VLOOKUP($D15,'zöld lány elo'!$A$7:$O$23,4))</f>
      </c>
      <c r="J15" s="212"/>
      <c r="K15" s="137"/>
      <c r="L15" s="221"/>
      <c r="M15" s="150" t="s">
        <v>394</v>
      </c>
      <c r="N15" s="221"/>
      <c r="O15" s="151"/>
      <c r="P15" s="138"/>
      <c r="Q15" s="137"/>
      <c r="R15" s="139"/>
      <c r="S15" s="142"/>
      <c r="U15" s="146" t="str">
        <f>Birók!P29</f>
        <v> </v>
      </c>
    </row>
    <row r="16" spans="1:21" s="39" customFormat="1" ht="9" customHeight="1" thickBot="1">
      <c r="A16" s="185"/>
      <c r="B16" s="213"/>
      <c r="C16" s="213"/>
      <c r="D16" s="213"/>
      <c r="E16" s="334">
        <f>UPPER(IF($D15="","",VLOOKUP($D15,'zöld lány elo'!$A$7:$O$23,10)))</f>
      </c>
      <c r="F16" s="316">
        <f>UPPER(IF($D15="","",VLOOKUP($D15,'zöld lány elo'!$A$7:$O$23,7)))</f>
      </c>
      <c r="G16" s="316">
        <f>IF($D15="","",VLOOKUP($D15,'zöld lány elo'!$A$7:$O$23,8))</f>
      </c>
      <c r="H16" s="335"/>
      <c r="I16" s="316">
        <f>IF($D15="","",VLOOKUP($D15,'zöld lány elo'!$A$7:$O$23,9))</f>
      </c>
      <c r="J16" s="214"/>
      <c r="K16" s="133">
        <f>IF(J16="a",F15,IF(J16="b",F17,""))</f>
      </c>
      <c r="L16" s="221"/>
      <c r="M16" s="137"/>
      <c r="N16" s="221"/>
      <c r="O16" s="137"/>
      <c r="P16" s="138"/>
      <c r="Q16" s="137"/>
      <c r="R16" s="139"/>
      <c r="S16" s="142"/>
      <c r="U16" s="149" t="str">
        <f>Birók!P30</f>
        <v>Egyik sem</v>
      </c>
    </row>
    <row r="17" spans="1:19" s="39" customFormat="1" ht="9" customHeight="1">
      <c r="A17" s="185"/>
      <c r="B17" s="144"/>
      <c r="C17" s="144"/>
      <c r="D17" s="147"/>
      <c r="E17" s="336"/>
      <c r="F17" s="337"/>
      <c r="G17" s="337"/>
      <c r="H17" s="338"/>
      <c r="I17" s="337"/>
      <c r="J17" s="215"/>
      <c r="K17" s="216" t="str">
        <f>UPPER(IF(OR(J18="a",J18="as"),F15,IF(OR(J18="b",J18="bs"),F19,)))</f>
        <v>UNGVÁRI </v>
      </c>
      <c r="L17" s="225"/>
      <c r="M17" s="137"/>
      <c r="N17" s="221"/>
      <c r="O17" s="137"/>
      <c r="P17" s="138"/>
      <c r="Q17" s="137"/>
      <c r="R17" s="139"/>
      <c r="S17" s="142"/>
    </row>
    <row r="18" spans="1:19" s="39" customFormat="1" ht="9" customHeight="1">
      <c r="A18" s="185"/>
      <c r="B18" s="144"/>
      <c r="C18" s="144"/>
      <c r="D18" s="147"/>
      <c r="E18" s="336"/>
      <c r="F18" s="337"/>
      <c r="G18" s="337"/>
      <c r="H18" s="338"/>
      <c r="I18" s="317" t="s">
        <v>0</v>
      </c>
      <c r="J18" s="148" t="s">
        <v>421</v>
      </c>
      <c r="K18" s="218" t="str">
        <f>UPPER(IF(OR(J18="a",J18="as"),F16,IF(OR(J18="b",J18="bs"),F20,)))</f>
        <v>NAGY </v>
      </c>
      <c r="L18" s="214"/>
      <c r="M18" s="137"/>
      <c r="N18" s="221"/>
      <c r="O18" s="137"/>
      <c r="P18" s="138"/>
      <c r="Q18" s="137"/>
      <c r="R18" s="139"/>
      <c r="S18" s="142"/>
    </row>
    <row r="19" spans="1:19" s="39" customFormat="1" ht="9" customHeight="1">
      <c r="A19" s="185">
        <v>4</v>
      </c>
      <c r="B19" s="266">
        <f>IF($D19="","",VLOOKUP($D19,'zöld lány elo'!$A$7:$O$23,13))</f>
        <v>0</v>
      </c>
      <c r="C19" s="266">
        <f>IF($D19="","",VLOOKUP($D19,'zöld lány elo'!$A$7:$O$23,14))</f>
        <v>0</v>
      </c>
      <c r="D19" s="135">
        <v>4</v>
      </c>
      <c r="E19" s="334" t="str">
        <f>UPPER(IF($D19="","",VLOOKUP($D19,'zöld lány elo'!$A$7:$O$23,5)))</f>
        <v>120525</v>
      </c>
      <c r="F19" s="316" t="str">
        <f>UPPER(IF($D19="","",VLOOKUP($D19,'zöld lány elo'!$A$7:$O$23,2)))</f>
        <v>UNGVÁRI </v>
      </c>
      <c r="G19" s="316" t="str">
        <f>IF($D19="","",VLOOKUP($D19,'zöld lány elo'!$A$7:$O$23,3))</f>
        <v>Nóra</v>
      </c>
      <c r="H19" s="335"/>
      <c r="I19" s="316" t="str">
        <f>IF($D19="","",VLOOKUP($D19,'zöld lány elo'!$A$7:$O$23,4))</f>
        <v>PVTC</v>
      </c>
      <c r="J19" s="220"/>
      <c r="K19" s="137"/>
      <c r="L19" s="138"/>
      <c r="M19" s="151"/>
      <c r="N19" s="225"/>
      <c r="O19" s="137"/>
      <c r="P19" s="138"/>
      <c r="Q19" s="137"/>
      <c r="R19" s="139"/>
      <c r="S19" s="142"/>
    </row>
    <row r="20" spans="1:19" s="39" customFormat="1" ht="9" customHeight="1">
      <c r="A20" s="185"/>
      <c r="B20" s="213"/>
      <c r="C20" s="213"/>
      <c r="D20" s="213"/>
      <c r="E20" s="334" t="str">
        <f>UPPER(IF($D19="","",VLOOKUP($D19,'zöld lány elo'!$A$7:$O$23,10)))</f>
        <v>120213</v>
      </c>
      <c r="F20" s="316" t="str">
        <f>UPPER(IF($D19="","",VLOOKUP($D19,'zöld lány elo'!$A$7:$O$23,7)))</f>
        <v>NAGY </v>
      </c>
      <c r="G20" s="316" t="str">
        <f>IF($D19="","",VLOOKUP($D19,'zöld lány elo'!$A$7:$O$23,8))</f>
        <v>Nóra</v>
      </c>
      <c r="H20" s="335"/>
      <c r="I20" s="316" t="str">
        <f>IF($D19="","",VLOOKUP($D19,'zöld lány elo'!$A$7:$O$23,9))</f>
        <v>Bibic Tc</v>
      </c>
      <c r="J20" s="214"/>
      <c r="K20" s="137"/>
      <c r="L20" s="138"/>
      <c r="M20" s="189"/>
      <c r="N20" s="226"/>
      <c r="O20" s="137"/>
      <c r="P20" s="138"/>
      <c r="Q20" s="137"/>
      <c r="R20" s="139"/>
      <c r="S20" s="142"/>
    </row>
    <row r="21" spans="1:19" s="39" customFormat="1" ht="9" customHeight="1">
      <c r="A21" s="185"/>
      <c r="B21" s="144"/>
      <c r="C21" s="144"/>
      <c r="D21" s="144"/>
      <c r="E21" s="336"/>
      <c r="F21" s="337"/>
      <c r="G21" s="337"/>
      <c r="H21" s="338"/>
      <c r="I21" s="337"/>
      <c r="J21" s="223"/>
      <c r="K21" s="137"/>
      <c r="L21" s="138"/>
      <c r="M21" s="137"/>
      <c r="N21" s="215"/>
      <c r="O21" s="216" t="str">
        <f>UPPER(IF(OR(N22="a",N22="as"),M13,IF(OR(N22="b",N22="bs"),M29,)))</f>
        <v>ÉRTÉKES </v>
      </c>
      <c r="P21" s="138"/>
      <c r="Q21" s="137"/>
      <c r="R21" s="139"/>
      <c r="S21" s="142"/>
    </row>
    <row r="22" spans="1:19" s="39" customFormat="1" ht="9" customHeight="1">
      <c r="A22" s="185"/>
      <c r="B22" s="144"/>
      <c r="C22" s="144"/>
      <c r="D22" s="144"/>
      <c r="E22" s="336"/>
      <c r="F22" s="337"/>
      <c r="G22" s="337"/>
      <c r="H22" s="338"/>
      <c r="I22" s="337"/>
      <c r="J22" s="223"/>
      <c r="K22" s="137"/>
      <c r="L22" s="138"/>
      <c r="M22" s="145" t="s">
        <v>0</v>
      </c>
      <c r="N22" s="148" t="s">
        <v>421</v>
      </c>
      <c r="O22" s="218" t="str">
        <f>UPPER(IF(OR(N22="a",N22="as"),M14,IF(OR(N22="b",N22="bs"),M30,)))</f>
        <v>KAMINSZKA </v>
      </c>
      <c r="P22" s="219"/>
      <c r="Q22" s="137"/>
      <c r="R22" s="139"/>
      <c r="S22" s="142"/>
    </row>
    <row r="23" spans="1:19" s="39" customFormat="1" ht="9" customHeight="1">
      <c r="A23" s="185">
        <v>5</v>
      </c>
      <c r="B23" s="266">
        <f>IF($D23="","",VLOOKUP($D23,'zöld lány elo'!$A$7:$O$23,13))</f>
        <v>0</v>
      </c>
      <c r="C23" s="266">
        <f>IF($D23="","",VLOOKUP($D23,'zöld lány elo'!$A$7:$O$23,14))</f>
        <v>0</v>
      </c>
      <c r="D23" s="135">
        <v>2</v>
      </c>
      <c r="E23" s="334" t="str">
        <f>UPPER(IF($D23="","",VLOOKUP($D23,'zöld lány elo'!$A$7:$O$23,5)))</f>
        <v>120127</v>
      </c>
      <c r="F23" s="316" t="str">
        <f>UPPER(IF($D23="","",VLOOKUP($D23,'zöld lány elo'!$A$7:$O$23,2)))</f>
        <v>ÉRTÉKES </v>
      </c>
      <c r="G23" s="316" t="str">
        <f>IF($D23="","",VLOOKUP($D23,'zöld lány elo'!$A$7:$O$23,3))</f>
        <v>Boglárka</v>
      </c>
      <c r="H23" s="335"/>
      <c r="I23" s="316" t="str">
        <f>IF($D23="","",VLOOKUP($D23,'zöld lány elo'!$A$7:$O$23,4))</f>
        <v>HTF Cso-Ko</v>
      </c>
      <c r="J23" s="212"/>
      <c r="K23" s="137"/>
      <c r="L23" s="138"/>
      <c r="M23" s="137"/>
      <c r="N23" s="221"/>
      <c r="O23" s="150" t="s">
        <v>380</v>
      </c>
      <c r="P23" s="287"/>
      <c r="Q23" s="137"/>
      <c r="R23" s="139"/>
      <c r="S23" s="142"/>
    </row>
    <row r="24" spans="1:19" s="39" customFormat="1" ht="9" customHeight="1">
      <c r="A24" s="185"/>
      <c r="B24" s="213"/>
      <c r="C24" s="213"/>
      <c r="D24" s="213"/>
      <c r="E24" s="334" t="str">
        <f>UPPER(IF($D23="","",VLOOKUP($D23,'zöld lány elo'!$A$7:$O$23,10)))</f>
        <v>121006</v>
      </c>
      <c r="F24" s="316" t="str">
        <f>UPPER(IF($D23="","",VLOOKUP($D23,'zöld lány elo'!$A$7:$O$23,7)))</f>
        <v>KAMINSZKA </v>
      </c>
      <c r="G24" s="316" t="str">
        <f>IF($D23="","",VLOOKUP($D23,'zöld lány elo'!$A$7:$O$23,8))</f>
        <v>Gabriella</v>
      </c>
      <c r="H24" s="335"/>
      <c r="I24" s="316" t="str">
        <f>IF($D23="","",VLOOKUP($D23,'zöld lány elo'!$A$7:$O$23,9))</f>
        <v>Pillangó SE</v>
      </c>
      <c r="J24" s="214"/>
      <c r="K24" s="133">
        <f>IF(J24="a",F23,IF(J24="b",F25,""))</f>
      </c>
      <c r="L24" s="138"/>
      <c r="M24" s="137"/>
      <c r="N24" s="221"/>
      <c r="O24" s="137"/>
      <c r="P24" s="275"/>
      <c r="Q24" s="137"/>
      <c r="R24" s="139"/>
      <c r="S24" s="142"/>
    </row>
    <row r="25" spans="1:19" s="39" customFormat="1" ht="9" customHeight="1">
      <c r="A25" s="185"/>
      <c r="B25" s="144"/>
      <c r="C25" s="144"/>
      <c r="D25" s="144"/>
      <c r="E25" s="336"/>
      <c r="F25" s="337"/>
      <c r="G25" s="337"/>
      <c r="H25" s="338"/>
      <c r="I25" s="337"/>
      <c r="J25" s="215"/>
      <c r="K25" s="216" t="str">
        <f>UPPER(IF(OR(J26="a",J26="as"),F23,IF(OR(J26="b",J26="bs"),F27,)))</f>
        <v>ÉRTÉKES </v>
      </c>
      <c r="L25" s="217"/>
      <c r="M25" s="137"/>
      <c r="N25" s="221"/>
      <c r="O25" s="137"/>
      <c r="P25" s="275"/>
      <c r="Q25" s="137"/>
      <c r="R25" s="139"/>
      <c r="S25" s="142"/>
    </row>
    <row r="26" spans="1:19" s="39" customFormat="1" ht="9" customHeight="1">
      <c r="A26" s="185"/>
      <c r="B26" s="144"/>
      <c r="C26" s="144"/>
      <c r="D26" s="144"/>
      <c r="E26" s="336"/>
      <c r="F26" s="337"/>
      <c r="G26" s="337"/>
      <c r="H26" s="338"/>
      <c r="I26" s="317" t="s">
        <v>0</v>
      </c>
      <c r="J26" s="148" t="s">
        <v>422</v>
      </c>
      <c r="K26" s="218" t="str">
        <f>UPPER(IF(OR(J26="a",J26="as"),F24,IF(OR(J26="b",J26="bs"),F28,)))</f>
        <v>KAMINSZKA </v>
      </c>
      <c r="L26" s="219"/>
      <c r="M26" s="137"/>
      <c r="N26" s="221"/>
      <c r="O26" s="137"/>
      <c r="P26" s="275"/>
      <c r="Q26" s="137"/>
      <c r="R26" s="139"/>
      <c r="S26" s="142"/>
    </row>
    <row r="27" spans="1:19" s="39" customFormat="1" ht="9" customHeight="1">
      <c r="A27" s="185">
        <v>6</v>
      </c>
      <c r="B27" s="266">
        <f>IF($D27="","",VLOOKUP($D27,'zöld lány elo'!$A$7:$O$23,13))</f>
      </c>
      <c r="C27" s="266">
        <f>IF($D27="","",VLOOKUP($D27,'zöld lány elo'!$A$7:$O$23,14))</f>
      </c>
      <c r="D27" s="135"/>
      <c r="E27" s="334">
        <f>UPPER(IF($D27="","",VLOOKUP($D27,'zöld lány elo'!$A$7:$O$23,5)))</f>
      </c>
      <c r="F27" s="316">
        <f>UPPER(IF($D27="","",VLOOKUP($D27,'zöld lány elo'!$A$7:$O$23,2)))</f>
      </c>
      <c r="G27" s="316">
        <f>IF($D27="","",VLOOKUP($D27,'zöld lány elo'!$A$7:$O$23,3))</f>
      </c>
      <c r="H27" s="335"/>
      <c r="I27" s="316">
        <f>IF($D27="","",VLOOKUP($D27,'zöld lány elo'!$A$7:$O$23,4))</f>
      </c>
      <c r="J27" s="220"/>
      <c r="K27" s="137"/>
      <c r="L27" s="221"/>
      <c r="M27" s="151"/>
      <c r="N27" s="225"/>
      <c r="O27" s="137"/>
      <c r="P27" s="275"/>
      <c r="Q27" s="137"/>
      <c r="R27" s="139"/>
      <c r="S27" s="142"/>
    </row>
    <row r="28" spans="1:19" s="39" customFormat="1" ht="9" customHeight="1">
      <c r="A28" s="185"/>
      <c r="B28" s="213"/>
      <c r="C28" s="213"/>
      <c r="D28" s="213"/>
      <c r="E28" s="334">
        <f>UPPER(IF($D27="","",VLOOKUP($D27,'zöld lány elo'!$A$7:$O$23,10)))</f>
      </c>
      <c r="F28" s="316">
        <f>UPPER(IF($D27="","",VLOOKUP($D27,'zöld lány elo'!$A$7:$O$23,7)))</f>
      </c>
      <c r="G28" s="316">
        <f>IF($D27="","",VLOOKUP($D27,'zöld lány elo'!$A$7:$O$23,8))</f>
      </c>
      <c r="H28" s="335"/>
      <c r="I28" s="316">
        <f>IF($D27="","",VLOOKUP($D27,'zöld lány elo'!$A$7:$O$23,9))</f>
      </c>
      <c r="J28" s="214"/>
      <c r="K28" s="137"/>
      <c r="L28" s="221"/>
      <c r="M28" s="189"/>
      <c r="N28" s="226"/>
      <c r="O28" s="137"/>
      <c r="P28" s="275"/>
      <c r="Q28" s="137"/>
      <c r="R28" s="139"/>
      <c r="S28" s="142"/>
    </row>
    <row r="29" spans="1:19" s="39" customFormat="1" ht="9" customHeight="1">
      <c r="A29" s="185"/>
      <c r="B29" s="144"/>
      <c r="C29" s="144"/>
      <c r="D29" s="147"/>
      <c r="E29" s="336"/>
      <c r="F29" s="337"/>
      <c r="G29" s="337"/>
      <c r="H29" s="338"/>
      <c r="I29" s="337"/>
      <c r="J29" s="223"/>
      <c r="K29" s="137"/>
      <c r="L29" s="215"/>
      <c r="M29" s="216" t="str">
        <f>UPPER(IF(OR(L30="a",L30="as"),K25,IF(OR(L30="b",L30="bs"),K33,)))</f>
        <v>ÉRTÉKES </v>
      </c>
      <c r="N29" s="221"/>
      <c r="O29" s="137"/>
      <c r="P29" s="275"/>
      <c r="Q29" s="137"/>
      <c r="R29" s="139"/>
      <c r="S29" s="142"/>
    </row>
    <row r="30" spans="1:19" s="39" customFormat="1" ht="9" customHeight="1">
      <c r="A30" s="185"/>
      <c r="B30" s="144"/>
      <c r="C30" s="144"/>
      <c r="D30" s="147"/>
      <c r="E30" s="336"/>
      <c r="F30" s="337"/>
      <c r="G30" s="337"/>
      <c r="H30" s="338"/>
      <c r="I30" s="337"/>
      <c r="J30" s="223"/>
      <c r="K30" s="145" t="s">
        <v>0</v>
      </c>
      <c r="L30" s="148" t="s">
        <v>422</v>
      </c>
      <c r="M30" s="218" t="str">
        <f>UPPER(IF(OR(L30="a",L30="as"),K26,IF(OR(L30="b",L30="bs"),K34,)))</f>
        <v>KAMINSZKA </v>
      </c>
      <c r="N30" s="214"/>
      <c r="O30" s="137"/>
      <c r="P30" s="275"/>
      <c r="Q30" s="137"/>
      <c r="R30" s="139"/>
      <c r="S30" s="142"/>
    </row>
    <row r="31" spans="1:19" s="39" customFormat="1" ht="9" customHeight="1">
      <c r="A31" s="224">
        <v>7</v>
      </c>
      <c r="B31" s="266">
        <f>IF($D31="","",VLOOKUP($D31,'zöld lány elo'!$A$7:$O$23,13))</f>
        <v>0</v>
      </c>
      <c r="C31" s="266">
        <f>IF($D31="","",VLOOKUP($D31,'zöld lány elo'!$A$7:$O$23,14))</f>
        <v>0</v>
      </c>
      <c r="D31" s="135">
        <v>3</v>
      </c>
      <c r="E31" s="334" t="str">
        <f>UPPER(IF($D31="","",VLOOKUP($D31,'zöld lány elo'!$A$7:$O$23,5)))</f>
        <v>120410</v>
      </c>
      <c r="F31" s="316" t="str">
        <f>UPPER(IF($D31="","",VLOOKUP($D31,'zöld lány elo'!$A$7:$O$23,2)))</f>
        <v>SZABÓ </v>
      </c>
      <c r="G31" s="316" t="str">
        <f>IF($D31="","",VLOOKUP($D31,'zöld lány elo'!$A$7:$O$23,3))</f>
        <v>Vivien</v>
      </c>
      <c r="H31" s="335"/>
      <c r="I31" s="316" t="str">
        <f>IF($D31="","",VLOOKUP($D31,'zöld lány elo'!$A$7:$O$23,4))</f>
        <v>BUSC</v>
      </c>
      <c r="J31" s="212"/>
      <c r="K31" s="137"/>
      <c r="L31" s="221"/>
      <c r="M31" s="150" t="s">
        <v>380</v>
      </c>
      <c r="N31" s="138"/>
      <c r="O31" s="151"/>
      <c r="P31" s="275"/>
      <c r="Q31" s="137"/>
      <c r="R31" s="139"/>
      <c r="S31" s="142"/>
    </row>
    <row r="32" spans="1:19" s="39" customFormat="1" ht="9" customHeight="1">
      <c r="A32" s="185"/>
      <c r="B32" s="213"/>
      <c r="C32" s="213"/>
      <c r="D32" s="213"/>
      <c r="E32" s="334" t="str">
        <f>UPPER(IF($D31="","",VLOOKUP($D31,'zöld lány elo'!$A$7:$O$23,10)))</f>
        <v>120320</v>
      </c>
      <c r="F32" s="316" t="str">
        <f>UPPER(IF($D31="","",VLOOKUP($D31,'zöld lány elo'!$A$7:$O$23,7)))</f>
        <v>VARGA-KARAS </v>
      </c>
      <c r="G32" s="316" t="str">
        <f>IF($D31="","",VLOOKUP($D31,'zöld lány elo'!$A$7:$O$23,8))</f>
        <v>Emese</v>
      </c>
      <c r="H32" s="335"/>
      <c r="I32" s="316" t="str">
        <f>IF($D31="","",VLOOKUP($D31,'zöld lány elo'!$A$7:$O$23,9))</f>
        <v>Balatonalmádi Tenisz Klub</v>
      </c>
      <c r="J32" s="214"/>
      <c r="K32" s="133">
        <f>IF(J32="a",F31,IF(J32="b",F33,""))</f>
      </c>
      <c r="L32" s="221"/>
      <c r="M32" s="137"/>
      <c r="N32" s="138"/>
      <c r="O32" s="137"/>
      <c r="P32" s="275"/>
      <c r="Q32" s="137"/>
      <c r="R32" s="139"/>
      <c r="S32" s="142"/>
    </row>
    <row r="33" spans="1:19" s="39" customFormat="1" ht="9" customHeight="1">
      <c r="A33" s="185"/>
      <c r="B33" s="144"/>
      <c r="C33" s="144"/>
      <c r="D33" s="147"/>
      <c r="E33" s="144"/>
      <c r="F33" s="134"/>
      <c r="G33" s="134"/>
      <c r="H33" s="98"/>
      <c r="I33" s="134"/>
      <c r="J33" s="215"/>
      <c r="K33" s="216" t="str">
        <f>UPPER(IF(OR(J34="a",J34="as"),F31,IF(OR(J34="b",J34="bs"),F35,)))</f>
        <v>SZABÓ </v>
      </c>
      <c r="L33" s="225"/>
      <c r="M33" s="137"/>
      <c r="N33" s="138"/>
      <c r="O33" s="137"/>
      <c r="P33" s="275"/>
      <c r="Q33" s="137"/>
      <c r="R33" s="139"/>
      <c r="S33" s="142"/>
    </row>
    <row r="34" spans="1:19" s="39" customFormat="1" ht="9" customHeight="1">
      <c r="A34" s="185"/>
      <c r="B34" s="144"/>
      <c r="C34" s="144"/>
      <c r="D34" s="147"/>
      <c r="E34" s="144"/>
      <c r="F34" s="134"/>
      <c r="G34" s="134"/>
      <c r="H34" s="98"/>
      <c r="I34" s="145" t="s">
        <v>0</v>
      </c>
      <c r="J34" s="148" t="s">
        <v>422</v>
      </c>
      <c r="K34" s="218" t="str">
        <f>UPPER(IF(OR(J34="a",J34="as"),F32,IF(OR(J34="b",J34="bs"),F36,)))</f>
        <v>VARGA-KARAS </v>
      </c>
      <c r="L34" s="214"/>
      <c r="M34" s="137"/>
      <c r="N34" s="138"/>
      <c r="O34" s="137"/>
      <c r="P34" s="275"/>
      <c r="Q34" s="137"/>
      <c r="R34" s="139"/>
      <c r="S34" s="142"/>
    </row>
    <row r="35" spans="1:19" s="39" customFormat="1" ht="9" customHeight="1">
      <c r="A35" s="210">
        <v>8</v>
      </c>
      <c r="B35" s="266">
        <f>IF($D35="","",VLOOKUP($D35,'zöld lány elo'!$A$7:$O$23,13))</f>
      </c>
      <c r="C35" s="266">
        <f>IF($D35="","",VLOOKUP($D35,'zöld lány elo'!$A$7:$O$23,14))</f>
      </c>
      <c r="D35" s="135"/>
      <c r="E35" s="443">
        <f>UPPER(IF($D35="","",VLOOKUP($D35,'zöld lány elo'!$A$7:$O$23,5)))</f>
      </c>
      <c r="F35" s="444">
        <f>UPPER(IF($D35="","",VLOOKUP($D35,'zöld lány elo'!$A$7:$O$23,2)))</f>
      </c>
      <c r="G35" s="444">
        <f>IF($D35="","",VLOOKUP($D35,'zöld lány elo'!$A$7:$O$23,3))</f>
      </c>
      <c r="H35" s="445"/>
      <c r="I35" s="444">
        <f>IF($D35="","",VLOOKUP($D35,'zöld lány elo'!$A$7:$O$23,4))</f>
      </c>
      <c r="J35" s="220"/>
      <c r="K35" s="137"/>
      <c r="L35" s="138"/>
      <c r="M35" s="151"/>
      <c r="N35" s="217"/>
      <c r="O35" s="137"/>
      <c r="P35" s="275"/>
      <c r="Q35" s="137"/>
      <c r="R35" s="139"/>
      <c r="S35" s="142"/>
    </row>
    <row r="36" spans="1:19" s="39" customFormat="1" ht="9" customHeight="1">
      <c r="A36" s="185"/>
      <c r="B36" s="213"/>
      <c r="C36" s="213"/>
      <c r="D36" s="213"/>
      <c r="E36" s="443">
        <f>UPPER(IF($D35="","",VLOOKUP($D35,'zöld lány elo'!$A$7:$O$23,10)))</f>
      </c>
      <c r="F36" s="444">
        <f>UPPER(IF($D35="","",VLOOKUP($D35,'zöld lány elo'!$A$7:$O$23,7)))</f>
      </c>
      <c r="G36" s="444">
        <f>IF($D35="","",VLOOKUP($D35,'zöld lány elo'!$A$7:$O$23,8))</f>
      </c>
      <c r="H36" s="445"/>
      <c r="I36" s="444">
        <f>IF($D35="","",VLOOKUP($D35,'zöld lány elo'!$A$7:$O$23,9))</f>
      </c>
      <c r="J36" s="214"/>
      <c r="K36" s="137"/>
      <c r="L36" s="138"/>
      <c r="M36" s="189"/>
      <c r="N36" s="222"/>
      <c r="O36" s="137"/>
      <c r="P36" s="275"/>
      <c r="Q36" s="137"/>
      <c r="R36" s="139"/>
      <c r="S36" s="142"/>
    </row>
    <row r="37" spans="1:19" s="39" customFormat="1" ht="9" customHeight="1">
      <c r="A37" s="289"/>
      <c r="B37" s="144"/>
      <c r="C37" s="144"/>
      <c r="D37" s="147"/>
      <c r="E37" s="144"/>
      <c r="F37" s="134"/>
      <c r="G37" s="134"/>
      <c r="H37" s="98"/>
      <c r="I37" s="134"/>
      <c r="J37" s="223"/>
      <c r="K37" s="137"/>
      <c r="L37" s="138"/>
      <c r="M37" s="137"/>
      <c r="N37" s="138"/>
      <c r="O37" s="138"/>
      <c r="P37" s="279"/>
      <c r="Q37" s="216">
        <f>UPPER(IF(OR(P38="a",P38="as"),O21,IF(OR(P38="b",P38="bs"),O53,)))</f>
      </c>
      <c r="R37" s="227"/>
      <c r="S37" s="142"/>
    </row>
    <row r="38" spans="1:19" s="39" customFormat="1" ht="9" customHeight="1">
      <c r="A38" s="288"/>
      <c r="B38" s="269"/>
      <c r="C38" s="269"/>
      <c r="D38" s="270"/>
      <c r="E38" s="269"/>
      <c r="F38" s="271"/>
      <c r="G38" s="271"/>
      <c r="H38" s="272"/>
      <c r="I38" s="271"/>
      <c r="J38" s="273"/>
      <c r="K38" s="274"/>
      <c r="L38" s="275"/>
      <c r="M38" s="274"/>
      <c r="N38" s="275"/>
      <c r="O38" s="276"/>
      <c r="P38" s="275"/>
      <c r="Q38" s="277"/>
      <c r="R38" s="278"/>
      <c r="S38" s="142"/>
    </row>
    <row r="39" spans="1:19" s="39" customFormat="1" ht="9" customHeight="1">
      <c r="A39" s="288"/>
      <c r="B39" s="269"/>
      <c r="C39" s="269"/>
      <c r="D39" s="270"/>
      <c r="E39" s="269"/>
      <c r="F39" s="271"/>
      <c r="G39" s="271"/>
      <c r="H39" s="272"/>
      <c r="I39" s="271"/>
      <c r="J39" s="273"/>
      <c r="K39" s="274"/>
      <c r="L39" s="275"/>
      <c r="M39" s="274"/>
      <c r="N39" s="275"/>
      <c r="O39" s="276"/>
      <c r="P39" s="275"/>
      <c r="Q39" s="277"/>
      <c r="R39" s="278"/>
      <c r="S39" s="142"/>
    </row>
    <row r="40" spans="1:19" s="39" customFormat="1" ht="9" customHeight="1">
      <c r="A40" s="288"/>
      <c r="B40" s="269"/>
      <c r="C40" s="269"/>
      <c r="D40" s="270"/>
      <c r="E40" s="269"/>
      <c r="F40" s="271"/>
      <c r="G40" s="271"/>
      <c r="H40" s="272"/>
      <c r="I40" s="271"/>
      <c r="J40" s="273"/>
      <c r="K40" s="274"/>
      <c r="L40" s="275"/>
      <c r="M40" s="274"/>
      <c r="N40" s="275"/>
      <c r="O40" s="276"/>
      <c r="P40" s="275"/>
      <c r="Q40" s="277"/>
      <c r="R40" s="278"/>
      <c r="S40" s="142"/>
    </row>
    <row r="41" spans="1:19" s="39" customFormat="1" ht="9" customHeight="1">
      <c r="A41" s="288"/>
      <c r="B41" s="269"/>
      <c r="C41" s="269"/>
      <c r="D41" s="270"/>
      <c r="E41" s="269"/>
      <c r="F41" s="271"/>
      <c r="G41" s="271"/>
      <c r="H41" s="272"/>
      <c r="I41" s="271"/>
      <c r="J41" s="273"/>
      <c r="K41" s="274"/>
      <c r="L41" s="275"/>
      <c r="M41" s="274"/>
      <c r="N41" s="275"/>
      <c r="O41" s="276"/>
      <c r="P41" s="275"/>
      <c r="Q41" s="277"/>
      <c r="R41" s="278"/>
      <c r="S41" s="142"/>
    </row>
    <row r="42" spans="1:19" s="39" customFormat="1" ht="9" customHeight="1">
      <c r="A42" s="288"/>
      <c r="B42" s="269"/>
      <c r="C42" s="269"/>
      <c r="D42" s="270"/>
      <c r="E42" s="269"/>
      <c r="F42" s="271"/>
      <c r="G42" s="271"/>
      <c r="H42" s="272"/>
      <c r="I42" s="271"/>
      <c r="J42" s="273"/>
      <c r="K42" s="274"/>
      <c r="L42" s="275"/>
      <c r="M42" s="274"/>
      <c r="N42" s="275"/>
      <c r="O42" s="276"/>
      <c r="P42" s="275"/>
      <c r="Q42" s="277"/>
      <c r="R42" s="278"/>
      <c r="S42" s="142"/>
    </row>
    <row r="43" spans="1:19" s="39" customFormat="1" ht="9" customHeight="1">
      <c r="A43" s="288"/>
      <c r="B43" s="269"/>
      <c r="C43" s="269"/>
      <c r="D43" s="270"/>
      <c r="E43" s="269"/>
      <c r="F43" s="271"/>
      <c r="G43" s="271"/>
      <c r="H43" s="272"/>
      <c r="I43" s="271"/>
      <c r="J43" s="273"/>
      <c r="K43" s="274"/>
      <c r="L43" s="275"/>
      <c r="M43" s="274"/>
      <c r="N43" s="275"/>
      <c r="O43" s="276"/>
      <c r="P43" s="275"/>
      <c r="Q43" s="277"/>
      <c r="R43" s="278"/>
      <c r="S43" s="142"/>
    </row>
    <row r="44" spans="1:19" s="39" customFormat="1" ht="9" customHeight="1">
      <c r="A44" s="288"/>
      <c r="B44" s="269"/>
      <c r="C44" s="269"/>
      <c r="D44" s="270"/>
      <c r="E44" s="269"/>
      <c r="F44" s="271"/>
      <c r="G44" s="271"/>
      <c r="H44" s="272"/>
      <c r="I44" s="271"/>
      <c r="J44" s="273"/>
      <c r="K44" s="274"/>
      <c r="L44" s="275"/>
      <c r="M44" s="274"/>
      <c r="N44" s="275"/>
      <c r="O44" s="276"/>
      <c r="P44" s="275"/>
      <c r="Q44" s="277"/>
      <c r="R44" s="278"/>
      <c r="S44" s="142"/>
    </row>
    <row r="45" spans="1:19" s="39" customFormat="1" ht="9" customHeight="1">
      <c r="A45" s="288"/>
      <c r="B45" s="269"/>
      <c r="C45" s="269"/>
      <c r="D45" s="270"/>
      <c r="E45" s="269"/>
      <c r="F45" s="271"/>
      <c r="G45" s="271"/>
      <c r="H45" s="272"/>
      <c r="I45" s="271"/>
      <c r="J45" s="273"/>
      <c r="K45" s="274"/>
      <c r="L45" s="275"/>
      <c r="M45" s="274"/>
      <c r="N45" s="275"/>
      <c r="O45" s="276"/>
      <c r="P45" s="275"/>
      <c r="Q45" s="277"/>
      <c r="R45" s="278"/>
      <c r="S45" s="142"/>
    </row>
    <row r="46" spans="1:19" s="39" customFormat="1" ht="9" customHeight="1">
      <c r="A46" s="288"/>
      <c r="B46" s="269"/>
      <c r="C46" s="269"/>
      <c r="D46" s="270"/>
      <c r="E46" s="269"/>
      <c r="F46" s="271"/>
      <c r="G46" s="271"/>
      <c r="H46" s="272"/>
      <c r="I46" s="271"/>
      <c r="J46" s="273"/>
      <c r="K46" s="274"/>
      <c r="L46" s="275"/>
      <c r="M46" s="274"/>
      <c r="N46" s="275"/>
      <c r="O46" s="276"/>
      <c r="P46" s="275"/>
      <c r="Q46" s="277"/>
      <c r="R46" s="278"/>
      <c r="S46" s="142"/>
    </row>
    <row r="47" spans="1:19" s="39" customFormat="1" ht="9" customHeight="1">
      <c r="A47" s="288"/>
      <c r="B47" s="269"/>
      <c r="C47" s="269"/>
      <c r="D47" s="270"/>
      <c r="E47" s="269"/>
      <c r="F47" s="271"/>
      <c r="G47" s="271"/>
      <c r="H47" s="272"/>
      <c r="I47" s="271"/>
      <c r="J47" s="273"/>
      <c r="K47" s="274"/>
      <c r="L47" s="275"/>
      <c r="M47" s="274"/>
      <c r="N47" s="275"/>
      <c r="O47" s="276"/>
      <c r="P47" s="275"/>
      <c r="Q47" s="277"/>
      <c r="R47" s="278"/>
      <c r="S47" s="142"/>
    </row>
    <row r="48" spans="1:19" s="39" customFormat="1" ht="9" customHeight="1">
      <c r="A48" s="288"/>
      <c r="B48" s="269"/>
      <c r="C48" s="269"/>
      <c r="D48" s="270"/>
      <c r="E48" s="269"/>
      <c r="F48" s="271"/>
      <c r="G48" s="271"/>
      <c r="H48" s="272"/>
      <c r="I48" s="271"/>
      <c r="J48" s="273"/>
      <c r="K48" s="274"/>
      <c r="L48" s="275"/>
      <c r="M48" s="274"/>
      <c r="N48" s="275"/>
      <c r="O48" s="276"/>
      <c r="P48" s="275"/>
      <c r="Q48" s="277"/>
      <c r="R48" s="278"/>
      <c r="S48" s="142"/>
    </row>
    <row r="49" spans="1:19" s="39" customFormat="1" ht="9" customHeight="1">
      <c r="A49" s="288"/>
      <c r="B49" s="269"/>
      <c r="C49" s="269"/>
      <c r="D49" s="270"/>
      <c r="E49" s="269"/>
      <c r="F49" s="271"/>
      <c r="G49" s="271"/>
      <c r="H49" s="272"/>
      <c r="I49" s="271"/>
      <c r="J49" s="273"/>
      <c r="K49" s="274"/>
      <c r="L49" s="275"/>
      <c r="M49" s="274"/>
      <c r="N49" s="275"/>
      <c r="O49" s="276"/>
      <c r="P49" s="275"/>
      <c r="Q49" s="277"/>
      <c r="R49" s="278"/>
      <c r="S49" s="142"/>
    </row>
    <row r="50" spans="1:19" s="39" customFormat="1" ht="9" customHeight="1">
      <c r="A50" s="288"/>
      <c r="B50" s="269"/>
      <c r="C50" s="269"/>
      <c r="D50" s="270"/>
      <c r="E50" s="269"/>
      <c r="F50" s="271"/>
      <c r="G50" s="271"/>
      <c r="H50" s="272"/>
      <c r="I50" s="271"/>
      <c r="J50" s="273"/>
      <c r="K50" s="274"/>
      <c r="L50" s="275"/>
      <c r="M50" s="274"/>
      <c r="N50" s="275"/>
      <c r="O50" s="276"/>
      <c r="P50" s="275"/>
      <c r="Q50" s="277"/>
      <c r="R50" s="278"/>
      <c r="S50" s="142"/>
    </row>
    <row r="51" spans="1:19" s="39" customFormat="1" ht="9" customHeight="1">
      <c r="A51" s="288"/>
      <c r="B51" s="269"/>
      <c r="C51" s="269"/>
      <c r="D51" s="270"/>
      <c r="E51" s="269"/>
      <c r="F51" s="271"/>
      <c r="G51" s="271"/>
      <c r="H51" s="272"/>
      <c r="I51" s="271"/>
      <c r="J51" s="273"/>
      <c r="K51" s="274"/>
      <c r="L51" s="275"/>
      <c r="M51" s="274"/>
      <c r="N51" s="275"/>
      <c r="O51" s="276"/>
      <c r="P51" s="275"/>
      <c r="Q51" s="277"/>
      <c r="R51" s="278"/>
      <c r="S51" s="142"/>
    </row>
    <row r="52" spans="1:19" s="39" customFormat="1" ht="9" customHeight="1">
      <c r="A52" s="288"/>
      <c r="B52" s="269"/>
      <c r="C52" s="269"/>
      <c r="D52" s="270"/>
      <c r="E52" s="269"/>
      <c r="F52" s="271"/>
      <c r="G52" s="271"/>
      <c r="H52" s="272"/>
      <c r="I52" s="271"/>
      <c r="J52" s="273"/>
      <c r="K52" s="274"/>
      <c r="L52" s="275"/>
      <c r="M52" s="274"/>
      <c r="N52" s="275"/>
      <c r="O52" s="276"/>
      <c r="P52" s="275"/>
      <c r="Q52" s="277"/>
      <c r="R52" s="278"/>
      <c r="S52" s="142"/>
    </row>
    <row r="53" spans="1:19" s="39" customFormat="1" ht="9" customHeight="1">
      <c r="A53" s="288"/>
      <c r="B53" s="269"/>
      <c r="C53" s="269"/>
      <c r="D53" s="270"/>
      <c r="E53" s="269"/>
      <c r="F53" s="271"/>
      <c r="G53" s="271"/>
      <c r="H53" s="272"/>
      <c r="I53" s="271"/>
      <c r="J53" s="273"/>
      <c r="K53" s="274"/>
      <c r="L53" s="275"/>
      <c r="M53" s="274"/>
      <c r="N53" s="275"/>
      <c r="O53" s="276"/>
      <c r="P53" s="275"/>
      <c r="Q53" s="277"/>
      <c r="R53" s="278"/>
      <c r="S53" s="142"/>
    </row>
    <row r="54" spans="1:19" s="39" customFormat="1" ht="9" customHeight="1">
      <c r="A54" s="288"/>
      <c r="B54" s="269"/>
      <c r="C54" s="269"/>
      <c r="D54" s="270"/>
      <c r="E54" s="269"/>
      <c r="F54" s="271"/>
      <c r="G54" s="271"/>
      <c r="H54" s="272"/>
      <c r="I54" s="271"/>
      <c r="J54" s="273"/>
      <c r="K54" s="274"/>
      <c r="L54" s="275"/>
      <c r="M54" s="274"/>
      <c r="N54" s="275"/>
      <c r="O54" s="276"/>
      <c r="P54" s="275"/>
      <c r="Q54" s="277"/>
      <c r="R54" s="278"/>
      <c r="S54" s="142"/>
    </row>
    <row r="55" spans="1:19" s="39" customFormat="1" ht="9" customHeight="1">
      <c r="A55" s="288"/>
      <c r="B55" s="269"/>
      <c r="C55" s="269"/>
      <c r="D55" s="270"/>
      <c r="E55" s="269"/>
      <c r="F55" s="271"/>
      <c r="G55" s="271"/>
      <c r="H55" s="272"/>
      <c r="I55" s="271"/>
      <c r="J55" s="273"/>
      <c r="K55" s="274"/>
      <c r="L55" s="275"/>
      <c r="M55" s="274"/>
      <c r="N55" s="275"/>
      <c r="O55" s="276"/>
      <c r="P55" s="275"/>
      <c r="Q55" s="277"/>
      <c r="R55" s="278"/>
      <c r="S55" s="142"/>
    </row>
    <row r="56" spans="1:19" s="39" customFormat="1" ht="9" customHeight="1">
      <c r="A56" s="288"/>
      <c r="B56" s="269"/>
      <c r="C56" s="269"/>
      <c r="D56" s="270"/>
      <c r="E56" s="269"/>
      <c r="F56" s="271"/>
      <c r="G56" s="271"/>
      <c r="H56" s="272"/>
      <c r="I56" s="271"/>
      <c r="J56" s="273"/>
      <c r="K56" s="274"/>
      <c r="L56" s="275"/>
      <c r="M56" s="274"/>
      <c r="N56" s="275"/>
      <c r="O56" s="276"/>
      <c r="P56" s="275"/>
      <c r="Q56" s="277"/>
      <c r="R56" s="278"/>
      <c r="S56" s="142"/>
    </row>
    <row r="57" spans="1:19" s="39" customFormat="1" ht="9" customHeight="1">
      <c r="A57" s="288"/>
      <c r="B57" s="269"/>
      <c r="C57" s="269"/>
      <c r="D57" s="270"/>
      <c r="E57" s="269"/>
      <c r="F57" s="271"/>
      <c r="G57" s="271"/>
      <c r="H57" s="272"/>
      <c r="I57" s="271"/>
      <c r="J57" s="273"/>
      <c r="K57" s="274"/>
      <c r="L57" s="275"/>
      <c r="M57" s="274"/>
      <c r="N57" s="275"/>
      <c r="O57" s="276"/>
      <c r="P57" s="275"/>
      <c r="Q57" s="277"/>
      <c r="R57" s="278"/>
      <c r="S57" s="142"/>
    </row>
    <row r="58" spans="1:19" s="39" customFormat="1" ht="9" customHeight="1">
      <c r="A58" s="288"/>
      <c r="B58" s="269"/>
      <c r="C58" s="269"/>
      <c r="D58" s="270"/>
      <c r="E58" s="269"/>
      <c r="F58" s="271"/>
      <c r="G58" s="271"/>
      <c r="H58" s="272"/>
      <c r="I58" s="271"/>
      <c r="J58" s="273"/>
      <c r="K58" s="274"/>
      <c r="L58" s="275"/>
      <c r="M58" s="274"/>
      <c r="N58" s="275"/>
      <c r="O58" s="276"/>
      <c r="P58" s="275"/>
      <c r="Q58" s="277"/>
      <c r="R58" s="278"/>
      <c r="S58" s="142"/>
    </row>
    <row r="59" spans="1:19" s="39" customFormat="1" ht="9" customHeight="1">
      <c r="A59" s="288"/>
      <c r="B59" s="269"/>
      <c r="C59" s="269"/>
      <c r="D59" s="270"/>
      <c r="E59" s="269"/>
      <c r="F59" s="271"/>
      <c r="G59" s="271"/>
      <c r="H59" s="272"/>
      <c r="I59" s="271"/>
      <c r="J59" s="273"/>
      <c r="K59" s="274"/>
      <c r="L59" s="275"/>
      <c r="M59" s="274"/>
      <c r="N59" s="275"/>
      <c r="O59" s="276"/>
      <c r="P59" s="275"/>
      <c r="Q59" s="277"/>
      <c r="R59" s="278"/>
      <c r="S59" s="142"/>
    </row>
    <row r="60" spans="1:19" s="39" customFormat="1" ht="9" customHeight="1">
      <c r="A60" s="288"/>
      <c r="B60" s="269"/>
      <c r="C60" s="269"/>
      <c r="D60" s="270"/>
      <c r="E60" s="269"/>
      <c r="F60" s="271"/>
      <c r="G60" s="271"/>
      <c r="H60" s="272"/>
      <c r="I60" s="271"/>
      <c r="J60" s="273"/>
      <c r="K60" s="274"/>
      <c r="L60" s="275"/>
      <c r="M60" s="274"/>
      <c r="N60" s="275"/>
      <c r="O60" s="276"/>
      <c r="P60" s="275"/>
      <c r="Q60" s="277"/>
      <c r="R60" s="278"/>
      <c r="S60" s="142"/>
    </row>
    <row r="61" spans="1:19" s="39" customFormat="1" ht="9" customHeight="1">
      <c r="A61" s="288"/>
      <c r="B61" s="269"/>
      <c r="C61" s="269"/>
      <c r="D61" s="270"/>
      <c r="E61" s="269"/>
      <c r="F61" s="271"/>
      <c r="G61" s="271"/>
      <c r="H61" s="272"/>
      <c r="I61" s="271"/>
      <c r="J61" s="273"/>
      <c r="K61" s="274"/>
      <c r="L61" s="275"/>
      <c r="M61" s="274"/>
      <c r="N61" s="275"/>
      <c r="O61" s="276"/>
      <c r="P61" s="275"/>
      <c r="Q61" s="277"/>
      <c r="R61" s="278"/>
      <c r="S61" s="142"/>
    </row>
    <row r="62" spans="1:19" s="39" customFormat="1" ht="9" customHeight="1">
      <c r="A62" s="288"/>
      <c r="B62" s="269"/>
      <c r="C62" s="269"/>
      <c r="D62" s="270"/>
      <c r="E62" s="269"/>
      <c r="F62" s="271"/>
      <c r="G62" s="271"/>
      <c r="H62" s="272"/>
      <c r="I62" s="271"/>
      <c r="J62" s="273"/>
      <c r="K62" s="274"/>
      <c r="L62" s="275"/>
      <c r="M62" s="274"/>
      <c r="N62" s="275"/>
      <c r="O62" s="276"/>
      <c r="P62" s="275"/>
      <c r="Q62" s="277"/>
      <c r="R62" s="278"/>
      <c r="S62" s="142"/>
    </row>
    <row r="63" spans="1:19" s="39" customFormat="1" ht="9" customHeight="1">
      <c r="A63" s="288"/>
      <c r="B63" s="269"/>
      <c r="C63" s="269"/>
      <c r="D63" s="270"/>
      <c r="E63" s="269"/>
      <c r="F63" s="271"/>
      <c r="G63" s="271"/>
      <c r="H63" s="272"/>
      <c r="I63" s="271"/>
      <c r="J63" s="273"/>
      <c r="K63" s="274"/>
      <c r="L63" s="275"/>
      <c r="M63" s="274"/>
      <c r="N63" s="275"/>
      <c r="O63" s="276"/>
      <c r="P63" s="275"/>
      <c r="Q63" s="277"/>
      <c r="R63" s="278"/>
      <c r="S63" s="142"/>
    </row>
    <row r="64" spans="1:19" s="39" customFormat="1" ht="9" customHeight="1">
      <c r="A64" s="288"/>
      <c r="B64" s="269"/>
      <c r="C64" s="269"/>
      <c r="D64" s="270"/>
      <c r="E64" s="269"/>
      <c r="F64" s="271"/>
      <c r="G64" s="271"/>
      <c r="H64" s="272"/>
      <c r="I64" s="271"/>
      <c r="J64" s="273"/>
      <c r="K64" s="274"/>
      <c r="L64" s="275"/>
      <c r="M64" s="274"/>
      <c r="N64" s="275"/>
      <c r="O64" s="276"/>
      <c r="P64" s="275"/>
      <c r="Q64" s="277"/>
      <c r="R64" s="278"/>
      <c r="S64" s="142"/>
    </row>
    <row r="65" spans="1:19" s="39" customFormat="1" ht="9" customHeight="1">
      <c r="A65" s="288"/>
      <c r="B65" s="269"/>
      <c r="C65" s="269"/>
      <c r="D65" s="270"/>
      <c r="E65" s="269"/>
      <c r="F65" s="271"/>
      <c r="G65" s="271"/>
      <c r="H65" s="272"/>
      <c r="I65" s="271"/>
      <c r="J65" s="273"/>
      <c r="K65" s="274"/>
      <c r="L65" s="275"/>
      <c r="M65" s="274"/>
      <c r="N65" s="275"/>
      <c r="O65" s="276"/>
      <c r="P65" s="275"/>
      <c r="Q65" s="277"/>
      <c r="R65" s="278"/>
      <c r="S65" s="142"/>
    </row>
    <row r="66" spans="1:19" s="39" customFormat="1" ht="9" customHeight="1">
      <c r="A66" s="288"/>
      <c r="B66" s="269"/>
      <c r="C66" s="269"/>
      <c r="D66" s="270"/>
      <c r="E66" s="269"/>
      <c r="F66" s="271"/>
      <c r="G66" s="271"/>
      <c r="H66" s="272"/>
      <c r="I66" s="271"/>
      <c r="J66" s="273"/>
      <c r="K66" s="274"/>
      <c r="L66" s="275"/>
      <c r="M66" s="274"/>
      <c r="N66" s="275"/>
      <c r="O66" s="276"/>
      <c r="P66" s="275"/>
      <c r="Q66" s="277"/>
      <c r="R66" s="278"/>
      <c r="S66" s="142"/>
    </row>
    <row r="67" spans="1:19" s="39" customFormat="1" ht="9" customHeight="1">
      <c r="A67" s="288"/>
      <c r="B67" s="269"/>
      <c r="C67" s="269"/>
      <c r="D67" s="270"/>
      <c r="E67" s="269"/>
      <c r="F67" s="271"/>
      <c r="G67" s="271"/>
      <c r="H67" s="272"/>
      <c r="I67" s="271"/>
      <c r="J67" s="273"/>
      <c r="K67" s="274"/>
      <c r="L67" s="275"/>
      <c r="M67" s="274"/>
      <c r="N67" s="275"/>
      <c r="O67" s="276"/>
      <c r="P67" s="275"/>
      <c r="Q67" s="277"/>
      <c r="R67" s="278"/>
      <c r="S67" s="142"/>
    </row>
    <row r="68" spans="1:19" s="39" customFormat="1" ht="9" customHeight="1">
      <c r="A68" s="288"/>
      <c r="B68" s="269"/>
      <c r="C68" s="269"/>
      <c r="D68" s="270"/>
      <c r="E68" s="269"/>
      <c r="F68" s="271"/>
      <c r="G68" s="271"/>
      <c r="H68" s="272"/>
      <c r="I68" s="271"/>
      <c r="J68" s="273"/>
      <c r="K68" s="274"/>
      <c r="L68" s="275"/>
      <c r="M68" s="274"/>
      <c r="N68" s="275"/>
      <c r="O68" s="276"/>
      <c r="P68" s="275"/>
      <c r="Q68" s="277"/>
      <c r="R68" s="278"/>
      <c r="S68" s="142"/>
    </row>
    <row r="69" spans="1:19" s="39" customFormat="1" ht="9" customHeight="1">
      <c r="A69" s="280"/>
      <c r="B69" s="281"/>
      <c r="C69" s="281"/>
      <c r="D69" s="282"/>
      <c r="E69" s="281"/>
      <c r="F69" s="283"/>
      <c r="G69" s="283"/>
      <c r="H69" s="284"/>
      <c r="I69" s="283"/>
      <c r="J69" s="285"/>
      <c r="K69" s="286"/>
      <c r="L69" s="268"/>
      <c r="M69" s="286"/>
      <c r="N69" s="268"/>
      <c r="O69" s="286"/>
      <c r="P69" s="268"/>
      <c r="Q69" s="286"/>
      <c r="R69" s="268"/>
      <c r="S69" s="142"/>
    </row>
    <row r="70" spans="1:19" s="2" customFormat="1" ht="6" customHeight="1">
      <c r="A70" s="231"/>
      <c r="B70" s="232"/>
      <c r="C70" s="232"/>
      <c r="D70" s="233"/>
      <c r="E70" s="232"/>
      <c r="F70" s="150"/>
      <c r="G70" s="150"/>
      <c r="H70" s="235"/>
      <c r="I70" s="150"/>
      <c r="J70" s="234"/>
      <c r="K70" s="140"/>
      <c r="L70" s="141"/>
      <c r="M70" s="152"/>
      <c r="N70" s="153"/>
      <c r="O70" s="152"/>
      <c r="P70" s="153"/>
      <c r="Q70" s="152"/>
      <c r="R70" s="153"/>
      <c r="S70" s="154"/>
    </row>
    <row r="71" spans="1:18" s="18" customFormat="1" ht="10.5" customHeight="1">
      <c r="A71" s="155" t="s">
        <v>30</v>
      </c>
      <c r="B71" s="156"/>
      <c r="C71" s="157"/>
      <c r="D71" s="158" t="s">
        <v>3</v>
      </c>
      <c r="E71" s="156"/>
      <c r="F71" s="159" t="s">
        <v>63</v>
      </c>
      <c r="G71" s="159"/>
      <c r="H71" s="159"/>
      <c r="I71" s="186"/>
      <c r="J71" s="159" t="s">
        <v>3</v>
      </c>
      <c r="K71" s="159" t="s">
        <v>33</v>
      </c>
      <c r="L71" s="160"/>
      <c r="M71" s="159" t="s">
        <v>34</v>
      </c>
      <c r="N71" s="161"/>
      <c r="O71" s="162" t="s">
        <v>64</v>
      </c>
      <c r="P71" s="162"/>
      <c r="Q71" s="163"/>
      <c r="R71" s="164"/>
    </row>
    <row r="72" spans="1:18" s="18" customFormat="1" ht="9" customHeight="1">
      <c r="A72" s="166" t="s">
        <v>66</v>
      </c>
      <c r="B72" s="165"/>
      <c r="C72" s="167"/>
      <c r="D72" s="168">
        <v>1</v>
      </c>
      <c r="E72" s="298"/>
      <c r="F72" s="91">
        <f>IF(D72&gt;$R$79,,UPPER(VLOOKUP(D72,'zöld lány elo'!$A$7:$K$23,2)))</f>
        <v>0</v>
      </c>
      <c r="G72" s="89"/>
      <c r="H72" s="89"/>
      <c r="I72" s="236"/>
      <c r="J72" s="237" t="s">
        <v>4</v>
      </c>
      <c r="K72" s="165"/>
      <c r="L72" s="169"/>
      <c r="M72" s="165"/>
      <c r="N72" s="170"/>
      <c r="O72" s="171" t="s">
        <v>65</v>
      </c>
      <c r="P72" s="172"/>
      <c r="Q72" s="172"/>
      <c r="R72" s="173"/>
    </row>
    <row r="73" spans="1:18" s="18" customFormat="1" ht="9" customHeight="1">
      <c r="A73" s="177" t="s">
        <v>67</v>
      </c>
      <c r="B73" s="175"/>
      <c r="C73" s="178"/>
      <c r="D73" s="168"/>
      <c r="E73" s="298"/>
      <c r="F73" s="91">
        <f>IF(D72&gt;$R$79,,UPPER(VLOOKUP(D72,'zöld lány elo'!$A$7:$K$23,7)))</f>
        <v>0</v>
      </c>
      <c r="G73" s="89"/>
      <c r="H73" s="89"/>
      <c r="I73" s="236"/>
      <c r="J73" s="237"/>
      <c r="K73" s="165"/>
      <c r="L73" s="169"/>
      <c r="M73" s="165"/>
      <c r="N73" s="170"/>
      <c r="O73" s="175"/>
      <c r="P73" s="174"/>
      <c r="Q73" s="175"/>
      <c r="R73" s="176"/>
    </row>
    <row r="74" spans="1:18" s="18" customFormat="1" ht="9" customHeight="1">
      <c r="A74" s="257"/>
      <c r="B74" s="258"/>
      <c r="C74" s="259"/>
      <c r="D74" s="168">
        <v>2</v>
      </c>
      <c r="E74" s="299"/>
      <c r="F74" s="91">
        <f>IF(D74&gt;$R$79,,UPPER(VLOOKUP(D74,'zöld lány elo'!$A$7:$K$23,2)))</f>
        <v>0</v>
      </c>
      <c r="G74" s="89"/>
      <c r="H74" s="89"/>
      <c r="I74" s="236"/>
      <c r="J74" s="237" t="s">
        <v>5</v>
      </c>
      <c r="K74" s="165"/>
      <c r="L74" s="169"/>
      <c r="M74" s="165"/>
      <c r="N74" s="170"/>
      <c r="O74" s="171" t="s">
        <v>36</v>
      </c>
      <c r="P74" s="172"/>
      <c r="Q74" s="172"/>
      <c r="R74" s="173"/>
    </row>
    <row r="75" spans="1:18" s="18" customFormat="1" ht="9" customHeight="1">
      <c r="A75" s="179"/>
      <c r="B75" s="130"/>
      <c r="C75" s="180"/>
      <c r="D75" s="290"/>
      <c r="E75" s="299"/>
      <c r="F75" s="182">
        <f>IF(D74&gt;$R$79,,UPPER(VLOOKUP(D74,'zöld lány elo'!$A$7:$K$23,7)))</f>
        <v>0</v>
      </c>
      <c r="G75" s="238"/>
      <c r="H75" s="238"/>
      <c r="I75" s="239"/>
      <c r="J75" s="237"/>
      <c r="K75" s="165"/>
      <c r="L75" s="169"/>
      <c r="M75" s="165"/>
      <c r="N75" s="170"/>
      <c r="O75" s="165"/>
      <c r="P75" s="169"/>
      <c r="Q75" s="165"/>
      <c r="R75" s="170"/>
    </row>
    <row r="76" spans="1:18" s="18" customFormat="1" ht="9" customHeight="1">
      <c r="A76" s="245"/>
      <c r="B76" s="260"/>
      <c r="C76" s="261"/>
      <c r="D76" s="131"/>
      <c r="E76" s="260"/>
      <c r="F76" s="25"/>
      <c r="G76" s="24"/>
      <c r="H76" s="24"/>
      <c r="I76" s="291"/>
      <c r="J76" s="237" t="s">
        <v>6</v>
      </c>
      <c r="K76" s="165"/>
      <c r="L76" s="169"/>
      <c r="M76" s="165"/>
      <c r="N76" s="170"/>
      <c r="O76" s="175"/>
      <c r="P76" s="174"/>
      <c r="Q76" s="175"/>
      <c r="R76" s="176"/>
    </row>
    <row r="77" spans="1:18" s="18" customFormat="1" ht="9" customHeight="1">
      <c r="A77" s="246"/>
      <c r="B77" s="24"/>
      <c r="C77" s="180"/>
      <c r="D77" s="131"/>
      <c r="E77" s="299"/>
      <c r="F77" s="25"/>
      <c r="G77" s="24"/>
      <c r="H77" s="24"/>
      <c r="I77" s="291"/>
      <c r="J77" s="237"/>
      <c r="K77" s="165"/>
      <c r="L77" s="169"/>
      <c r="M77" s="165"/>
      <c r="N77" s="170"/>
      <c r="O77" s="171" t="s">
        <v>27</v>
      </c>
      <c r="P77" s="172"/>
      <c r="Q77" s="172"/>
      <c r="R77" s="173"/>
    </row>
    <row r="78" spans="1:18" s="18" customFormat="1" ht="9" customHeight="1">
      <c r="A78" s="246"/>
      <c r="B78" s="24"/>
      <c r="C78" s="255"/>
      <c r="D78" s="131"/>
      <c r="E78" s="300"/>
      <c r="F78" s="25"/>
      <c r="G78" s="24"/>
      <c r="H78" s="24"/>
      <c r="I78" s="291"/>
      <c r="J78" s="237" t="s">
        <v>7</v>
      </c>
      <c r="K78" s="165"/>
      <c r="L78" s="169"/>
      <c r="M78" s="165"/>
      <c r="N78" s="170"/>
      <c r="O78" s="165"/>
      <c r="P78" s="169"/>
      <c r="Q78" s="165"/>
      <c r="R78" s="170"/>
    </row>
    <row r="79" spans="1:18" s="18" customFormat="1" ht="9" customHeight="1">
      <c r="A79" s="247"/>
      <c r="B79" s="244"/>
      <c r="C79" s="256"/>
      <c r="D79" s="267"/>
      <c r="E79" s="301"/>
      <c r="F79" s="265"/>
      <c r="G79" s="244"/>
      <c r="H79" s="244"/>
      <c r="I79" s="292"/>
      <c r="J79" s="240"/>
      <c r="K79" s="175"/>
      <c r="L79" s="174"/>
      <c r="M79" s="175"/>
      <c r="N79" s="176"/>
      <c r="O79" s="175" t="str">
        <f>R4</f>
        <v>Rákóczi Andrea</v>
      </c>
      <c r="P79" s="174"/>
      <c r="Q79" s="175"/>
      <c r="R79" s="241">
        <f>MIN(4,'zöld lány elo'!$O$5)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10" stopIfTrue="1">
      <formula>AND($O$1="CU",I10="Umpire")</formula>
    </cfRule>
    <cfRule type="expression" priority="2" dxfId="9" stopIfTrue="1">
      <formula>AND($O$1="CU",I10&lt;&gt;"Umpire",J10&lt;&gt;"")</formula>
    </cfRule>
    <cfRule type="expression" priority="3" dxfId="8" stopIfTrue="1">
      <formula>AND($O$1="CU",I10&lt;&gt;"Umpire")</formula>
    </cfRule>
  </conditionalFormatting>
  <conditionalFormatting sqref="M13 M29 K17 K25 O21 K33 Q37 K9">
    <cfRule type="expression" priority="4" dxfId="4" stopIfTrue="1">
      <formula>J10="as"</formula>
    </cfRule>
    <cfRule type="expression" priority="5" dxfId="4" stopIfTrue="1">
      <formula>J10="bs"</formula>
    </cfRule>
  </conditionalFormatting>
  <conditionalFormatting sqref="M14 M30 K18 K26 O22 K34 K10 Q38:Q68">
    <cfRule type="expression" priority="6" dxfId="4" stopIfTrue="1">
      <formula>J10="as"</formula>
    </cfRule>
    <cfRule type="expression" priority="7" dxfId="4" stopIfTrue="1">
      <formula>J10="bs"</formula>
    </cfRule>
  </conditionalFormatting>
  <conditionalFormatting sqref="J10 J18 J26 J34 L30 L14 N22">
    <cfRule type="expression" priority="8" dxfId="3" stopIfTrue="1">
      <formula>$O$1="CU"</formula>
    </cfRule>
  </conditionalFormatting>
  <conditionalFormatting sqref="E7:F7 E31:F31 E11:F11 E15:F15 E19:F19 E23:F23 E27:F27 E35:F35">
    <cfRule type="cellIs" priority="9" dxfId="2" operator="equal" stopIfTrue="1">
      <formula>"Bye"</formula>
    </cfRule>
  </conditionalFormatting>
  <conditionalFormatting sqref="D7 D11 D15 D19 D23 D27 D31 D35">
    <cfRule type="cellIs" priority="10" dxfId="1" operator="lessThan" stopIfTrue="1">
      <formula>3</formula>
    </cfRule>
  </conditionalFormatting>
  <conditionalFormatting sqref="B7 B31 B11 B15 B19 B23 B27 B35">
    <cfRule type="cellIs" priority="11" dxfId="0" operator="equal" stopIfTrue="1">
      <formula>"DA"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6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2" sqref="C2"/>
      <selection pane="bottomLeft" activeCell="R22" sqref="R22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140625" style="0" customWidth="1"/>
    <col min="4" max="4" width="11.28125" style="46" customWidth="1"/>
    <col min="5" max="5" width="9.7109375" style="46" customWidth="1"/>
    <col min="6" max="6" width="5.8515625" style="46" customWidth="1"/>
    <col min="7" max="7" width="17.421875" style="99" customWidth="1"/>
    <col min="8" max="8" width="15.421875" style="46" customWidth="1"/>
    <col min="9" max="9" width="10.7109375" style="46" customWidth="1"/>
    <col min="10" max="10" width="9.4218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63"/>
      <c r="G1" s="297" t="s">
        <v>47</v>
      </c>
      <c r="H1" s="93"/>
      <c r="I1" s="94"/>
      <c r="J1" s="94"/>
      <c r="K1" s="94"/>
      <c r="L1" s="94"/>
      <c r="M1" s="94"/>
      <c r="N1" s="190"/>
      <c r="O1" s="106"/>
    </row>
    <row r="2" spans="1:15" ht="13.5" thickBot="1">
      <c r="A2" s="95" t="str">
        <f>Altalanos!$A$8</f>
        <v>piros fiú</v>
      </c>
      <c r="B2" s="95" t="s">
        <v>38</v>
      </c>
      <c r="C2" s="305" t="s">
        <v>324</v>
      </c>
      <c r="D2" s="191"/>
      <c r="E2" s="191"/>
      <c r="F2" s="191"/>
      <c r="G2" s="297" t="s">
        <v>48</v>
      </c>
      <c r="H2" s="100"/>
      <c r="I2" s="100"/>
      <c r="J2" s="86"/>
      <c r="K2" s="86"/>
      <c r="L2" s="86"/>
      <c r="M2" s="86"/>
      <c r="N2" s="192"/>
      <c r="O2" s="107"/>
    </row>
    <row r="3" spans="1:15" s="2" customFormat="1" ht="12.75">
      <c r="A3" s="307" t="s">
        <v>57</v>
      </c>
      <c r="B3" s="308"/>
      <c r="C3" s="309"/>
      <c r="D3" s="310"/>
      <c r="E3" s="311"/>
      <c r="F3" s="23"/>
      <c r="G3" s="112"/>
      <c r="H3" s="23"/>
      <c r="I3" s="31"/>
      <c r="J3" s="31"/>
      <c r="K3" s="31"/>
      <c r="L3" s="193" t="s">
        <v>27</v>
      </c>
      <c r="M3" s="114"/>
      <c r="N3" s="114"/>
      <c r="O3" s="194"/>
    </row>
    <row r="4" spans="1:15" s="2" customFormat="1" ht="12.75">
      <c r="A4" s="56" t="s">
        <v>17</v>
      </c>
      <c r="B4" s="56"/>
      <c r="C4" s="54" t="s">
        <v>13</v>
      </c>
      <c r="D4" s="54"/>
      <c r="E4" s="54"/>
      <c r="F4" s="54"/>
      <c r="G4" s="54" t="s">
        <v>22</v>
      </c>
      <c r="H4" s="56"/>
      <c r="I4" s="57"/>
      <c r="J4" s="57"/>
      <c r="K4" s="57" t="s">
        <v>23</v>
      </c>
      <c r="L4" s="187"/>
      <c r="M4" s="195"/>
      <c r="N4" s="195"/>
      <c r="O4" s="115"/>
    </row>
    <row r="5" spans="1:15" s="2" customFormat="1" ht="13.5" thickBot="1">
      <c r="A5" s="461" t="str">
        <f>Altalanos!$A$10</f>
        <v>2022.12.10-11</v>
      </c>
      <c r="B5" s="461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6" customFormat="1" ht="12" customHeight="1">
      <c r="A6" s="197"/>
      <c r="B6" s="462" t="s">
        <v>49</v>
      </c>
      <c r="C6" s="463"/>
      <c r="D6" s="463"/>
      <c r="E6" s="463"/>
      <c r="F6" s="463"/>
      <c r="G6" s="464" t="s">
        <v>50</v>
      </c>
      <c r="H6" s="463"/>
      <c r="I6" s="463"/>
      <c r="J6" s="463"/>
      <c r="K6" s="465"/>
      <c r="L6" s="464" t="s">
        <v>53</v>
      </c>
      <c r="M6" s="463"/>
      <c r="N6" s="463"/>
      <c r="O6" s="465"/>
    </row>
    <row r="7" spans="1:15" ht="47.25" customHeight="1" thickBot="1">
      <c r="A7" s="108" t="s">
        <v>24</v>
      </c>
      <c r="B7" s="109" t="s">
        <v>20</v>
      </c>
      <c r="C7" s="109" t="s">
        <v>21</v>
      </c>
      <c r="D7" s="109" t="s">
        <v>25</v>
      </c>
      <c r="E7" s="109" t="s">
        <v>26</v>
      </c>
      <c r="F7" s="319" t="s">
        <v>51</v>
      </c>
      <c r="G7" s="108" t="s">
        <v>20</v>
      </c>
      <c r="H7" s="109" t="s">
        <v>21</v>
      </c>
      <c r="I7" s="109" t="s">
        <v>25</v>
      </c>
      <c r="J7" s="109" t="s">
        <v>26</v>
      </c>
      <c r="K7" s="110" t="s">
        <v>51</v>
      </c>
      <c r="L7" s="108" t="s">
        <v>52</v>
      </c>
      <c r="M7" s="188" t="s">
        <v>54</v>
      </c>
      <c r="N7" s="109" t="s">
        <v>55</v>
      </c>
      <c r="O7" s="110" t="s">
        <v>56</v>
      </c>
    </row>
    <row r="8" spans="1:15" s="11" customFormat="1" ht="18.75" customHeight="1">
      <c r="A8" s="329">
        <v>1</v>
      </c>
      <c r="B8" s="330" t="s">
        <v>282</v>
      </c>
      <c r="C8" s="331" t="s">
        <v>283</v>
      </c>
      <c r="D8" s="322" t="s">
        <v>116</v>
      </c>
      <c r="E8" s="322">
        <v>120127</v>
      </c>
      <c r="F8" s="323"/>
      <c r="G8" s="320" t="s">
        <v>243</v>
      </c>
      <c r="H8" s="321" t="s">
        <v>244</v>
      </c>
      <c r="I8" s="322" t="s">
        <v>331</v>
      </c>
      <c r="J8" s="322">
        <v>120411</v>
      </c>
      <c r="K8" s="323"/>
      <c r="L8" s="103"/>
      <c r="M8" s="104"/>
      <c r="N8" s="318">
        <f aca="true" t="shared" si="0" ref="N8:N39">SUM(F8,K8)</f>
        <v>0</v>
      </c>
      <c r="O8" s="104"/>
    </row>
    <row r="9" spans="1:15" s="11" customFormat="1" ht="18.75" customHeight="1">
      <c r="A9" s="329">
        <v>2</v>
      </c>
      <c r="B9" s="332" t="s">
        <v>307</v>
      </c>
      <c r="C9" s="102" t="s">
        <v>308</v>
      </c>
      <c r="D9" s="103" t="s">
        <v>325</v>
      </c>
      <c r="E9" s="103">
        <v>120320</v>
      </c>
      <c r="F9" s="111"/>
      <c r="G9" s="324" t="s">
        <v>208</v>
      </c>
      <c r="H9" s="198" t="s">
        <v>209</v>
      </c>
      <c r="I9" s="103" t="s">
        <v>210</v>
      </c>
      <c r="J9" s="103">
        <v>120511</v>
      </c>
      <c r="K9" s="111"/>
      <c r="L9" s="103"/>
      <c r="M9" s="104"/>
      <c r="N9" s="318">
        <f t="shared" si="0"/>
        <v>0</v>
      </c>
      <c r="O9" s="104"/>
    </row>
    <row r="10" spans="1:15" s="11" customFormat="1" ht="18.75" customHeight="1">
      <c r="A10" s="329">
        <v>3</v>
      </c>
      <c r="B10" s="332" t="s">
        <v>175</v>
      </c>
      <c r="C10" s="102" t="s">
        <v>285</v>
      </c>
      <c r="D10" s="103" t="s">
        <v>286</v>
      </c>
      <c r="E10" s="103">
        <v>120410</v>
      </c>
      <c r="F10" s="111"/>
      <c r="G10" s="324" t="s">
        <v>332</v>
      </c>
      <c r="H10" s="198" t="s">
        <v>241</v>
      </c>
      <c r="I10" s="103" t="s">
        <v>286</v>
      </c>
      <c r="J10" s="103">
        <v>120710</v>
      </c>
      <c r="K10" s="111"/>
      <c r="L10" s="103"/>
      <c r="M10" s="104"/>
      <c r="N10" s="318">
        <f t="shared" si="0"/>
        <v>0</v>
      </c>
      <c r="O10" s="104"/>
    </row>
    <row r="11" spans="1:15" s="11" customFormat="1" ht="18.75" customHeight="1">
      <c r="A11" s="329">
        <v>4</v>
      </c>
      <c r="B11" s="332" t="s">
        <v>293</v>
      </c>
      <c r="C11" s="102" t="s">
        <v>294</v>
      </c>
      <c r="D11" s="103" t="s">
        <v>122</v>
      </c>
      <c r="E11" s="103">
        <v>120525</v>
      </c>
      <c r="F11" s="111"/>
      <c r="G11" s="332" t="s">
        <v>126</v>
      </c>
      <c r="H11" s="102" t="s">
        <v>225</v>
      </c>
      <c r="I11" s="103" t="s">
        <v>172</v>
      </c>
      <c r="J11" s="103">
        <v>120608</v>
      </c>
      <c r="K11" s="111"/>
      <c r="L11" s="103"/>
      <c r="M11" s="104"/>
      <c r="N11" s="318">
        <f t="shared" si="0"/>
        <v>0</v>
      </c>
      <c r="O11" s="104"/>
    </row>
    <row r="12" spans="1:15" s="11" customFormat="1" ht="18.75" customHeight="1">
      <c r="A12" s="329">
        <v>5</v>
      </c>
      <c r="B12" s="332" t="s">
        <v>305</v>
      </c>
      <c r="C12" s="102" t="s">
        <v>306</v>
      </c>
      <c r="D12" s="103" t="s">
        <v>326</v>
      </c>
      <c r="E12" s="103">
        <v>121006</v>
      </c>
      <c r="F12" s="111"/>
      <c r="G12" s="324" t="s">
        <v>170</v>
      </c>
      <c r="H12" s="198" t="s">
        <v>191</v>
      </c>
      <c r="I12" s="103" t="s">
        <v>128</v>
      </c>
      <c r="J12" s="103">
        <v>120215</v>
      </c>
      <c r="K12" s="111"/>
      <c r="L12" s="103"/>
      <c r="M12" s="199"/>
      <c r="N12" s="318">
        <f t="shared" si="0"/>
        <v>0</v>
      </c>
      <c r="O12" s="104"/>
    </row>
    <row r="13" spans="1:15" s="11" customFormat="1" ht="18.75" customHeight="1">
      <c r="A13" s="329">
        <v>6</v>
      </c>
      <c r="B13" s="332" t="s">
        <v>310</v>
      </c>
      <c r="C13" s="102" t="s">
        <v>311</v>
      </c>
      <c r="D13" s="103" t="s">
        <v>220</v>
      </c>
      <c r="E13" s="103">
        <v>130205</v>
      </c>
      <c r="F13" s="111"/>
      <c r="G13" s="324" t="s">
        <v>260</v>
      </c>
      <c r="H13" s="198" t="s">
        <v>261</v>
      </c>
      <c r="I13" s="103" t="s">
        <v>220</v>
      </c>
      <c r="J13" s="103">
        <v>130402</v>
      </c>
      <c r="K13" s="111"/>
      <c r="L13" s="103"/>
      <c r="M13" s="104"/>
      <c r="N13" s="318">
        <f t="shared" si="0"/>
        <v>0</v>
      </c>
      <c r="O13" s="104"/>
    </row>
    <row r="14" spans="1:15" s="11" customFormat="1" ht="18.75" customHeight="1">
      <c r="A14" s="329">
        <v>7</v>
      </c>
      <c r="B14" s="332" t="s">
        <v>280</v>
      </c>
      <c r="C14" s="102" t="s">
        <v>281</v>
      </c>
      <c r="D14" s="103" t="s">
        <v>247</v>
      </c>
      <c r="E14" s="103">
        <v>121107</v>
      </c>
      <c r="F14" s="111"/>
      <c r="G14" s="324" t="s">
        <v>249</v>
      </c>
      <c r="H14" s="198" t="s">
        <v>333</v>
      </c>
      <c r="I14" s="103" t="s">
        <v>251</v>
      </c>
      <c r="J14" s="103">
        <v>120504</v>
      </c>
      <c r="K14" s="111"/>
      <c r="L14" s="103"/>
      <c r="M14" s="104"/>
      <c r="N14" s="318">
        <f t="shared" si="0"/>
        <v>0</v>
      </c>
      <c r="O14" s="104"/>
    </row>
    <row r="15" spans="1:15" s="11" customFormat="1" ht="18.75" customHeight="1">
      <c r="A15" s="329">
        <v>8</v>
      </c>
      <c r="B15" s="332" t="s">
        <v>201</v>
      </c>
      <c r="C15" s="102" t="s">
        <v>292</v>
      </c>
      <c r="D15" s="103" t="s">
        <v>140</v>
      </c>
      <c r="E15" s="103">
        <v>130927</v>
      </c>
      <c r="F15" s="111"/>
      <c r="G15" s="324" t="s">
        <v>263</v>
      </c>
      <c r="H15" s="198" t="s">
        <v>264</v>
      </c>
      <c r="I15" s="103" t="s">
        <v>140</v>
      </c>
      <c r="J15" s="103">
        <v>130114</v>
      </c>
      <c r="K15" s="111"/>
      <c r="L15" s="103"/>
      <c r="M15" s="104"/>
      <c r="N15" s="318">
        <f t="shared" si="0"/>
        <v>0</v>
      </c>
      <c r="O15" s="104"/>
    </row>
    <row r="16" spans="1:15" s="11" customFormat="1" ht="18.75" customHeight="1">
      <c r="A16" s="329">
        <v>9</v>
      </c>
      <c r="B16" s="332" t="s">
        <v>289</v>
      </c>
      <c r="C16" s="102" t="s">
        <v>290</v>
      </c>
      <c r="D16" s="103" t="s">
        <v>242</v>
      </c>
      <c r="E16" s="103">
        <v>120612</v>
      </c>
      <c r="F16" s="111"/>
      <c r="G16" s="324" t="s">
        <v>278</v>
      </c>
      <c r="H16" s="198" t="s">
        <v>206</v>
      </c>
      <c r="I16" s="103" t="s">
        <v>220</v>
      </c>
      <c r="J16" s="103">
        <v>130811</v>
      </c>
      <c r="K16" s="111"/>
      <c r="L16" s="103"/>
      <c r="M16" s="104"/>
      <c r="N16" s="318">
        <f t="shared" si="0"/>
        <v>0</v>
      </c>
      <c r="O16" s="104"/>
    </row>
    <row r="17" spans="1:15" s="11" customFormat="1" ht="18.75" customHeight="1">
      <c r="A17" s="329">
        <v>10</v>
      </c>
      <c r="B17" s="332" t="s">
        <v>287</v>
      </c>
      <c r="C17" s="102" t="s">
        <v>288</v>
      </c>
      <c r="D17" s="103" t="s">
        <v>169</v>
      </c>
      <c r="E17" s="103">
        <v>130129</v>
      </c>
      <c r="F17" s="111"/>
      <c r="G17" s="324" t="s">
        <v>216</v>
      </c>
      <c r="H17" s="198" t="s">
        <v>217</v>
      </c>
      <c r="I17" s="103" t="s">
        <v>169</v>
      </c>
      <c r="J17" s="103">
        <v>121110</v>
      </c>
      <c r="K17" s="111"/>
      <c r="L17" s="103"/>
      <c r="M17" s="104"/>
      <c r="N17" s="318">
        <f t="shared" si="0"/>
        <v>0</v>
      </c>
      <c r="O17" s="104"/>
    </row>
    <row r="18" spans="1:15" s="11" customFormat="1" ht="18.75" customHeight="1">
      <c r="A18" s="329">
        <v>11</v>
      </c>
      <c r="B18" s="332" t="s">
        <v>295</v>
      </c>
      <c r="C18" s="102" t="s">
        <v>296</v>
      </c>
      <c r="D18" s="103" t="s">
        <v>137</v>
      </c>
      <c r="E18" s="103">
        <v>120417</v>
      </c>
      <c r="F18" s="111"/>
      <c r="G18" s="324" t="s">
        <v>233</v>
      </c>
      <c r="H18" s="198" t="s">
        <v>234</v>
      </c>
      <c r="I18" s="103" t="s">
        <v>125</v>
      </c>
      <c r="J18" s="103">
        <v>140303</v>
      </c>
      <c r="K18" s="111"/>
      <c r="L18" s="103"/>
      <c r="M18" s="104"/>
      <c r="N18" s="318">
        <f t="shared" si="0"/>
        <v>0</v>
      </c>
      <c r="O18" s="104"/>
    </row>
    <row r="19" spans="1:15" s="11" customFormat="1" ht="18.75" customHeight="1">
      <c r="A19" s="329">
        <v>12</v>
      </c>
      <c r="B19" s="332" t="s">
        <v>327</v>
      </c>
      <c r="C19" s="102" t="s">
        <v>323</v>
      </c>
      <c r="D19" s="103" t="s">
        <v>328</v>
      </c>
      <c r="E19" s="103">
        <v>120821</v>
      </c>
      <c r="F19" s="111"/>
      <c r="G19" s="324" t="s">
        <v>334</v>
      </c>
      <c r="H19" s="198" t="s">
        <v>206</v>
      </c>
      <c r="I19" s="103" t="s">
        <v>328</v>
      </c>
      <c r="J19" s="103">
        <v>120823</v>
      </c>
      <c r="K19" s="111"/>
      <c r="L19" s="103"/>
      <c r="M19" s="104"/>
      <c r="N19" s="318">
        <f t="shared" si="0"/>
        <v>0</v>
      </c>
      <c r="O19" s="104"/>
    </row>
    <row r="20" spans="1:15" s="11" customFormat="1" ht="18.75" customHeight="1">
      <c r="A20" s="329">
        <v>13</v>
      </c>
      <c r="B20" s="332" t="s">
        <v>318</v>
      </c>
      <c r="C20" s="102" t="s">
        <v>290</v>
      </c>
      <c r="D20" s="103" t="s">
        <v>137</v>
      </c>
      <c r="E20" s="103">
        <v>120823</v>
      </c>
      <c r="F20" s="111"/>
      <c r="G20" s="324" t="s">
        <v>272</v>
      </c>
      <c r="H20" s="198" t="s">
        <v>273</v>
      </c>
      <c r="I20" s="103" t="s">
        <v>137</v>
      </c>
      <c r="J20" s="103">
        <v>121219</v>
      </c>
      <c r="K20" s="111"/>
      <c r="L20" s="103"/>
      <c r="M20" s="104"/>
      <c r="N20" s="318">
        <f t="shared" si="0"/>
        <v>0</v>
      </c>
      <c r="O20" s="104"/>
    </row>
    <row r="21" spans="1:15" s="11" customFormat="1" ht="18.75" customHeight="1">
      <c r="A21" s="329">
        <v>14</v>
      </c>
      <c r="B21" s="332" t="s">
        <v>319</v>
      </c>
      <c r="C21" s="102" t="s">
        <v>320</v>
      </c>
      <c r="D21" s="103" t="s">
        <v>158</v>
      </c>
      <c r="E21" s="103">
        <v>120316</v>
      </c>
      <c r="F21" s="111"/>
      <c r="G21" s="324" t="s">
        <v>156</v>
      </c>
      <c r="H21" s="198" t="s">
        <v>335</v>
      </c>
      <c r="I21" s="103" t="s">
        <v>158</v>
      </c>
      <c r="J21" s="103">
        <v>121125</v>
      </c>
      <c r="K21" s="111"/>
      <c r="L21" s="103"/>
      <c r="M21" s="104"/>
      <c r="N21" s="318">
        <f t="shared" si="0"/>
        <v>0</v>
      </c>
      <c r="O21" s="104"/>
    </row>
    <row r="22" spans="1:15" s="11" customFormat="1" ht="18.75" customHeight="1">
      <c r="A22" s="329">
        <v>15</v>
      </c>
      <c r="B22" s="332" t="s">
        <v>329</v>
      </c>
      <c r="C22" s="102" t="s">
        <v>157</v>
      </c>
      <c r="D22" s="103" t="s">
        <v>330</v>
      </c>
      <c r="E22" s="103">
        <v>120410</v>
      </c>
      <c r="F22" s="111"/>
      <c r="G22" s="324" t="s">
        <v>336</v>
      </c>
      <c r="H22" s="198" t="s">
        <v>337</v>
      </c>
      <c r="I22" s="103" t="s">
        <v>338</v>
      </c>
      <c r="J22" s="103">
        <v>121117</v>
      </c>
      <c r="K22" s="111"/>
      <c r="L22" s="103"/>
      <c r="M22" s="104"/>
      <c r="N22" s="318">
        <f t="shared" si="0"/>
        <v>0</v>
      </c>
      <c r="O22" s="104"/>
    </row>
    <row r="23" spans="1:15" s="11" customFormat="1" ht="18.75" customHeight="1">
      <c r="A23" s="329">
        <v>16</v>
      </c>
      <c r="B23" s="332" t="s">
        <v>221</v>
      </c>
      <c r="C23" s="102" t="s">
        <v>222</v>
      </c>
      <c r="D23" s="103" t="s">
        <v>330</v>
      </c>
      <c r="E23" s="103">
        <v>121204</v>
      </c>
      <c r="F23" s="111"/>
      <c r="G23" s="324" t="s">
        <v>378</v>
      </c>
      <c r="H23" s="198" t="s">
        <v>188</v>
      </c>
      <c r="I23" s="103" t="s">
        <v>330</v>
      </c>
      <c r="J23" s="103">
        <v>130903</v>
      </c>
      <c r="K23" s="111"/>
      <c r="L23" s="103"/>
      <c r="M23" s="104"/>
      <c r="N23" s="318">
        <f t="shared" si="0"/>
        <v>0</v>
      </c>
      <c r="O23" s="104"/>
    </row>
    <row r="24" spans="1:15" s="36" customFormat="1" ht="18.75" customHeight="1">
      <c r="A24" s="329">
        <v>17</v>
      </c>
      <c r="B24" s="332" t="s">
        <v>344</v>
      </c>
      <c r="C24" s="102" t="s">
        <v>345</v>
      </c>
      <c r="D24" s="103" t="s">
        <v>340</v>
      </c>
      <c r="E24" s="103">
        <v>120327</v>
      </c>
      <c r="F24" s="111"/>
      <c r="G24" s="324" t="s">
        <v>346</v>
      </c>
      <c r="H24" s="198" t="s">
        <v>275</v>
      </c>
      <c r="I24" s="103" t="s">
        <v>340</v>
      </c>
      <c r="J24" s="103">
        <v>130425</v>
      </c>
      <c r="K24" s="111"/>
      <c r="L24" s="103"/>
      <c r="M24" s="104"/>
      <c r="N24" s="318">
        <f t="shared" si="0"/>
        <v>0</v>
      </c>
      <c r="O24" s="104"/>
    </row>
    <row r="25" spans="1:15" s="36" customFormat="1" ht="18.75" customHeight="1">
      <c r="A25" s="329">
        <v>18</v>
      </c>
      <c r="B25" s="332"/>
      <c r="C25" s="102"/>
      <c r="D25" s="103"/>
      <c r="E25" s="103"/>
      <c r="F25" s="111"/>
      <c r="G25" s="324"/>
      <c r="H25" s="198"/>
      <c r="I25" s="103"/>
      <c r="J25" s="103"/>
      <c r="K25" s="111"/>
      <c r="L25" s="103"/>
      <c r="M25" s="104"/>
      <c r="N25" s="318">
        <f t="shared" si="0"/>
        <v>0</v>
      </c>
      <c r="O25" s="104"/>
    </row>
    <row r="26" spans="1:15" s="36" customFormat="1" ht="18.75" customHeight="1">
      <c r="A26" s="329">
        <v>19</v>
      </c>
      <c r="B26" s="332"/>
      <c r="C26" s="102"/>
      <c r="D26" s="103"/>
      <c r="E26" s="103"/>
      <c r="F26" s="111"/>
      <c r="G26" s="324"/>
      <c r="H26" s="198"/>
      <c r="I26" s="103"/>
      <c r="J26" s="103"/>
      <c r="K26" s="111"/>
      <c r="L26" s="103"/>
      <c r="M26" s="104"/>
      <c r="N26" s="318">
        <f t="shared" si="0"/>
        <v>0</v>
      </c>
      <c r="O26" s="104"/>
    </row>
    <row r="27" spans="1:15" s="36" customFormat="1" ht="18.75" customHeight="1">
      <c r="A27" s="329">
        <v>20</v>
      </c>
      <c r="B27" s="332"/>
      <c r="C27" s="102"/>
      <c r="D27" s="103"/>
      <c r="E27" s="103"/>
      <c r="F27" s="111"/>
      <c r="G27" s="324"/>
      <c r="H27" s="198"/>
      <c r="I27" s="103"/>
      <c r="J27" s="103"/>
      <c r="K27" s="111"/>
      <c r="L27" s="103"/>
      <c r="M27" s="104"/>
      <c r="N27" s="318">
        <f t="shared" si="0"/>
        <v>0</v>
      </c>
      <c r="O27" s="104"/>
    </row>
    <row r="28" spans="1:15" s="36" customFormat="1" ht="18.75" customHeight="1">
      <c r="A28" s="329">
        <v>21</v>
      </c>
      <c r="B28" s="332"/>
      <c r="C28" s="102"/>
      <c r="D28" s="103"/>
      <c r="E28" s="103"/>
      <c r="F28" s="111"/>
      <c r="G28" s="324"/>
      <c r="H28" s="198"/>
      <c r="I28" s="103"/>
      <c r="J28" s="103"/>
      <c r="K28" s="111"/>
      <c r="L28" s="103"/>
      <c r="M28" s="104"/>
      <c r="N28" s="318">
        <f t="shared" si="0"/>
        <v>0</v>
      </c>
      <c r="O28" s="104"/>
    </row>
    <row r="29" spans="1:15" s="36" customFormat="1" ht="18.75" customHeight="1">
      <c r="A29" s="329">
        <v>22</v>
      </c>
      <c r="B29" s="332"/>
      <c r="C29" s="102"/>
      <c r="D29" s="103"/>
      <c r="E29" s="103"/>
      <c r="F29" s="111"/>
      <c r="G29" s="324"/>
      <c r="H29" s="198"/>
      <c r="I29" s="103"/>
      <c r="J29" s="103"/>
      <c r="K29" s="111"/>
      <c r="L29" s="103"/>
      <c r="M29" s="104"/>
      <c r="N29" s="318">
        <f t="shared" si="0"/>
        <v>0</v>
      </c>
      <c r="O29" s="104"/>
    </row>
    <row r="30" spans="1:15" s="36" customFormat="1" ht="18.75" customHeight="1">
      <c r="A30" s="329">
        <v>23</v>
      </c>
      <c r="B30" s="332"/>
      <c r="C30" s="102"/>
      <c r="D30" s="103"/>
      <c r="E30" s="103"/>
      <c r="F30" s="111"/>
      <c r="G30" s="324"/>
      <c r="H30" s="198"/>
      <c r="I30" s="103"/>
      <c r="J30" s="103"/>
      <c r="K30" s="111"/>
      <c r="L30" s="103"/>
      <c r="M30" s="104"/>
      <c r="N30" s="318">
        <f t="shared" si="0"/>
        <v>0</v>
      </c>
      <c r="O30" s="104"/>
    </row>
    <row r="31" spans="1:15" s="36" customFormat="1" ht="18.75" customHeight="1">
      <c r="A31" s="329">
        <v>24</v>
      </c>
      <c r="B31" s="332"/>
      <c r="C31" s="102"/>
      <c r="D31" s="103"/>
      <c r="E31" s="103"/>
      <c r="F31" s="111"/>
      <c r="G31" s="324"/>
      <c r="H31" s="198"/>
      <c r="I31" s="103"/>
      <c r="J31" s="103"/>
      <c r="K31" s="111"/>
      <c r="L31" s="103"/>
      <c r="M31" s="104"/>
      <c r="N31" s="318">
        <f t="shared" si="0"/>
        <v>0</v>
      </c>
      <c r="O31" s="104"/>
    </row>
    <row r="32" spans="1:15" ht="18.75" customHeight="1">
      <c r="A32" s="329">
        <v>25</v>
      </c>
      <c r="B32" s="332"/>
      <c r="C32" s="102"/>
      <c r="D32" s="103"/>
      <c r="E32" s="103"/>
      <c r="F32" s="111"/>
      <c r="G32" s="324"/>
      <c r="H32" s="198"/>
      <c r="I32" s="103"/>
      <c r="J32" s="103"/>
      <c r="K32" s="111"/>
      <c r="L32" s="103"/>
      <c r="M32" s="104"/>
      <c r="N32" s="318">
        <f t="shared" si="0"/>
        <v>0</v>
      </c>
      <c r="O32" s="104"/>
    </row>
    <row r="33" spans="1:15" ht="18.75" customHeight="1">
      <c r="A33" s="329">
        <v>26</v>
      </c>
      <c r="B33" s="332"/>
      <c r="C33" s="102"/>
      <c r="D33" s="103"/>
      <c r="E33" s="103"/>
      <c r="F33" s="111"/>
      <c r="G33" s="324"/>
      <c r="H33" s="198"/>
      <c r="I33" s="103"/>
      <c r="J33" s="103"/>
      <c r="K33" s="111"/>
      <c r="L33" s="103"/>
      <c r="M33" s="104"/>
      <c r="N33" s="318">
        <f t="shared" si="0"/>
        <v>0</v>
      </c>
      <c r="O33" s="104"/>
    </row>
    <row r="34" spans="1:15" ht="18.75" customHeight="1">
      <c r="A34" s="329">
        <v>27</v>
      </c>
      <c r="B34" s="332"/>
      <c r="C34" s="102"/>
      <c r="D34" s="103"/>
      <c r="E34" s="103"/>
      <c r="F34" s="111"/>
      <c r="G34" s="324"/>
      <c r="H34" s="198"/>
      <c r="I34" s="103"/>
      <c r="J34" s="103"/>
      <c r="K34" s="111"/>
      <c r="L34" s="103"/>
      <c r="M34" s="104"/>
      <c r="N34" s="318">
        <f t="shared" si="0"/>
        <v>0</v>
      </c>
      <c r="O34" s="104"/>
    </row>
    <row r="35" spans="1:15" ht="18.75" customHeight="1">
      <c r="A35" s="329">
        <v>28</v>
      </c>
      <c r="B35" s="332"/>
      <c r="C35" s="102"/>
      <c r="D35" s="103"/>
      <c r="E35" s="103"/>
      <c r="F35" s="111"/>
      <c r="G35" s="324"/>
      <c r="H35" s="198"/>
      <c r="I35" s="103"/>
      <c r="J35" s="103"/>
      <c r="K35" s="111"/>
      <c r="L35" s="103"/>
      <c r="M35" s="104"/>
      <c r="N35" s="318">
        <f t="shared" si="0"/>
        <v>0</v>
      </c>
      <c r="O35" s="104"/>
    </row>
    <row r="36" spans="1:15" ht="18.75" customHeight="1">
      <c r="A36" s="329">
        <v>29</v>
      </c>
      <c r="B36" s="332"/>
      <c r="C36" s="102"/>
      <c r="D36" s="103"/>
      <c r="E36" s="103"/>
      <c r="F36" s="111"/>
      <c r="G36" s="324"/>
      <c r="H36" s="198"/>
      <c r="I36" s="103"/>
      <c r="J36" s="103"/>
      <c r="K36" s="111"/>
      <c r="L36" s="103"/>
      <c r="M36" s="104"/>
      <c r="N36" s="318">
        <f t="shared" si="0"/>
        <v>0</v>
      </c>
      <c r="O36" s="104"/>
    </row>
    <row r="37" spans="1:15" ht="18.75" customHeight="1">
      <c r="A37" s="329">
        <v>30</v>
      </c>
      <c r="B37" s="332"/>
      <c r="C37" s="102"/>
      <c r="D37" s="103"/>
      <c r="E37" s="103"/>
      <c r="F37" s="111"/>
      <c r="G37" s="324"/>
      <c r="H37" s="198"/>
      <c r="I37" s="103"/>
      <c r="J37" s="103"/>
      <c r="K37" s="111"/>
      <c r="L37" s="103"/>
      <c r="M37" s="104"/>
      <c r="N37" s="318">
        <f t="shared" si="0"/>
        <v>0</v>
      </c>
      <c r="O37" s="104"/>
    </row>
    <row r="38" spans="1:15" ht="18.75" customHeight="1">
      <c r="A38" s="329">
        <v>31</v>
      </c>
      <c r="B38" s="332"/>
      <c r="C38" s="102"/>
      <c r="D38" s="103"/>
      <c r="E38" s="103"/>
      <c r="F38" s="111"/>
      <c r="G38" s="324"/>
      <c r="H38" s="198"/>
      <c r="I38" s="103"/>
      <c r="J38" s="103"/>
      <c r="K38" s="111"/>
      <c r="L38" s="103"/>
      <c r="M38" s="104"/>
      <c r="N38" s="318">
        <f t="shared" si="0"/>
        <v>0</v>
      </c>
      <c r="O38" s="104"/>
    </row>
    <row r="39" spans="1:15" ht="18.75" customHeight="1">
      <c r="A39" s="329">
        <v>32</v>
      </c>
      <c r="B39" s="332"/>
      <c r="C39" s="102"/>
      <c r="D39" s="103"/>
      <c r="E39" s="103"/>
      <c r="F39" s="111"/>
      <c r="G39" s="324"/>
      <c r="H39" s="198"/>
      <c r="I39" s="103"/>
      <c r="J39" s="103"/>
      <c r="K39" s="111"/>
      <c r="L39" s="103"/>
      <c r="M39" s="104"/>
      <c r="N39" s="318">
        <f t="shared" si="0"/>
        <v>0</v>
      </c>
      <c r="O39" s="104"/>
    </row>
    <row r="40" spans="1:15" ht="18.75" customHeight="1">
      <c r="A40" s="329">
        <v>33</v>
      </c>
      <c r="B40" s="332"/>
      <c r="C40" s="102"/>
      <c r="D40" s="103"/>
      <c r="E40" s="103"/>
      <c r="F40" s="111"/>
      <c r="G40" s="324"/>
      <c r="H40" s="198"/>
      <c r="I40" s="103"/>
      <c r="J40" s="103"/>
      <c r="K40" s="111"/>
      <c r="L40" s="103"/>
      <c r="M40" s="104"/>
      <c r="N40" s="318">
        <f aca="true" t="shared" si="1" ref="N40:N71">SUM(F40,K40)</f>
        <v>0</v>
      </c>
      <c r="O40" s="104"/>
    </row>
    <row r="41" spans="1:15" ht="18.75" customHeight="1">
      <c r="A41" s="329">
        <v>34</v>
      </c>
      <c r="B41" s="332"/>
      <c r="C41" s="102"/>
      <c r="D41" s="103"/>
      <c r="E41" s="103"/>
      <c r="F41" s="111"/>
      <c r="G41" s="324"/>
      <c r="H41" s="198"/>
      <c r="I41" s="103"/>
      <c r="J41" s="103"/>
      <c r="K41" s="111"/>
      <c r="L41" s="103"/>
      <c r="M41" s="104"/>
      <c r="N41" s="318">
        <f t="shared" si="1"/>
        <v>0</v>
      </c>
      <c r="O41" s="104"/>
    </row>
    <row r="42" spans="1:15" ht="18.75" customHeight="1">
      <c r="A42" s="329">
        <v>35</v>
      </c>
      <c r="B42" s="332"/>
      <c r="C42" s="102"/>
      <c r="D42" s="103"/>
      <c r="E42" s="103"/>
      <c r="F42" s="111"/>
      <c r="G42" s="324"/>
      <c r="H42" s="198"/>
      <c r="I42" s="103"/>
      <c r="J42" s="103"/>
      <c r="K42" s="111"/>
      <c r="L42" s="103"/>
      <c r="M42" s="104"/>
      <c r="N42" s="318">
        <f t="shared" si="1"/>
        <v>0</v>
      </c>
      <c r="O42" s="104"/>
    </row>
    <row r="43" spans="1:15" ht="18.75" customHeight="1">
      <c r="A43" s="329">
        <v>36</v>
      </c>
      <c r="B43" s="332"/>
      <c r="C43" s="102"/>
      <c r="D43" s="103"/>
      <c r="E43" s="103"/>
      <c r="F43" s="111"/>
      <c r="G43" s="324"/>
      <c r="H43" s="198"/>
      <c r="I43" s="103"/>
      <c r="J43" s="103"/>
      <c r="K43" s="111"/>
      <c r="L43" s="103"/>
      <c r="M43" s="104"/>
      <c r="N43" s="318">
        <f t="shared" si="1"/>
        <v>0</v>
      </c>
      <c r="O43" s="104"/>
    </row>
    <row r="44" spans="1:15" ht="18.75" customHeight="1">
      <c r="A44" s="329">
        <v>37</v>
      </c>
      <c r="B44" s="332"/>
      <c r="C44" s="102"/>
      <c r="D44" s="103"/>
      <c r="E44" s="103"/>
      <c r="F44" s="111"/>
      <c r="G44" s="324"/>
      <c r="H44" s="198"/>
      <c r="I44" s="103"/>
      <c r="J44" s="103"/>
      <c r="K44" s="111"/>
      <c r="L44" s="103"/>
      <c r="M44" s="104"/>
      <c r="N44" s="318">
        <f t="shared" si="1"/>
        <v>0</v>
      </c>
      <c r="O44" s="104"/>
    </row>
    <row r="45" spans="1:15" ht="18.75" customHeight="1">
      <c r="A45" s="329">
        <v>38</v>
      </c>
      <c r="B45" s="332"/>
      <c r="C45" s="102"/>
      <c r="D45" s="103"/>
      <c r="E45" s="103"/>
      <c r="F45" s="111"/>
      <c r="G45" s="324"/>
      <c r="H45" s="198"/>
      <c r="I45" s="103"/>
      <c r="J45" s="103"/>
      <c r="K45" s="111"/>
      <c r="L45" s="103"/>
      <c r="M45" s="104"/>
      <c r="N45" s="318">
        <f t="shared" si="1"/>
        <v>0</v>
      </c>
      <c r="O45" s="104"/>
    </row>
    <row r="46" spans="1:15" ht="18.75" customHeight="1">
      <c r="A46" s="329">
        <v>39</v>
      </c>
      <c r="B46" s="332"/>
      <c r="C46" s="102"/>
      <c r="D46" s="103"/>
      <c r="E46" s="103"/>
      <c r="F46" s="111"/>
      <c r="G46" s="324"/>
      <c r="H46" s="198"/>
      <c r="I46" s="103"/>
      <c r="J46" s="103"/>
      <c r="K46" s="111"/>
      <c r="L46" s="103"/>
      <c r="M46" s="104"/>
      <c r="N46" s="318">
        <f t="shared" si="1"/>
        <v>0</v>
      </c>
      <c r="O46" s="104"/>
    </row>
    <row r="47" spans="1:15" ht="18.75" customHeight="1">
      <c r="A47" s="329">
        <v>40</v>
      </c>
      <c r="B47" s="332"/>
      <c r="C47" s="102"/>
      <c r="D47" s="103"/>
      <c r="E47" s="103"/>
      <c r="F47" s="111"/>
      <c r="G47" s="324"/>
      <c r="H47" s="198"/>
      <c r="I47" s="103"/>
      <c r="J47" s="103"/>
      <c r="K47" s="111"/>
      <c r="L47" s="103"/>
      <c r="M47" s="104"/>
      <c r="N47" s="318">
        <f t="shared" si="1"/>
        <v>0</v>
      </c>
      <c r="O47" s="104"/>
    </row>
    <row r="48" spans="1:15" ht="18.75" customHeight="1">
      <c r="A48" s="329">
        <v>41</v>
      </c>
      <c r="B48" s="332"/>
      <c r="C48" s="102"/>
      <c r="D48" s="103"/>
      <c r="E48" s="103"/>
      <c r="F48" s="111"/>
      <c r="G48" s="324"/>
      <c r="H48" s="198"/>
      <c r="I48" s="103"/>
      <c r="J48" s="103"/>
      <c r="K48" s="111"/>
      <c r="L48" s="103"/>
      <c r="M48" s="104"/>
      <c r="N48" s="318">
        <f t="shared" si="1"/>
        <v>0</v>
      </c>
      <c r="O48" s="104"/>
    </row>
    <row r="49" spans="1:15" ht="18.75" customHeight="1">
      <c r="A49" s="329">
        <v>42</v>
      </c>
      <c r="B49" s="332"/>
      <c r="C49" s="102"/>
      <c r="D49" s="103"/>
      <c r="E49" s="103"/>
      <c r="F49" s="111"/>
      <c r="G49" s="324"/>
      <c r="H49" s="198"/>
      <c r="I49" s="103"/>
      <c r="J49" s="103"/>
      <c r="K49" s="111"/>
      <c r="L49" s="103"/>
      <c r="M49" s="104"/>
      <c r="N49" s="318">
        <f t="shared" si="1"/>
        <v>0</v>
      </c>
      <c r="O49" s="104"/>
    </row>
    <row r="50" spans="1:15" ht="18.75" customHeight="1">
      <c r="A50" s="329">
        <v>43</v>
      </c>
      <c r="B50" s="332"/>
      <c r="C50" s="102"/>
      <c r="D50" s="103"/>
      <c r="E50" s="103"/>
      <c r="F50" s="111"/>
      <c r="G50" s="324"/>
      <c r="H50" s="198"/>
      <c r="I50" s="103"/>
      <c r="J50" s="103"/>
      <c r="K50" s="111"/>
      <c r="L50" s="103"/>
      <c r="M50" s="104"/>
      <c r="N50" s="318">
        <f t="shared" si="1"/>
        <v>0</v>
      </c>
      <c r="O50" s="104"/>
    </row>
    <row r="51" spans="1:15" ht="18.75" customHeight="1">
      <c r="A51" s="329">
        <v>44</v>
      </c>
      <c r="B51" s="332"/>
      <c r="C51" s="102"/>
      <c r="D51" s="103"/>
      <c r="E51" s="103"/>
      <c r="F51" s="111"/>
      <c r="G51" s="324"/>
      <c r="H51" s="198"/>
      <c r="I51" s="103"/>
      <c r="J51" s="103"/>
      <c r="K51" s="111"/>
      <c r="L51" s="103"/>
      <c r="M51" s="104"/>
      <c r="N51" s="318">
        <f t="shared" si="1"/>
        <v>0</v>
      </c>
      <c r="O51" s="104"/>
    </row>
    <row r="52" spans="1:15" ht="18.75" customHeight="1">
      <c r="A52" s="329">
        <v>45</v>
      </c>
      <c r="B52" s="332"/>
      <c r="C52" s="102"/>
      <c r="D52" s="103"/>
      <c r="E52" s="103"/>
      <c r="F52" s="111"/>
      <c r="G52" s="324"/>
      <c r="H52" s="198"/>
      <c r="I52" s="103"/>
      <c r="J52" s="103"/>
      <c r="K52" s="111"/>
      <c r="L52" s="103"/>
      <c r="M52" s="104"/>
      <c r="N52" s="318">
        <f t="shared" si="1"/>
        <v>0</v>
      </c>
      <c r="O52" s="104"/>
    </row>
    <row r="53" spans="1:15" ht="18.75" customHeight="1">
      <c r="A53" s="329">
        <v>46</v>
      </c>
      <c r="B53" s="332"/>
      <c r="C53" s="102"/>
      <c r="D53" s="103"/>
      <c r="E53" s="103"/>
      <c r="F53" s="111"/>
      <c r="G53" s="324"/>
      <c r="H53" s="198"/>
      <c r="I53" s="103"/>
      <c r="J53" s="103"/>
      <c r="K53" s="111"/>
      <c r="L53" s="103"/>
      <c r="M53" s="104"/>
      <c r="N53" s="318">
        <f t="shared" si="1"/>
        <v>0</v>
      </c>
      <c r="O53" s="104"/>
    </row>
    <row r="54" spans="1:15" ht="18.75" customHeight="1">
      <c r="A54" s="329">
        <v>47</v>
      </c>
      <c r="B54" s="332"/>
      <c r="C54" s="102"/>
      <c r="D54" s="103"/>
      <c r="E54" s="103"/>
      <c r="F54" s="111"/>
      <c r="G54" s="324"/>
      <c r="H54" s="198"/>
      <c r="I54" s="103"/>
      <c r="J54" s="103"/>
      <c r="K54" s="111"/>
      <c r="L54" s="103"/>
      <c r="M54" s="104"/>
      <c r="N54" s="318">
        <f t="shared" si="1"/>
        <v>0</v>
      </c>
      <c r="O54" s="104"/>
    </row>
    <row r="55" spans="1:15" ht="18.75" customHeight="1">
      <c r="A55" s="329">
        <v>48</v>
      </c>
      <c r="B55" s="332"/>
      <c r="C55" s="102"/>
      <c r="D55" s="103"/>
      <c r="E55" s="103"/>
      <c r="F55" s="111"/>
      <c r="G55" s="324"/>
      <c r="H55" s="198"/>
      <c r="I55" s="103"/>
      <c r="J55" s="103"/>
      <c r="K55" s="111"/>
      <c r="L55" s="103"/>
      <c r="M55" s="104"/>
      <c r="N55" s="318">
        <f t="shared" si="1"/>
        <v>0</v>
      </c>
      <c r="O55" s="104"/>
    </row>
    <row r="56" spans="1:15" ht="18.75" customHeight="1">
      <c r="A56" s="329">
        <v>49</v>
      </c>
      <c r="B56" s="332"/>
      <c r="C56" s="102"/>
      <c r="D56" s="103"/>
      <c r="E56" s="103"/>
      <c r="F56" s="111"/>
      <c r="G56" s="324"/>
      <c r="H56" s="198"/>
      <c r="I56" s="103"/>
      <c r="J56" s="103"/>
      <c r="K56" s="111"/>
      <c r="L56" s="103"/>
      <c r="M56" s="104"/>
      <c r="N56" s="318">
        <f t="shared" si="1"/>
        <v>0</v>
      </c>
      <c r="O56" s="104"/>
    </row>
    <row r="57" spans="1:15" ht="18.75" customHeight="1">
      <c r="A57" s="329">
        <v>50</v>
      </c>
      <c r="B57" s="332"/>
      <c r="C57" s="102"/>
      <c r="D57" s="103"/>
      <c r="E57" s="103"/>
      <c r="F57" s="111"/>
      <c r="G57" s="324"/>
      <c r="H57" s="198"/>
      <c r="I57" s="103"/>
      <c r="J57" s="103"/>
      <c r="K57" s="111"/>
      <c r="L57" s="103"/>
      <c r="M57" s="104"/>
      <c r="N57" s="318">
        <f t="shared" si="1"/>
        <v>0</v>
      </c>
      <c r="O57" s="104"/>
    </row>
    <row r="58" spans="1:15" ht="18.75" customHeight="1">
      <c r="A58" s="329">
        <v>51</v>
      </c>
      <c r="B58" s="332"/>
      <c r="C58" s="102"/>
      <c r="D58" s="103"/>
      <c r="E58" s="103"/>
      <c r="F58" s="111"/>
      <c r="G58" s="324"/>
      <c r="H58" s="198"/>
      <c r="I58" s="103"/>
      <c r="J58" s="103"/>
      <c r="K58" s="111"/>
      <c r="L58" s="103"/>
      <c r="M58" s="104"/>
      <c r="N58" s="318">
        <f t="shared" si="1"/>
        <v>0</v>
      </c>
      <c r="O58" s="104"/>
    </row>
    <row r="59" spans="1:15" ht="18.75" customHeight="1">
      <c r="A59" s="329">
        <v>52</v>
      </c>
      <c r="B59" s="332"/>
      <c r="C59" s="102"/>
      <c r="D59" s="103"/>
      <c r="E59" s="103"/>
      <c r="F59" s="111"/>
      <c r="G59" s="324"/>
      <c r="H59" s="198"/>
      <c r="I59" s="103"/>
      <c r="J59" s="103"/>
      <c r="K59" s="111"/>
      <c r="L59" s="103"/>
      <c r="M59" s="104"/>
      <c r="N59" s="318">
        <f t="shared" si="1"/>
        <v>0</v>
      </c>
      <c r="O59" s="104"/>
    </row>
    <row r="60" spans="1:15" ht="18.75" customHeight="1">
      <c r="A60" s="329">
        <v>53</v>
      </c>
      <c r="B60" s="332"/>
      <c r="C60" s="102"/>
      <c r="D60" s="103"/>
      <c r="E60" s="103"/>
      <c r="F60" s="111"/>
      <c r="G60" s="324"/>
      <c r="H60" s="198"/>
      <c r="I60" s="103"/>
      <c r="J60" s="103"/>
      <c r="K60" s="111"/>
      <c r="L60" s="103"/>
      <c r="M60" s="104"/>
      <c r="N60" s="318">
        <f t="shared" si="1"/>
        <v>0</v>
      </c>
      <c r="O60" s="104"/>
    </row>
    <row r="61" spans="1:15" ht="18.75" customHeight="1">
      <c r="A61" s="329">
        <v>54</v>
      </c>
      <c r="B61" s="332"/>
      <c r="C61" s="102"/>
      <c r="D61" s="103"/>
      <c r="E61" s="103"/>
      <c r="F61" s="111"/>
      <c r="G61" s="324"/>
      <c r="H61" s="198"/>
      <c r="I61" s="103"/>
      <c r="J61" s="103"/>
      <c r="K61" s="111"/>
      <c r="L61" s="103"/>
      <c r="M61" s="104"/>
      <c r="N61" s="318">
        <f t="shared" si="1"/>
        <v>0</v>
      </c>
      <c r="O61" s="104"/>
    </row>
    <row r="62" spans="1:15" ht="18.75" customHeight="1">
      <c r="A62" s="329">
        <v>55</v>
      </c>
      <c r="B62" s="332"/>
      <c r="C62" s="102"/>
      <c r="D62" s="103"/>
      <c r="E62" s="103"/>
      <c r="F62" s="111"/>
      <c r="G62" s="324"/>
      <c r="H62" s="198"/>
      <c r="I62" s="103"/>
      <c r="J62" s="103"/>
      <c r="K62" s="111"/>
      <c r="L62" s="103"/>
      <c r="M62" s="104"/>
      <c r="N62" s="318">
        <f t="shared" si="1"/>
        <v>0</v>
      </c>
      <c r="O62" s="104"/>
    </row>
    <row r="63" spans="1:15" ht="18.75" customHeight="1">
      <c r="A63" s="329">
        <v>56</v>
      </c>
      <c r="B63" s="332"/>
      <c r="C63" s="102"/>
      <c r="D63" s="103"/>
      <c r="E63" s="103"/>
      <c r="F63" s="111"/>
      <c r="G63" s="324"/>
      <c r="H63" s="198"/>
      <c r="I63" s="103"/>
      <c r="J63" s="103"/>
      <c r="K63" s="111"/>
      <c r="L63" s="103"/>
      <c r="M63" s="104"/>
      <c r="N63" s="318">
        <f t="shared" si="1"/>
        <v>0</v>
      </c>
      <c r="O63" s="104"/>
    </row>
    <row r="64" spans="1:15" ht="18.75" customHeight="1">
      <c r="A64" s="329">
        <v>57</v>
      </c>
      <c r="B64" s="332"/>
      <c r="C64" s="102"/>
      <c r="D64" s="103"/>
      <c r="E64" s="103"/>
      <c r="F64" s="111"/>
      <c r="G64" s="324"/>
      <c r="H64" s="198"/>
      <c r="I64" s="103"/>
      <c r="J64" s="103"/>
      <c r="K64" s="111"/>
      <c r="L64" s="103"/>
      <c r="M64" s="104"/>
      <c r="N64" s="318">
        <f t="shared" si="1"/>
        <v>0</v>
      </c>
      <c r="O64" s="104"/>
    </row>
    <row r="65" spans="1:15" ht="18.75" customHeight="1">
      <c r="A65" s="329">
        <v>58</v>
      </c>
      <c r="B65" s="332"/>
      <c r="C65" s="102"/>
      <c r="D65" s="103"/>
      <c r="E65" s="103"/>
      <c r="F65" s="111"/>
      <c r="G65" s="324"/>
      <c r="H65" s="198"/>
      <c r="I65" s="103"/>
      <c r="J65" s="103"/>
      <c r="K65" s="111"/>
      <c r="L65" s="103"/>
      <c r="M65" s="104"/>
      <c r="N65" s="318">
        <f t="shared" si="1"/>
        <v>0</v>
      </c>
      <c r="O65" s="104"/>
    </row>
    <row r="66" spans="1:15" ht="18.75" customHeight="1">
      <c r="A66" s="329">
        <v>59</v>
      </c>
      <c r="B66" s="332"/>
      <c r="C66" s="102"/>
      <c r="D66" s="103"/>
      <c r="E66" s="103"/>
      <c r="F66" s="111"/>
      <c r="G66" s="324"/>
      <c r="H66" s="198"/>
      <c r="I66" s="103"/>
      <c r="J66" s="103"/>
      <c r="K66" s="111"/>
      <c r="L66" s="103"/>
      <c r="M66" s="104"/>
      <c r="N66" s="318">
        <f t="shared" si="1"/>
        <v>0</v>
      </c>
      <c r="O66" s="104"/>
    </row>
    <row r="67" spans="1:15" ht="18.75" customHeight="1">
      <c r="A67" s="329">
        <v>60</v>
      </c>
      <c r="B67" s="332"/>
      <c r="C67" s="102"/>
      <c r="D67" s="103"/>
      <c r="E67" s="103"/>
      <c r="F67" s="111"/>
      <c r="G67" s="324"/>
      <c r="H67" s="198"/>
      <c r="I67" s="103"/>
      <c r="J67" s="103"/>
      <c r="K67" s="111"/>
      <c r="L67" s="103"/>
      <c r="M67" s="104"/>
      <c r="N67" s="318">
        <f t="shared" si="1"/>
        <v>0</v>
      </c>
      <c r="O67" s="104"/>
    </row>
    <row r="68" spans="1:15" ht="19.5" customHeight="1">
      <c r="A68" s="329">
        <v>61</v>
      </c>
      <c r="B68" s="332"/>
      <c r="C68" s="102"/>
      <c r="D68" s="103"/>
      <c r="E68" s="103"/>
      <c r="F68" s="111"/>
      <c r="G68" s="324"/>
      <c r="H68" s="198"/>
      <c r="I68" s="103"/>
      <c r="J68" s="103"/>
      <c r="K68" s="111"/>
      <c r="L68" s="103"/>
      <c r="M68" s="104"/>
      <c r="N68" s="318">
        <f t="shared" si="1"/>
        <v>0</v>
      </c>
      <c r="O68" s="104"/>
    </row>
    <row r="69" spans="1:15" ht="19.5" customHeight="1">
      <c r="A69" s="329">
        <v>62</v>
      </c>
      <c r="B69" s="332"/>
      <c r="C69" s="102"/>
      <c r="D69" s="103"/>
      <c r="E69" s="103"/>
      <c r="F69" s="111"/>
      <c r="G69" s="324"/>
      <c r="H69" s="198"/>
      <c r="I69" s="103"/>
      <c r="J69" s="103"/>
      <c r="K69" s="111"/>
      <c r="L69" s="103"/>
      <c r="M69" s="104"/>
      <c r="N69" s="318">
        <f t="shared" si="1"/>
        <v>0</v>
      </c>
      <c r="O69" s="104"/>
    </row>
    <row r="70" spans="1:15" ht="19.5" customHeight="1">
      <c r="A70" s="329">
        <v>63</v>
      </c>
      <c r="B70" s="332"/>
      <c r="C70" s="102"/>
      <c r="D70" s="103"/>
      <c r="E70" s="103"/>
      <c r="F70" s="111"/>
      <c r="G70" s="324"/>
      <c r="H70" s="198"/>
      <c r="I70" s="103"/>
      <c r="J70" s="103"/>
      <c r="K70" s="111"/>
      <c r="L70" s="103"/>
      <c r="M70" s="104"/>
      <c r="N70" s="318">
        <f t="shared" si="1"/>
        <v>0</v>
      </c>
      <c r="O70" s="104"/>
    </row>
    <row r="71" spans="1:15" ht="19.5" customHeight="1">
      <c r="A71" s="329">
        <v>64</v>
      </c>
      <c r="B71" s="332"/>
      <c r="C71" s="102"/>
      <c r="D71" s="103"/>
      <c r="E71" s="103"/>
      <c r="F71" s="111"/>
      <c r="G71" s="324"/>
      <c r="H71" s="198"/>
      <c r="I71" s="103"/>
      <c r="J71" s="103"/>
      <c r="K71" s="111"/>
      <c r="L71" s="103"/>
      <c r="M71" s="104"/>
      <c r="N71" s="318">
        <f t="shared" si="1"/>
        <v>0</v>
      </c>
      <c r="O71" s="104"/>
    </row>
    <row r="72" spans="1:15" ht="19.5" customHeight="1">
      <c r="A72" s="329">
        <v>65</v>
      </c>
      <c r="B72" s="332"/>
      <c r="C72" s="102"/>
      <c r="D72" s="103"/>
      <c r="E72" s="103"/>
      <c r="F72" s="111"/>
      <c r="G72" s="324"/>
      <c r="H72" s="198"/>
      <c r="I72" s="103"/>
      <c r="J72" s="103"/>
      <c r="K72" s="111"/>
      <c r="L72" s="103"/>
      <c r="M72" s="104"/>
      <c r="N72" s="318">
        <f aca="true" t="shared" si="2" ref="N72:N87">SUM(F72,K72)</f>
        <v>0</v>
      </c>
      <c r="O72" s="104"/>
    </row>
    <row r="73" spans="1:15" ht="19.5" customHeight="1">
      <c r="A73" s="329">
        <v>66</v>
      </c>
      <c r="B73" s="332"/>
      <c r="C73" s="102"/>
      <c r="D73" s="103"/>
      <c r="E73" s="103"/>
      <c r="F73" s="111"/>
      <c r="G73" s="324"/>
      <c r="H73" s="198"/>
      <c r="I73" s="103"/>
      <c r="J73" s="103"/>
      <c r="K73" s="111"/>
      <c r="L73" s="103"/>
      <c r="M73" s="104"/>
      <c r="N73" s="318">
        <f t="shared" si="2"/>
        <v>0</v>
      </c>
      <c r="O73" s="104"/>
    </row>
    <row r="74" spans="1:15" ht="19.5" customHeight="1">
      <c r="A74" s="329">
        <v>67</v>
      </c>
      <c r="B74" s="332"/>
      <c r="C74" s="102"/>
      <c r="D74" s="103"/>
      <c r="E74" s="103"/>
      <c r="F74" s="111"/>
      <c r="G74" s="324"/>
      <c r="H74" s="198"/>
      <c r="I74" s="103"/>
      <c r="J74" s="103"/>
      <c r="K74" s="111"/>
      <c r="L74" s="103"/>
      <c r="M74" s="104"/>
      <c r="N74" s="318">
        <f t="shared" si="2"/>
        <v>0</v>
      </c>
      <c r="O74" s="104"/>
    </row>
    <row r="75" spans="1:15" ht="19.5" customHeight="1">
      <c r="A75" s="329">
        <v>68</v>
      </c>
      <c r="B75" s="332"/>
      <c r="C75" s="102"/>
      <c r="D75" s="103"/>
      <c r="E75" s="103"/>
      <c r="F75" s="111"/>
      <c r="G75" s="324"/>
      <c r="H75" s="198"/>
      <c r="I75" s="103"/>
      <c r="J75" s="103"/>
      <c r="K75" s="111"/>
      <c r="L75" s="103"/>
      <c r="M75" s="104"/>
      <c r="N75" s="318">
        <f t="shared" si="2"/>
        <v>0</v>
      </c>
      <c r="O75" s="104"/>
    </row>
    <row r="76" spans="1:15" ht="19.5" customHeight="1">
      <c r="A76" s="329">
        <v>69</v>
      </c>
      <c r="B76" s="332"/>
      <c r="C76" s="102"/>
      <c r="D76" s="103"/>
      <c r="E76" s="103"/>
      <c r="F76" s="111"/>
      <c r="G76" s="324"/>
      <c r="H76" s="198"/>
      <c r="I76" s="103"/>
      <c r="J76" s="103"/>
      <c r="K76" s="111"/>
      <c r="L76" s="103"/>
      <c r="M76" s="104"/>
      <c r="N76" s="318">
        <f t="shared" si="2"/>
        <v>0</v>
      </c>
      <c r="O76" s="104"/>
    </row>
    <row r="77" spans="1:15" ht="19.5" customHeight="1">
      <c r="A77" s="329">
        <v>70</v>
      </c>
      <c r="B77" s="332"/>
      <c r="C77" s="102"/>
      <c r="D77" s="103"/>
      <c r="E77" s="103"/>
      <c r="F77" s="111"/>
      <c r="G77" s="324"/>
      <c r="H77" s="198"/>
      <c r="I77" s="103"/>
      <c r="J77" s="103"/>
      <c r="K77" s="111"/>
      <c r="L77" s="103"/>
      <c r="M77" s="104"/>
      <c r="N77" s="318">
        <f t="shared" si="2"/>
        <v>0</v>
      </c>
      <c r="O77" s="104"/>
    </row>
    <row r="78" spans="1:15" ht="19.5" customHeight="1">
      <c r="A78" s="329">
        <v>71</v>
      </c>
      <c r="B78" s="332"/>
      <c r="C78" s="102"/>
      <c r="D78" s="103"/>
      <c r="E78" s="103"/>
      <c r="F78" s="111"/>
      <c r="G78" s="324"/>
      <c r="H78" s="198"/>
      <c r="I78" s="103"/>
      <c r="J78" s="103"/>
      <c r="K78" s="111"/>
      <c r="L78" s="103"/>
      <c r="M78" s="104"/>
      <c r="N78" s="318">
        <f t="shared" si="2"/>
        <v>0</v>
      </c>
      <c r="O78" s="104"/>
    </row>
    <row r="79" spans="1:15" ht="19.5" customHeight="1">
      <c r="A79" s="329">
        <v>72</v>
      </c>
      <c r="B79" s="332"/>
      <c r="C79" s="102"/>
      <c r="D79" s="103"/>
      <c r="E79" s="103"/>
      <c r="F79" s="111"/>
      <c r="G79" s="324"/>
      <c r="H79" s="198"/>
      <c r="I79" s="103"/>
      <c r="J79" s="103"/>
      <c r="K79" s="111"/>
      <c r="L79" s="103"/>
      <c r="M79" s="104"/>
      <c r="N79" s="318">
        <f t="shared" si="2"/>
        <v>0</v>
      </c>
      <c r="O79" s="104"/>
    </row>
    <row r="80" spans="1:15" ht="19.5" customHeight="1">
      <c r="A80" s="329">
        <v>73</v>
      </c>
      <c r="B80" s="332"/>
      <c r="C80" s="102"/>
      <c r="D80" s="103"/>
      <c r="E80" s="103"/>
      <c r="F80" s="111"/>
      <c r="G80" s="324"/>
      <c r="H80" s="198"/>
      <c r="I80" s="103"/>
      <c r="J80" s="103"/>
      <c r="K80" s="111"/>
      <c r="L80" s="103"/>
      <c r="M80" s="104"/>
      <c r="N80" s="318">
        <f t="shared" si="2"/>
        <v>0</v>
      </c>
      <c r="O80" s="104"/>
    </row>
    <row r="81" spans="1:15" ht="19.5" customHeight="1">
      <c r="A81" s="329">
        <v>74</v>
      </c>
      <c r="B81" s="332"/>
      <c r="C81" s="102"/>
      <c r="D81" s="103"/>
      <c r="E81" s="103"/>
      <c r="F81" s="111"/>
      <c r="G81" s="324"/>
      <c r="H81" s="198"/>
      <c r="I81" s="103"/>
      <c r="J81" s="103"/>
      <c r="K81" s="111"/>
      <c r="L81" s="103"/>
      <c r="M81" s="104"/>
      <c r="N81" s="318">
        <f t="shared" si="2"/>
        <v>0</v>
      </c>
      <c r="O81" s="104"/>
    </row>
    <row r="82" spans="1:15" ht="19.5" customHeight="1">
      <c r="A82" s="329">
        <v>75</v>
      </c>
      <c r="B82" s="332"/>
      <c r="C82" s="102"/>
      <c r="D82" s="103"/>
      <c r="E82" s="103"/>
      <c r="F82" s="111"/>
      <c r="G82" s="324"/>
      <c r="H82" s="198"/>
      <c r="I82" s="103"/>
      <c r="J82" s="103"/>
      <c r="K82" s="111"/>
      <c r="L82" s="103"/>
      <c r="M82" s="104"/>
      <c r="N82" s="318">
        <f t="shared" si="2"/>
        <v>0</v>
      </c>
      <c r="O82" s="104"/>
    </row>
    <row r="83" spans="1:15" ht="19.5" customHeight="1">
      <c r="A83" s="329">
        <v>76</v>
      </c>
      <c r="B83" s="332"/>
      <c r="C83" s="102"/>
      <c r="D83" s="103"/>
      <c r="E83" s="103"/>
      <c r="F83" s="111"/>
      <c r="G83" s="324"/>
      <c r="H83" s="198"/>
      <c r="I83" s="103"/>
      <c r="J83" s="103"/>
      <c r="K83" s="111"/>
      <c r="L83" s="103"/>
      <c r="M83" s="104"/>
      <c r="N83" s="318">
        <f t="shared" si="2"/>
        <v>0</v>
      </c>
      <c r="O83" s="104"/>
    </row>
    <row r="84" spans="1:15" ht="19.5" customHeight="1">
      <c r="A84" s="329">
        <v>77</v>
      </c>
      <c r="B84" s="332"/>
      <c r="C84" s="102"/>
      <c r="D84" s="103"/>
      <c r="E84" s="103"/>
      <c r="F84" s="111"/>
      <c r="G84" s="324"/>
      <c r="H84" s="198"/>
      <c r="I84" s="103"/>
      <c r="J84" s="103"/>
      <c r="K84" s="111"/>
      <c r="L84" s="103"/>
      <c r="M84" s="104"/>
      <c r="N84" s="318">
        <f t="shared" si="2"/>
        <v>0</v>
      </c>
      <c r="O84" s="104"/>
    </row>
    <row r="85" spans="1:15" ht="19.5" customHeight="1">
      <c r="A85" s="329">
        <v>78</v>
      </c>
      <c r="B85" s="332"/>
      <c r="C85" s="102"/>
      <c r="D85" s="103"/>
      <c r="E85" s="103"/>
      <c r="F85" s="111"/>
      <c r="G85" s="324"/>
      <c r="H85" s="198"/>
      <c r="I85" s="103"/>
      <c r="J85" s="103"/>
      <c r="K85" s="111"/>
      <c r="L85" s="103"/>
      <c r="M85" s="104"/>
      <c r="N85" s="318">
        <f t="shared" si="2"/>
        <v>0</v>
      </c>
      <c r="O85" s="104"/>
    </row>
    <row r="86" spans="1:15" ht="19.5" customHeight="1">
      <c r="A86" s="329">
        <v>79</v>
      </c>
      <c r="B86" s="332"/>
      <c r="C86" s="102"/>
      <c r="D86" s="103"/>
      <c r="E86" s="103"/>
      <c r="F86" s="111"/>
      <c r="G86" s="324"/>
      <c r="H86" s="198"/>
      <c r="I86" s="103"/>
      <c r="J86" s="103"/>
      <c r="K86" s="111"/>
      <c r="L86" s="103"/>
      <c r="M86" s="104"/>
      <c r="N86" s="318">
        <f t="shared" si="2"/>
        <v>0</v>
      </c>
      <c r="O86" s="104"/>
    </row>
    <row r="87" spans="1:15" ht="19.5" customHeight="1" thickBot="1">
      <c r="A87" s="329">
        <v>80</v>
      </c>
      <c r="B87" s="333"/>
      <c r="C87" s="248"/>
      <c r="D87" s="327"/>
      <c r="E87" s="327"/>
      <c r="F87" s="328"/>
      <c r="G87" s="325"/>
      <c r="H87" s="326"/>
      <c r="I87" s="327"/>
      <c r="J87" s="327"/>
      <c r="K87" s="328"/>
      <c r="L87" s="103"/>
      <c r="M87" s="104"/>
      <c r="N87" s="318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52">
    <tabColor indexed="17"/>
  </sheetPr>
  <dimension ref="A1:S46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29" t="s">
        <v>83</v>
      </c>
      <c r="R2" s="430" t="s">
        <v>89</v>
      </c>
      <c r="S2" s="430" t="s">
        <v>84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1" t="s">
        <v>90</v>
      </c>
      <c r="R3" s="432" t="s">
        <v>85</v>
      </c>
      <c r="S3" s="432" t="s">
        <v>86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3" t="s">
        <v>91</v>
      </c>
      <c r="R4" s="434" t="s">
        <v>87</v>
      </c>
      <c r="S4" s="434" t="s">
        <v>88</v>
      </c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377"/>
      <c r="R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IF($B8="","",VLOOKUP($B8,'zöld vegyes elo'!$A$7:$O$22,5))</f>
        <v>120127</v>
      </c>
      <c r="D7" s="469">
        <f>IF($B8="","",VLOOKUP($B8,'zöld vegyes elo'!$A$7:$O$23,14))</f>
        <v>0</v>
      </c>
      <c r="E7" s="367" t="str">
        <f>UPPER(IF($B8="","",VLOOKUP($B8,'zöld vegyes elo'!$A$7:$O$22,2)))</f>
        <v>ÉRTÉKES </v>
      </c>
      <c r="F7" s="372"/>
      <c r="G7" s="367" t="str">
        <f>IF($B8="","",VLOOKUP($B8,'zöld vegyes elo'!$A$7:$O$22,3))</f>
        <v>Boglárka</v>
      </c>
      <c r="H7" s="372"/>
      <c r="I7" s="367" t="str">
        <f>IF($B8="","",VLOOKUP($B8,'zöld vegyes elo'!$A$7:$O$22,4))</f>
        <v>HTF CSO-KO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1</v>
      </c>
      <c r="C8" s="371">
        <f>IF($B8="","",VLOOKUP($B8,'zöld vegyes elo'!$A$7:$O$22,10))</f>
        <v>120411</v>
      </c>
      <c r="D8" s="470"/>
      <c r="E8" s="367" t="str">
        <f>UPPER(IF($B8="","",VLOOKUP($B8,'zöld vegyes elo'!$A$7:$O$22,7)))</f>
        <v>CHERNOBROVKIN </v>
      </c>
      <c r="F8" s="372"/>
      <c r="G8" s="367" t="str">
        <f>IF($B8="","",VLOOKUP($B8,'zöld vegyes elo'!$A$7:$O$22,8))</f>
        <v>Nikolay</v>
      </c>
      <c r="H8" s="372"/>
      <c r="I8" s="367" t="str">
        <f>IF($B8="","",VLOOKUP($B8,'zöld vegyes elo'!$A$7:$O$22,9))</f>
        <v>TeniszMűhely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v>120327</v>
      </c>
      <c r="D10" s="469">
        <f>IF($B11="","",VLOOKUP($B11,'zöld vegyes elo'!$A$7:$O$23,14))</f>
      </c>
      <c r="E10" s="447" t="s">
        <v>352</v>
      </c>
      <c r="F10" s="372"/>
      <c r="G10" s="447" t="s">
        <v>345</v>
      </c>
      <c r="H10" s="372"/>
      <c r="I10" s="447" t="s">
        <v>340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/>
      <c r="C11" s="371">
        <v>130425</v>
      </c>
      <c r="D11" s="470"/>
      <c r="E11" s="447" t="s">
        <v>353</v>
      </c>
      <c r="F11" s="372"/>
      <c r="G11" s="447" t="s">
        <v>275</v>
      </c>
      <c r="H11" s="372"/>
      <c r="I11" s="447" t="s">
        <v>340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f>IF($B14="","",VLOOKUP($B14,'zöld vegyes elo'!$A$7:$O$22,5))</f>
        <v>120823</v>
      </c>
      <c r="D13" s="469">
        <f>IF($B14="","",VLOOKUP($B14,'zöld vegyes elo'!$A$7:$O$23,14))</f>
        <v>0</v>
      </c>
      <c r="E13" s="367" t="str">
        <f>UPPER(IF($B14="","",VLOOKUP($B14,'zöld vegyes elo'!$A$7:$O$22,2)))</f>
        <v>RÁTONYI </v>
      </c>
      <c r="F13" s="372"/>
      <c r="G13" s="367" t="str">
        <f>IF($B14="","",VLOOKUP($B14,'zöld vegyes elo'!$A$7:$O$22,3))</f>
        <v>Léna</v>
      </c>
      <c r="H13" s="372"/>
      <c r="I13" s="367" t="str">
        <f>IF($B14="","",VLOOKUP($B14,'zöld vegyes elo'!$A$7:$O$22,4))</f>
        <v>GYAC 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>
        <v>13</v>
      </c>
      <c r="C14" s="371">
        <f>IF($B14="","",VLOOKUP($B14,'zöld vegyes elo'!$A$7:$O$22,10))</f>
        <v>121219</v>
      </c>
      <c r="D14" s="470"/>
      <c r="E14" s="367" t="str">
        <f>UPPER(IF($B14="","",VLOOKUP($B14,'zöld vegyes elo'!$A$7:$O$22,7)))</f>
        <v>SZENCZI </v>
      </c>
      <c r="F14" s="372"/>
      <c r="G14" s="367" t="str">
        <f>IF($B14="","",VLOOKUP($B14,'zöld vegyes elo'!$A$7:$O$22,8))</f>
        <v>Bence</v>
      </c>
      <c r="H14" s="372"/>
      <c r="I14" s="367" t="str">
        <f>IF($B14="","",VLOOKUP($B14,'zöld vegyes elo'!$A$7:$O$22,9))</f>
        <v>GYAC 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84"/>
      <c r="B15" s="417"/>
      <c r="C15" s="424"/>
      <c r="D15" s="424"/>
      <c r="E15" s="425"/>
      <c r="F15" s="426"/>
      <c r="G15" s="425"/>
      <c r="H15" s="426"/>
      <c r="I15" s="425"/>
      <c r="J15" s="359"/>
      <c r="K15" s="402"/>
      <c r="L15" s="402"/>
      <c r="M15" s="359"/>
    </row>
    <row r="16" spans="1:13" ht="12.75">
      <c r="A16" s="384"/>
      <c r="B16" s="417"/>
      <c r="C16" s="371">
        <f>IF($B17="","",VLOOKUP($B17,'zöld vegyes elo'!$A$7:$O$22,5))</f>
        <v>130927</v>
      </c>
      <c r="D16" s="469">
        <f>IF($B17="","",VLOOKUP($B17,'zöld vegyes elo'!$A$7:$O$23,14))</f>
        <v>0</v>
      </c>
      <c r="E16" s="367" t="str">
        <f>UPPER(IF($B17="","",VLOOKUP($B17,'zöld vegyes elo'!$A$7:$O$22,2)))</f>
        <v>RUTHNER </v>
      </c>
      <c r="F16" s="372"/>
      <c r="G16" s="367" t="str">
        <f>IF($B17="","",VLOOKUP($B17,'zöld vegyes elo'!$A$7:$O$22,3))</f>
        <v>Szonja</v>
      </c>
      <c r="H16" s="372"/>
      <c r="I16" s="367" t="str">
        <f>IF($B17="","",VLOOKUP($B17,'zöld vegyes elo'!$A$7:$O$22,4))</f>
        <v>Pasarét TK</v>
      </c>
      <c r="J16" s="359"/>
      <c r="K16" s="359"/>
      <c r="L16" s="359"/>
      <c r="M16" s="359"/>
    </row>
    <row r="17" spans="1:13" ht="12.75">
      <c r="A17" s="384" t="s">
        <v>76</v>
      </c>
      <c r="B17" s="416">
        <v>8</v>
      </c>
      <c r="C17" s="371">
        <f>IF($B17="","",VLOOKUP($B17,'zöld vegyes elo'!$A$7:$O$22,10))</f>
        <v>130114</v>
      </c>
      <c r="D17" s="470"/>
      <c r="E17" s="367" t="str">
        <f>UPPER(IF($B17="","",VLOOKUP($B17,'zöld vegyes elo'!$A$7:$O$22,7)))</f>
        <v>JUNI-PELLER </v>
      </c>
      <c r="F17" s="372"/>
      <c r="G17" s="367" t="str">
        <f>IF($B17="","",VLOOKUP($B17,'zöld vegyes elo'!$A$7:$O$22,8))</f>
        <v>Kornél</v>
      </c>
      <c r="H17" s="372"/>
      <c r="I17" s="367" t="str">
        <f>IF($B17="","",VLOOKUP($B17,'zöld vegyes elo'!$A$7:$O$22,9))</f>
        <v>Pasarét TK</v>
      </c>
      <c r="J17" s="359"/>
      <c r="K17" s="358"/>
      <c r="L17" s="414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ÉRTÉKES /CHERNOBROVKIN </v>
      </c>
      <c r="E21" s="474"/>
      <c r="F21" s="474" t="str">
        <f>CONCATENATE(E10,"/",E11)</f>
        <v>GELENCSÉR/MELIS</v>
      </c>
      <c r="G21" s="474"/>
      <c r="H21" s="474" t="str">
        <f>CONCATENATE(E13,"/",E14)</f>
        <v>RÁTONYI /SZENCZI </v>
      </c>
      <c r="I21" s="474"/>
      <c r="J21" s="474" t="str">
        <f>CONCATENATE(E16,"/",E17)</f>
        <v>RUTHNER /JUNI-PELLER </v>
      </c>
      <c r="K21" s="474"/>
      <c r="L21" s="359"/>
      <c r="M21" s="359"/>
    </row>
    <row r="22" spans="1:13" ht="18.75" customHeight="1">
      <c r="A22" s="418" t="s">
        <v>70</v>
      </c>
      <c r="B22" s="475" t="str">
        <f>CONCATENATE(E7,"/",E8)</f>
        <v>ÉRTÉKES /CHERNOBROVKIN </v>
      </c>
      <c r="C22" s="475"/>
      <c r="D22" s="466"/>
      <c r="E22" s="466"/>
      <c r="F22" s="467" t="s">
        <v>394</v>
      </c>
      <c r="G22" s="468"/>
      <c r="H22" s="467" t="s">
        <v>380</v>
      </c>
      <c r="I22" s="468"/>
      <c r="J22" s="467" t="s">
        <v>416</v>
      </c>
      <c r="K22" s="468"/>
      <c r="L22" s="359"/>
      <c r="M22" s="359"/>
    </row>
    <row r="23" spans="1:13" ht="18.75" customHeight="1">
      <c r="A23" s="418" t="s">
        <v>71</v>
      </c>
      <c r="B23" s="475" t="str">
        <f>CONCATENATE(E10,"/",E11)</f>
        <v>GELENCSÉR/MELIS</v>
      </c>
      <c r="C23" s="475"/>
      <c r="D23" s="467" t="s">
        <v>395</v>
      </c>
      <c r="E23" s="468"/>
      <c r="F23" s="466"/>
      <c r="G23" s="466"/>
      <c r="H23" s="467" t="s">
        <v>398</v>
      </c>
      <c r="I23" s="468"/>
      <c r="J23" s="467" t="s">
        <v>391</v>
      </c>
      <c r="K23" s="468"/>
      <c r="L23" s="359"/>
      <c r="M23" s="359"/>
    </row>
    <row r="24" spans="1:13" ht="18.75" customHeight="1">
      <c r="A24" s="418" t="s">
        <v>72</v>
      </c>
      <c r="B24" s="475" t="str">
        <f>CONCATENATE(E13,"/",E14)</f>
        <v>RÁTONYI /SZENCZI </v>
      </c>
      <c r="C24" s="475"/>
      <c r="D24" s="467" t="s">
        <v>381</v>
      </c>
      <c r="E24" s="468"/>
      <c r="F24" s="467" t="s">
        <v>399</v>
      </c>
      <c r="G24" s="468"/>
      <c r="H24" s="466"/>
      <c r="I24" s="466"/>
      <c r="J24" s="467" t="s">
        <v>399</v>
      </c>
      <c r="K24" s="468"/>
      <c r="L24" s="359"/>
      <c r="M24" s="359"/>
    </row>
    <row r="25" spans="1:13" ht="17.25" customHeight="1">
      <c r="A25" s="418" t="s">
        <v>76</v>
      </c>
      <c r="B25" s="475" t="str">
        <f>CONCATENATE(E16,"/",E17)</f>
        <v>RUTHNER /JUNI-PELLER </v>
      </c>
      <c r="C25" s="475"/>
      <c r="D25" s="467" t="s">
        <v>417</v>
      </c>
      <c r="E25" s="468"/>
      <c r="F25" s="467" t="s">
        <v>390</v>
      </c>
      <c r="G25" s="468"/>
      <c r="H25" s="467" t="s">
        <v>398</v>
      </c>
      <c r="I25" s="468"/>
      <c r="J25" s="466"/>
      <c r="K25" s="466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392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478"/>
      <c r="F37" s="478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479"/>
      <c r="F38" s="479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401"/>
      <c r="F39" s="402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401"/>
      <c r="F40" s="402"/>
      <c r="G40" s="40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/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33">
    <mergeCell ref="A1:F1"/>
    <mergeCell ref="A4:C4"/>
    <mergeCell ref="D7:D8"/>
    <mergeCell ref="D10:D11"/>
    <mergeCell ref="D13:D14"/>
    <mergeCell ref="B21:C21"/>
    <mergeCell ref="D21:E21"/>
    <mergeCell ref="F21:G21"/>
    <mergeCell ref="H22:I22"/>
    <mergeCell ref="H24:I24"/>
    <mergeCell ref="B23:C23"/>
    <mergeCell ref="D23:E23"/>
    <mergeCell ref="F23:G23"/>
    <mergeCell ref="H23:I23"/>
    <mergeCell ref="J21:K21"/>
    <mergeCell ref="J22:K22"/>
    <mergeCell ref="J23:K23"/>
    <mergeCell ref="J24:K24"/>
    <mergeCell ref="F25:G25"/>
    <mergeCell ref="H25:I25"/>
    <mergeCell ref="J25:K25"/>
    <mergeCell ref="F24:G24"/>
    <mergeCell ref="H21:I21"/>
    <mergeCell ref="F22:G22"/>
    <mergeCell ref="B25:C25"/>
    <mergeCell ref="D25:E25"/>
    <mergeCell ref="D16:D17"/>
    <mergeCell ref="E37:F37"/>
    <mergeCell ref="B24:C24"/>
    <mergeCell ref="E38:F38"/>
    <mergeCell ref="D24:E24"/>
    <mergeCell ref="B22:C22"/>
    <mergeCell ref="D22:E22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54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P12" sqref="P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377"/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377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IF($B8="","",VLOOKUP($B8,'zöld vegyes elo'!$A$7:$O$22,5))</f>
        <v>120320</v>
      </c>
      <c r="D7" s="469">
        <f>IF($B8="","",VLOOKUP($B8,'zöld vegyes elo'!$A$7:$O$23,14))</f>
        <v>0</v>
      </c>
      <c r="E7" s="368" t="str">
        <f>UPPER(IF($B8="","",VLOOKUP($B8,'zöld vegyes elo'!$A$7:$O$22,2)))</f>
        <v>VARGA-KARAS </v>
      </c>
      <c r="F7" s="370"/>
      <c r="G7" s="368" t="str">
        <f>IF($B8="","",VLOOKUP($B8,'zöld vegyes elo'!$A$7:$O$22,3))</f>
        <v>Emese</v>
      </c>
      <c r="H7" s="370"/>
      <c r="I7" s="368" t="str">
        <f>IF($B8="","",VLOOKUP($B8,'zöld vegyes elo'!$A$7:$O$22,4))</f>
        <v>Balatonalmádi TC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2</v>
      </c>
      <c r="C8" s="371">
        <f>IF($B8="","",VLOOKUP($B8,'zöld vegyes elo'!$A$7:$O$22,10))</f>
        <v>120511</v>
      </c>
      <c r="D8" s="470"/>
      <c r="E8" s="368" t="str">
        <f>UPPER(IF($B8="","",VLOOKUP($B8,'zöld vegyes elo'!$A$7:$O$22,7)))</f>
        <v>TÓTH </v>
      </c>
      <c r="F8" s="370"/>
      <c r="G8" s="368" t="str">
        <f>IF($B8="","",VLOOKUP($B8,'zöld vegyes elo'!$A$7:$O$22,8))</f>
        <v>Kristóf Mátyás</v>
      </c>
      <c r="H8" s="370"/>
      <c r="I8" s="368" t="str">
        <f>IF($B8="","",VLOOKUP($B8,'zöld vegyes elo'!$A$7:$O$22,9))</f>
        <v>Csopak TK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IF($B11="","",VLOOKUP($B11,'zöld vegyes elo'!$A$7:$O$22,5))</f>
        <v>120410</v>
      </c>
      <c r="D10" s="469">
        <f>IF($B11="","",VLOOKUP($B11,'zöld vegyes elo'!$A$7:$O$23,14))</f>
        <v>0</v>
      </c>
      <c r="E10" s="367" t="str">
        <f>UPPER(IF($B11="","",VLOOKUP($B11,'zöld vegyes elo'!$A$7:$O$22,2)))</f>
        <v>STEIN </v>
      </c>
      <c r="F10" s="372"/>
      <c r="G10" s="367" t="str">
        <f>IF($B11="","",VLOOKUP($B11,'zöld vegyes elo'!$A$7:$O$22,3))</f>
        <v>Emili</v>
      </c>
      <c r="H10" s="372"/>
      <c r="I10" s="367" t="str">
        <f>IF($B11="","",VLOOKUP($B11,'zöld vegyes elo'!$A$7:$O$22,4))</f>
        <v>Bebto Team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15</v>
      </c>
      <c r="C11" s="371">
        <f>IF($B11="","",VLOOKUP($B11,'zöld vegyes elo'!$A$7:$O$22,10))</f>
        <v>121117</v>
      </c>
      <c r="D11" s="470"/>
      <c r="E11" s="367" t="str">
        <f>UPPER(IF($B11="","",VLOOKUP($B11,'zöld vegyes elo'!$A$7:$O$22,7)))</f>
        <v>TAKÁCS </v>
      </c>
      <c r="F11" s="372"/>
      <c r="G11" s="367" t="str">
        <f>IF($B11="","",VLOOKUP($B11,'zöld vegyes elo'!$A$7:$O$22,8))</f>
        <v>Ádám</v>
      </c>
      <c r="H11" s="372"/>
      <c r="I11" s="367" t="str">
        <f>IF($B11="","",VLOOKUP($B11,'zöld vegyes elo'!$A$7:$O$22,9))</f>
        <v>Nexon Dunakeszi Teniszklub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IF($B14="","",VLOOKUP($B14,'zöld vegyes elo'!$A$7:$O$22,5))</f>
        <v>130129</v>
      </c>
      <c r="D13" s="469">
        <f>IF($B14="","",VLOOKUP($B14,'zöld vegyes elo'!$A$7:$O$23,14))</f>
        <v>0</v>
      </c>
      <c r="E13" s="367" t="str">
        <f>UPPER(IF($B14="","",VLOOKUP($B14,'zöld vegyes elo'!$A$7:$O$22,2)))</f>
        <v>BÁNFAI </v>
      </c>
      <c r="F13" s="372"/>
      <c r="G13" s="367" t="str">
        <f>IF($B14="","",VLOOKUP($B14,'zöld vegyes elo'!$A$7:$O$22,3))</f>
        <v>Emma</v>
      </c>
      <c r="H13" s="372"/>
      <c r="I13" s="367" t="str">
        <f>IF($B14="","",VLOOKUP($B14,'zöld vegyes elo'!$A$7:$O$22,4))</f>
        <v>MESE Tenisz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10</v>
      </c>
      <c r="C14" s="371">
        <f>IF($B14="","",VLOOKUP($B14,'zöld vegyes elo'!$A$7:$O$22,10))</f>
        <v>121110</v>
      </c>
      <c r="D14" s="470"/>
      <c r="E14" s="367" t="str">
        <f>UPPER(IF($B14="","",VLOOKUP($B14,'zöld vegyes elo'!$A$7:$O$22,7)))</f>
        <v>HIDVÉGI </v>
      </c>
      <c r="F14" s="372"/>
      <c r="G14" s="367" t="str">
        <f>IF($B14="","",VLOOKUP($B14,'zöld vegyes elo'!$A$7:$O$22,8))</f>
        <v>Barnabás</v>
      </c>
      <c r="H14" s="372"/>
      <c r="I14" s="367" t="str">
        <f>IF($B14="","",VLOOKUP($B14,'zöld vegyes elo'!$A$7:$O$22,9))</f>
        <v>MESE Tenisz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27"/>
      <c r="L15" s="427"/>
      <c r="M15" s="359"/>
    </row>
    <row r="16" spans="1:13" ht="12.75">
      <c r="A16" s="359"/>
      <c r="B16" s="384"/>
      <c r="C16" s="371">
        <f>IF($B17="","",VLOOKUP($B17,'zöld vegyes elo'!$A$7:$O$22,5))</f>
        <v>120410</v>
      </c>
      <c r="D16" s="469">
        <f>IF($B17="","",VLOOKUP($B17,'zöld vegyes elo'!$A$7:$O$23,14))</f>
        <v>0</v>
      </c>
      <c r="E16" s="368" t="str">
        <f>UPPER(IF($B17="","",VLOOKUP($B17,'zöld vegyes elo'!$A$7:$O$22,2)))</f>
        <v>SZABÓ </v>
      </c>
      <c r="F16" s="370"/>
      <c r="G16" s="368" t="str">
        <f>IF($B17="","",VLOOKUP($B17,'zöld vegyes elo'!$A$7:$O$22,3))</f>
        <v>Vivien</v>
      </c>
      <c r="H16" s="370"/>
      <c r="I16" s="368" t="str">
        <f>IF($B17="","",VLOOKUP($B17,'zöld vegyes elo'!$A$7:$O$22,4))</f>
        <v>BUSC</v>
      </c>
      <c r="J16" s="359"/>
      <c r="K16" s="359"/>
      <c r="L16" s="359"/>
      <c r="M16" s="359"/>
    </row>
    <row r="17" spans="1:13" ht="12.75">
      <c r="A17" s="419" t="s">
        <v>76</v>
      </c>
      <c r="B17" s="437">
        <v>3</v>
      </c>
      <c r="C17" s="371">
        <f>IF($B17="","",VLOOKUP($B17,'zöld vegyes elo'!$A$7:$O$22,10))</f>
        <v>120710</v>
      </c>
      <c r="D17" s="470"/>
      <c r="E17" s="368" t="str">
        <f>UPPER(IF($B17="","",VLOOKUP($B17,'zöld vegyes elo'!$A$7:$O$22,7)))</f>
        <v>FELHŐFALVI </v>
      </c>
      <c r="F17" s="370"/>
      <c r="G17" s="368" t="str">
        <f>IF($B17="","",VLOOKUP($B17,'zöld vegyes elo'!$A$7:$O$22,8))</f>
        <v>András</v>
      </c>
      <c r="H17" s="370"/>
      <c r="I17" s="368" t="str">
        <f>IF($B17="","",VLOOKUP($B17,'zöld vegyes elo'!$A$7:$O$22,9))</f>
        <v>BUSC</v>
      </c>
      <c r="J17" s="359"/>
      <c r="K17" s="358"/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02"/>
      <c r="L18" s="402"/>
      <c r="M18" s="359"/>
    </row>
    <row r="19" spans="1:13" ht="12.75">
      <c r="A19" s="384"/>
      <c r="B19" s="435"/>
      <c r="C19" s="371">
        <f>IF($B20="","",VLOOKUP($B20,'zöld vegyes elo'!$A$7:$O$22,5))</f>
        <v>121107</v>
      </c>
      <c r="D19" s="469">
        <f>IF($B20="","",VLOOKUP($B20,'zöld vegyes elo'!$A$7:$O$23,14))</f>
        <v>0</v>
      </c>
      <c r="E19" s="367" t="str">
        <f>UPPER(IF($B20="","",VLOOKUP($B20,'zöld vegyes elo'!$A$7:$O$22,2)))</f>
        <v>EGYED </v>
      </c>
      <c r="F19" s="372"/>
      <c r="G19" s="367" t="str">
        <f>IF($B20="","",VLOOKUP($B20,'zöld vegyes elo'!$A$7:$O$22,3))</f>
        <v>Anna Zsófia </v>
      </c>
      <c r="H19" s="372"/>
      <c r="I19" s="367" t="str">
        <f>IF($B20="","",VLOOKUP($B20,'zöld vegyes elo'!$A$7:$O$22,4))</f>
        <v>MTK</v>
      </c>
      <c r="J19" s="359"/>
      <c r="K19" s="359"/>
      <c r="L19" s="359"/>
      <c r="M19" s="359"/>
    </row>
    <row r="20" spans="1:13" ht="12.75">
      <c r="A20" s="384" t="s">
        <v>77</v>
      </c>
      <c r="B20" s="436">
        <v>7</v>
      </c>
      <c r="C20" s="371">
        <f>IF($B20="","",VLOOKUP($B20,'zöld vegyes elo'!$A$7:$O$22,10))</f>
        <v>120504</v>
      </c>
      <c r="D20" s="470"/>
      <c r="E20" s="367" t="str">
        <f>UPPER(IF($B20="","",VLOOKUP($B20,'zöld vegyes elo'!$A$7:$O$22,7)))</f>
        <v>CZÓBEL </v>
      </c>
      <c r="F20" s="372"/>
      <c r="G20" s="367" t="str">
        <f>IF($B20="","",VLOOKUP($B20,'zöld vegyes elo'!$A$7:$O$22,8))</f>
        <v>Levente </v>
      </c>
      <c r="H20" s="372"/>
      <c r="I20" s="367" t="str">
        <f>IF($B20="","",VLOOKUP($B20,'zöld vegyes elo'!$A$7:$O$22,9))</f>
        <v>DUSE</v>
      </c>
      <c r="J20" s="359"/>
      <c r="K20" s="358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02"/>
      <c r="L21" s="402"/>
      <c r="M21" s="359"/>
    </row>
    <row r="22" spans="1:13" ht="12.75">
      <c r="A22" s="384"/>
      <c r="B22" s="435"/>
      <c r="C22" s="371">
        <f>IF($B23="","",VLOOKUP($B23,'zöld vegyes elo'!$A$7:$O$22,5))</f>
        <v>120417</v>
      </c>
      <c r="D22" s="469">
        <f>IF($B23="","",VLOOKUP($B23,'zöld vegyes elo'!$A$7:$O$23,14))</f>
        <v>0</v>
      </c>
      <c r="E22" s="367" t="str">
        <f>UPPER(IF($B23="","",VLOOKUP($B23,'zöld vegyes elo'!$A$7:$O$22,2)))</f>
        <v>SZOMBATI </v>
      </c>
      <c r="F22" s="372"/>
      <c r="G22" s="367" t="str">
        <f>IF($B23="","",VLOOKUP($B23,'zöld vegyes elo'!$A$7:$O$22,3))</f>
        <v>Johanna</v>
      </c>
      <c r="H22" s="372"/>
      <c r="I22" s="367" t="str">
        <f>IF($B23="","",VLOOKUP($B23,'zöld vegyes elo'!$A$7:$O$22,4))</f>
        <v>GYAC </v>
      </c>
      <c r="J22" s="359"/>
      <c r="K22" s="359"/>
      <c r="L22" s="359"/>
      <c r="M22" s="359"/>
    </row>
    <row r="23" spans="1:13" ht="12.75">
      <c r="A23" s="384" t="s">
        <v>78</v>
      </c>
      <c r="B23" s="436">
        <v>11</v>
      </c>
      <c r="C23" s="371">
        <f>IF($B23="","",VLOOKUP($B23,'zöld vegyes elo'!$A$7:$O$22,10))</f>
        <v>140303</v>
      </c>
      <c r="D23" s="470"/>
      <c r="E23" s="367" t="str">
        <f>UPPER(IF($B23="","",VLOOKUP($B23,'zöld vegyes elo'!$A$7:$O$22,7)))</f>
        <v>VIG </v>
      </c>
      <c r="F23" s="372"/>
      <c r="G23" s="367" t="str">
        <f>IF($B23="","",VLOOKUP($B23,'zöld vegyes elo'!$A$7:$O$22,8))</f>
        <v>Arnold</v>
      </c>
      <c r="H23" s="372"/>
      <c r="I23" s="367" t="str">
        <f>IF($B23="","",VLOOKUP($B23,'zöld vegyes elo'!$A$7:$O$22,9))</f>
        <v>GYAC</v>
      </c>
      <c r="J23" s="359"/>
      <c r="K23" s="358"/>
      <c r="L23" s="414"/>
      <c r="M23" s="359"/>
    </row>
    <row r="24" spans="1:13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8.75" customHeight="1">
      <c r="A26" s="359"/>
      <c r="B26" s="473"/>
      <c r="C26" s="473"/>
      <c r="D26" s="474" t="str">
        <f>CONCATENATE(E7,"/",E8)</f>
        <v>VARGA-KARAS /TÓTH </v>
      </c>
      <c r="E26" s="474"/>
      <c r="F26" s="474" t="str">
        <f>CONCATENATE(E10,"/",E11)</f>
        <v>STEIN /TAKÁCS </v>
      </c>
      <c r="G26" s="474"/>
      <c r="H26" s="474" t="str">
        <f>CONCATENATE(E13,"/",E14)</f>
        <v>BÁNFAI /HIDVÉGI </v>
      </c>
      <c r="I26" s="474"/>
      <c r="J26" s="359"/>
      <c r="K26" s="359"/>
      <c r="L26" s="359"/>
      <c r="M26" s="420" t="s">
        <v>74</v>
      </c>
    </row>
    <row r="27" spans="1:13" ht="18.75" customHeight="1">
      <c r="A27" s="418" t="s">
        <v>70</v>
      </c>
      <c r="B27" s="475" t="str">
        <f>CONCATENATE(E7,"/",E8)</f>
        <v>VARGA-KARAS /TÓTH </v>
      </c>
      <c r="C27" s="475"/>
      <c r="D27" s="466"/>
      <c r="E27" s="466"/>
      <c r="F27" s="467" t="s">
        <v>396</v>
      </c>
      <c r="G27" s="468"/>
      <c r="H27" s="467" t="s">
        <v>384</v>
      </c>
      <c r="I27" s="468"/>
      <c r="J27" s="359"/>
      <c r="K27" s="359"/>
      <c r="L27" s="359"/>
      <c r="M27" s="422"/>
    </row>
    <row r="28" spans="1:13" ht="18.75" customHeight="1">
      <c r="A28" s="418" t="s">
        <v>71</v>
      </c>
      <c r="B28" s="475" t="str">
        <f>CONCATENATE(E10,"/",E11)</f>
        <v>STEIN /TAKÁCS </v>
      </c>
      <c r="C28" s="475"/>
      <c r="D28" s="467" t="s">
        <v>397</v>
      </c>
      <c r="E28" s="468"/>
      <c r="F28" s="466"/>
      <c r="G28" s="466"/>
      <c r="H28" s="467" t="s">
        <v>401</v>
      </c>
      <c r="I28" s="468"/>
      <c r="J28" s="359"/>
      <c r="K28" s="359"/>
      <c r="L28" s="359"/>
      <c r="M28" s="422"/>
    </row>
    <row r="29" spans="1:13" ht="18.75" customHeight="1">
      <c r="A29" s="418" t="s">
        <v>72</v>
      </c>
      <c r="B29" s="475" t="str">
        <f>CONCATENATE(E13,"/",E14)</f>
        <v>BÁNFAI /HIDVÉGI </v>
      </c>
      <c r="C29" s="475"/>
      <c r="D29" s="467" t="s">
        <v>385</v>
      </c>
      <c r="E29" s="468"/>
      <c r="F29" s="467" t="s">
        <v>400</v>
      </c>
      <c r="G29" s="468"/>
      <c r="H29" s="466"/>
      <c r="I29" s="466"/>
      <c r="J29" s="359"/>
      <c r="K29" s="359"/>
      <c r="L29" s="359"/>
      <c r="M29" s="422"/>
    </row>
    <row r="30" spans="1:13" ht="12.75">
      <c r="A30" s="359"/>
      <c r="B30" s="359"/>
      <c r="C30" s="359"/>
      <c r="D30" s="448"/>
      <c r="E30" s="448"/>
      <c r="F30" s="448"/>
      <c r="G30" s="448"/>
      <c r="H30" s="448"/>
      <c r="I30" s="448"/>
      <c r="J30" s="359"/>
      <c r="K30" s="359"/>
      <c r="L30" s="359"/>
      <c r="M30" s="359"/>
    </row>
    <row r="31" spans="1:13" ht="18.75" customHeight="1">
      <c r="A31" s="359"/>
      <c r="B31" s="473"/>
      <c r="C31" s="473"/>
      <c r="D31" s="482" t="str">
        <f>CONCATENATE(E16,"/",E17)</f>
        <v>SZABÓ /FELHŐFALVI </v>
      </c>
      <c r="E31" s="482"/>
      <c r="F31" s="482" t="str">
        <f>CONCATENATE(E19,"/",E20)</f>
        <v>EGYED /CZÓBEL </v>
      </c>
      <c r="G31" s="482"/>
      <c r="H31" s="482" t="str">
        <f>CONCATENATE(E22,"/",E23)</f>
        <v>SZOMBATI /VIG </v>
      </c>
      <c r="I31" s="482"/>
      <c r="J31" s="359"/>
      <c r="K31" s="359"/>
      <c r="L31" s="359"/>
      <c r="M31" s="423"/>
    </row>
    <row r="32" spans="1:13" ht="18.75" customHeight="1">
      <c r="A32" s="418" t="s">
        <v>76</v>
      </c>
      <c r="B32" s="475" t="str">
        <f>CONCATENATE(E16,"/",E17)</f>
        <v>SZABÓ /FELHŐFALVI </v>
      </c>
      <c r="C32" s="475"/>
      <c r="D32" s="466"/>
      <c r="E32" s="466"/>
      <c r="F32" s="468"/>
      <c r="G32" s="468"/>
      <c r="H32" s="467" t="s">
        <v>424</v>
      </c>
      <c r="I32" s="468"/>
      <c r="J32" s="359"/>
      <c r="K32" s="359"/>
      <c r="L32" s="359"/>
      <c r="M32" s="422"/>
    </row>
    <row r="33" spans="1:13" ht="18.75" customHeight="1">
      <c r="A33" s="418" t="s">
        <v>77</v>
      </c>
      <c r="B33" s="475" t="str">
        <f>CONCATENATE(E19,"/",E20)</f>
        <v>EGYED /CZÓBEL </v>
      </c>
      <c r="C33" s="475"/>
      <c r="D33" s="468"/>
      <c r="E33" s="468"/>
      <c r="F33" s="466"/>
      <c r="G33" s="466"/>
      <c r="H33" s="467" t="s">
        <v>390</v>
      </c>
      <c r="I33" s="468"/>
      <c r="J33" s="359"/>
      <c r="K33" s="359"/>
      <c r="L33" s="359"/>
      <c r="M33" s="422"/>
    </row>
    <row r="34" spans="1:13" ht="18.75" customHeight="1">
      <c r="A34" s="418" t="s">
        <v>78</v>
      </c>
      <c r="B34" s="475" t="str">
        <f>CONCATENATE(E22,"/",E23)</f>
        <v>SZOMBATI /VIG </v>
      </c>
      <c r="C34" s="475"/>
      <c r="D34" s="467" t="s">
        <v>423</v>
      </c>
      <c r="E34" s="468"/>
      <c r="F34" s="467" t="s">
        <v>391</v>
      </c>
      <c r="G34" s="468"/>
      <c r="H34" s="466"/>
      <c r="I34" s="466"/>
      <c r="J34" s="359"/>
      <c r="K34" s="359"/>
      <c r="L34" s="359"/>
      <c r="M34" s="422"/>
    </row>
    <row r="35" spans="1:13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</row>
    <row r="36" spans="1:13" ht="12.75">
      <c r="A36" s="359" t="s">
        <v>43</v>
      </c>
      <c r="B36" s="359"/>
      <c r="C36" s="485">
        <f>IF(M27=1,B27,IF(M28=1,B28,IF(M29=1,B29,"")))</f>
      </c>
      <c r="D36" s="485"/>
      <c r="E36" s="384" t="s">
        <v>80</v>
      </c>
      <c r="F36" s="485">
        <f>IF(M32=1,B32,IF(M33=1,B33,IF(M34=1,B34,"")))</f>
      </c>
      <c r="G36" s="485"/>
      <c r="H36" s="359"/>
      <c r="I36" s="358"/>
      <c r="J36" s="359"/>
      <c r="K36" s="359"/>
      <c r="L36" s="359"/>
      <c r="M36" s="359"/>
    </row>
    <row r="37" spans="1:13" ht="12.75">
      <c r="A37" s="359"/>
      <c r="B37" s="359"/>
      <c r="C37" s="359"/>
      <c r="D37" s="359"/>
      <c r="E37" s="359"/>
      <c r="F37" s="384"/>
      <c r="G37" s="384"/>
      <c r="H37" s="359"/>
      <c r="I37" s="359"/>
      <c r="J37" s="359"/>
      <c r="K37" s="359"/>
      <c r="L37" s="359"/>
      <c r="M37" s="359"/>
    </row>
    <row r="38" spans="1:13" ht="12.75">
      <c r="A38" s="359" t="s">
        <v>79</v>
      </c>
      <c r="B38" s="359"/>
      <c r="C38" s="485">
        <f>IF(M27=2,B27,IF(M28=2,B28,IF(M29=2,B29,"")))</f>
      </c>
      <c r="D38" s="485"/>
      <c r="E38" s="384" t="s">
        <v>80</v>
      </c>
      <c r="F38" s="485">
        <f>IF(M32=2,B32,IF(M33=2,B33,IF(M34=2,B34,"")))</f>
      </c>
      <c r="G38" s="485"/>
      <c r="H38" s="359"/>
      <c r="I38" s="358"/>
      <c r="J38" s="359"/>
      <c r="K38" s="359"/>
      <c r="L38" s="359"/>
      <c r="M38" s="359"/>
    </row>
    <row r="39" spans="1:13" ht="12.75">
      <c r="A39" s="359"/>
      <c r="B39" s="359"/>
      <c r="C39" s="421"/>
      <c r="D39" s="421"/>
      <c r="E39" s="384"/>
      <c r="F39" s="421"/>
      <c r="G39" s="421"/>
      <c r="H39" s="359"/>
      <c r="I39" s="359"/>
      <c r="J39" s="359"/>
      <c r="K39" s="359"/>
      <c r="L39" s="359"/>
      <c r="M39" s="359"/>
    </row>
    <row r="40" spans="1:13" ht="12.75">
      <c r="A40" s="359" t="s">
        <v>81</v>
      </c>
      <c r="B40" s="359"/>
      <c r="C40" s="485">
        <f>IF(M27=3,B27,IF(M28=3,B28,IF(M29=3,B29,"")))</f>
      </c>
      <c r="D40" s="485"/>
      <c r="E40" s="384" t="s">
        <v>80</v>
      </c>
      <c r="F40" s="485">
        <f>IF(M32=3,B32,IF(M33=3,B33,IF(M34=3,B34,"")))</f>
      </c>
      <c r="G40" s="485"/>
      <c r="H40" s="359"/>
      <c r="I40" s="358"/>
      <c r="J40" s="359"/>
      <c r="K40" s="359"/>
      <c r="L40" s="359"/>
      <c r="M40" s="359"/>
    </row>
    <row r="41" spans="1:13" ht="12.7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</row>
    <row r="42" spans="1:19" ht="12.75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8"/>
      <c r="M42" s="359"/>
      <c r="O42" s="377"/>
      <c r="P42" s="377"/>
      <c r="Q42" s="377"/>
      <c r="R42" s="377"/>
      <c r="S42" s="377"/>
    </row>
    <row r="43" spans="1:19" ht="12.75">
      <c r="A43" s="155" t="s">
        <v>30</v>
      </c>
      <c r="B43" s="156"/>
      <c r="C43" s="303"/>
      <c r="D43" s="391" t="s">
        <v>3</v>
      </c>
      <c r="E43" s="392" t="s">
        <v>32</v>
      </c>
      <c r="F43" s="411"/>
      <c r="G43" s="391" t="s">
        <v>3</v>
      </c>
      <c r="H43" s="392" t="s">
        <v>40</v>
      </c>
      <c r="I43" s="243"/>
      <c r="J43" s="392" t="s">
        <v>41</v>
      </c>
      <c r="K43" s="242" t="s">
        <v>42</v>
      </c>
      <c r="L43" s="38"/>
      <c r="M43" s="411"/>
      <c r="O43" s="377"/>
      <c r="P43" s="385"/>
      <c r="Q43" s="385"/>
      <c r="R43" s="386"/>
      <c r="S43" s="377"/>
    </row>
    <row r="44" spans="1:19" ht="12.75">
      <c r="A44" s="362" t="s">
        <v>31</v>
      </c>
      <c r="B44" s="363"/>
      <c r="C44" s="364"/>
      <c r="D44" s="393">
        <v>1</v>
      </c>
      <c r="E44" s="478" t="str">
        <f>IF(D44&gt;$R$50,,UPPER(VLOOKUP(D44,'zöld vegyes elo'!$A$7:$K$23,2)))</f>
        <v>ÉRTÉKES </v>
      </c>
      <c r="F44" s="478"/>
      <c r="G44" s="405" t="s">
        <v>4</v>
      </c>
      <c r="H44" s="363"/>
      <c r="I44" s="394"/>
      <c r="J44" s="406"/>
      <c r="K44" s="360" t="s">
        <v>35</v>
      </c>
      <c r="L44" s="412"/>
      <c r="M44" s="395"/>
      <c r="O44" s="377"/>
      <c r="P44" s="387"/>
      <c r="Q44" s="387"/>
      <c r="R44" s="388"/>
      <c r="S44" s="377"/>
    </row>
    <row r="45" spans="1:19" ht="12.75">
      <c r="A45" s="365" t="s">
        <v>39</v>
      </c>
      <c r="B45" s="238"/>
      <c r="C45" s="366"/>
      <c r="D45" s="396"/>
      <c r="E45" s="479" t="str">
        <f>IF(D44&gt;$R$50,,UPPER(VLOOKUP(D44,'zöld vegyes elo'!$A$7:$K$23,7)))</f>
        <v>CHERNOBROVKIN </v>
      </c>
      <c r="F45" s="484"/>
      <c r="G45" s="397"/>
      <c r="H45" s="398"/>
      <c r="I45" s="399"/>
      <c r="J45" s="90"/>
      <c r="K45" s="409"/>
      <c r="L45" s="358"/>
      <c r="M45" s="404"/>
      <c r="O45" s="377"/>
      <c r="P45" s="388"/>
      <c r="Q45" s="389"/>
      <c r="R45" s="388"/>
      <c r="S45" s="377"/>
    </row>
    <row r="46" spans="1:19" ht="12.75">
      <c r="A46" s="257"/>
      <c r="B46" s="258"/>
      <c r="C46" s="259"/>
      <c r="D46" s="396" t="s">
        <v>5</v>
      </c>
      <c r="E46" s="479" t="str">
        <f>IF(D44&gt;$R$50,,UPPER(VLOOKUP((D44+1),'zöld vegyes elo'!$A$7:$K$23,2)))</f>
        <v>VARGA-KARAS </v>
      </c>
      <c r="F46" s="479"/>
      <c r="G46" s="407" t="s">
        <v>5</v>
      </c>
      <c r="H46" s="398"/>
      <c r="I46" s="399"/>
      <c r="J46" s="90"/>
      <c r="K46" s="360" t="s">
        <v>36</v>
      </c>
      <c r="L46" s="412"/>
      <c r="M46" s="395"/>
      <c r="O46" s="377"/>
      <c r="P46" s="387"/>
      <c r="Q46" s="387"/>
      <c r="R46" s="388"/>
      <c r="S46" s="377"/>
    </row>
    <row r="47" spans="1:19" ht="12.75">
      <c r="A47" s="179"/>
      <c r="B47" s="299"/>
      <c r="C47" s="180"/>
      <c r="D47" s="396"/>
      <c r="E47" s="479" t="str">
        <f>IF(D44&gt;$R$50,,UPPER(VLOOKUP((D44+1),'zöld vegyes elo'!$A$7:$K$23,7)))</f>
        <v>TÓTH </v>
      </c>
      <c r="F47" s="479"/>
      <c r="G47" s="407"/>
      <c r="H47" s="398"/>
      <c r="I47" s="399"/>
      <c r="J47" s="90"/>
      <c r="K47" s="410"/>
      <c r="L47" s="402"/>
      <c r="M47" s="400"/>
      <c r="O47" s="377"/>
      <c r="P47" s="388"/>
      <c r="Q47" s="389"/>
      <c r="R47" s="388"/>
      <c r="S47" s="377"/>
    </row>
    <row r="48" spans="1:19" ht="12.75">
      <c r="A48" s="245"/>
      <c r="B48" s="260"/>
      <c r="C48" s="302"/>
      <c r="D48" s="396"/>
      <c r="E48" s="401"/>
      <c r="F48" s="402"/>
      <c r="G48" s="407" t="s">
        <v>6</v>
      </c>
      <c r="H48" s="398"/>
      <c r="I48" s="399"/>
      <c r="J48" s="90"/>
      <c r="K48" s="365"/>
      <c r="L48" s="358"/>
      <c r="M48" s="404"/>
      <c r="O48" s="377"/>
      <c r="P48" s="388"/>
      <c r="Q48" s="389"/>
      <c r="R48" s="388"/>
      <c r="S48" s="377"/>
    </row>
    <row r="49" spans="1:19" ht="12.75">
      <c r="A49" s="246"/>
      <c r="B49" s="264"/>
      <c r="C49" s="180"/>
      <c r="D49" s="396"/>
      <c r="E49" s="401"/>
      <c r="F49" s="402"/>
      <c r="G49" s="407"/>
      <c r="H49" s="398"/>
      <c r="I49" s="399"/>
      <c r="J49" s="90"/>
      <c r="K49" s="360" t="s">
        <v>27</v>
      </c>
      <c r="L49" s="412"/>
      <c r="M49" s="395"/>
      <c r="O49" s="377"/>
      <c r="P49" s="387"/>
      <c r="Q49" s="387"/>
      <c r="R49" s="388"/>
      <c r="S49" s="377"/>
    </row>
    <row r="50" spans="1:19" ht="12.75">
      <c r="A50" s="246"/>
      <c r="B50" s="264"/>
      <c r="C50" s="255"/>
      <c r="D50" s="396"/>
      <c r="E50" s="401"/>
      <c r="F50" s="402"/>
      <c r="G50" s="407" t="s">
        <v>7</v>
      </c>
      <c r="H50" s="398"/>
      <c r="I50" s="399"/>
      <c r="J50" s="90"/>
      <c r="K50" s="410"/>
      <c r="L50" s="402"/>
      <c r="M50" s="400"/>
      <c r="O50" s="377"/>
      <c r="P50" s="388"/>
      <c r="Q50" s="389"/>
      <c r="R50" s="388" t="s">
        <v>92</v>
      </c>
      <c r="S50" s="377"/>
    </row>
    <row r="51" spans="1:19" ht="12.75">
      <c r="A51" s="247"/>
      <c r="B51" s="244"/>
      <c r="C51" s="256"/>
      <c r="D51" s="403"/>
      <c r="E51" s="182"/>
      <c r="F51" s="358"/>
      <c r="G51" s="408"/>
      <c r="H51" s="238"/>
      <c r="I51" s="361"/>
      <c r="J51" s="183"/>
      <c r="K51" s="365" t="str">
        <f>L4</f>
        <v>Rákóczi Andrea</v>
      </c>
      <c r="L51" s="358"/>
      <c r="M51" s="404"/>
      <c r="O51" s="377"/>
      <c r="P51" s="388"/>
      <c r="Q51" s="389"/>
      <c r="R51" s="390"/>
      <c r="S51" s="377"/>
    </row>
    <row r="52" spans="15:19" ht="12.75">
      <c r="O52" s="377"/>
      <c r="P52" s="377"/>
      <c r="Q52" s="377"/>
      <c r="R52" s="377"/>
      <c r="S52" s="377"/>
    </row>
    <row r="53" spans="15:19" ht="12.75">
      <c r="O53" s="377"/>
      <c r="P53" s="377"/>
      <c r="Q53" s="377"/>
      <c r="R53" s="377"/>
      <c r="S53" s="377"/>
    </row>
  </sheetData>
  <sheetProtection/>
  <mergeCells count="50"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  <mergeCell ref="D22:D23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1:C31"/>
    <mergeCell ref="D31:E31"/>
    <mergeCell ref="F31:G31"/>
    <mergeCell ref="H31:I31"/>
    <mergeCell ref="H32:I32"/>
    <mergeCell ref="B33:C33"/>
    <mergeCell ref="D33:E33"/>
    <mergeCell ref="H33:I33"/>
    <mergeCell ref="B32:C32"/>
    <mergeCell ref="D32:E32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C40:D40"/>
    <mergeCell ref="F40:G40"/>
    <mergeCell ref="E46:F46"/>
    <mergeCell ref="E47:F47"/>
    <mergeCell ref="E44:F44"/>
    <mergeCell ref="E45:F45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55">
    <tabColor indexed="17"/>
  </sheetPr>
  <dimension ref="A1:S56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O20" sqref="O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430" t="s">
        <v>84</v>
      </c>
    </row>
    <row r="2" spans="1:19" ht="12.75">
      <c r="A2" s="348" t="s">
        <v>38</v>
      </c>
      <c r="B2" s="349"/>
      <c r="C2" s="349"/>
      <c r="D2" s="349"/>
      <c r="E2" s="446" t="str">
        <f>Altalanos!$C$8</f>
        <v>zöld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432" t="s">
        <v>86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434" t="s">
        <v>88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IF($B8="","",VLOOKUP($B8,'zöld vegyes elo'!$A$7:$O$22,5))</f>
        <v>120525</v>
      </c>
      <c r="D7" s="469">
        <f>IF($B8="","",VLOOKUP($B8,'zöld vegyes elo'!$A$7:$O$23,14))</f>
        <v>0</v>
      </c>
      <c r="E7" s="368" t="str">
        <f>UPPER(IF($B8="","",VLOOKUP($B8,'zöld vegyes elo'!$A$7:$O$22,2)))</f>
        <v>UNGVÁRI </v>
      </c>
      <c r="F7" s="370"/>
      <c r="G7" s="368" t="str">
        <f>IF($B8="","",VLOOKUP($B8,'zöld vegyes elo'!$A$7:$O$22,3))</f>
        <v>Nóra</v>
      </c>
      <c r="H7" s="370"/>
      <c r="I7" s="368" t="str">
        <f>IF($B8="","",VLOOKUP($B8,'zöld vegyes elo'!$A$7:$O$22,4))</f>
        <v>PVTC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4</v>
      </c>
      <c r="C8" s="371">
        <f>IF($B8="","",VLOOKUP($B8,'zöld vegyes elo'!$A$7:$O$22,10))</f>
        <v>120608</v>
      </c>
      <c r="D8" s="470"/>
      <c r="E8" s="368" t="str">
        <f>UPPER(IF($B8="","",VLOOKUP($B8,'zöld vegyes elo'!$A$7:$O$22,7)))</f>
        <v>ORBÁN </v>
      </c>
      <c r="F8" s="370"/>
      <c r="G8" s="368" t="str">
        <f>IF($B8="","",VLOOKUP($B8,'zöld vegyes elo'!$A$7:$O$22,8))</f>
        <v>Arisztid </v>
      </c>
      <c r="H8" s="370"/>
      <c r="I8" s="368" t="str">
        <f>IF($B8="","",VLOOKUP($B8,'zöld vegyes elo'!$A$7:$O$22,9))</f>
        <v>TM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IF($B11="","",VLOOKUP($B11,'zöld vegyes elo'!$A$7:$O$22,5))</f>
        <v>120821</v>
      </c>
      <c r="D10" s="469">
        <f>IF($B11="","",VLOOKUP($B11,'zöld vegyes elo'!$A$7:$O$23,14))</f>
        <v>0</v>
      </c>
      <c r="E10" s="367" t="str">
        <f>UPPER(IF($B11="","",VLOOKUP($B11,'zöld vegyes elo'!$A$7:$O$22,2)))</f>
        <v>SZONDY </v>
      </c>
      <c r="F10" s="372"/>
      <c r="G10" s="367" t="str">
        <f>IF($B11="","",VLOOKUP($B11,'zöld vegyes elo'!$A$7:$O$22,3))</f>
        <v>Hanna</v>
      </c>
      <c r="H10" s="372"/>
      <c r="I10" s="367" t="str">
        <f>IF($B11="","",VLOOKUP($B11,'zöld vegyes elo'!$A$7:$O$22,4))</f>
        <v>PG Tenisz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12</v>
      </c>
      <c r="C11" s="371">
        <f>IF($B11="","",VLOOKUP($B11,'zöld vegyes elo'!$A$7:$O$22,10))</f>
        <v>120823</v>
      </c>
      <c r="D11" s="470"/>
      <c r="E11" s="367" t="str">
        <f>UPPER(IF($B11="","",VLOOKUP($B11,'zöld vegyes elo'!$A$7:$O$22,7)))</f>
        <v>ERDEI </v>
      </c>
      <c r="F11" s="372"/>
      <c r="G11" s="367" t="str">
        <f>IF($B11="","",VLOOKUP($B11,'zöld vegyes elo'!$A$7:$O$22,8))</f>
        <v>Benedek</v>
      </c>
      <c r="H11" s="372"/>
      <c r="I11" s="367" t="str">
        <f>IF($B11="","",VLOOKUP($B11,'zöld vegyes elo'!$A$7:$O$22,9))</f>
        <v>PG Tenisz</v>
      </c>
      <c r="J11" s="359"/>
      <c r="K11" s="452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v>120316</v>
      </c>
      <c r="D13" s="469"/>
      <c r="E13" s="447" t="s">
        <v>377</v>
      </c>
      <c r="F13" s="372"/>
      <c r="G13" s="447" t="s">
        <v>320</v>
      </c>
      <c r="H13" s="372"/>
      <c r="I13" s="447" t="s">
        <v>158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14</v>
      </c>
      <c r="C14" s="371">
        <v>121125</v>
      </c>
      <c r="D14" s="470"/>
      <c r="E14" s="447" t="s">
        <v>363</v>
      </c>
      <c r="F14" s="372"/>
      <c r="G14" s="447" t="s">
        <v>335</v>
      </c>
      <c r="H14" s="372"/>
      <c r="I14" s="447" t="s">
        <v>158</v>
      </c>
      <c r="J14" s="359"/>
      <c r="K14" s="452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59"/>
      <c r="L15" s="427"/>
      <c r="M15" s="359"/>
    </row>
    <row r="16" spans="1:13" ht="12.75">
      <c r="A16" s="359"/>
      <c r="B16" s="384"/>
      <c r="C16" s="371">
        <f>IF($B17="","",VLOOKUP($B17,'zöld vegyes elo'!$A$7:$O$22,5))</f>
        <v>121006</v>
      </c>
      <c r="D16" s="469">
        <f>IF($B17="","",VLOOKUP($B17,'zöld vegyes elo'!$A$7:$O$23,14))</f>
        <v>0</v>
      </c>
      <c r="E16" s="368" t="str">
        <f>UPPER(IF($B17="","",VLOOKUP($B17,'zöld vegyes elo'!$A$7:$O$22,2)))</f>
        <v>KAMINSZKA </v>
      </c>
      <c r="F16" s="370"/>
      <c r="G16" s="368" t="str">
        <f>IF($B17="","",VLOOKUP($B17,'zöld vegyes elo'!$A$7:$O$22,3))</f>
        <v>Gabriella</v>
      </c>
      <c r="H16" s="370"/>
      <c r="I16" s="368" t="str">
        <f>IF($B17="","",VLOOKUP($B17,'zöld vegyes elo'!$A$7:$O$22,4))</f>
        <v>Pillango SE</v>
      </c>
      <c r="J16" s="359"/>
      <c r="K16" s="456"/>
      <c r="L16" s="359"/>
      <c r="M16" s="359"/>
    </row>
    <row r="17" spans="1:13" ht="12.75">
      <c r="A17" s="419" t="s">
        <v>76</v>
      </c>
      <c r="B17" s="437">
        <v>5</v>
      </c>
      <c r="C17" s="371">
        <f>IF($B17="","",VLOOKUP($B17,'zöld vegyes elo'!$A$7:$O$22,10))</f>
        <v>120215</v>
      </c>
      <c r="D17" s="470"/>
      <c r="E17" s="368" t="str">
        <f>UPPER(IF($B17="","",VLOOKUP($B17,'zöld vegyes elo'!$A$7:$O$22,7)))</f>
        <v>GONZALES </v>
      </c>
      <c r="F17" s="370"/>
      <c r="G17" s="368" t="str">
        <f>IF($B17="","",VLOOKUP($B17,'zöld vegyes elo'!$A$7:$O$22,8))</f>
        <v>Nimrod</v>
      </c>
      <c r="H17" s="370"/>
      <c r="I17" s="368" t="str">
        <f>IF($B17="","",VLOOKUP($B17,'zöld vegyes elo'!$A$7:$O$22,9))</f>
        <v>Tenisz Műhely</v>
      </c>
      <c r="J17" s="359"/>
      <c r="K17" s="452" t="s">
        <v>402</v>
      </c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55"/>
      <c r="L18" s="402"/>
      <c r="M18" s="359"/>
    </row>
    <row r="19" spans="1:13" ht="12.75">
      <c r="A19" s="384"/>
      <c r="B19" s="435"/>
      <c r="C19" s="371">
        <f>IF($B20="","",VLOOKUP($B20,'zöld vegyes elo'!$A$7:$O$22,5))</f>
        <v>120612</v>
      </c>
      <c r="D19" s="469">
        <f>IF($B20="","",VLOOKUP($B20,'zöld vegyes elo'!$A$7:$O$23,14))</f>
        <v>0</v>
      </c>
      <c r="E19" s="367" t="str">
        <f>UPPER(IF($B20="","",VLOOKUP($B20,'zöld vegyes elo'!$A$7:$O$22,2)))</f>
        <v>BAJÁK </v>
      </c>
      <c r="F19" s="372"/>
      <c r="G19" s="367" t="str">
        <f>IF($B20="","",VLOOKUP($B20,'zöld vegyes elo'!$A$7:$O$22,3))</f>
        <v>Léna</v>
      </c>
      <c r="H19" s="372"/>
      <c r="I19" s="367" t="str">
        <f>IF($B20="","",VLOOKUP($B20,'zöld vegyes elo'!$A$7:$O$22,4))</f>
        <v>HTF-Cso-Ko</v>
      </c>
      <c r="J19" s="359"/>
      <c r="K19" s="456"/>
      <c r="L19" s="359"/>
      <c r="M19" s="359"/>
    </row>
    <row r="20" spans="1:13" ht="12.75">
      <c r="A20" s="384" t="s">
        <v>77</v>
      </c>
      <c r="B20" s="436">
        <v>9</v>
      </c>
      <c r="C20" s="371">
        <f>IF($B20="","",VLOOKUP($B20,'zöld vegyes elo'!$A$7:$O$22,10))</f>
        <v>130811</v>
      </c>
      <c r="D20" s="470"/>
      <c r="E20" s="367" t="str">
        <f>UPPER(IF($B20="","",VLOOKUP($B20,'zöld vegyes elo'!$A$7:$O$22,7)))</f>
        <v>HAJÓS </v>
      </c>
      <c r="F20" s="372"/>
      <c r="G20" s="367" t="str">
        <f>IF($B20="","",VLOOKUP($B20,'zöld vegyes elo'!$A$7:$O$22,8))</f>
        <v>Benedek</v>
      </c>
      <c r="H20" s="372"/>
      <c r="I20" s="367" t="str">
        <f>IF($B20="","",VLOOKUP($B20,'zöld vegyes elo'!$A$7:$O$22,9))</f>
        <v>MESE</v>
      </c>
      <c r="J20" s="359"/>
      <c r="K20" s="452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55"/>
      <c r="L21" s="402"/>
      <c r="M21" s="359"/>
    </row>
    <row r="22" spans="1:13" ht="12.75">
      <c r="A22" s="384"/>
      <c r="B22" s="435"/>
      <c r="C22" s="371">
        <f>IF($B23="","",VLOOKUP($B23,'zöld vegyes elo'!$A$7:$O$22,5))</f>
        <v>130205</v>
      </c>
      <c r="D22" s="469">
        <f>IF($B23="","",VLOOKUP($B23,'zöld vegyes elo'!$A$7:$O$23,14))</f>
        <v>0</v>
      </c>
      <c r="E22" s="367" t="str">
        <f>UPPER(IF($B23="","",VLOOKUP($B23,'zöld vegyes elo'!$A$7:$O$22,2)))</f>
        <v>MÁTYÁS </v>
      </c>
      <c r="F22" s="372"/>
      <c r="G22" s="367" t="str">
        <f>IF($B23="","",VLOOKUP($B23,'zöld vegyes elo'!$A$7:$O$22,3))</f>
        <v>Villő</v>
      </c>
      <c r="H22" s="372"/>
      <c r="I22" s="367" t="str">
        <f>IF($B23="","",VLOOKUP($B23,'zöld vegyes elo'!$A$7:$O$22,4))</f>
        <v>MESE</v>
      </c>
      <c r="J22" s="359"/>
      <c r="K22" s="456"/>
      <c r="L22" s="359"/>
      <c r="M22" s="359"/>
    </row>
    <row r="23" spans="1:13" ht="12.75">
      <c r="A23" s="384" t="s">
        <v>78</v>
      </c>
      <c r="B23" s="436">
        <v>6</v>
      </c>
      <c r="C23" s="371">
        <f>IF($B23="","",VLOOKUP($B23,'zöld vegyes elo'!$A$7:$O$22,10))</f>
        <v>130402</v>
      </c>
      <c r="D23" s="470"/>
      <c r="E23" s="367" t="str">
        <f>UPPER(IF($B23="","",VLOOKUP($B23,'zöld vegyes elo'!$A$7:$O$22,7)))</f>
        <v>KARDHORDÓ </v>
      </c>
      <c r="F23" s="372"/>
      <c r="G23" s="367" t="str">
        <f>IF($B23="","",VLOOKUP($B23,'zöld vegyes elo'!$A$7:$O$22,8))</f>
        <v>Félix</v>
      </c>
      <c r="H23" s="372"/>
      <c r="I23" s="367" t="str">
        <f>IF($B23="","",VLOOKUP($B23,'zöld vegyes elo'!$A$7:$O$22,9))</f>
        <v>MESE</v>
      </c>
      <c r="J23" s="359"/>
      <c r="K23" s="452"/>
      <c r="L23" s="414"/>
      <c r="M23" s="359"/>
    </row>
    <row r="24" spans="1:13" ht="12.75">
      <c r="A24" s="384"/>
      <c r="B24" s="435"/>
      <c r="C24" s="424"/>
      <c r="D24" s="424"/>
      <c r="E24" s="425"/>
      <c r="F24" s="426"/>
      <c r="G24" s="425"/>
      <c r="H24" s="426"/>
      <c r="I24" s="425"/>
      <c r="J24" s="359"/>
      <c r="K24" s="402"/>
      <c r="L24" s="402"/>
      <c r="M24" s="359"/>
    </row>
    <row r="25" spans="1:13" ht="12.75">
      <c r="A25" s="384"/>
      <c r="B25" s="435"/>
      <c r="C25" s="371">
        <v>121204</v>
      </c>
      <c r="D25" s="469"/>
      <c r="E25" s="447" t="s">
        <v>379</v>
      </c>
      <c r="F25" s="372"/>
      <c r="G25" s="447" t="s">
        <v>222</v>
      </c>
      <c r="H25" s="372"/>
      <c r="I25" s="447" t="s">
        <v>330</v>
      </c>
      <c r="J25" s="359"/>
      <c r="K25" s="359"/>
      <c r="L25" s="359"/>
      <c r="M25" s="359"/>
    </row>
    <row r="26" spans="1:13" ht="12.75">
      <c r="A26" s="384" t="s">
        <v>82</v>
      </c>
      <c r="B26" s="436">
        <v>14</v>
      </c>
      <c r="C26" s="371">
        <v>130903</v>
      </c>
      <c r="D26" s="470"/>
      <c r="E26" s="447" t="s">
        <v>356</v>
      </c>
      <c r="F26" s="372"/>
      <c r="G26" s="447" t="s">
        <v>188</v>
      </c>
      <c r="H26" s="372"/>
      <c r="I26" s="447" t="s">
        <v>330</v>
      </c>
      <c r="J26" s="359"/>
      <c r="K26" s="358"/>
      <c r="L26" s="414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8.75" customHeight="1">
      <c r="A28" s="359"/>
      <c r="B28" s="473"/>
      <c r="C28" s="473"/>
      <c r="D28" s="474" t="str">
        <f>CONCATENATE(E7,"/",E8)</f>
        <v>UNGVÁRI /ORBÁN </v>
      </c>
      <c r="E28" s="474"/>
      <c r="F28" s="474" t="str">
        <f>CONCATENATE(E10,"/",E11)</f>
        <v>SZONDY /ERDEI </v>
      </c>
      <c r="G28" s="474"/>
      <c r="H28" s="474" t="str">
        <f>CONCATENATE(E13,"/",E14)</f>
        <v>VÁRKONY/VARGA-KARÁDI</v>
      </c>
      <c r="I28" s="474"/>
      <c r="J28" s="359"/>
      <c r="K28" s="359"/>
      <c r="L28" s="359"/>
      <c r="M28" s="420" t="s">
        <v>74</v>
      </c>
    </row>
    <row r="29" spans="1:13" ht="18.75" customHeight="1">
      <c r="A29" s="418" t="s">
        <v>70</v>
      </c>
      <c r="B29" s="475" t="str">
        <f>CONCATENATE(E7,"/",E8)</f>
        <v>UNGVÁRI /ORBÁN </v>
      </c>
      <c r="C29" s="475"/>
      <c r="D29" s="466"/>
      <c r="E29" s="466"/>
      <c r="F29" s="467" t="s">
        <v>423</v>
      </c>
      <c r="G29" s="468"/>
      <c r="H29" s="467" t="s">
        <v>408</v>
      </c>
      <c r="I29" s="468"/>
      <c r="J29" s="448"/>
      <c r="K29" s="448"/>
      <c r="L29" s="359"/>
      <c r="M29" s="422">
        <v>1</v>
      </c>
    </row>
    <row r="30" spans="1:13" ht="18.75" customHeight="1">
      <c r="A30" s="418" t="s">
        <v>71</v>
      </c>
      <c r="B30" s="475" t="str">
        <f>CONCATENATE(E10,"/",E11)</f>
        <v>SZONDY /ERDEI </v>
      </c>
      <c r="C30" s="475"/>
      <c r="D30" s="467" t="s">
        <v>424</v>
      </c>
      <c r="E30" s="468"/>
      <c r="F30" s="466"/>
      <c r="G30" s="466"/>
      <c r="H30" s="467" t="s">
        <v>384</v>
      </c>
      <c r="I30" s="468"/>
      <c r="J30" s="448"/>
      <c r="K30" s="448"/>
      <c r="L30" s="359"/>
      <c r="M30" s="422"/>
    </row>
    <row r="31" spans="1:13" ht="18.75" customHeight="1">
      <c r="A31" s="418" t="s">
        <v>72</v>
      </c>
      <c r="B31" s="475" t="str">
        <f>CONCATENATE(E13,"/",E14)</f>
        <v>VÁRKONY/VARGA-KARÁDI</v>
      </c>
      <c r="C31" s="475"/>
      <c r="D31" s="467" t="s">
        <v>409</v>
      </c>
      <c r="E31" s="468"/>
      <c r="F31" s="467" t="s">
        <v>385</v>
      </c>
      <c r="G31" s="468"/>
      <c r="H31" s="466"/>
      <c r="I31" s="466"/>
      <c r="J31" s="448"/>
      <c r="K31" s="448"/>
      <c r="L31" s="359"/>
      <c r="M31" s="422"/>
    </row>
    <row r="32" spans="1:13" ht="12.75">
      <c r="A32" s="359"/>
      <c r="B32" s="359"/>
      <c r="C32" s="359"/>
      <c r="D32" s="448"/>
      <c r="E32" s="448"/>
      <c r="F32" s="448"/>
      <c r="G32" s="448"/>
      <c r="H32" s="448"/>
      <c r="I32" s="448"/>
      <c r="J32" s="448"/>
      <c r="K32" s="448"/>
      <c r="L32" s="359"/>
      <c r="M32" s="359"/>
    </row>
    <row r="33" spans="1:13" ht="18.75" customHeight="1">
      <c r="A33" s="359"/>
      <c r="B33" s="473"/>
      <c r="C33" s="473"/>
      <c r="D33" s="482" t="str">
        <f>CONCATENATE(E16,"/",E17)</f>
        <v>KAMINSZKA /GONZALES </v>
      </c>
      <c r="E33" s="482"/>
      <c r="F33" s="482" t="str">
        <f>CONCATENATE(E19,"/",E20)</f>
        <v>BAJÁK /HAJÓS </v>
      </c>
      <c r="G33" s="482"/>
      <c r="H33" s="482" t="str">
        <f>CONCATENATE(E22,"/",E23)</f>
        <v>MÁTYÁS /KARDHORDÓ </v>
      </c>
      <c r="I33" s="482"/>
      <c r="J33" s="482" t="str">
        <f>CONCATENATE(E25,"/",E26)</f>
        <v>GAZDAG/GYÖRGY</v>
      </c>
      <c r="K33" s="482"/>
      <c r="L33" s="359"/>
      <c r="M33" s="423"/>
    </row>
    <row r="34" spans="1:13" ht="18.75" customHeight="1">
      <c r="A34" s="418" t="s">
        <v>76</v>
      </c>
      <c r="B34" s="475" t="str">
        <f>CONCATENATE(E16,"/",E17)</f>
        <v>KAMINSZKA /GONZALES </v>
      </c>
      <c r="C34" s="475"/>
      <c r="D34" s="466"/>
      <c r="E34" s="466"/>
      <c r="F34" s="467" t="s">
        <v>410</v>
      </c>
      <c r="G34" s="468"/>
      <c r="H34" s="467" t="s">
        <v>394</v>
      </c>
      <c r="I34" s="468"/>
      <c r="J34" s="467" t="s">
        <v>380</v>
      </c>
      <c r="K34" s="468"/>
      <c r="L34" s="359"/>
      <c r="M34" s="422">
        <v>1</v>
      </c>
    </row>
    <row r="35" spans="1:13" ht="18.75" customHeight="1">
      <c r="A35" s="418" t="s">
        <v>77</v>
      </c>
      <c r="B35" s="475" t="str">
        <f>CONCATENATE(E19,"/",E20)</f>
        <v>BAJÁK /HAJÓS </v>
      </c>
      <c r="C35" s="475"/>
      <c r="D35" s="467" t="s">
        <v>411</v>
      </c>
      <c r="E35" s="468"/>
      <c r="F35" s="466"/>
      <c r="G35" s="466"/>
      <c r="H35" s="467" t="s">
        <v>387</v>
      </c>
      <c r="I35" s="468"/>
      <c r="J35" s="467" t="s">
        <v>384</v>
      </c>
      <c r="K35" s="468"/>
      <c r="L35" s="359"/>
      <c r="M35" s="422"/>
    </row>
    <row r="36" spans="1:13" ht="18.75" customHeight="1">
      <c r="A36" s="418" t="s">
        <v>78</v>
      </c>
      <c r="B36" s="475" t="str">
        <f>CONCATENATE(E22,"/",E23)</f>
        <v>MÁTYÁS /KARDHORDÓ </v>
      </c>
      <c r="C36" s="475"/>
      <c r="D36" s="467" t="s">
        <v>395</v>
      </c>
      <c r="E36" s="468"/>
      <c r="F36" s="467" t="s">
        <v>386</v>
      </c>
      <c r="G36" s="468"/>
      <c r="H36" s="466"/>
      <c r="I36" s="466"/>
      <c r="J36" s="467" t="s">
        <v>396</v>
      </c>
      <c r="K36" s="468"/>
      <c r="L36" s="359"/>
      <c r="M36" s="422"/>
    </row>
    <row r="37" spans="1:13" ht="18.75" customHeight="1">
      <c r="A37" s="418" t="s">
        <v>82</v>
      </c>
      <c r="B37" s="475" t="str">
        <f>CONCATENATE(E25,"/",E26)</f>
        <v>GAZDAG/GYÖRGY</v>
      </c>
      <c r="C37" s="475"/>
      <c r="D37" s="467" t="s">
        <v>381</v>
      </c>
      <c r="E37" s="468"/>
      <c r="F37" s="467" t="s">
        <v>385</v>
      </c>
      <c r="G37" s="468"/>
      <c r="H37" s="467" t="s">
        <v>397</v>
      </c>
      <c r="I37" s="468"/>
      <c r="J37" s="466"/>
      <c r="K37" s="466"/>
      <c r="L37" s="359"/>
      <c r="M37" s="422"/>
    </row>
    <row r="38" spans="1:13" ht="12.75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</row>
    <row r="39" spans="1:13" ht="12.75">
      <c r="A39" s="359" t="s">
        <v>43</v>
      </c>
      <c r="B39" s="359"/>
      <c r="C39" s="485" t="str">
        <f>IF(M29=1,B29,IF(M30=1,B30,IF(M31=1,B31,"")))</f>
        <v>UNGVÁRI /ORBÁN </v>
      </c>
      <c r="D39" s="485"/>
      <c r="E39" s="384" t="s">
        <v>80</v>
      </c>
      <c r="F39" s="485" t="str">
        <f>IF(M34=1,B34,IF(M35=1,B35,IF(M36=1,B36,IF(M37=1,B37,""))))</f>
        <v>KAMINSZKA /GONZALES </v>
      </c>
      <c r="G39" s="485"/>
      <c r="H39" s="359"/>
      <c r="I39" s="358"/>
      <c r="J39" s="359"/>
      <c r="K39" s="359"/>
      <c r="L39" s="359"/>
      <c r="M39" s="359"/>
    </row>
    <row r="40" spans="1:13" ht="12.75">
      <c r="A40" s="359"/>
      <c r="B40" s="359"/>
      <c r="C40" s="359"/>
      <c r="D40" s="359"/>
      <c r="E40" s="359"/>
      <c r="F40" s="384"/>
      <c r="G40" s="384"/>
      <c r="H40" s="359"/>
      <c r="I40" s="359"/>
      <c r="J40" s="359"/>
      <c r="K40" s="359"/>
      <c r="L40" s="359"/>
      <c r="M40" s="359"/>
    </row>
    <row r="41" spans="1:13" ht="12.75">
      <c r="A41" s="359" t="s">
        <v>79</v>
      </c>
      <c r="B41" s="359"/>
      <c r="C41" s="485">
        <f>IF(M29=2,B29,IF(M30=2,B30,IF(M31=2,B31,"")))</f>
      </c>
      <c r="D41" s="485"/>
      <c r="E41" s="384" t="s">
        <v>80</v>
      </c>
      <c r="F41" s="485">
        <f>IF(M34=2,B34,IF(M35=2,B35,IF(M36=2,B36,IF(M37=2,B37,""))))</f>
      </c>
      <c r="G41" s="485"/>
      <c r="H41" s="359"/>
      <c r="I41" s="358"/>
      <c r="J41" s="359"/>
      <c r="K41" s="359"/>
      <c r="L41" s="359"/>
      <c r="M41" s="359"/>
    </row>
    <row r="42" spans="1:13" ht="12.75">
      <c r="A42" s="359"/>
      <c r="B42" s="359"/>
      <c r="C42" s="421"/>
      <c r="D42" s="421"/>
      <c r="E42" s="384"/>
      <c r="F42" s="421"/>
      <c r="G42" s="421"/>
      <c r="H42" s="359"/>
      <c r="I42" s="359"/>
      <c r="J42" s="359"/>
      <c r="K42" s="359"/>
      <c r="L42" s="359"/>
      <c r="M42" s="359"/>
    </row>
    <row r="43" spans="1:13" ht="12.75">
      <c r="A43" s="359" t="s">
        <v>81</v>
      </c>
      <c r="B43" s="359"/>
      <c r="C43" s="485">
        <f>IF(M29=3,B29,IF(M30=3,B30,IF(M31=3,B31,"")))</f>
      </c>
      <c r="D43" s="485"/>
      <c r="E43" s="384" t="s">
        <v>80</v>
      </c>
      <c r="F43" s="485">
        <f>IF(M34=3,B34,IF(M35=3,B35,IF(M36=3,B36,IF(M37=3,B37,""))))</f>
      </c>
      <c r="G43" s="485"/>
      <c r="H43" s="359"/>
      <c r="I43" s="358"/>
      <c r="J43" s="359"/>
      <c r="K43" s="359"/>
      <c r="L43" s="359"/>
      <c r="M43" s="359"/>
    </row>
    <row r="44" spans="1:13" ht="12.75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</row>
    <row r="45" spans="1:19" ht="12.75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8"/>
      <c r="M45" s="359"/>
      <c r="O45" s="377"/>
      <c r="P45" s="377"/>
      <c r="Q45" s="377"/>
      <c r="R45" s="377"/>
      <c r="S45" s="377"/>
    </row>
    <row r="46" spans="1:19" ht="12.75">
      <c r="A46" s="155" t="s">
        <v>30</v>
      </c>
      <c r="B46" s="156"/>
      <c r="C46" s="303"/>
      <c r="D46" s="391" t="s">
        <v>3</v>
      </c>
      <c r="E46" s="392" t="s">
        <v>32</v>
      </c>
      <c r="F46" s="411"/>
      <c r="G46" s="391" t="s">
        <v>3</v>
      </c>
      <c r="H46" s="392" t="s">
        <v>40</v>
      </c>
      <c r="I46" s="243"/>
      <c r="J46" s="392" t="s">
        <v>41</v>
      </c>
      <c r="K46" s="242" t="s">
        <v>42</v>
      </c>
      <c r="L46" s="38"/>
      <c r="M46" s="411"/>
      <c r="O46" s="377"/>
      <c r="P46" s="385"/>
      <c r="Q46" s="385"/>
      <c r="R46" s="386"/>
      <c r="S46" s="377"/>
    </row>
    <row r="47" spans="1:19" ht="12.75">
      <c r="A47" s="362" t="s">
        <v>31</v>
      </c>
      <c r="B47" s="363"/>
      <c r="C47" s="364"/>
      <c r="D47" s="393">
        <v>1</v>
      </c>
      <c r="E47" s="478" t="str">
        <f>IF(D47&gt;$R$53,,UPPER(VLOOKUP(D47,'zöld vegyes elo'!$A$7:$K$23,2)))</f>
        <v>ÉRTÉKES </v>
      </c>
      <c r="F47" s="478"/>
      <c r="G47" s="405" t="s">
        <v>4</v>
      </c>
      <c r="H47" s="363"/>
      <c r="I47" s="394"/>
      <c r="J47" s="406"/>
      <c r="K47" s="360" t="s">
        <v>35</v>
      </c>
      <c r="L47" s="412"/>
      <c r="M47" s="395"/>
      <c r="O47" s="377"/>
      <c r="P47" s="387"/>
      <c r="Q47" s="387"/>
      <c r="R47" s="388"/>
      <c r="S47" s="377"/>
    </row>
    <row r="48" spans="1:19" ht="12.75">
      <c r="A48" s="365" t="s">
        <v>39</v>
      </c>
      <c r="B48" s="238"/>
      <c r="C48" s="366"/>
      <c r="D48" s="396"/>
      <c r="E48" s="479" t="str">
        <f>IF(D47&gt;$R$53,,UPPER(VLOOKUP(D47,'zöld vegyes elo'!$A$7:$K$23,7)))</f>
        <v>CHERNOBROVKIN </v>
      </c>
      <c r="F48" s="484"/>
      <c r="G48" s="397"/>
      <c r="H48" s="398"/>
      <c r="I48" s="399"/>
      <c r="J48" s="90"/>
      <c r="K48" s="409"/>
      <c r="L48" s="358"/>
      <c r="M48" s="404"/>
      <c r="O48" s="377"/>
      <c r="P48" s="388"/>
      <c r="Q48" s="389"/>
      <c r="R48" s="388"/>
      <c r="S48" s="377"/>
    </row>
    <row r="49" spans="1:19" ht="12.75">
      <c r="A49" s="257"/>
      <c r="B49" s="258"/>
      <c r="C49" s="259"/>
      <c r="D49" s="396" t="s">
        <v>5</v>
      </c>
      <c r="E49" s="479" t="str">
        <f>IF(D47&gt;$R$53,,UPPER(VLOOKUP((D47+1),'zöld vegyes elo'!$A$7:$K$23,2)))</f>
        <v>VARGA-KARAS </v>
      </c>
      <c r="F49" s="479"/>
      <c r="G49" s="407" t="s">
        <v>5</v>
      </c>
      <c r="H49" s="398"/>
      <c r="I49" s="399"/>
      <c r="J49" s="90"/>
      <c r="K49" s="360" t="s">
        <v>36</v>
      </c>
      <c r="L49" s="412"/>
      <c r="M49" s="395"/>
      <c r="O49" s="377"/>
      <c r="P49" s="387"/>
      <c r="Q49" s="387"/>
      <c r="R49" s="388"/>
      <c r="S49" s="377"/>
    </row>
    <row r="50" spans="1:19" ht="12.75">
      <c r="A50" s="179"/>
      <c r="B50" s="299"/>
      <c r="C50" s="180"/>
      <c r="D50" s="396"/>
      <c r="E50" s="479" t="str">
        <f>IF(D47&gt;$R$53,,UPPER(VLOOKUP((D47+1),'zöld vegyes elo'!$A$7:$K$23,7)))</f>
        <v>TÓTH </v>
      </c>
      <c r="F50" s="479"/>
      <c r="G50" s="407"/>
      <c r="H50" s="398"/>
      <c r="I50" s="399"/>
      <c r="J50" s="90"/>
      <c r="K50" s="410"/>
      <c r="L50" s="402"/>
      <c r="M50" s="400"/>
      <c r="O50" s="377"/>
      <c r="P50" s="388"/>
      <c r="Q50" s="389"/>
      <c r="R50" s="388"/>
      <c r="S50" s="377"/>
    </row>
    <row r="51" spans="1:19" ht="12.75">
      <c r="A51" s="245"/>
      <c r="B51" s="260"/>
      <c r="C51" s="302"/>
      <c r="D51" s="396"/>
      <c r="E51" s="401"/>
      <c r="F51" s="402"/>
      <c r="G51" s="407" t="s">
        <v>6</v>
      </c>
      <c r="H51" s="398"/>
      <c r="I51" s="399"/>
      <c r="J51" s="90"/>
      <c r="K51" s="365"/>
      <c r="L51" s="358"/>
      <c r="M51" s="404"/>
      <c r="O51" s="377"/>
      <c r="P51" s="388"/>
      <c r="Q51" s="389"/>
      <c r="R51" s="388"/>
      <c r="S51" s="377"/>
    </row>
    <row r="52" spans="1:19" ht="12.75">
      <c r="A52" s="246"/>
      <c r="B52" s="264"/>
      <c r="C52" s="180"/>
      <c r="D52" s="396"/>
      <c r="E52" s="401"/>
      <c r="F52" s="402"/>
      <c r="G52" s="407"/>
      <c r="H52" s="398"/>
      <c r="I52" s="399"/>
      <c r="J52" s="90"/>
      <c r="K52" s="360" t="s">
        <v>27</v>
      </c>
      <c r="L52" s="412"/>
      <c r="M52" s="395"/>
      <c r="O52" s="377"/>
      <c r="P52" s="387"/>
      <c r="Q52" s="387"/>
      <c r="R52" s="388"/>
      <c r="S52" s="377"/>
    </row>
    <row r="53" spans="1:19" ht="12.75">
      <c r="A53" s="246"/>
      <c r="B53" s="264"/>
      <c r="C53" s="255"/>
      <c r="D53" s="396"/>
      <c r="E53" s="401"/>
      <c r="F53" s="402"/>
      <c r="G53" s="407" t="s">
        <v>7</v>
      </c>
      <c r="H53" s="398"/>
      <c r="I53" s="399"/>
      <c r="J53" s="90"/>
      <c r="K53" s="410"/>
      <c r="L53" s="402"/>
      <c r="M53" s="400"/>
      <c r="O53" s="377"/>
      <c r="P53" s="388"/>
      <c r="Q53" s="389"/>
      <c r="R53" s="388" t="s">
        <v>92</v>
      </c>
      <c r="S53" s="377"/>
    </row>
    <row r="54" spans="1:19" ht="12.75">
      <c r="A54" s="247"/>
      <c r="B54" s="244"/>
      <c r="C54" s="256"/>
      <c r="D54" s="403"/>
      <c r="E54" s="182"/>
      <c r="F54" s="358"/>
      <c r="G54" s="408"/>
      <c r="H54" s="238"/>
      <c r="I54" s="361"/>
      <c r="J54" s="183"/>
      <c r="K54" s="365" t="str">
        <f>L4</f>
        <v>Rákóczi Andrea</v>
      </c>
      <c r="L54" s="358"/>
      <c r="M54" s="404"/>
      <c r="O54" s="377"/>
      <c r="P54" s="388"/>
      <c r="Q54" s="389"/>
      <c r="R54" s="390"/>
      <c r="S54" s="377"/>
    </row>
    <row r="55" spans="15:19" ht="12.75">
      <c r="O55" s="377"/>
      <c r="P55" s="377"/>
      <c r="Q55" s="377"/>
      <c r="R55" s="377"/>
      <c r="S55" s="377"/>
    </row>
    <row r="56" spans="15:19" ht="12.75">
      <c r="O56" s="377"/>
      <c r="P56" s="377"/>
      <c r="Q56" s="377"/>
      <c r="R56" s="377"/>
      <c r="S56" s="377"/>
    </row>
  </sheetData>
  <sheetProtection/>
  <mergeCells count="60">
    <mergeCell ref="A1:F1"/>
    <mergeCell ref="A4:C4"/>
    <mergeCell ref="D7:D8"/>
    <mergeCell ref="D10:D11"/>
    <mergeCell ref="D13:D14"/>
    <mergeCell ref="D16:D17"/>
    <mergeCell ref="D19:D20"/>
    <mergeCell ref="D22:D23"/>
    <mergeCell ref="B28:C28"/>
    <mergeCell ref="D28:E28"/>
    <mergeCell ref="F28:G28"/>
    <mergeCell ref="H28:I28"/>
    <mergeCell ref="D25:D26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F39:G39"/>
    <mergeCell ref="C41:D41"/>
    <mergeCell ref="F41:G41"/>
    <mergeCell ref="B36:C36"/>
    <mergeCell ref="D36:E36"/>
    <mergeCell ref="F36:G36"/>
    <mergeCell ref="E49:F49"/>
    <mergeCell ref="E50:F50"/>
    <mergeCell ref="B37:C37"/>
    <mergeCell ref="D37:E37"/>
    <mergeCell ref="F37:G37"/>
    <mergeCell ref="C43:D43"/>
    <mergeCell ref="F43:G43"/>
    <mergeCell ref="E47:F47"/>
    <mergeCell ref="E48:F48"/>
    <mergeCell ref="C39:D39"/>
    <mergeCell ref="H37:I37"/>
    <mergeCell ref="J37:K37"/>
    <mergeCell ref="J33:K33"/>
    <mergeCell ref="J34:K34"/>
    <mergeCell ref="J35:K35"/>
    <mergeCell ref="J36:K36"/>
    <mergeCell ref="H36:I36"/>
  </mergeCells>
  <conditionalFormatting sqref="R54">
    <cfRule type="expression" priority="1" dxfId="3" stopIfTrue="1">
      <formula>$O$1="CU"</formula>
    </cfRule>
  </conditionalFormatting>
  <conditionalFormatting sqref="E7:E14 E16:E26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7">
    <tabColor indexed="17"/>
    <pageSetUpPr fitToPage="1"/>
  </sheetPr>
  <dimension ref="A1:U79"/>
  <sheetViews>
    <sheetView showGridLines="0" showZeros="0" zoomScalePageLayoutView="0" workbookViewId="0" topLeftCell="A1">
      <selection activeCell="V25" sqref="V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8" customWidth="1"/>
    <col min="11" max="11" width="10.7109375" style="0" customWidth="1"/>
    <col min="12" max="12" width="1.7109375" style="118" customWidth="1"/>
    <col min="13" max="13" width="10.7109375" style="0" customWidth="1"/>
    <col min="14" max="14" width="1.7109375" style="119" customWidth="1"/>
    <col min="15" max="15" width="10.7109375" style="0" customWidth="1"/>
    <col min="16" max="16" width="1.7109375" style="118" customWidth="1"/>
    <col min="17" max="17" width="10.7109375" style="0" customWidth="1"/>
    <col min="18" max="18" width="1.7109375" style="11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0" customFormat="1" ht="21.75" customHeight="1">
      <c r="A1" s="92" t="str">
        <f>Altalanos!$A$6</f>
        <v>Mikulás kupa</v>
      </c>
      <c r="B1" s="122"/>
      <c r="I1" s="262"/>
      <c r="J1" s="121"/>
      <c r="K1" s="200" t="s">
        <v>58</v>
      </c>
      <c r="L1" s="200"/>
      <c r="M1" s="201"/>
      <c r="N1" s="121"/>
      <c r="O1" s="121"/>
      <c r="P1" s="121"/>
      <c r="R1" s="121"/>
    </row>
    <row r="2" spans="1:18" s="105" customFormat="1" ht="12.75">
      <c r="A2" s="306" t="s">
        <v>38</v>
      </c>
      <c r="B2" s="95"/>
      <c r="C2" s="95"/>
      <c r="D2" s="95"/>
      <c r="E2" s="95"/>
      <c r="F2" s="305" t="str">
        <f>Altalanos!$C$8</f>
        <v>zöld fiú</v>
      </c>
      <c r="G2" s="123"/>
      <c r="J2" s="119"/>
      <c r="K2" s="200"/>
      <c r="L2" s="200"/>
      <c r="M2" s="200"/>
      <c r="N2" s="119"/>
      <c r="P2" s="119"/>
      <c r="R2" s="119"/>
    </row>
    <row r="3" spans="1:18" s="19" customFormat="1" ht="10.5" customHeight="1">
      <c r="A3" s="55" t="s">
        <v>17</v>
      </c>
      <c r="B3" s="55"/>
      <c r="C3" s="55"/>
      <c r="D3" s="55"/>
      <c r="E3" s="55"/>
      <c r="F3" s="55"/>
      <c r="G3" s="55" t="s">
        <v>13</v>
      </c>
      <c r="H3" s="55"/>
      <c r="I3" s="55"/>
      <c r="J3" s="202"/>
      <c r="K3" s="56" t="s">
        <v>22</v>
      </c>
      <c r="L3" s="125"/>
      <c r="M3" s="87"/>
      <c r="N3" s="202"/>
      <c r="O3" s="55"/>
      <c r="P3" s="202"/>
      <c r="Q3" s="55"/>
      <c r="R3" s="203" t="s">
        <v>23</v>
      </c>
    </row>
    <row r="4" spans="1:18" s="32" customFormat="1" ht="11.25" customHeight="1" thickBot="1">
      <c r="A4" s="461" t="str">
        <f>Altalanos!$A$10</f>
        <v>2022.12.10-11</v>
      </c>
      <c r="B4" s="461"/>
      <c r="C4" s="461"/>
      <c r="D4" s="126"/>
      <c r="E4" s="293"/>
      <c r="F4" s="126"/>
      <c r="G4" s="127" t="str">
        <f>Altalanos!$C$10</f>
        <v>Budapest</v>
      </c>
      <c r="H4" s="204"/>
      <c r="I4" s="126"/>
      <c r="J4" s="205"/>
      <c r="K4" s="129"/>
      <c r="L4" s="128"/>
      <c r="M4" s="101"/>
      <c r="N4" s="205"/>
      <c r="O4" s="126"/>
      <c r="P4" s="205"/>
      <c r="Q4" s="126"/>
      <c r="R4" s="88" t="str">
        <f>Altalanos!$E$10</f>
        <v>Rákóczi Andrea</v>
      </c>
    </row>
    <row r="5" spans="1:18" s="19" customFormat="1" ht="9.75">
      <c r="A5" s="206"/>
      <c r="B5" s="58" t="s">
        <v>2</v>
      </c>
      <c r="C5" s="312" t="s">
        <v>61</v>
      </c>
      <c r="D5" s="58" t="s">
        <v>28</v>
      </c>
      <c r="E5" s="312" t="s">
        <v>26</v>
      </c>
      <c r="F5" s="68" t="s">
        <v>20</v>
      </c>
      <c r="G5" s="68" t="s">
        <v>21</v>
      </c>
      <c r="H5" s="68"/>
      <c r="I5" s="68" t="s">
        <v>25</v>
      </c>
      <c r="J5" s="68"/>
      <c r="K5" s="58" t="s">
        <v>29</v>
      </c>
      <c r="L5" s="207"/>
      <c r="M5" s="58" t="s">
        <v>43</v>
      </c>
      <c r="N5" s="207"/>
      <c r="O5" s="58" t="s">
        <v>59</v>
      </c>
      <c r="P5" s="207"/>
      <c r="Q5" s="58"/>
      <c r="R5" s="208"/>
    </row>
    <row r="6" spans="1:18" s="19" customFormat="1" ht="3.75" customHeight="1" thickBot="1">
      <c r="A6" s="209"/>
      <c r="B6" s="97"/>
      <c r="C6" s="97"/>
      <c r="D6" s="97"/>
      <c r="E6" s="97"/>
      <c r="F6" s="22"/>
      <c r="G6" s="22"/>
      <c r="H6" s="98"/>
      <c r="I6" s="22"/>
      <c r="J6" s="113"/>
      <c r="K6" s="97"/>
      <c r="L6" s="113"/>
      <c r="M6" s="97"/>
      <c r="N6" s="113"/>
      <c r="O6" s="97"/>
      <c r="P6" s="113"/>
      <c r="Q6" s="97"/>
      <c r="R6" s="124"/>
    </row>
    <row r="7" spans="1:21" s="39" customFormat="1" ht="10.5" customHeight="1">
      <c r="A7" s="210">
        <v>1</v>
      </c>
      <c r="B7" s="266">
        <f>IF($D7="","",VLOOKUP($D7,'zöld vegyes elo'!$A$7:$O$23,13))</f>
      </c>
      <c r="C7" s="266">
        <f>IF($D7="","",VLOOKUP($D7,'zöld vegyes elo'!$A$7:$O$23,14))</f>
      </c>
      <c r="D7" s="135"/>
      <c r="E7" s="443">
        <f>UPPER(IF($D7="","",VLOOKUP($D7,'zöld vegyes elo'!$A$7:$O$23,5)))</f>
      </c>
      <c r="F7" s="444">
        <f>UPPER(IF($D7="","",VLOOKUP($D7,'zöld vegyes elo'!$A$7:$O$23,2)))</f>
      </c>
      <c r="G7" s="444">
        <f>IF($D7="","",VLOOKUP($D7,'zöld vegyes elo'!$A$7:$O$23,3))</f>
      </c>
      <c r="H7" s="445"/>
      <c r="I7" s="444">
        <f>IF($D7="","",VLOOKUP($D7,'zöld vegyes elo'!$A$7:$O$23,4))</f>
      </c>
      <c r="J7" s="212"/>
      <c r="K7" s="137"/>
      <c r="L7" s="138"/>
      <c r="M7" s="137"/>
      <c r="N7" s="138"/>
      <c r="O7" s="137"/>
      <c r="P7" s="138"/>
      <c r="Q7" s="137"/>
      <c r="R7" s="139"/>
      <c r="S7" s="142"/>
      <c r="U7" s="143" t="str">
        <f>Birók!P21</f>
        <v>Bíró</v>
      </c>
    </row>
    <row r="8" spans="1:21" s="39" customFormat="1" ht="9" customHeight="1">
      <c r="A8" s="185"/>
      <c r="B8" s="213"/>
      <c r="C8" s="213"/>
      <c r="D8" s="213"/>
      <c r="E8" s="443">
        <f>UPPER(IF($D7="","",VLOOKUP($D7,'zöld vegyes elo'!$A$7:$O$23,10)))</f>
      </c>
      <c r="F8" s="444">
        <f>UPPER(IF($D7="","",VLOOKUP($D7,'zöld vegyes elo'!$A$7:$O$23,7)))</f>
      </c>
      <c r="G8" s="444">
        <f>IF($D7="","",VLOOKUP($D7,'zöld vegyes elo'!$A$7:$O$23,8))</f>
      </c>
      <c r="H8" s="445"/>
      <c r="I8" s="444">
        <f>IF($D7="","",VLOOKUP($D7,'zöld vegyes elo'!$A$7:$O$23,9))</f>
      </c>
      <c r="J8" s="214"/>
      <c r="K8" s="133">
        <f>IF(J8="a",F7,IF(J8="b",F9,""))</f>
      </c>
      <c r="L8" s="138"/>
      <c r="M8" s="137"/>
      <c r="N8" s="138"/>
      <c r="O8" s="137"/>
      <c r="P8" s="138"/>
      <c r="Q8" s="137"/>
      <c r="R8" s="139"/>
      <c r="S8" s="142"/>
      <c r="U8" s="146" t="str">
        <f>Birók!P22</f>
        <v> </v>
      </c>
    </row>
    <row r="9" spans="1:21" s="39" customFormat="1" ht="9" customHeight="1">
      <c r="A9" s="185"/>
      <c r="B9" s="144"/>
      <c r="C9" s="144"/>
      <c r="D9" s="144"/>
      <c r="E9" s="144"/>
      <c r="F9" s="134"/>
      <c r="G9" s="134"/>
      <c r="H9" s="98"/>
      <c r="I9" s="134"/>
      <c r="J9" s="215"/>
      <c r="K9" s="216" t="str">
        <f>UPPER(IF(OR(J10="a",J10="as"),F7,IF(OR(J10="b",J10="bs"),F11,)))</f>
        <v>ÉRTÉKES </v>
      </c>
      <c r="L9" s="217"/>
      <c r="M9" s="137"/>
      <c r="N9" s="138"/>
      <c r="O9" s="137"/>
      <c r="P9" s="138"/>
      <c r="Q9" s="137"/>
      <c r="R9" s="139"/>
      <c r="S9" s="142"/>
      <c r="U9" s="146" t="str">
        <f>Birók!P23</f>
        <v> </v>
      </c>
    </row>
    <row r="10" spans="1:21" s="39" customFormat="1" ht="9" customHeight="1">
      <c r="A10" s="185"/>
      <c r="B10" s="144"/>
      <c r="C10" s="144"/>
      <c r="D10" s="144"/>
      <c r="E10" s="336"/>
      <c r="F10" s="337"/>
      <c r="G10" s="337"/>
      <c r="H10" s="338"/>
      <c r="I10" s="317" t="s">
        <v>0</v>
      </c>
      <c r="J10" s="148" t="s">
        <v>421</v>
      </c>
      <c r="K10" s="218" t="str">
        <f>UPPER(IF(OR(J10="a",J10="as"),F8,IF(OR(J10="b",J10="bs"),F12,)))</f>
        <v>CHERNOBROVKIN </v>
      </c>
      <c r="L10" s="219"/>
      <c r="M10" s="137"/>
      <c r="N10" s="138"/>
      <c r="O10" s="137"/>
      <c r="P10" s="138"/>
      <c r="Q10" s="137"/>
      <c r="R10" s="139"/>
      <c r="S10" s="142"/>
      <c r="U10" s="146" t="str">
        <f>Birók!P24</f>
        <v> </v>
      </c>
    </row>
    <row r="11" spans="1:21" s="39" customFormat="1" ht="9" customHeight="1">
      <c r="A11" s="185">
        <v>2</v>
      </c>
      <c r="B11" s="266">
        <f>IF($D11="","",VLOOKUP($D11,'zöld vegyes elo'!$A$7:$O$23,13))</f>
        <v>0</v>
      </c>
      <c r="C11" s="266">
        <f>IF($D11="","",VLOOKUP($D11,'zöld vegyes elo'!$A$7:$O$23,14))</f>
        <v>0</v>
      </c>
      <c r="D11" s="135">
        <v>1</v>
      </c>
      <c r="E11" s="334" t="str">
        <f>UPPER(IF($D11="","",VLOOKUP($D11,'zöld vegyes elo'!$A$7:$O$23,5)))</f>
        <v>120127</v>
      </c>
      <c r="F11" s="316" t="str">
        <f>UPPER(IF($D11="","",VLOOKUP($D11,'zöld vegyes elo'!$A$7:$O$23,2)))</f>
        <v>ÉRTÉKES </v>
      </c>
      <c r="G11" s="316" t="str">
        <f>IF($D11="","",VLOOKUP($D11,'zöld vegyes elo'!$A$7:$O$23,3))</f>
        <v>Boglárka</v>
      </c>
      <c r="H11" s="335"/>
      <c r="I11" s="316" t="str">
        <f>IF($D11="","",VLOOKUP($D11,'zöld vegyes elo'!$A$7:$O$23,4))</f>
        <v>HTF CSO-KO</v>
      </c>
      <c r="J11" s="220"/>
      <c r="K11" s="137"/>
      <c r="L11" s="221"/>
      <c r="M11" s="151"/>
      <c r="N11" s="217"/>
      <c r="O11" s="137"/>
      <c r="P11" s="138"/>
      <c r="Q11" s="137"/>
      <c r="R11" s="139"/>
      <c r="S11" s="142"/>
      <c r="U11" s="146" t="str">
        <f>Birók!P25</f>
        <v> </v>
      </c>
    </row>
    <row r="12" spans="1:21" s="39" customFormat="1" ht="9" customHeight="1">
      <c r="A12" s="185"/>
      <c r="B12" s="213"/>
      <c r="C12" s="213"/>
      <c r="D12" s="213"/>
      <c r="E12" s="334" t="str">
        <f>UPPER(IF($D11="","",VLOOKUP($D11,'zöld vegyes elo'!$A$7:$O$23,10)))</f>
        <v>120411</v>
      </c>
      <c r="F12" s="316" t="str">
        <f>UPPER(IF($D11="","",VLOOKUP($D11,'zöld vegyes elo'!$A$7:$O$23,7)))</f>
        <v>CHERNOBROVKIN </v>
      </c>
      <c r="G12" s="316" t="str">
        <f>IF($D11="","",VLOOKUP($D11,'zöld vegyes elo'!$A$7:$O$23,8))</f>
        <v>Nikolay</v>
      </c>
      <c r="H12" s="335"/>
      <c r="I12" s="316" t="str">
        <f>IF($D11="","",VLOOKUP($D11,'zöld vegyes elo'!$A$7:$O$23,9))</f>
        <v>TeniszMűhely</v>
      </c>
      <c r="J12" s="214"/>
      <c r="K12" s="137"/>
      <c r="L12" s="221"/>
      <c r="M12" s="189"/>
      <c r="N12" s="222"/>
      <c r="O12" s="137"/>
      <c r="P12" s="138"/>
      <c r="Q12" s="137"/>
      <c r="R12" s="139"/>
      <c r="S12" s="142"/>
      <c r="U12" s="146" t="str">
        <f>Birók!P26</f>
        <v> </v>
      </c>
    </row>
    <row r="13" spans="1:21" s="39" customFormat="1" ht="9" customHeight="1">
      <c r="A13" s="185"/>
      <c r="B13" s="144"/>
      <c r="C13" s="144"/>
      <c r="D13" s="147"/>
      <c r="E13" s="336"/>
      <c r="F13" s="337"/>
      <c r="G13" s="337"/>
      <c r="H13" s="338"/>
      <c r="I13" s="337"/>
      <c r="J13" s="223"/>
      <c r="K13" s="137"/>
      <c r="L13" s="215"/>
      <c r="M13" s="216" t="str">
        <f>UPPER(IF(OR(L14="a",L14="as"),K9,IF(OR(L14="b",L14="bs"),K17,)))</f>
        <v>ÉRTÉKES </v>
      </c>
      <c r="N13" s="138"/>
      <c r="O13" s="137"/>
      <c r="P13" s="138"/>
      <c r="Q13" s="137"/>
      <c r="R13" s="139"/>
      <c r="S13" s="142"/>
      <c r="U13" s="146" t="str">
        <f>Birók!P27</f>
        <v> </v>
      </c>
    </row>
    <row r="14" spans="1:21" s="39" customFormat="1" ht="9" customHeight="1">
      <c r="A14" s="185"/>
      <c r="B14" s="144"/>
      <c r="C14" s="144"/>
      <c r="D14" s="147"/>
      <c r="E14" s="336"/>
      <c r="F14" s="337"/>
      <c r="G14" s="337"/>
      <c r="H14" s="338"/>
      <c r="I14" s="337"/>
      <c r="J14" s="223"/>
      <c r="K14" s="145" t="s">
        <v>0</v>
      </c>
      <c r="L14" s="148" t="s">
        <v>422</v>
      </c>
      <c r="M14" s="218" t="str">
        <f>UPPER(IF(OR(L14="a",L14="as"),K10,IF(OR(L14="b",L14="bs"),K18,)))</f>
        <v>CHERNOBROVKIN </v>
      </c>
      <c r="N14" s="219"/>
      <c r="O14" s="137"/>
      <c r="P14" s="138"/>
      <c r="Q14" s="137"/>
      <c r="R14" s="139"/>
      <c r="S14" s="142"/>
      <c r="U14" s="146" t="str">
        <f>Birók!P28</f>
        <v> </v>
      </c>
    </row>
    <row r="15" spans="1:21" s="39" customFormat="1" ht="9" customHeight="1">
      <c r="A15" s="224">
        <v>3</v>
      </c>
      <c r="B15" s="266">
        <f>IF($D15="","",VLOOKUP($D15,'zöld vegyes elo'!$A$7:$O$23,13))</f>
      </c>
      <c r="C15" s="266">
        <f>IF($D15="","",VLOOKUP($D15,'zöld vegyes elo'!$A$7:$O$23,14))</f>
      </c>
      <c r="D15" s="135"/>
      <c r="E15" s="334">
        <f>UPPER(IF($D15="","",VLOOKUP($D15,'zöld vegyes elo'!$A$7:$O$23,5)))</f>
      </c>
      <c r="F15" s="316">
        <f>UPPER(IF($D15="","",VLOOKUP($D15,'zöld vegyes elo'!$A$7:$O$23,2)))</f>
      </c>
      <c r="G15" s="316">
        <f>IF($D15="","",VLOOKUP($D15,'zöld vegyes elo'!$A$7:$O$23,3))</f>
      </c>
      <c r="H15" s="335"/>
      <c r="I15" s="316">
        <f>IF($D15="","",VLOOKUP($D15,'zöld vegyes elo'!$A$7:$O$23,4))</f>
      </c>
      <c r="J15" s="212"/>
      <c r="K15" s="137"/>
      <c r="L15" s="221"/>
      <c r="M15" s="150" t="s">
        <v>394</v>
      </c>
      <c r="N15" s="221"/>
      <c r="O15" s="151"/>
      <c r="P15" s="138"/>
      <c r="Q15" s="137"/>
      <c r="R15" s="139"/>
      <c r="S15" s="142"/>
      <c r="U15" s="146" t="str">
        <f>Birók!P29</f>
        <v> </v>
      </c>
    </row>
    <row r="16" spans="1:21" s="39" customFormat="1" ht="9" customHeight="1" thickBot="1">
      <c r="A16" s="185"/>
      <c r="B16" s="213"/>
      <c r="C16" s="213"/>
      <c r="D16" s="213"/>
      <c r="E16" s="334">
        <f>UPPER(IF($D15="","",VLOOKUP($D15,'zöld vegyes elo'!$A$7:$O$23,10)))</f>
      </c>
      <c r="F16" s="316">
        <f>UPPER(IF($D15="","",VLOOKUP($D15,'zöld vegyes elo'!$A$7:$O$23,7)))</f>
      </c>
      <c r="G16" s="316">
        <f>IF($D15="","",VLOOKUP($D15,'zöld vegyes elo'!$A$7:$O$23,8))</f>
      </c>
      <c r="H16" s="335"/>
      <c r="I16" s="316">
        <f>IF($D15="","",VLOOKUP($D15,'zöld vegyes elo'!$A$7:$O$23,9))</f>
      </c>
      <c r="J16" s="214"/>
      <c r="K16" s="133">
        <f>IF(J16="a",F15,IF(J16="b",F17,""))</f>
      </c>
      <c r="L16" s="221"/>
      <c r="M16" s="137"/>
      <c r="N16" s="221"/>
      <c r="O16" s="137"/>
      <c r="P16" s="138"/>
      <c r="Q16" s="137"/>
      <c r="R16" s="139"/>
      <c r="S16" s="142"/>
      <c r="U16" s="149" t="str">
        <f>Birók!P30</f>
        <v>Egyik sem</v>
      </c>
    </row>
    <row r="17" spans="1:19" s="39" customFormat="1" ht="9" customHeight="1">
      <c r="A17" s="185"/>
      <c r="B17" s="144"/>
      <c r="C17" s="144"/>
      <c r="D17" s="147"/>
      <c r="E17" s="336"/>
      <c r="F17" s="337"/>
      <c r="G17" s="337"/>
      <c r="H17" s="338"/>
      <c r="I17" s="337"/>
      <c r="J17" s="215"/>
      <c r="K17" s="216" t="str">
        <f>UPPER(IF(OR(J18="a",J18="as"),F15,IF(OR(J18="b",J18="bs"),F19,)))</f>
        <v>EGYED </v>
      </c>
      <c r="L17" s="225"/>
      <c r="M17" s="137"/>
      <c r="N17" s="221"/>
      <c r="O17" s="137"/>
      <c r="P17" s="138"/>
      <c r="Q17" s="137"/>
      <c r="R17" s="139"/>
      <c r="S17" s="142"/>
    </row>
    <row r="18" spans="1:19" s="39" customFormat="1" ht="9" customHeight="1">
      <c r="A18" s="185"/>
      <c r="B18" s="144"/>
      <c r="C18" s="144"/>
      <c r="D18" s="147"/>
      <c r="E18" s="336"/>
      <c r="F18" s="337"/>
      <c r="G18" s="337"/>
      <c r="H18" s="338"/>
      <c r="I18" s="317" t="s">
        <v>0</v>
      </c>
      <c r="J18" s="148" t="s">
        <v>421</v>
      </c>
      <c r="K18" s="218" t="str">
        <f>UPPER(IF(OR(J18="a",J18="as"),F16,IF(OR(J18="b",J18="bs"),F20,)))</f>
        <v>CZÓBEL </v>
      </c>
      <c r="L18" s="214"/>
      <c r="M18" s="137"/>
      <c r="N18" s="221"/>
      <c r="O18" s="137"/>
      <c r="P18" s="138"/>
      <c r="Q18" s="137"/>
      <c r="R18" s="139"/>
      <c r="S18" s="142"/>
    </row>
    <row r="19" spans="1:19" s="39" customFormat="1" ht="9" customHeight="1">
      <c r="A19" s="185">
        <v>4</v>
      </c>
      <c r="B19" s="266">
        <f>IF($D19="","",VLOOKUP($D19,'zöld vegyes elo'!$A$7:$O$23,13))</f>
        <v>0</v>
      </c>
      <c r="C19" s="266">
        <f>IF($D19="","",VLOOKUP($D19,'zöld vegyes elo'!$A$7:$O$23,14))</f>
        <v>0</v>
      </c>
      <c r="D19" s="135">
        <v>7</v>
      </c>
      <c r="E19" s="334" t="str">
        <f>UPPER(IF($D19="","",VLOOKUP($D19,'zöld vegyes elo'!$A$7:$O$23,5)))</f>
        <v>121107</v>
      </c>
      <c r="F19" s="316" t="str">
        <f>UPPER(IF($D19="","",VLOOKUP($D19,'zöld vegyes elo'!$A$7:$O$23,2)))</f>
        <v>EGYED </v>
      </c>
      <c r="G19" s="316" t="str">
        <f>IF($D19="","",VLOOKUP($D19,'zöld vegyes elo'!$A$7:$O$23,3))</f>
        <v>Anna Zsófia </v>
      </c>
      <c r="H19" s="335"/>
      <c r="I19" s="316" t="str">
        <f>IF($D19="","",VLOOKUP($D19,'zöld vegyes elo'!$A$7:$O$23,4))</f>
        <v>MTK</v>
      </c>
      <c r="J19" s="220"/>
      <c r="K19" s="137"/>
      <c r="L19" s="138"/>
      <c r="M19" s="151"/>
      <c r="N19" s="225"/>
      <c r="O19" s="137"/>
      <c r="P19" s="138"/>
      <c r="Q19" s="137"/>
      <c r="R19" s="139"/>
      <c r="S19" s="142"/>
    </row>
    <row r="20" spans="1:19" s="39" customFormat="1" ht="9" customHeight="1">
      <c r="A20" s="185"/>
      <c r="B20" s="213"/>
      <c r="C20" s="213"/>
      <c r="D20" s="213"/>
      <c r="E20" s="334" t="str">
        <f>UPPER(IF($D19="","",VLOOKUP($D19,'zöld vegyes elo'!$A$7:$O$23,10)))</f>
        <v>120504</v>
      </c>
      <c r="F20" s="316" t="str">
        <f>UPPER(IF($D19="","",VLOOKUP($D19,'zöld vegyes elo'!$A$7:$O$23,7)))</f>
        <v>CZÓBEL </v>
      </c>
      <c r="G20" s="316" t="str">
        <f>IF($D19="","",VLOOKUP($D19,'zöld vegyes elo'!$A$7:$O$23,8))</f>
        <v>Levente </v>
      </c>
      <c r="H20" s="335"/>
      <c r="I20" s="316" t="str">
        <f>IF($D19="","",VLOOKUP($D19,'zöld vegyes elo'!$A$7:$O$23,9))</f>
        <v>DUSE</v>
      </c>
      <c r="J20" s="214"/>
      <c r="K20" s="137"/>
      <c r="L20" s="138"/>
      <c r="M20" s="189"/>
      <c r="N20" s="226"/>
      <c r="O20" s="137"/>
      <c r="P20" s="138"/>
      <c r="Q20" s="137"/>
      <c r="R20" s="139"/>
      <c r="S20" s="142"/>
    </row>
    <row r="21" spans="1:19" s="39" customFormat="1" ht="9" customHeight="1">
      <c r="A21" s="185"/>
      <c r="B21" s="144"/>
      <c r="C21" s="144"/>
      <c r="D21" s="144"/>
      <c r="E21" s="336"/>
      <c r="F21" s="337"/>
      <c r="G21" s="337"/>
      <c r="H21" s="338"/>
      <c r="I21" s="337"/>
      <c r="J21" s="223"/>
      <c r="K21" s="137"/>
      <c r="L21" s="138"/>
      <c r="M21" s="137"/>
      <c r="N21" s="215"/>
      <c r="O21" s="216" t="str">
        <f>UPPER(IF(OR(N22="a",N22="as"),M13,IF(OR(N22="b",N22="bs"),M29,)))</f>
        <v>ÉRTÉKES </v>
      </c>
      <c r="P21" s="138"/>
      <c r="Q21" s="137"/>
      <c r="R21" s="139"/>
      <c r="S21" s="142"/>
    </row>
    <row r="22" spans="1:19" s="39" customFormat="1" ht="9" customHeight="1">
      <c r="A22" s="185"/>
      <c r="B22" s="144"/>
      <c r="C22" s="144"/>
      <c r="D22" s="144"/>
      <c r="E22" s="336"/>
      <c r="F22" s="337"/>
      <c r="G22" s="337"/>
      <c r="H22" s="338"/>
      <c r="I22" s="337"/>
      <c r="J22" s="223"/>
      <c r="K22" s="137"/>
      <c r="L22" s="138"/>
      <c r="M22" s="145" t="s">
        <v>0</v>
      </c>
      <c r="N22" s="148" t="s">
        <v>422</v>
      </c>
      <c r="O22" s="218" t="str">
        <f>UPPER(IF(OR(N22="a",N22="as"),M14,IF(OR(N22="b",N22="bs"),M30,)))</f>
        <v>CHERNOBROVKIN </v>
      </c>
      <c r="P22" s="219"/>
      <c r="Q22" s="137"/>
      <c r="R22" s="139"/>
      <c r="S22" s="142"/>
    </row>
    <row r="23" spans="1:19" s="39" customFormat="1" ht="9" customHeight="1">
      <c r="A23" s="185">
        <v>5</v>
      </c>
      <c r="B23" s="266">
        <f>IF($D23="","",VLOOKUP($D23,'zöld vegyes elo'!$A$7:$O$23,13))</f>
        <v>0</v>
      </c>
      <c r="C23" s="266">
        <f>IF($D23="","",VLOOKUP($D23,'zöld vegyes elo'!$A$7:$O$23,14))</f>
        <v>0</v>
      </c>
      <c r="D23" s="135">
        <v>2</v>
      </c>
      <c r="E23" s="334" t="str">
        <f>UPPER(IF($D23="","",VLOOKUP($D23,'zöld vegyes elo'!$A$7:$O$23,5)))</f>
        <v>120320</v>
      </c>
      <c r="F23" s="316" t="str">
        <f>UPPER(IF($D23="","",VLOOKUP($D23,'zöld vegyes elo'!$A$7:$O$23,2)))</f>
        <v>VARGA-KARAS </v>
      </c>
      <c r="G23" s="316" t="str">
        <f>IF($D23="","",VLOOKUP($D23,'zöld vegyes elo'!$A$7:$O$23,3))</f>
        <v>Emese</v>
      </c>
      <c r="H23" s="335"/>
      <c r="I23" s="316" t="str">
        <f>IF($D23="","",VLOOKUP($D23,'zöld vegyes elo'!$A$7:$O$23,4))</f>
        <v>Balatonalmádi TC</v>
      </c>
      <c r="J23" s="212"/>
      <c r="K23" s="137"/>
      <c r="L23" s="138"/>
      <c r="M23" s="137"/>
      <c r="N23" s="221"/>
      <c r="O23" s="150" t="s">
        <v>394</v>
      </c>
      <c r="P23" s="287"/>
      <c r="Q23" s="137"/>
      <c r="R23" s="139"/>
      <c r="S23" s="142"/>
    </row>
    <row r="24" spans="1:19" s="39" customFormat="1" ht="9" customHeight="1">
      <c r="A24" s="185"/>
      <c r="B24" s="213"/>
      <c r="C24" s="213"/>
      <c r="D24" s="213"/>
      <c r="E24" s="334" t="str">
        <f>UPPER(IF($D23="","",VLOOKUP($D23,'zöld vegyes elo'!$A$7:$O$23,10)))</f>
        <v>120511</v>
      </c>
      <c r="F24" s="316" t="str">
        <f>UPPER(IF($D23="","",VLOOKUP($D23,'zöld vegyes elo'!$A$7:$O$23,7)))</f>
        <v>TÓTH </v>
      </c>
      <c r="G24" s="316" t="str">
        <f>IF($D23="","",VLOOKUP($D23,'zöld vegyes elo'!$A$7:$O$23,8))</f>
        <v>Kristóf Mátyás</v>
      </c>
      <c r="H24" s="335"/>
      <c r="I24" s="316" t="str">
        <f>IF($D23="","",VLOOKUP($D23,'zöld vegyes elo'!$A$7:$O$23,9))</f>
        <v>Csopak TK</v>
      </c>
      <c r="J24" s="214"/>
      <c r="K24" s="133">
        <f>IF(J24="a",F23,IF(J24="b",F25,""))</f>
      </c>
      <c r="L24" s="138"/>
      <c r="M24" s="137"/>
      <c r="N24" s="221"/>
      <c r="O24" s="137"/>
      <c r="P24" s="275"/>
      <c r="Q24" s="137"/>
      <c r="R24" s="139"/>
      <c r="S24" s="142"/>
    </row>
    <row r="25" spans="1:19" s="39" customFormat="1" ht="9" customHeight="1">
      <c r="A25" s="185"/>
      <c r="B25" s="144"/>
      <c r="C25" s="144"/>
      <c r="D25" s="144"/>
      <c r="E25" s="336"/>
      <c r="F25" s="337"/>
      <c r="G25" s="337"/>
      <c r="H25" s="338"/>
      <c r="I25" s="337"/>
      <c r="J25" s="215"/>
      <c r="K25" s="216" t="str">
        <f>UPPER(IF(OR(J26="a",J26="as"),F23,IF(OR(J26="b",J26="bs"),F27,)))</f>
        <v>UNGVÁRI </v>
      </c>
      <c r="L25" s="217"/>
      <c r="M25" s="137"/>
      <c r="N25" s="221"/>
      <c r="O25" s="137"/>
      <c r="P25" s="275"/>
      <c r="Q25" s="137"/>
      <c r="R25" s="139"/>
      <c r="S25" s="142"/>
    </row>
    <row r="26" spans="1:19" s="39" customFormat="1" ht="9" customHeight="1">
      <c r="A26" s="185"/>
      <c r="B26" s="144"/>
      <c r="C26" s="144"/>
      <c r="D26" s="144"/>
      <c r="E26" s="336"/>
      <c r="F26" s="337"/>
      <c r="G26" s="337"/>
      <c r="H26" s="338"/>
      <c r="I26" s="317" t="s">
        <v>0</v>
      </c>
      <c r="J26" s="148" t="s">
        <v>421</v>
      </c>
      <c r="K26" s="218" t="str">
        <f>UPPER(IF(OR(J26="a",J26="as"),F24,IF(OR(J26="b",J26="bs"),F28,)))</f>
        <v>ORBÁN </v>
      </c>
      <c r="L26" s="219"/>
      <c r="M26" s="137"/>
      <c r="N26" s="221"/>
      <c r="O26" s="137"/>
      <c r="P26" s="275"/>
      <c r="Q26" s="137"/>
      <c r="R26" s="139"/>
      <c r="S26" s="142"/>
    </row>
    <row r="27" spans="1:19" s="39" customFormat="1" ht="9" customHeight="1">
      <c r="A27" s="185">
        <v>6</v>
      </c>
      <c r="B27" s="266">
        <f>IF($D27="","",VLOOKUP($D27,'zöld vegyes elo'!$A$7:$O$23,13))</f>
        <v>0</v>
      </c>
      <c r="C27" s="266">
        <f>IF($D27="","",VLOOKUP($D27,'zöld vegyes elo'!$A$7:$O$23,14))</f>
        <v>0</v>
      </c>
      <c r="D27" s="135">
        <v>4</v>
      </c>
      <c r="E27" s="334" t="str">
        <f>UPPER(IF($D27="","",VLOOKUP($D27,'zöld vegyes elo'!$A$7:$O$23,5)))</f>
        <v>120525</v>
      </c>
      <c r="F27" s="316" t="str">
        <f>UPPER(IF($D27="","",VLOOKUP($D27,'zöld vegyes elo'!$A$7:$O$23,2)))</f>
        <v>UNGVÁRI </v>
      </c>
      <c r="G27" s="316" t="str">
        <f>IF($D27="","",VLOOKUP($D27,'zöld vegyes elo'!$A$7:$O$23,3))</f>
        <v>Nóra</v>
      </c>
      <c r="H27" s="335"/>
      <c r="I27" s="316" t="str">
        <f>IF($D27="","",VLOOKUP($D27,'zöld vegyes elo'!$A$7:$O$23,4))</f>
        <v>PVTC</v>
      </c>
      <c r="J27" s="220"/>
      <c r="K27" s="150" t="s">
        <v>400</v>
      </c>
      <c r="L27" s="221"/>
      <c r="M27" s="151"/>
      <c r="N27" s="225"/>
      <c r="O27" s="137"/>
      <c r="P27" s="275"/>
      <c r="Q27" s="137"/>
      <c r="R27" s="139"/>
      <c r="S27" s="142"/>
    </row>
    <row r="28" spans="1:19" s="39" customFormat="1" ht="9" customHeight="1">
      <c r="A28" s="185"/>
      <c r="B28" s="213"/>
      <c r="C28" s="213"/>
      <c r="D28" s="213"/>
      <c r="E28" s="334" t="str">
        <f>UPPER(IF($D27="","",VLOOKUP($D27,'zöld vegyes elo'!$A$7:$O$23,10)))</f>
        <v>120608</v>
      </c>
      <c r="F28" s="316" t="str">
        <f>UPPER(IF($D27="","",VLOOKUP($D27,'zöld vegyes elo'!$A$7:$O$23,7)))</f>
        <v>ORBÁN </v>
      </c>
      <c r="G28" s="316" t="str">
        <f>IF($D27="","",VLOOKUP($D27,'zöld vegyes elo'!$A$7:$O$23,8))</f>
        <v>Arisztid </v>
      </c>
      <c r="H28" s="335"/>
      <c r="I28" s="316" t="str">
        <f>IF($D27="","",VLOOKUP($D27,'zöld vegyes elo'!$A$7:$O$23,9))</f>
        <v>TM</v>
      </c>
      <c r="J28" s="214"/>
      <c r="K28" s="137"/>
      <c r="L28" s="221"/>
      <c r="M28" s="189"/>
      <c r="N28" s="226"/>
      <c r="O28" s="137"/>
      <c r="P28" s="275"/>
      <c r="Q28" s="137"/>
      <c r="R28" s="139"/>
      <c r="S28" s="142"/>
    </row>
    <row r="29" spans="1:19" s="39" customFormat="1" ht="9" customHeight="1">
      <c r="A29" s="185"/>
      <c r="B29" s="144"/>
      <c r="C29" s="144"/>
      <c r="D29" s="147"/>
      <c r="E29" s="336"/>
      <c r="F29" s="337"/>
      <c r="G29" s="337"/>
      <c r="H29" s="338"/>
      <c r="I29" s="337"/>
      <c r="J29" s="223"/>
      <c r="K29" s="137"/>
      <c r="L29" s="215"/>
      <c r="M29" s="216" t="str">
        <f>UPPER(IF(OR(L30="a",L30="as"),K25,IF(OR(L30="b",L30="bs"),K33,)))</f>
        <v>KAMINSZKA </v>
      </c>
      <c r="N29" s="221"/>
      <c r="O29" s="137"/>
      <c r="P29" s="275"/>
      <c r="Q29" s="137"/>
      <c r="R29" s="139"/>
      <c r="S29" s="142"/>
    </row>
    <row r="30" spans="1:19" s="39" customFormat="1" ht="9" customHeight="1">
      <c r="A30" s="185"/>
      <c r="B30" s="144"/>
      <c r="C30" s="144"/>
      <c r="D30" s="147"/>
      <c r="E30" s="336"/>
      <c r="F30" s="337"/>
      <c r="G30" s="337"/>
      <c r="H30" s="338"/>
      <c r="I30" s="337"/>
      <c r="J30" s="223"/>
      <c r="K30" s="145" t="s">
        <v>0</v>
      </c>
      <c r="L30" s="148" t="s">
        <v>421</v>
      </c>
      <c r="M30" s="218" t="str">
        <f>UPPER(IF(OR(L30="a",L30="as"),K26,IF(OR(L30="b",L30="bs"),K34,)))</f>
        <v>GONZALES </v>
      </c>
      <c r="N30" s="214"/>
      <c r="O30" s="137"/>
      <c r="P30" s="275"/>
      <c r="Q30" s="137"/>
      <c r="R30" s="139"/>
      <c r="S30" s="142"/>
    </row>
    <row r="31" spans="1:19" s="39" customFormat="1" ht="9" customHeight="1">
      <c r="A31" s="224">
        <v>7</v>
      </c>
      <c r="B31" s="266">
        <f>IF($D31="","",VLOOKUP($D31,'zöld vegyes elo'!$A$7:$O$23,13))</f>
        <v>0</v>
      </c>
      <c r="C31" s="266">
        <f>IF($D31="","",VLOOKUP($D31,'zöld vegyes elo'!$A$7:$O$23,14))</f>
        <v>0</v>
      </c>
      <c r="D31" s="135">
        <v>5</v>
      </c>
      <c r="E31" s="334" t="str">
        <f>UPPER(IF($D31="","",VLOOKUP($D31,'zöld vegyes elo'!$A$7:$O$23,5)))</f>
        <v>121006</v>
      </c>
      <c r="F31" s="316" t="str">
        <f>UPPER(IF($D31="","",VLOOKUP($D31,'zöld vegyes elo'!$A$7:$O$23,2)))</f>
        <v>KAMINSZKA </v>
      </c>
      <c r="G31" s="316" t="str">
        <f>IF($D31="","",VLOOKUP($D31,'zöld vegyes elo'!$A$7:$O$23,3))</f>
        <v>Gabriella</v>
      </c>
      <c r="H31" s="335"/>
      <c r="I31" s="316" t="str">
        <f>IF($D31="","",VLOOKUP($D31,'zöld vegyes elo'!$A$7:$O$23,4))</f>
        <v>Pillango SE</v>
      </c>
      <c r="J31" s="212"/>
      <c r="K31" s="137"/>
      <c r="L31" s="221"/>
      <c r="M31" s="150" t="s">
        <v>386</v>
      </c>
      <c r="N31" s="138"/>
      <c r="O31" s="151"/>
      <c r="P31" s="275"/>
      <c r="Q31" s="137"/>
      <c r="R31" s="139"/>
      <c r="S31" s="142"/>
    </row>
    <row r="32" spans="1:19" s="39" customFormat="1" ht="9" customHeight="1">
      <c r="A32" s="185"/>
      <c r="B32" s="213"/>
      <c r="C32" s="213"/>
      <c r="D32" s="213"/>
      <c r="E32" s="334" t="str">
        <f>UPPER(IF($D31="","",VLOOKUP($D31,'zöld vegyes elo'!$A$7:$O$23,10)))</f>
        <v>120215</v>
      </c>
      <c r="F32" s="316" t="str">
        <f>UPPER(IF($D31="","",VLOOKUP($D31,'zöld vegyes elo'!$A$7:$O$23,7)))</f>
        <v>GONZALES </v>
      </c>
      <c r="G32" s="316" t="str">
        <f>IF($D31="","",VLOOKUP($D31,'zöld vegyes elo'!$A$7:$O$23,8))</f>
        <v>Nimrod</v>
      </c>
      <c r="H32" s="335"/>
      <c r="I32" s="316" t="str">
        <f>IF($D31="","",VLOOKUP($D31,'zöld vegyes elo'!$A$7:$O$23,9))</f>
        <v>Tenisz Műhely</v>
      </c>
      <c r="J32" s="214"/>
      <c r="K32" s="133">
        <f>IF(J32="a",F31,IF(J32="b",F33,""))</f>
      </c>
      <c r="L32" s="221"/>
      <c r="M32" s="137"/>
      <c r="N32" s="138"/>
      <c r="O32" s="137"/>
      <c r="P32" s="275"/>
      <c r="Q32" s="137"/>
      <c r="R32" s="139"/>
      <c r="S32" s="142"/>
    </row>
    <row r="33" spans="1:19" s="39" customFormat="1" ht="9" customHeight="1">
      <c r="A33" s="185"/>
      <c r="B33" s="144"/>
      <c r="C33" s="144"/>
      <c r="D33" s="147"/>
      <c r="E33" s="144"/>
      <c r="F33" s="134"/>
      <c r="G33" s="134"/>
      <c r="H33" s="98"/>
      <c r="I33" s="134"/>
      <c r="J33" s="215"/>
      <c r="K33" s="216" t="str">
        <f>UPPER(IF(OR(J34="a",J34="as"),F31,IF(OR(J34="b",J34="bs"),F35,)))</f>
        <v>KAMINSZKA </v>
      </c>
      <c r="L33" s="225"/>
      <c r="M33" s="137"/>
      <c r="N33" s="138"/>
      <c r="O33" s="137"/>
      <c r="P33" s="275"/>
      <c r="Q33" s="137"/>
      <c r="R33" s="139"/>
      <c r="S33" s="142"/>
    </row>
    <row r="34" spans="1:19" s="39" customFormat="1" ht="9" customHeight="1">
      <c r="A34" s="185"/>
      <c r="B34" s="144"/>
      <c r="C34" s="144"/>
      <c r="D34" s="147"/>
      <c r="E34" s="144"/>
      <c r="F34" s="134"/>
      <c r="G34" s="134"/>
      <c r="H34" s="98"/>
      <c r="I34" s="145" t="s">
        <v>0</v>
      </c>
      <c r="J34" s="148" t="s">
        <v>422</v>
      </c>
      <c r="K34" s="218" t="str">
        <f>UPPER(IF(OR(J34="a",J34="as"),F32,IF(OR(J34="b",J34="bs"),F36,)))</f>
        <v>GONZALES </v>
      </c>
      <c r="L34" s="214"/>
      <c r="M34" s="137"/>
      <c r="N34" s="138"/>
      <c r="O34" s="137"/>
      <c r="P34" s="275"/>
      <c r="Q34" s="137"/>
      <c r="R34" s="139"/>
      <c r="S34" s="142"/>
    </row>
    <row r="35" spans="1:19" s="39" customFormat="1" ht="9" customHeight="1">
      <c r="A35" s="210">
        <v>8</v>
      </c>
      <c r="B35" s="266">
        <f>IF($D35="","",VLOOKUP($D35,'zöld vegyes elo'!$A$7:$O$23,13))</f>
      </c>
      <c r="C35" s="266">
        <f>IF($D35="","",VLOOKUP($D35,'zöld vegyes elo'!$A$7:$O$23,14))</f>
      </c>
      <c r="D35" s="135"/>
      <c r="E35" s="443">
        <f>UPPER(IF($D35="","",VLOOKUP($D35,'zöld vegyes elo'!$A$7:$O$23,5)))</f>
      </c>
      <c r="F35" s="444">
        <f>UPPER(IF($D35="","",VLOOKUP($D35,'zöld vegyes elo'!$A$7:$O$23,2)))</f>
      </c>
      <c r="G35" s="444">
        <f>IF($D35="","",VLOOKUP($D35,'zöld vegyes elo'!$A$7:$O$23,3))</f>
      </c>
      <c r="H35" s="445"/>
      <c r="I35" s="444">
        <f>IF($D35="","",VLOOKUP($D35,'zöld vegyes elo'!$A$7:$O$23,4))</f>
      </c>
      <c r="J35" s="220"/>
      <c r="K35" s="137"/>
      <c r="L35" s="138"/>
      <c r="M35" s="151"/>
      <c r="N35" s="217"/>
      <c r="O35" s="137"/>
      <c r="P35" s="275"/>
      <c r="Q35" s="137"/>
      <c r="R35" s="139"/>
      <c r="S35" s="142"/>
    </row>
    <row r="36" spans="1:19" s="39" customFormat="1" ht="9" customHeight="1">
      <c r="A36" s="185"/>
      <c r="B36" s="213"/>
      <c r="C36" s="213"/>
      <c r="D36" s="213"/>
      <c r="E36" s="443">
        <f>UPPER(IF($D35="","",VLOOKUP($D35,'zöld vegyes elo'!$A$7:$O$23,10)))</f>
      </c>
      <c r="F36" s="444">
        <f>UPPER(IF($D35="","",VLOOKUP($D35,'zöld vegyes elo'!$A$7:$O$23,7)))</f>
      </c>
      <c r="G36" s="444">
        <f>IF($D35="","",VLOOKUP($D35,'zöld vegyes elo'!$A$7:$O$23,8))</f>
      </c>
      <c r="H36" s="445"/>
      <c r="I36" s="444">
        <f>IF($D35="","",VLOOKUP($D35,'zöld vegyes elo'!$A$7:$O$23,9))</f>
      </c>
      <c r="J36" s="214"/>
      <c r="K36" s="137"/>
      <c r="L36" s="138"/>
      <c r="M36" s="189"/>
      <c r="N36" s="222"/>
      <c r="O36" s="137"/>
      <c r="P36" s="275"/>
      <c r="Q36" s="137"/>
      <c r="R36" s="139"/>
      <c r="S36" s="142"/>
    </row>
    <row r="37" spans="1:19" s="39" customFormat="1" ht="9" customHeight="1">
      <c r="A37" s="289"/>
      <c r="B37" s="144"/>
      <c r="C37" s="144"/>
      <c r="D37" s="147"/>
      <c r="E37" s="144"/>
      <c r="F37" s="134"/>
      <c r="G37" s="134"/>
      <c r="H37" s="98"/>
      <c r="I37" s="134"/>
      <c r="J37" s="223"/>
      <c r="K37" s="137"/>
      <c r="L37" s="138"/>
      <c r="M37" s="137"/>
      <c r="N37" s="138"/>
      <c r="O37" s="138"/>
      <c r="P37" s="279"/>
      <c r="Q37" s="216">
        <f>UPPER(IF(OR(P38="a",P38="as"),O21,IF(OR(P38="b",P38="bs"),O53,)))</f>
      </c>
      <c r="R37" s="227"/>
      <c r="S37" s="142"/>
    </row>
    <row r="38" spans="1:19" s="39" customFormat="1" ht="9" customHeight="1">
      <c r="A38" s="288"/>
      <c r="B38" s="269"/>
      <c r="C38" s="269"/>
      <c r="D38" s="270"/>
      <c r="E38" s="269"/>
      <c r="F38" s="271"/>
      <c r="G38" s="271"/>
      <c r="H38" s="272"/>
      <c r="I38" s="271"/>
      <c r="J38" s="273"/>
      <c r="K38" s="274"/>
      <c r="L38" s="275"/>
      <c r="M38" s="274"/>
      <c r="N38" s="275"/>
      <c r="O38" s="276"/>
      <c r="P38" s="275"/>
      <c r="Q38" s="277"/>
      <c r="R38" s="278"/>
      <c r="S38" s="142"/>
    </row>
    <row r="39" spans="1:19" s="39" customFormat="1" ht="9" customHeight="1">
      <c r="A39" s="288"/>
      <c r="B39" s="269"/>
      <c r="C39" s="269"/>
      <c r="D39" s="270"/>
      <c r="E39" s="269"/>
      <c r="F39" s="271"/>
      <c r="G39" s="271"/>
      <c r="H39" s="272"/>
      <c r="I39" s="271"/>
      <c r="J39" s="273"/>
      <c r="K39" s="274"/>
      <c r="L39" s="275"/>
      <c r="M39" s="274"/>
      <c r="N39" s="275"/>
      <c r="O39" s="276"/>
      <c r="P39" s="275"/>
      <c r="Q39" s="277"/>
      <c r="R39" s="278"/>
      <c r="S39" s="142"/>
    </row>
    <row r="40" spans="1:19" s="39" customFormat="1" ht="9" customHeight="1">
      <c r="A40" s="288"/>
      <c r="B40" s="269"/>
      <c r="C40" s="269"/>
      <c r="D40" s="270"/>
      <c r="E40" s="269"/>
      <c r="F40" s="271"/>
      <c r="G40" s="271"/>
      <c r="H40" s="272"/>
      <c r="I40" s="271"/>
      <c r="J40" s="273"/>
      <c r="K40" s="274"/>
      <c r="L40" s="275"/>
      <c r="M40" s="274"/>
      <c r="N40" s="275"/>
      <c r="O40" s="276"/>
      <c r="P40" s="275"/>
      <c r="Q40" s="277"/>
      <c r="R40" s="278"/>
      <c r="S40" s="142"/>
    </row>
    <row r="41" spans="1:19" s="39" customFormat="1" ht="9" customHeight="1">
      <c r="A41" s="288"/>
      <c r="B41" s="269"/>
      <c r="C41" s="269"/>
      <c r="D41" s="270"/>
      <c r="E41" s="269"/>
      <c r="F41" s="271"/>
      <c r="G41" s="271"/>
      <c r="H41" s="272"/>
      <c r="I41" s="271"/>
      <c r="J41" s="273"/>
      <c r="K41" s="274"/>
      <c r="L41" s="275"/>
      <c r="M41" s="274"/>
      <c r="N41" s="275"/>
      <c r="O41" s="276"/>
      <c r="P41" s="275"/>
      <c r="Q41" s="277"/>
      <c r="R41" s="278"/>
      <c r="S41" s="142"/>
    </row>
    <row r="42" spans="1:19" s="39" customFormat="1" ht="9" customHeight="1">
      <c r="A42" s="288"/>
      <c r="B42" s="269"/>
      <c r="C42" s="269"/>
      <c r="D42" s="270"/>
      <c r="E42" s="269"/>
      <c r="F42" s="271"/>
      <c r="G42" s="271"/>
      <c r="H42" s="272"/>
      <c r="I42" s="271"/>
      <c r="J42" s="273"/>
      <c r="K42" s="274"/>
      <c r="L42" s="275"/>
      <c r="M42" s="274"/>
      <c r="N42" s="275"/>
      <c r="O42" s="276"/>
      <c r="P42" s="275"/>
      <c r="Q42" s="277"/>
      <c r="R42" s="278"/>
      <c r="S42" s="142"/>
    </row>
    <row r="43" spans="1:19" s="39" customFormat="1" ht="9" customHeight="1">
      <c r="A43" s="288"/>
      <c r="B43" s="269"/>
      <c r="C43" s="269"/>
      <c r="D43" s="270"/>
      <c r="E43" s="269"/>
      <c r="F43" s="271"/>
      <c r="G43" s="271"/>
      <c r="H43" s="272"/>
      <c r="I43" s="271"/>
      <c r="J43" s="273"/>
      <c r="K43" s="274"/>
      <c r="L43" s="275"/>
      <c r="M43" s="274"/>
      <c r="N43" s="275"/>
      <c r="O43" s="276"/>
      <c r="P43" s="275"/>
      <c r="Q43" s="277"/>
      <c r="R43" s="278"/>
      <c r="S43" s="142"/>
    </row>
    <row r="44" spans="1:19" s="39" customFormat="1" ht="9" customHeight="1">
      <c r="A44" s="288"/>
      <c r="B44" s="269"/>
      <c r="C44" s="269"/>
      <c r="D44" s="270"/>
      <c r="E44" s="269"/>
      <c r="F44" s="271"/>
      <c r="G44" s="271"/>
      <c r="H44" s="272"/>
      <c r="I44" s="271"/>
      <c r="J44" s="273"/>
      <c r="K44" s="274"/>
      <c r="L44" s="275"/>
      <c r="M44" s="274"/>
      <c r="N44" s="275"/>
      <c r="O44" s="276"/>
      <c r="P44" s="275"/>
      <c r="Q44" s="277"/>
      <c r="R44" s="278"/>
      <c r="S44" s="142"/>
    </row>
    <row r="45" spans="1:19" s="39" customFormat="1" ht="9" customHeight="1">
      <c r="A45" s="288"/>
      <c r="B45" s="269"/>
      <c r="C45" s="269"/>
      <c r="D45" s="270"/>
      <c r="E45" s="269"/>
      <c r="F45" s="271"/>
      <c r="G45" s="271"/>
      <c r="H45" s="272"/>
      <c r="I45" s="271"/>
      <c r="J45" s="273"/>
      <c r="K45" s="274"/>
      <c r="L45" s="275"/>
      <c r="M45" s="274"/>
      <c r="N45" s="275"/>
      <c r="O45" s="276"/>
      <c r="P45" s="275"/>
      <c r="Q45" s="277"/>
      <c r="R45" s="278"/>
      <c r="S45" s="142"/>
    </row>
    <row r="46" spans="1:19" s="39" customFormat="1" ht="9" customHeight="1">
      <c r="A46" s="288"/>
      <c r="B46" s="269"/>
      <c r="C46" s="269"/>
      <c r="D46" s="270"/>
      <c r="E46" s="269"/>
      <c r="F46" s="271"/>
      <c r="G46" s="271"/>
      <c r="H46" s="272"/>
      <c r="I46" s="271"/>
      <c r="J46" s="273"/>
      <c r="K46" s="274"/>
      <c r="L46" s="275"/>
      <c r="M46" s="274"/>
      <c r="N46" s="275"/>
      <c r="O46" s="276"/>
      <c r="P46" s="275"/>
      <c r="Q46" s="277"/>
      <c r="R46" s="278"/>
      <c r="S46" s="142"/>
    </row>
    <row r="47" spans="1:19" s="39" customFormat="1" ht="9" customHeight="1">
      <c r="A47" s="288"/>
      <c r="B47" s="269"/>
      <c r="C47" s="269"/>
      <c r="D47" s="270"/>
      <c r="E47" s="269"/>
      <c r="F47" s="271"/>
      <c r="G47" s="271"/>
      <c r="H47" s="272"/>
      <c r="I47" s="271"/>
      <c r="J47" s="273"/>
      <c r="K47" s="274"/>
      <c r="L47" s="275"/>
      <c r="M47" s="274"/>
      <c r="N47" s="275"/>
      <c r="O47" s="276"/>
      <c r="P47" s="275"/>
      <c r="Q47" s="277"/>
      <c r="R47" s="278"/>
      <c r="S47" s="142"/>
    </row>
    <row r="48" spans="1:19" s="39" customFormat="1" ht="9" customHeight="1">
      <c r="A48" s="288"/>
      <c r="B48" s="269"/>
      <c r="C48" s="269"/>
      <c r="D48" s="270"/>
      <c r="E48" s="269"/>
      <c r="F48" s="271"/>
      <c r="G48" s="271"/>
      <c r="H48" s="272"/>
      <c r="I48" s="271"/>
      <c r="J48" s="273"/>
      <c r="K48" s="274"/>
      <c r="L48" s="275"/>
      <c r="M48" s="274"/>
      <c r="N48" s="275"/>
      <c r="O48" s="276"/>
      <c r="P48" s="275"/>
      <c r="Q48" s="277"/>
      <c r="R48" s="278"/>
      <c r="S48" s="142"/>
    </row>
    <row r="49" spans="1:19" s="39" customFormat="1" ht="9" customHeight="1">
      <c r="A49" s="288"/>
      <c r="B49" s="269"/>
      <c r="C49" s="269"/>
      <c r="D49" s="270"/>
      <c r="E49" s="269"/>
      <c r="F49" s="271"/>
      <c r="G49" s="271"/>
      <c r="H49" s="272"/>
      <c r="I49" s="271"/>
      <c r="J49" s="273"/>
      <c r="K49" s="274"/>
      <c r="L49" s="275"/>
      <c r="M49" s="274"/>
      <c r="N49" s="275"/>
      <c r="O49" s="276"/>
      <c r="P49" s="275"/>
      <c r="Q49" s="277"/>
      <c r="R49" s="278"/>
      <c r="S49" s="142"/>
    </row>
    <row r="50" spans="1:19" s="39" customFormat="1" ht="9" customHeight="1">
      <c r="A50" s="288"/>
      <c r="B50" s="269"/>
      <c r="C50" s="269"/>
      <c r="D50" s="270"/>
      <c r="E50" s="269"/>
      <c r="F50" s="271"/>
      <c r="G50" s="271"/>
      <c r="H50" s="272"/>
      <c r="I50" s="271"/>
      <c r="J50" s="273"/>
      <c r="K50" s="274"/>
      <c r="L50" s="275"/>
      <c r="M50" s="274"/>
      <c r="N50" s="275"/>
      <c r="O50" s="276"/>
      <c r="P50" s="275"/>
      <c r="Q50" s="277"/>
      <c r="R50" s="278"/>
      <c r="S50" s="142"/>
    </row>
    <row r="51" spans="1:19" s="39" customFormat="1" ht="9" customHeight="1">
      <c r="A51" s="288"/>
      <c r="B51" s="269"/>
      <c r="C51" s="269"/>
      <c r="D51" s="270"/>
      <c r="E51" s="269"/>
      <c r="F51" s="271"/>
      <c r="G51" s="271"/>
      <c r="H51" s="272"/>
      <c r="I51" s="271"/>
      <c r="J51" s="273"/>
      <c r="K51" s="274"/>
      <c r="L51" s="275"/>
      <c r="M51" s="274"/>
      <c r="N51" s="275"/>
      <c r="O51" s="276"/>
      <c r="P51" s="275"/>
      <c r="Q51" s="277"/>
      <c r="R51" s="278"/>
      <c r="S51" s="142"/>
    </row>
    <row r="52" spans="1:19" s="39" customFormat="1" ht="9" customHeight="1">
      <c r="A52" s="288"/>
      <c r="B52" s="269"/>
      <c r="C52" s="269"/>
      <c r="D52" s="270"/>
      <c r="E52" s="269"/>
      <c r="F52" s="271"/>
      <c r="G52" s="271"/>
      <c r="H52" s="272"/>
      <c r="I52" s="271"/>
      <c r="J52" s="273"/>
      <c r="K52" s="274"/>
      <c r="L52" s="275"/>
      <c r="M52" s="274"/>
      <c r="N52" s="275"/>
      <c r="O52" s="276"/>
      <c r="P52" s="275"/>
      <c r="Q52" s="277"/>
      <c r="R52" s="278"/>
      <c r="S52" s="142"/>
    </row>
    <row r="53" spans="1:19" s="39" customFormat="1" ht="9" customHeight="1">
      <c r="A53" s="288"/>
      <c r="B53" s="269"/>
      <c r="C53" s="269"/>
      <c r="D53" s="270"/>
      <c r="E53" s="269"/>
      <c r="F53" s="271"/>
      <c r="G53" s="271"/>
      <c r="H53" s="272"/>
      <c r="I53" s="271"/>
      <c r="J53" s="273"/>
      <c r="K53" s="274"/>
      <c r="L53" s="275"/>
      <c r="M53" s="274"/>
      <c r="N53" s="275"/>
      <c r="O53" s="276"/>
      <c r="P53" s="275"/>
      <c r="Q53" s="277"/>
      <c r="R53" s="278"/>
      <c r="S53" s="142"/>
    </row>
    <row r="54" spans="1:19" s="39" customFormat="1" ht="9" customHeight="1">
      <c r="A54" s="288"/>
      <c r="B54" s="269"/>
      <c r="C54" s="269"/>
      <c r="D54" s="270"/>
      <c r="E54" s="269"/>
      <c r="F54" s="271"/>
      <c r="G54" s="271"/>
      <c r="H54" s="272"/>
      <c r="I54" s="271"/>
      <c r="J54" s="273"/>
      <c r="K54" s="274"/>
      <c r="L54" s="275"/>
      <c r="M54" s="274"/>
      <c r="N54" s="275"/>
      <c r="O54" s="276"/>
      <c r="P54" s="275"/>
      <c r="Q54" s="277"/>
      <c r="R54" s="278"/>
      <c r="S54" s="142"/>
    </row>
    <row r="55" spans="1:19" s="39" customFormat="1" ht="9" customHeight="1">
      <c r="A55" s="288"/>
      <c r="B55" s="269"/>
      <c r="C55" s="269"/>
      <c r="D55" s="270"/>
      <c r="E55" s="269"/>
      <c r="F55" s="271"/>
      <c r="G55" s="271"/>
      <c r="H55" s="272"/>
      <c r="I55" s="271"/>
      <c r="J55" s="273"/>
      <c r="K55" s="274"/>
      <c r="L55" s="275"/>
      <c r="M55" s="274"/>
      <c r="N55" s="275"/>
      <c r="O55" s="276"/>
      <c r="P55" s="275"/>
      <c r="Q55" s="277"/>
      <c r="R55" s="278"/>
      <c r="S55" s="142"/>
    </row>
    <row r="56" spans="1:19" s="39" customFormat="1" ht="9" customHeight="1">
      <c r="A56" s="288"/>
      <c r="B56" s="269"/>
      <c r="C56" s="269"/>
      <c r="D56" s="270"/>
      <c r="E56" s="269"/>
      <c r="F56" s="271"/>
      <c r="G56" s="271"/>
      <c r="H56" s="272"/>
      <c r="I56" s="271"/>
      <c r="J56" s="273"/>
      <c r="K56" s="274"/>
      <c r="L56" s="275"/>
      <c r="M56" s="274"/>
      <c r="N56" s="275"/>
      <c r="O56" s="276"/>
      <c r="P56" s="275"/>
      <c r="Q56" s="277"/>
      <c r="R56" s="278"/>
      <c r="S56" s="142"/>
    </row>
    <row r="57" spans="1:19" s="39" customFormat="1" ht="9" customHeight="1">
      <c r="A57" s="288"/>
      <c r="B57" s="269"/>
      <c r="C57" s="269"/>
      <c r="D57" s="270"/>
      <c r="E57" s="269"/>
      <c r="F57" s="271"/>
      <c r="G57" s="271"/>
      <c r="H57" s="272"/>
      <c r="I57" s="271"/>
      <c r="J57" s="273"/>
      <c r="K57" s="274"/>
      <c r="L57" s="275"/>
      <c r="M57" s="274"/>
      <c r="N57" s="275"/>
      <c r="O57" s="276"/>
      <c r="P57" s="275"/>
      <c r="Q57" s="277"/>
      <c r="R57" s="278"/>
      <c r="S57" s="142"/>
    </row>
    <row r="58" spans="1:19" s="39" customFormat="1" ht="9" customHeight="1">
      <c r="A58" s="288"/>
      <c r="B58" s="269"/>
      <c r="C58" s="269"/>
      <c r="D58" s="270"/>
      <c r="E58" s="269"/>
      <c r="F58" s="271"/>
      <c r="G58" s="271"/>
      <c r="H58" s="272"/>
      <c r="I58" s="271"/>
      <c r="J58" s="273"/>
      <c r="K58" s="274"/>
      <c r="L58" s="275"/>
      <c r="M58" s="274"/>
      <c r="N58" s="275"/>
      <c r="O58" s="276"/>
      <c r="P58" s="275"/>
      <c r="Q58" s="277"/>
      <c r="R58" s="278"/>
      <c r="S58" s="142"/>
    </row>
    <row r="59" spans="1:19" s="39" customFormat="1" ht="9" customHeight="1">
      <c r="A59" s="288"/>
      <c r="B59" s="269"/>
      <c r="C59" s="269"/>
      <c r="D59" s="270"/>
      <c r="E59" s="269"/>
      <c r="F59" s="271"/>
      <c r="G59" s="271"/>
      <c r="H59" s="272"/>
      <c r="I59" s="271"/>
      <c r="J59" s="273"/>
      <c r="K59" s="274"/>
      <c r="L59" s="275"/>
      <c r="M59" s="274"/>
      <c r="N59" s="275"/>
      <c r="O59" s="276"/>
      <c r="P59" s="275"/>
      <c r="Q59" s="277"/>
      <c r="R59" s="278"/>
      <c r="S59" s="142"/>
    </row>
    <row r="60" spans="1:19" s="39" customFormat="1" ht="9" customHeight="1">
      <c r="A60" s="288"/>
      <c r="B60" s="269"/>
      <c r="C60" s="269"/>
      <c r="D60" s="270"/>
      <c r="E60" s="269"/>
      <c r="F60" s="271"/>
      <c r="G60" s="271"/>
      <c r="H60" s="272"/>
      <c r="I60" s="271"/>
      <c r="J60" s="273"/>
      <c r="K60" s="274"/>
      <c r="L60" s="275"/>
      <c r="M60" s="274"/>
      <c r="N60" s="275"/>
      <c r="O60" s="276"/>
      <c r="P60" s="275"/>
      <c r="Q60" s="277"/>
      <c r="R60" s="278"/>
      <c r="S60" s="142"/>
    </row>
    <row r="61" spans="1:19" s="39" customFormat="1" ht="9" customHeight="1">
      <c r="A61" s="288"/>
      <c r="B61" s="269"/>
      <c r="C61" s="269"/>
      <c r="D61" s="270"/>
      <c r="E61" s="269"/>
      <c r="F61" s="271"/>
      <c r="G61" s="271"/>
      <c r="H61" s="272"/>
      <c r="I61" s="271"/>
      <c r="J61" s="273"/>
      <c r="K61" s="274"/>
      <c r="L61" s="275"/>
      <c r="M61" s="274"/>
      <c r="N61" s="275"/>
      <c r="O61" s="276"/>
      <c r="P61" s="275"/>
      <c r="Q61" s="277"/>
      <c r="R61" s="278"/>
      <c r="S61" s="142"/>
    </row>
    <row r="62" spans="1:19" s="39" customFormat="1" ht="9" customHeight="1">
      <c r="A62" s="288"/>
      <c r="B62" s="269"/>
      <c r="C62" s="269"/>
      <c r="D62" s="270"/>
      <c r="E62" s="269"/>
      <c r="F62" s="271"/>
      <c r="G62" s="271"/>
      <c r="H62" s="272"/>
      <c r="I62" s="271"/>
      <c r="J62" s="273"/>
      <c r="K62" s="274"/>
      <c r="L62" s="275"/>
      <c r="M62" s="274"/>
      <c r="N62" s="275"/>
      <c r="O62" s="276"/>
      <c r="P62" s="275"/>
      <c r="Q62" s="277"/>
      <c r="R62" s="278"/>
      <c r="S62" s="142"/>
    </row>
    <row r="63" spans="1:19" s="39" customFormat="1" ht="9" customHeight="1">
      <c r="A63" s="288"/>
      <c r="B63" s="269"/>
      <c r="C63" s="269"/>
      <c r="D63" s="270"/>
      <c r="E63" s="269"/>
      <c r="F63" s="271"/>
      <c r="G63" s="271"/>
      <c r="H63" s="272"/>
      <c r="I63" s="271"/>
      <c r="J63" s="273"/>
      <c r="K63" s="274"/>
      <c r="L63" s="275"/>
      <c r="M63" s="274"/>
      <c r="N63" s="275"/>
      <c r="O63" s="276"/>
      <c r="P63" s="275"/>
      <c r="Q63" s="277"/>
      <c r="R63" s="278"/>
      <c r="S63" s="142"/>
    </row>
    <row r="64" spans="1:19" s="39" customFormat="1" ht="9" customHeight="1">
      <c r="A64" s="288"/>
      <c r="B64" s="269"/>
      <c r="C64" s="269"/>
      <c r="D64" s="270"/>
      <c r="E64" s="269"/>
      <c r="F64" s="271"/>
      <c r="G64" s="271"/>
      <c r="H64" s="272"/>
      <c r="I64" s="271"/>
      <c r="J64" s="273"/>
      <c r="K64" s="274"/>
      <c r="L64" s="275"/>
      <c r="M64" s="274"/>
      <c r="N64" s="275"/>
      <c r="O64" s="276"/>
      <c r="P64" s="275"/>
      <c r="Q64" s="277"/>
      <c r="R64" s="278"/>
      <c r="S64" s="142"/>
    </row>
    <row r="65" spans="1:19" s="39" customFormat="1" ht="9" customHeight="1">
      <c r="A65" s="288"/>
      <c r="B65" s="269"/>
      <c r="C65" s="269"/>
      <c r="D65" s="270"/>
      <c r="E65" s="269"/>
      <c r="F65" s="271"/>
      <c r="G65" s="271"/>
      <c r="H65" s="272"/>
      <c r="I65" s="271"/>
      <c r="J65" s="273"/>
      <c r="K65" s="274"/>
      <c r="L65" s="275"/>
      <c r="M65" s="274"/>
      <c r="N65" s="275"/>
      <c r="O65" s="276"/>
      <c r="P65" s="275"/>
      <c r="Q65" s="277"/>
      <c r="R65" s="278"/>
      <c r="S65" s="142"/>
    </row>
    <row r="66" spans="1:19" s="39" customFormat="1" ht="9" customHeight="1">
      <c r="A66" s="288"/>
      <c r="B66" s="269"/>
      <c r="C66" s="269"/>
      <c r="D66" s="270"/>
      <c r="E66" s="269"/>
      <c r="F66" s="271"/>
      <c r="G66" s="271"/>
      <c r="H66" s="272"/>
      <c r="I66" s="271"/>
      <c r="J66" s="273"/>
      <c r="K66" s="274"/>
      <c r="L66" s="275"/>
      <c r="M66" s="274"/>
      <c r="N66" s="275"/>
      <c r="O66" s="276"/>
      <c r="P66" s="275"/>
      <c r="Q66" s="277"/>
      <c r="R66" s="278"/>
      <c r="S66" s="142"/>
    </row>
    <row r="67" spans="1:19" s="39" customFormat="1" ht="9" customHeight="1">
      <c r="A67" s="288"/>
      <c r="B67" s="269"/>
      <c r="C67" s="269"/>
      <c r="D67" s="270"/>
      <c r="E67" s="269"/>
      <c r="F67" s="271"/>
      <c r="G67" s="271"/>
      <c r="H67" s="272"/>
      <c r="I67" s="271"/>
      <c r="J67" s="273"/>
      <c r="K67" s="274"/>
      <c r="L67" s="275"/>
      <c r="M67" s="274"/>
      <c r="N67" s="275"/>
      <c r="O67" s="276"/>
      <c r="P67" s="275"/>
      <c r="Q67" s="277"/>
      <c r="R67" s="278"/>
      <c r="S67" s="142"/>
    </row>
    <row r="68" spans="1:19" s="39" customFormat="1" ht="9" customHeight="1">
      <c r="A68" s="288"/>
      <c r="B68" s="269"/>
      <c r="C68" s="269"/>
      <c r="D68" s="270"/>
      <c r="E68" s="269"/>
      <c r="F68" s="271"/>
      <c r="G68" s="271"/>
      <c r="H68" s="272"/>
      <c r="I68" s="271"/>
      <c r="J68" s="273"/>
      <c r="K68" s="274"/>
      <c r="L68" s="275"/>
      <c r="M68" s="274"/>
      <c r="N68" s="275"/>
      <c r="O68" s="276"/>
      <c r="P68" s="275"/>
      <c r="Q68" s="277"/>
      <c r="R68" s="278"/>
      <c r="S68" s="142"/>
    </row>
    <row r="69" spans="1:19" s="39" customFormat="1" ht="9" customHeight="1">
      <c r="A69" s="280"/>
      <c r="B69" s="281"/>
      <c r="C69" s="281"/>
      <c r="D69" s="282"/>
      <c r="E69" s="281"/>
      <c r="F69" s="283"/>
      <c r="G69" s="283"/>
      <c r="H69" s="284"/>
      <c r="I69" s="283"/>
      <c r="J69" s="285"/>
      <c r="K69" s="286"/>
      <c r="L69" s="268"/>
      <c r="M69" s="286"/>
      <c r="N69" s="268"/>
      <c r="O69" s="286"/>
      <c r="P69" s="268"/>
      <c r="Q69" s="286"/>
      <c r="R69" s="268"/>
      <c r="S69" s="142"/>
    </row>
    <row r="70" spans="1:19" s="2" customFormat="1" ht="6" customHeight="1">
      <c r="A70" s="231"/>
      <c r="B70" s="232"/>
      <c r="C70" s="232"/>
      <c r="D70" s="233"/>
      <c r="E70" s="232"/>
      <c r="F70" s="150"/>
      <c r="G70" s="150"/>
      <c r="H70" s="235"/>
      <c r="I70" s="150"/>
      <c r="J70" s="234"/>
      <c r="K70" s="140"/>
      <c r="L70" s="141"/>
      <c r="M70" s="152"/>
      <c r="N70" s="153"/>
      <c r="O70" s="152"/>
      <c r="P70" s="153"/>
      <c r="Q70" s="152"/>
      <c r="R70" s="153"/>
      <c r="S70" s="154"/>
    </row>
    <row r="71" spans="1:18" s="18" customFormat="1" ht="10.5" customHeight="1">
      <c r="A71" s="155" t="s">
        <v>30</v>
      </c>
      <c r="B71" s="156"/>
      <c r="C71" s="157"/>
      <c r="D71" s="158" t="s">
        <v>3</v>
      </c>
      <c r="E71" s="156"/>
      <c r="F71" s="159" t="s">
        <v>63</v>
      </c>
      <c r="G71" s="159"/>
      <c r="H71" s="159"/>
      <c r="I71" s="186"/>
      <c r="J71" s="159" t="s">
        <v>3</v>
      </c>
      <c r="K71" s="159" t="s">
        <v>33</v>
      </c>
      <c r="L71" s="160"/>
      <c r="M71" s="159" t="s">
        <v>34</v>
      </c>
      <c r="N71" s="161"/>
      <c r="O71" s="162" t="s">
        <v>64</v>
      </c>
      <c r="P71" s="162"/>
      <c r="Q71" s="163"/>
      <c r="R71" s="164"/>
    </row>
    <row r="72" spans="1:18" s="18" customFormat="1" ht="9" customHeight="1">
      <c r="A72" s="166" t="s">
        <v>66</v>
      </c>
      <c r="B72" s="165"/>
      <c r="C72" s="167"/>
      <c r="D72" s="168">
        <v>1</v>
      </c>
      <c r="E72" s="298"/>
      <c r="F72" s="91">
        <f>IF(D72&gt;$R$79,,UPPER(VLOOKUP(D72,'zöld vegyes elo'!$A$7:$K$23,2)))</f>
        <v>0</v>
      </c>
      <c r="G72" s="89"/>
      <c r="H72" s="89"/>
      <c r="I72" s="236"/>
      <c r="J72" s="237" t="s">
        <v>4</v>
      </c>
      <c r="K72" s="165"/>
      <c r="L72" s="169"/>
      <c r="M72" s="165"/>
      <c r="N72" s="170"/>
      <c r="O72" s="171" t="s">
        <v>65</v>
      </c>
      <c r="P72" s="172"/>
      <c r="Q72" s="172"/>
      <c r="R72" s="173"/>
    </row>
    <row r="73" spans="1:18" s="18" customFormat="1" ht="9" customHeight="1">
      <c r="A73" s="177" t="s">
        <v>67</v>
      </c>
      <c r="B73" s="175"/>
      <c r="C73" s="178"/>
      <c r="D73" s="168"/>
      <c r="E73" s="298"/>
      <c r="F73" s="91">
        <f>IF(D72&gt;$R$79,,UPPER(VLOOKUP(D72,'zöld vegyes elo'!$A$7:$K$23,7)))</f>
        <v>0</v>
      </c>
      <c r="G73" s="89"/>
      <c r="H73" s="89"/>
      <c r="I73" s="236"/>
      <c r="J73" s="237"/>
      <c r="K73" s="165"/>
      <c r="L73" s="169"/>
      <c r="M73" s="165"/>
      <c r="N73" s="170"/>
      <c r="O73" s="175"/>
      <c r="P73" s="174"/>
      <c r="Q73" s="175"/>
      <c r="R73" s="176"/>
    </row>
    <row r="74" spans="1:18" s="18" customFormat="1" ht="9" customHeight="1">
      <c r="A74" s="257"/>
      <c r="B74" s="258"/>
      <c r="C74" s="259"/>
      <c r="D74" s="168">
        <v>2</v>
      </c>
      <c r="E74" s="299"/>
      <c r="F74" s="91">
        <f>IF(D74&gt;$R$79,,UPPER(VLOOKUP(D74,'zöld vegyes elo'!$A$7:$K$23,2)))</f>
        <v>0</v>
      </c>
      <c r="G74" s="89"/>
      <c r="H74" s="89"/>
      <c r="I74" s="236"/>
      <c r="J74" s="237" t="s">
        <v>5</v>
      </c>
      <c r="K74" s="165"/>
      <c r="L74" s="169"/>
      <c r="M74" s="165"/>
      <c r="N74" s="170"/>
      <c r="O74" s="171" t="s">
        <v>36</v>
      </c>
      <c r="P74" s="172"/>
      <c r="Q74" s="172"/>
      <c r="R74" s="173"/>
    </row>
    <row r="75" spans="1:18" s="18" customFormat="1" ht="9" customHeight="1">
      <c r="A75" s="179"/>
      <c r="B75" s="130"/>
      <c r="C75" s="180"/>
      <c r="D75" s="290"/>
      <c r="E75" s="299"/>
      <c r="F75" s="182">
        <f>IF(D74&gt;$R$79,,UPPER(VLOOKUP(D74,'zöld vegyes elo'!$A$7:$K$23,7)))</f>
        <v>0</v>
      </c>
      <c r="G75" s="238"/>
      <c r="H75" s="238"/>
      <c r="I75" s="239"/>
      <c r="J75" s="237"/>
      <c r="K75" s="165"/>
      <c r="L75" s="169"/>
      <c r="M75" s="165"/>
      <c r="N75" s="170"/>
      <c r="O75" s="165"/>
      <c r="P75" s="169"/>
      <c r="Q75" s="165"/>
      <c r="R75" s="170"/>
    </row>
    <row r="76" spans="1:18" s="18" customFormat="1" ht="9" customHeight="1">
      <c r="A76" s="245"/>
      <c r="B76" s="260"/>
      <c r="C76" s="261"/>
      <c r="D76" s="131"/>
      <c r="E76" s="260"/>
      <c r="F76" s="25"/>
      <c r="G76" s="24"/>
      <c r="H76" s="24"/>
      <c r="I76" s="291"/>
      <c r="J76" s="237" t="s">
        <v>6</v>
      </c>
      <c r="K76" s="165"/>
      <c r="L76" s="169"/>
      <c r="M76" s="165"/>
      <c r="N76" s="170"/>
      <c r="O76" s="175"/>
      <c r="P76" s="174"/>
      <c r="Q76" s="175"/>
      <c r="R76" s="176"/>
    </row>
    <row r="77" spans="1:18" s="18" customFormat="1" ht="9" customHeight="1">
      <c r="A77" s="246"/>
      <c r="B77" s="24"/>
      <c r="C77" s="180"/>
      <c r="D77" s="131"/>
      <c r="E77" s="299"/>
      <c r="F77" s="25"/>
      <c r="G77" s="24"/>
      <c r="H77" s="24"/>
      <c r="I77" s="291"/>
      <c r="J77" s="237"/>
      <c r="K77" s="165"/>
      <c r="L77" s="169"/>
      <c r="M77" s="165"/>
      <c r="N77" s="170"/>
      <c r="O77" s="171" t="s">
        <v>27</v>
      </c>
      <c r="P77" s="172"/>
      <c r="Q77" s="172"/>
      <c r="R77" s="173"/>
    </row>
    <row r="78" spans="1:18" s="18" customFormat="1" ht="9" customHeight="1">
      <c r="A78" s="246"/>
      <c r="B78" s="24"/>
      <c r="C78" s="255"/>
      <c r="D78" s="131"/>
      <c r="E78" s="300"/>
      <c r="F78" s="25"/>
      <c r="G78" s="24"/>
      <c r="H78" s="24"/>
      <c r="I78" s="291"/>
      <c r="J78" s="237" t="s">
        <v>7</v>
      </c>
      <c r="K78" s="165"/>
      <c r="L78" s="169"/>
      <c r="M78" s="165"/>
      <c r="N78" s="170"/>
      <c r="O78" s="165"/>
      <c r="P78" s="169"/>
      <c r="Q78" s="165"/>
      <c r="R78" s="170"/>
    </row>
    <row r="79" spans="1:18" s="18" customFormat="1" ht="9" customHeight="1">
      <c r="A79" s="247"/>
      <c r="B79" s="244"/>
      <c r="C79" s="256"/>
      <c r="D79" s="267"/>
      <c r="E79" s="301"/>
      <c r="F79" s="265"/>
      <c r="G79" s="244"/>
      <c r="H79" s="244"/>
      <c r="I79" s="292"/>
      <c r="J79" s="240"/>
      <c r="K79" s="175"/>
      <c r="L79" s="174"/>
      <c r="M79" s="175"/>
      <c r="N79" s="176"/>
      <c r="O79" s="175" t="str">
        <f>R4</f>
        <v>Rákóczi Andrea</v>
      </c>
      <c r="P79" s="174"/>
      <c r="Q79" s="175"/>
      <c r="R79" s="241">
        <f>MIN(4,'zöld vegyes elo'!$O$5)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10" stopIfTrue="1">
      <formula>AND($O$1="CU",I10="Umpire")</formula>
    </cfRule>
    <cfRule type="expression" priority="2" dxfId="9" stopIfTrue="1">
      <formula>AND($O$1="CU",I10&lt;&gt;"Umpire",J10&lt;&gt;"")</formula>
    </cfRule>
    <cfRule type="expression" priority="3" dxfId="8" stopIfTrue="1">
      <formula>AND($O$1="CU",I10&lt;&gt;"Umpire")</formula>
    </cfRule>
  </conditionalFormatting>
  <conditionalFormatting sqref="M13 M29 K17 K25 O21 K33 Q37 K9">
    <cfRule type="expression" priority="4" dxfId="4" stopIfTrue="1">
      <formula>J10="as"</formula>
    </cfRule>
    <cfRule type="expression" priority="5" dxfId="4" stopIfTrue="1">
      <formula>J10="bs"</formula>
    </cfRule>
  </conditionalFormatting>
  <conditionalFormatting sqref="M14 M30 K18 K26 O22 K34 K10 Q38:Q68">
    <cfRule type="expression" priority="6" dxfId="4" stopIfTrue="1">
      <formula>J10="as"</formula>
    </cfRule>
    <cfRule type="expression" priority="7" dxfId="4" stopIfTrue="1">
      <formula>J10="bs"</formula>
    </cfRule>
  </conditionalFormatting>
  <conditionalFormatting sqref="J10 J18 J26 J34 L30 L14 N22">
    <cfRule type="expression" priority="8" dxfId="3" stopIfTrue="1">
      <formula>$O$1="CU"</formula>
    </cfRule>
  </conditionalFormatting>
  <conditionalFormatting sqref="E7:F7 E31:F31 E11:F11 E15:F15 E19:F19 E23:F23 E27:F27 E35:F35">
    <cfRule type="cellIs" priority="9" dxfId="2" operator="equal" stopIfTrue="1">
      <formula>"Bye"</formula>
    </cfRule>
  </conditionalFormatting>
  <conditionalFormatting sqref="D7 D11 D15 D19 D23 D27 D31 D35">
    <cfRule type="cellIs" priority="10" dxfId="1" operator="lessThan" stopIfTrue="1">
      <formula>3</formula>
    </cfRule>
  </conditionalFormatting>
  <conditionalFormatting sqref="B7 B31 B11 B15 B19 B23 B27 B35">
    <cfRule type="cellIs" priority="11" dxfId="0" operator="equal" stopIfTrue="1">
      <formula>"DA"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A14" sqref="A14"/>
      <selection pane="bottomLeft" activeCell="Q18" sqref="Q18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15.7109375" style="0" customWidth="1"/>
    <col min="4" max="4" width="12.28125" style="46" customWidth="1"/>
    <col min="5" max="5" width="9.7109375" style="46" customWidth="1"/>
    <col min="6" max="6" width="5.8515625" style="46" customWidth="1"/>
    <col min="7" max="7" width="19.140625" style="99" customWidth="1"/>
    <col min="8" max="8" width="11.421875" style="46" customWidth="1"/>
    <col min="9" max="9" width="11.8515625" style="46" customWidth="1"/>
    <col min="10" max="10" width="10.574218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63"/>
      <c r="G1" s="297" t="s">
        <v>47</v>
      </c>
      <c r="H1" s="93"/>
      <c r="I1" s="94"/>
      <c r="J1" s="94"/>
      <c r="K1" s="94"/>
      <c r="L1" s="94"/>
      <c r="M1" s="94"/>
      <c r="N1" s="190"/>
      <c r="O1" s="106"/>
    </row>
    <row r="2" spans="1:15" ht="13.5" thickBot="1">
      <c r="A2" s="95" t="str">
        <f>Altalanos!$A$8</f>
        <v>piros fiú</v>
      </c>
      <c r="B2" s="95" t="s">
        <v>38</v>
      </c>
      <c r="C2" s="95" t="str">
        <f>Altalanos!$A$8</f>
        <v>piros fiú</v>
      </c>
      <c r="D2" s="191"/>
      <c r="E2" s="191"/>
      <c r="F2" s="191"/>
      <c r="G2" s="297" t="s">
        <v>48</v>
      </c>
      <c r="H2" s="100"/>
      <c r="I2" s="100"/>
      <c r="J2" s="86"/>
      <c r="K2" s="86"/>
      <c r="L2" s="86"/>
      <c r="M2" s="86"/>
      <c r="N2" s="192"/>
      <c r="O2" s="107"/>
    </row>
    <row r="3" spans="1:15" s="2" customFormat="1" ht="12.75">
      <c r="A3" s="307" t="s">
        <v>57</v>
      </c>
      <c r="B3" s="308"/>
      <c r="C3" s="309"/>
      <c r="D3" s="310"/>
      <c r="E3" s="311"/>
      <c r="F3" s="23"/>
      <c r="G3" s="112"/>
      <c r="H3" s="23"/>
      <c r="I3" s="31"/>
      <c r="J3" s="31"/>
      <c r="K3" s="31"/>
      <c r="L3" s="193" t="s">
        <v>27</v>
      </c>
      <c r="M3" s="114"/>
      <c r="N3" s="114"/>
      <c r="O3" s="194"/>
    </row>
    <row r="4" spans="1:15" s="2" customFormat="1" ht="12.75">
      <c r="A4" s="56" t="s">
        <v>17</v>
      </c>
      <c r="B4" s="56"/>
      <c r="C4" s="54" t="s">
        <v>13</v>
      </c>
      <c r="D4" s="54"/>
      <c r="E4" s="54"/>
      <c r="F4" s="54"/>
      <c r="G4" s="54" t="s">
        <v>22</v>
      </c>
      <c r="H4" s="56"/>
      <c r="I4" s="57"/>
      <c r="J4" s="57"/>
      <c r="K4" s="57" t="s">
        <v>23</v>
      </c>
      <c r="L4" s="187"/>
      <c r="M4" s="195"/>
      <c r="N4" s="195"/>
      <c r="O4" s="115"/>
    </row>
    <row r="5" spans="1:15" s="2" customFormat="1" ht="13.5" thickBot="1">
      <c r="A5" s="461" t="str">
        <f>Altalanos!$A$10</f>
        <v>2022.12.10-11</v>
      </c>
      <c r="B5" s="461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6" customFormat="1" ht="12" customHeight="1">
      <c r="A6" s="197"/>
      <c r="B6" s="462" t="s">
        <v>49</v>
      </c>
      <c r="C6" s="463"/>
      <c r="D6" s="463"/>
      <c r="E6" s="463"/>
      <c r="F6" s="463"/>
      <c r="G6" s="464" t="s">
        <v>50</v>
      </c>
      <c r="H6" s="463"/>
      <c r="I6" s="463"/>
      <c r="J6" s="463"/>
      <c r="K6" s="465"/>
      <c r="L6" s="464" t="s">
        <v>53</v>
      </c>
      <c r="M6" s="463"/>
      <c r="N6" s="463"/>
      <c r="O6" s="465"/>
    </row>
    <row r="7" spans="1:15" ht="47.25" customHeight="1" thickBot="1">
      <c r="A7" s="108" t="s">
        <v>24</v>
      </c>
      <c r="B7" s="109" t="s">
        <v>20</v>
      </c>
      <c r="C7" s="109" t="s">
        <v>21</v>
      </c>
      <c r="D7" s="109" t="s">
        <v>25</v>
      </c>
      <c r="E7" s="109" t="s">
        <v>26</v>
      </c>
      <c r="F7" s="319" t="s">
        <v>51</v>
      </c>
      <c r="G7" s="108" t="s">
        <v>20</v>
      </c>
      <c r="H7" s="109" t="s">
        <v>21</v>
      </c>
      <c r="I7" s="109" t="s">
        <v>25</v>
      </c>
      <c r="J7" s="109" t="s">
        <v>26</v>
      </c>
      <c r="K7" s="110" t="s">
        <v>51</v>
      </c>
      <c r="L7" s="108" t="s">
        <v>52</v>
      </c>
      <c r="M7" s="188" t="s">
        <v>54</v>
      </c>
      <c r="N7" s="109" t="s">
        <v>55</v>
      </c>
      <c r="O7" s="110" t="s">
        <v>56</v>
      </c>
    </row>
    <row r="8" spans="1:15" s="11" customFormat="1" ht="18.75" customHeight="1">
      <c r="A8" s="329">
        <v>1</v>
      </c>
      <c r="B8" s="330" t="s">
        <v>164</v>
      </c>
      <c r="C8" s="331" t="s">
        <v>165</v>
      </c>
      <c r="D8" s="322" t="s">
        <v>166</v>
      </c>
      <c r="E8" s="322">
        <v>140220</v>
      </c>
      <c r="F8" s="323"/>
      <c r="G8" s="320" t="s">
        <v>187</v>
      </c>
      <c r="H8" s="321" t="s">
        <v>188</v>
      </c>
      <c r="I8" s="322" t="s">
        <v>166</v>
      </c>
      <c r="J8" s="322">
        <v>140428</v>
      </c>
      <c r="K8" s="323"/>
      <c r="L8" s="103"/>
      <c r="M8" s="104"/>
      <c r="N8" s="318">
        <f>SUM(F8,K8)</f>
        <v>0</v>
      </c>
      <c r="O8" s="104"/>
    </row>
    <row r="9" spans="1:15" s="11" customFormat="1" ht="18.75" customHeight="1">
      <c r="A9" s="329">
        <v>2</v>
      </c>
      <c r="B9" s="332" t="s">
        <v>167</v>
      </c>
      <c r="C9" s="102" t="s">
        <v>168</v>
      </c>
      <c r="D9" s="103" t="s">
        <v>169</v>
      </c>
      <c r="E9" s="103">
        <v>140425</v>
      </c>
      <c r="F9" s="111"/>
      <c r="G9" s="324" t="s">
        <v>153</v>
      </c>
      <c r="H9" s="198" t="s">
        <v>189</v>
      </c>
      <c r="I9" s="103" t="s">
        <v>169</v>
      </c>
      <c r="J9" s="103">
        <v>150130</v>
      </c>
      <c r="K9" s="111"/>
      <c r="L9" s="103"/>
      <c r="M9" s="104"/>
      <c r="N9" s="318">
        <f aca="true" t="shared" si="0" ref="N9:N72">SUM(F9,K9)</f>
        <v>0</v>
      </c>
      <c r="O9" s="104"/>
    </row>
    <row r="10" spans="1:15" s="11" customFormat="1" ht="18.75" customHeight="1">
      <c r="A10" s="329">
        <v>3</v>
      </c>
      <c r="B10" s="332" t="s">
        <v>170</v>
      </c>
      <c r="C10" s="102" t="s">
        <v>171</v>
      </c>
      <c r="D10" s="103" t="s">
        <v>172</v>
      </c>
      <c r="E10" s="103">
        <v>141221</v>
      </c>
      <c r="F10" s="111"/>
      <c r="G10" s="324" t="s">
        <v>190</v>
      </c>
      <c r="H10" s="198" t="s">
        <v>191</v>
      </c>
      <c r="I10" s="103" t="s">
        <v>172</v>
      </c>
      <c r="J10" s="103">
        <v>141004</v>
      </c>
      <c r="K10" s="111"/>
      <c r="L10" s="103"/>
      <c r="M10" s="104"/>
      <c r="N10" s="318">
        <f t="shared" si="0"/>
        <v>0</v>
      </c>
      <c r="O10" s="104"/>
    </row>
    <row r="11" spans="1:15" s="11" customFormat="1" ht="18.75" customHeight="1">
      <c r="A11" s="329">
        <v>4</v>
      </c>
      <c r="B11" s="332" t="s">
        <v>173</v>
      </c>
      <c r="C11" s="102" t="s">
        <v>174</v>
      </c>
      <c r="D11" s="103" t="s">
        <v>131</v>
      </c>
      <c r="E11" s="103">
        <v>140403</v>
      </c>
      <c r="F11" s="111"/>
      <c r="G11" s="324" t="s">
        <v>192</v>
      </c>
      <c r="H11" s="198" t="s">
        <v>193</v>
      </c>
      <c r="I11" s="103" t="s">
        <v>131</v>
      </c>
      <c r="J11" s="103">
        <v>150613</v>
      </c>
      <c r="K11" s="111"/>
      <c r="L11" s="103"/>
      <c r="M11" s="104"/>
      <c r="N11" s="318">
        <f t="shared" si="0"/>
        <v>0</v>
      </c>
      <c r="O11" s="104"/>
    </row>
    <row r="12" spans="1:15" s="11" customFormat="1" ht="18.75" customHeight="1">
      <c r="A12" s="329">
        <v>5</v>
      </c>
      <c r="B12" s="332" t="s">
        <v>175</v>
      </c>
      <c r="C12" s="102" t="s">
        <v>176</v>
      </c>
      <c r="D12" s="103" t="s">
        <v>177</v>
      </c>
      <c r="E12" s="103">
        <v>150511</v>
      </c>
      <c r="F12" s="111"/>
      <c r="G12" s="324" t="s">
        <v>194</v>
      </c>
      <c r="H12" s="198" t="s">
        <v>195</v>
      </c>
      <c r="I12" s="103" t="s">
        <v>125</v>
      </c>
      <c r="J12" s="103">
        <v>160211</v>
      </c>
      <c r="K12" s="111"/>
      <c r="L12" s="103"/>
      <c r="M12" s="199"/>
      <c r="N12" s="318">
        <f t="shared" si="0"/>
        <v>0</v>
      </c>
      <c r="O12" s="104"/>
    </row>
    <row r="13" spans="1:15" s="11" customFormat="1" ht="18.75" customHeight="1">
      <c r="A13" s="329">
        <v>6</v>
      </c>
      <c r="B13" s="332" t="s">
        <v>178</v>
      </c>
      <c r="C13" s="102" t="s">
        <v>179</v>
      </c>
      <c r="D13" s="103" t="s">
        <v>180</v>
      </c>
      <c r="E13" s="103">
        <v>140902</v>
      </c>
      <c r="F13" s="111"/>
      <c r="G13" s="324" t="s">
        <v>196</v>
      </c>
      <c r="H13" s="198" t="s">
        <v>197</v>
      </c>
      <c r="I13" s="103" t="s">
        <v>180</v>
      </c>
      <c r="J13" s="103">
        <v>141115</v>
      </c>
      <c r="K13" s="111"/>
      <c r="L13" s="103"/>
      <c r="M13" s="104"/>
      <c r="N13" s="318">
        <f t="shared" si="0"/>
        <v>0</v>
      </c>
      <c r="O13" s="104"/>
    </row>
    <row r="14" spans="1:15" s="11" customFormat="1" ht="18.75" customHeight="1">
      <c r="A14" s="329">
        <v>7</v>
      </c>
      <c r="B14" s="332" t="s">
        <v>181</v>
      </c>
      <c r="C14" s="102" t="s">
        <v>182</v>
      </c>
      <c r="D14" s="103" t="s">
        <v>158</v>
      </c>
      <c r="E14" s="103">
        <v>140502</v>
      </c>
      <c r="F14" s="111"/>
      <c r="G14" s="324" t="s">
        <v>198</v>
      </c>
      <c r="H14" s="198" t="s">
        <v>199</v>
      </c>
      <c r="I14" s="103" t="s">
        <v>158</v>
      </c>
      <c r="J14" s="103">
        <v>140903</v>
      </c>
      <c r="K14" s="111"/>
      <c r="L14" s="103"/>
      <c r="M14" s="104"/>
      <c r="N14" s="318">
        <f t="shared" si="0"/>
        <v>0</v>
      </c>
      <c r="O14" s="104"/>
    </row>
    <row r="15" spans="1:15" s="11" customFormat="1" ht="18.75" customHeight="1">
      <c r="A15" s="329">
        <v>8</v>
      </c>
      <c r="B15" s="332" t="s">
        <v>183</v>
      </c>
      <c r="C15" s="102" t="s">
        <v>184</v>
      </c>
      <c r="D15" s="103" t="s">
        <v>140</v>
      </c>
      <c r="E15" s="103">
        <v>141112</v>
      </c>
      <c r="F15" s="111"/>
      <c r="G15" s="324" t="s">
        <v>138</v>
      </c>
      <c r="H15" s="198" t="s">
        <v>200</v>
      </c>
      <c r="I15" s="103" t="s">
        <v>140</v>
      </c>
      <c r="J15" s="103">
        <v>151016</v>
      </c>
      <c r="K15" s="111"/>
      <c r="L15" s="103"/>
      <c r="M15" s="104"/>
      <c r="N15" s="318">
        <f t="shared" si="0"/>
        <v>0</v>
      </c>
      <c r="O15" s="104"/>
    </row>
    <row r="16" spans="1:15" s="11" customFormat="1" ht="18.75" customHeight="1">
      <c r="A16" s="329">
        <v>9</v>
      </c>
      <c r="B16" s="332" t="s">
        <v>185</v>
      </c>
      <c r="C16" s="102" t="s">
        <v>186</v>
      </c>
      <c r="D16" s="103" t="s">
        <v>140</v>
      </c>
      <c r="E16" s="103">
        <v>140624</v>
      </c>
      <c r="F16" s="111"/>
      <c r="G16" s="324" t="s">
        <v>201</v>
      </c>
      <c r="H16" s="198" t="s">
        <v>202</v>
      </c>
      <c r="I16" s="103" t="s">
        <v>140</v>
      </c>
      <c r="J16" s="103">
        <v>151124</v>
      </c>
      <c r="K16" s="111"/>
      <c r="L16" s="103"/>
      <c r="M16" s="104"/>
      <c r="N16" s="318">
        <f t="shared" si="0"/>
        <v>0</v>
      </c>
      <c r="O16" s="104"/>
    </row>
    <row r="17" spans="1:15" s="11" customFormat="1" ht="18.75" customHeight="1">
      <c r="A17" s="329">
        <v>10</v>
      </c>
      <c r="B17" s="332"/>
      <c r="C17" s="102"/>
      <c r="D17" s="103"/>
      <c r="E17" s="103"/>
      <c r="F17" s="111"/>
      <c r="G17" s="324"/>
      <c r="H17" s="198"/>
      <c r="I17" s="103"/>
      <c r="J17" s="103"/>
      <c r="K17" s="111"/>
      <c r="L17" s="103"/>
      <c r="M17" s="104"/>
      <c r="N17" s="318">
        <f t="shared" si="0"/>
        <v>0</v>
      </c>
      <c r="O17" s="104"/>
    </row>
    <row r="18" spans="1:15" s="11" customFormat="1" ht="18.75" customHeight="1">
      <c r="A18" s="329">
        <v>11</v>
      </c>
      <c r="B18" s="332"/>
      <c r="C18" s="102"/>
      <c r="D18" s="103"/>
      <c r="E18" s="103"/>
      <c r="F18" s="111"/>
      <c r="G18" s="324"/>
      <c r="H18" s="198"/>
      <c r="I18" s="103"/>
      <c r="J18" s="103"/>
      <c r="K18" s="111"/>
      <c r="L18" s="103"/>
      <c r="M18" s="104"/>
      <c r="N18" s="318">
        <f t="shared" si="0"/>
        <v>0</v>
      </c>
      <c r="O18" s="104"/>
    </row>
    <row r="19" spans="1:15" s="11" customFormat="1" ht="18.75" customHeight="1">
      <c r="A19" s="329">
        <v>12</v>
      </c>
      <c r="B19" s="332"/>
      <c r="C19" s="102"/>
      <c r="D19" s="103"/>
      <c r="E19" s="103"/>
      <c r="F19" s="111"/>
      <c r="G19" s="324"/>
      <c r="H19" s="198"/>
      <c r="I19" s="103"/>
      <c r="J19" s="103"/>
      <c r="K19" s="111"/>
      <c r="L19" s="103"/>
      <c r="M19" s="104"/>
      <c r="N19" s="318">
        <f t="shared" si="0"/>
        <v>0</v>
      </c>
      <c r="O19" s="104"/>
    </row>
    <row r="20" spans="1:15" s="11" customFormat="1" ht="18.75" customHeight="1">
      <c r="A20" s="329">
        <v>13</v>
      </c>
      <c r="B20" s="332"/>
      <c r="C20" s="102"/>
      <c r="D20" s="103"/>
      <c r="E20" s="103"/>
      <c r="F20" s="111"/>
      <c r="G20" s="324"/>
      <c r="H20" s="198"/>
      <c r="I20" s="103"/>
      <c r="J20" s="103"/>
      <c r="K20" s="111"/>
      <c r="L20" s="103"/>
      <c r="M20" s="104"/>
      <c r="N20" s="318">
        <f t="shared" si="0"/>
        <v>0</v>
      </c>
      <c r="O20" s="104"/>
    </row>
    <row r="21" spans="1:15" s="11" customFormat="1" ht="18.75" customHeight="1">
      <c r="A21" s="329">
        <v>14</v>
      </c>
      <c r="B21" s="332"/>
      <c r="C21" s="102"/>
      <c r="D21" s="103"/>
      <c r="E21" s="103"/>
      <c r="F21" s="111"/>
      <c r="G21" s="324"/>
      <c r="H21" s="198"/>
      <c r="I21" s="103"/>
      <c r="J21" s="103"/>
      <c r="K21" s="111"/>
      <c r="L21" s="103"/>
      <c r="M21" s="104"/>
      <c r="N21" s="318">
        <f t="shared" si="0"/>
        <v>0</v>
      </c>
      <c r="O21" s="104"/>
    </row>
    <row r="22" spans="1:15" s="11" customFormat="1" ht="18.75" customHeight="1">
      <c r="A22" s="329">
        <v>15</v>
      </c>
      <c r="B22" s="332"/>
      <c r="C22" s="102"/>
      <c r="D22" s="103"/>
      <c r="E22" s="103"/>
      <c r="F22" s="111"/>
      <c r="G22" s="324"/>
      <c r="H22" s="198"/>
      <c r="I22" s="103"/>
      <c r="J22" s="103"/>
      <c r="K22" s="111"/>
      <c r="L22" s="103"/>
      <c r="M22" s="104"/>
      <c r="N22" s="318">
        <f t="shared" si="0"/>
        <v>0</v>
      </c>
      <c r="O22" s="104"/>
    </row>
    <row r="23" spans="1:15" s="11" customFormat="1" ht="18.75" customHeight="1">
      <c r="A23" s="329">
        <v>16</v>
      </c>
      <c r="B23" s="332"/>
      <c r="C23" s="102"/>
      <c r="D23" s="103"/>
      <c r="E23" s="103"/>
      <c r="F23" s="111"/>
      <c r="G23" s="324"/>
      <c r="H23" s="198"/>
      <c r="I23" s="103"/>
      <c r="J23" s="103"/>
      <c r="K23" s="111"/>
      <c r="L23" s="103"/>
      <c r="M23" s="104"/>
      <c r="N23" s="318">
        <f t="shared" si="0"/>
        <v>0</v>
      </c>
      <c r="O23" s="104"/>
    </row>
    <row r="24" spans="1:15" s="36" customFormat="1" ht="18.75" customHeight="1">
      <c r="A24" s="329">
        <v>17</v>
      </c>
      <c r="B24" s="332"/>
      <c r="C24" s="102"/>
      <c r="D24" s="103"/>
      <c r="E24" s="103"/>
      <c r="F24" s="111"/>
      <c r="G24" s="324"/>
      <c r="H24" s="198"/>
      <c r="I24" s="103"/>
      <c r="J24" s="103"/>
      <c r="K24" s="111"/>
      <c r="L24" s="103"/>
      <c r="M24" s="104"/>
      <c r="N24" s="318">
        <f t="shared" si="0"/>
        <v>0</v>
      </c>
      <c r="O24" s="104"/>
    </row>
    <row r="25" spans="1:15" s="36" customFormat="1" ht="18.75" customHeight="1">
      <c r="A25" s="329">
        <v>18</v>
      </c>
      <c r="B25" s="332"/>
      <c r="C25" s="102"/>
      <c r="D25" s="103"/>
      <c r="E25" s="103"/>
      <c r="F25" s="111"/>
      <c r="G25" s="324"/>
      <c r="H25" s="198"/>
      <c r="I25" s="103"/>
      <c r="J25" s="103"/>
      <c r="K25" s="111"/>
      <c r="L25" s="103"/>
      <c r="M25" s="104"/>
      <c r="N25" s="318">
        <f t="shared" si="0"/>
        <v>0</v>
      </c>
      <c r="O25" s="104"/>
    </row>
    <row r="26" spans="1:15" s="36" customFormat="1" ht="18.75" customHeight="1">
      <c r="A26" s="329">
        <v>19</v>
      </c>
      <c r="B26" s="332"/>
      <c r="C26" s="102"/>
      <c r="D26" s="103"/>
      <c r="E26" s="103"/>
      <c r="F26" s="111"/>
      <c r="G26" s="324"/>
      <c r="H26" s="198"/>
      <c r="I26" s="103"/>
      <c r="J26" s="103"/>
      <c r="K26" s="111"/>
      <c r="L26" s="103"/>
      <c r="M26" s="104"/>
      <c r="N26" s="318">
        <f t="shared" si="0"/>
        <v>0</v>
      </c>
      <c r="O26" s="104"/>
    </row>
    <row r="27" spans="1:15" s="36" customFormat="1" ht="18.75" customHeight="1">
      <c r="A27" s="329">
        <v>20</v>
      </c>
      <c r="B27" s="332"/>
      <c r="C27" s="102"/>
      <c r="D27" s="103"/>
      <c r="E27" s="103"/>
      <c r="F27" s="111"/>
      <c r="G27" s="324"/>
      <c r="H27" s="198"/>
      <c r="I27" s="103"/>
      <c r="J27" s="103"/>
      <c r="K27" s="111"/>
      <c r="L27" s="103"/>
      <c r="M27" s="104"/>
      <c r="N27" s="318">
        <f t="shared" si="0"/>
        <v>0</v>
      </c>
      <c r="O27" s="104"/>
    </row>
    <row r="28" spans="1:15" s="36" customFormat="1" ht="18.75" customHeight="1">
      <c r="A28" s="329">
        <v>21</v>
      </c>
      <c r="B28" s="332"/>
      <c r="C28" s="102"/>
      <c r="D28" s="103"/>
      <c r="E28" s="103"/>
      <c r="F28" s="111"/>
      <c r="G28" s="324"/>
      <c r="H28" s="198"/>
      <c r="I28" s="103"/>
      <c r="J28" s="103"/>
      <c r="K28" s="111"/>
      <c r="L28" s="103"/>
      <c r="M28" s="104"/>
      <c r="N28" s="318">
        <f t="shared" si="0"/>
        <v>0</v>
      </c>
      <c r="O28" s="104"/>
    </row>
    <row r="29" spans="1:15" s="36" customFormat="1" ht="18.75" customHeight="1">
      <c r="A29" s="329">
        <v>22</v>
      </c>
      <c r="B29" s="332"/>
      <c r="C29" s="102"/>
      <c r="D29" s="103"/>
      <c r="E29" s="103"/>
      <c r="F29" s="111"/>
      <c r="G29" s="324"/>
      <c r="H29" s="198"/>
      <c r="I29" s="103"/>
      <c r="J29" s="103"/>
      <c r="K29" s="111"/>
      <c r="L29" s="103"/>
      <c r="M29" s="104"/>
      <c r="N29" s="318">
        <f t="shared" si="0"/>
        <v>0</v>
      </c>
      <c r="O29" s="104"/>
    </row>
    <row r="30" spans="1:15" s="36" customFormat="1" ht="18.75" customHeight="1">
      <c r="A30" s="329">
        <v>23</v>
      </c>
      <c r="B30" s="332"/>
      <c r="C30" s="102"/>
      <c r="D30" s="103"/>
      <c r="E30" s="103"/>
      <c r="F30" s="111"/>
      <c r="G30" s="324"/>
      <c r="H30" s="198"/>
      <c r="I30" s="103"/>
      <c r="J30" s="103"/>
      <c r="K30" s="111"/>
      <c r="L30" s="103"/>
      <c r="M30" s="104"/>
      <c r="N30" s="318">
        <f t="shared" si="0"/>
        <v>0</v>
      </c>
      <c r="O30" s="104"/>
    </row>
    <row r="31" spans="1:15" s="36" customFormat="1" ht="18.75" customHeight="1">
      <c r="A31" s="329">
        <v>24</v>
      </c>
      <c r="B31" s="332"/>
      <c r="C31" s="102"/>
      <c r="D31" s="103"/>
      <c r="E31" s="103"/>
      <c r="F31" s="111"/>
      <c r="G31" s="324"/>
      <c r="H31" s="198"/>
      <c r="I31" s="103"/>
      <c r="J31" s="103"/>
      <c r="K31" s="111"/>
      <c r="L31" s="103"/>
      <c r="M31" s="104"/>
      <c r="N31" s="318">
        <f t="shared" si="0"/>
        <v>0</v>
      </c>
      <c r="O31" s="104"/>
    </row>
    <row r="32" spans="1:15" ht="18.75" customHeight="1">
      <c r="A32" s="329">
        <v>25</v>
      </c>
      <c r="B32" s="332"/>
      <c r="C32" s="102"/>
      <c r="D32" s="103"/>
      <c r="E32" s="103"/>
      <c r="F32" s="111"/>
      <c r="G32" s="324"/>
      <c r="H32" s="198"/>
      <c r="I32" s="103"/>
      <c r="J32" s="103"/>
      <c r="K32" s="111"/>
      <c r="L32" s="103"/>
      <c r="M32" s="104"/>
      <c r="N32" s="318">
        <f t="shared" si="0"/>
        <v>0</v>
      </c>
      <c r="O32" s="104"/>
    </row>
    <row r="33" spans="1:15" ht="18.75" customHeight="1">
      <c r="A33" s="329">
        <v>26</v>
      </c>
      <c r="B33" s="332"/>
      <c r="C33" s="102"/>
      <c r="D33" s="103"/>
      <c r="E33" s="103"/>
      <c r="F33" s="111"/>
      <c r="G33" s="324"/>
      <c r="H33" s="198"/>
      <c r="I33" s="103"/>
      <c r="J33" s="103"/>
      <c r="K33" s="111"/>
      <c r="L33" s="103"/>
      <c r="M33" s="104"/>
      <c r="N33" s="318">
        <f t="shared" si="0"/>
        <v>0</v>
      </c>
      <c r="O33" s="104"/>
    </row>
    <row r="34" spans="1:15" ht="18.75" customHeight="1">
      <c r="A34" s="329">
        <v>27</v>
      </c>
      <c r="B34" s="332"/>
      <c r="C34" s="102"/>
      <c r="D34" s="103"/>
      <c r="E34" s="103"/>
      <c r="F34" s="111"/>
      <c r="G34" s="324"/>
      <c r="H34" s="198"/>
      <c r="I34" s="103"/>
      <c r="J34" s="103"/>
      <c r="K34" s="111"/>
      <c r="L34" s="103"/>
      <c r="M34" s="104"/>
      <c r="N34" s="318">
        <f t="shared" si="0"/>
        <v>0</v>
      </c>
      <c r="O34" s="104"/>
    </row>
    <row r="35" spans="1:15" ht="18.75" customHeight="1">
      <c r="A35" s="329">
        <v>28</v>
      </c>
      <c r="B35" s="332"/>
      <c r="C35" s="102"/>
      <c r="D35" s="103"/>
      <c r="E35" s="103"/>
      <c r="F35" s="111"/>
      <c r="G35" s="324"/>
      <c r="H35" s="198"/>
      <c r="I35" s="103"/>
      <c r="J35" s="103"/>
      <c r="K35" s="111"/>
      <c r="L35" s="103"/>
      <c r="M35" s="104"/>
      <c r="N35" s="318">
        <f t="shared" si="0"/>
        <v>0</v>
      </c>
      <c r="O35" s="104"/>
    </row>
    <row r="36" spans="1:15" ht="18.75" customHeight="1">
      <c r="A36" s="329">
        <v>29</v>
      </c>
      <c r="B36" s="332"/>
      <c r="C36" s="102"/>
      <c r="D36" s="103"/>
      <c r="E36" s="103"/>
      <c r="F36" s="111"/>
      <c r="G36" s="324"/>
      <c r="H36" s="198"/>
      <c r="I36" s="103"/>
      <c r="J36" s="103"/>
      <c r="K36" s="111"/>
      <c r="L36" s="103"/>
      <c r="M36" s="104"/>
      <c r="N36" s="318">
        <f t="shared" si="0"/>
        <v>0</v>
      </c>
      <c r="O36" s="104"/>
    </row>
    <row r="37" spans="1:15" ht="18.75" customHeight="1">
      <c r="A37" s="329">
        <v>30</v>
      </c>
      <c r="B37" s="332"/>
      <c r="C37" s="102"/>
      <c r="D37" s="103"/>
      <c r="E37" s="103"/>
      <c r="F37" s="111"/>
      <c r="G37" s="324"/>
      <c r="H37" s="198"/>
      <c r="I37" s="103"/>
      <c r="J37" s="103"/>
      <c r="K37" s="111"/>
      <c r="L37" s="103"/>
      <c r="M37" s="104"/>
      <c r="N37" s="318">
        <f t="shared" si="0"/>
        <v>0</v>
      </c>
      <c r="O37" s="104"/>
    </row>
    <row r="38" spans="1:15" ht="18.75" customHeight="1">
      <c r="A38" s="329">
        <v>31</v>
      </c>
      <c r="B38" s="332"/>
      <c r="C38" s="102"/>
      <c r="D38" s="103"/>
      <c r="E38" s="103"/>
      <c r="F38" s="111"/>
      <c r="G38" s="324"/>
      <c r="H38" s="198"/>
      <c r="I38" s="103"/>
      <c r="J38" s="103"/>
      <c r="K38" s="111"/>
      <c r="L38" s="103"/>
      <c r="M38" s="104"/>
      <c r="N38" s="318">
        <f t="shared" si="0"/>
        <v>0</v>
      </c>
      <c r="O38" s="104"/>
    </row>
    <row r="39" spans="1:15" ht="18.75" customHeight="1">
      <c r="A39" s="329">
        <v>32</v>
      </c>
      <c r="B39" s="332"/>
      <c r="C39" s="102"/>
      <c r="D39" s="103"/>
      <c r="E39" s="103"/>
      <c r="F39" s="111"/>
      <c r="G39" s="324"/>
      <c r="H39" s="198"/>
      <c r="I39" s="103"/>
      <c r="J39" s="103"/>
      <c r="K39" s="111"/>
      <c r="L39" s="103"/>
      <c r="M39" s="104"/>
      <c r="N39" s="318">
        <f t="shared" si="0"/>
        <v>0</v>
      </c>
      <c r="O39" s="104"/>
    </row>
    <row r="40" spans="1:15" ht="18.75" customHeight="1">
      <c r="A40" s="329">
        <v>33</v>
      </c>
      <c r="B40" s="332"/>
      <c r="C40" s="102"/>
      <c r="D40" s="103"/>
      <c r="E40" s="103"/>
      <c r="F40" s="111"/>
      <c r="G40" s="324"/>
      <c r="H40" s="198"/>
      <c r="I40" s="103"/>
      <c r="J40" s="103"/>
      <c r="K40" s="111"/>
      <c r="L40" s="103"/>
      <c r="M40" s="104"/>
      <c r="N40" s="318">
        <f t="shared" si="0"/>
        <v>0</v>
      </c>
      <c r="O40" s="104"/>
    </row>
    <row r="41" spans="1:15" ht="18.75" customHeight="1">
      <c r="A41" s="329">
        <v>34</v>
      </c>
      <c r="B41" s="332"/>
      <c r="C41" s="102"/>
      <c r="D41" s="103"/>
      <c r="E41" s="103"/>
      <c r="F41" s="111"/>
      <c r="G41" s="324"/>
      <c r="H41" s="198"/>
      <c r="I41" s="103"/>
      <c r="J41" s="103"/>
      <c r="K41" s="111"/>
      <c r="L41" s="103"/>
      <c r="M41" s="104"/>
      <c r="N41" s="318">
        <f t="shared" si="0"/>
        <v>0</v>
      </c>
      <c r="O41" s="104"/>
    </row>
    <row r="42" spans="1:15" ht="18.75" customHeight="1">
      <c r="A42" s="329">
        <v>35</v>
      </c>
      <c r="B42" s="332"/>
      <c r="C42" s="102"/>
      <c r="D42" s="103"/>
      <c r="E42" s="103"/>
      <c r="F42" s="111"/>
      <c r="G42" s="324"/>
      <c r="H42" s="198"/>
      <c r="I42" s="103"/>
      <c r="J42" s="103"/>
      <c r="K42" s="111"/>
      <c r="L42" s="103"/>
      <c r="M42" s="104"/>
      <c r="N42" s="318">
        <f t="shared" si="0"/>
        <v>0</v>
      </c>
      <c r="O42" s="104"/>
    </row>
    <row r="43" spans="1:15" ht="18.75" customHeight="1">
      <c r="A43" s="329">
        <v>36</v>
      </c>
      <c r="B43" s="332"/>
      <c r="C43" s="102"/>
      <c r="D43" s="103"/>
      <c r="E43" s="103"/>
      <c r="F43" s="111"/>
      <c r="G43" s="324"/>
      <c r="H43" s="198"/>
      <c r="I43" s="103"/>
      <c r="J43" s="103"/>
      <c r="K43" s="111"/>
      <c r="L43" s="103"/>
      <c r="M43" s="104"/>
      <c r="N43" s="318">
        <f t="shared" si="0"/>
        <v>0</v>
      </c>
      <c r="O43" s="104"/>
    </row>
    <row r="44" spans="1:15" ht="18.75" customHeight="1">
      <c r="A44" s="329">
        <v>37</v>
      </c>
      <c r="B44" s="332"/>
      <c r="C44" s="102"/>
      <c r="D44" s="103"/>
      <c r="E44" s="103"/>
      <c r="F44" s="111"/>
      <c r="G44" s="324"/>
      <c r="H44" s="198"/>
      <c r="I44" s="103"/>
      <c r="J44" s="103"/>
      <c r="K44" s="111"/>
      <c r="L44" s="103"/>
      <c r="M44" s="104"/>
      <c r="N44" s="318">
        <f t="shared" si="0"/>
        <v>0</v>
      </c>
      <c r="O44" s="104"/>
    </row>
    <row r="45" spans="1:15" ht="18.75" customHeight="1">
      <c r="A45" s="329">
        <v>38</v>
      </c>
      <c r="B45" s="332"/>
      <c r="C45" s="102"/>
      <c r="D45" s="103"/>
      <c r="E45" s="103"/>
      <c r="F45" s="111"/>
      <c r="G45" s="324"/>
      <c r="H45" s="198"/>
      <c r="I45" s="103"/>
      <c r="J45" s="103"/>
      <c r="K45" s="111"/>
      <c r="L45" s="103"/>
      <c r="M45" s="104"/>
      <c r="N45" s="318">
        <f t="shared" si="0"/>
        <v>0</v>
      </c>
      <c r="O45" s="104"/>
    </row>
    <row r="46" spans="1:15" ht="18.75" customHeight="1">
      <c r="A46" s="329">
        <v>39</v>
      </c>
      <c r="B46" s="332"/>
      <c r="C46" s="102"/>
      <c r="D46" s="103"/>
      <c r="E46" s="103"/>
      <c r="F46" s="111"/>
      <c r="G46" s="324"/>
      <c r="H46" s="198"/>
      <c r="I46" s="103"/>
      <c r="J46" s="103"/>
      <c r="K46" s="111"/>
      <c r="L46" s="103"/>
      <c r="M46" s="104"/>
      <c r="N46" s="318">
        <f t="shared" si="0"/>
        <v>0</v>
      </c>
      <c r="O46" s="104"/>
    </row>
    <row r="47" spans="1:15" ht="18.75" customHeight="1">
      <c r="A47" s="329">
        <v>40</v>
      </c>
      <c r="B47" s="332"/>
      <c r="C47" s="102"/>
      <c r="D47" s="103"/>
      <c r="E47" s="103"/>
      <c r="F47" s="111"/>
      <c r="G47" s="324"/>
      <c r="H47" s="198"/>
      <c r="I47" s="103"/>
      <c r="J47" s="103"/>
      <c r="K47" s="111"/>
      <c r="L47" s="103"/>
      <c r="M47" s="104"/>
      <c r="N47" s="318">
        <f t="shared" si="0"/>
        <v>0</v>
      </c>
      <c r="O47" s="104"/>
    </row>
    <row r="48" spans="1:15" ht="18.75" customHeight="1">
      <c r="A48" s="329">
        <v>41</v>
      </c>
      <c r="B48" s="332"/>
      <c r="C48" s="102"/>
      <c r="D48" s="103"/>
      <c r="E48" s="103"/>
      <c r="F48" s="111"/>
      <c r="G48" s="324"/>
      <c r="H48" s="198"/>
      <c r="I48" s="103"/>
      <c r="J48" s="103"/>
      <c r="K48" s="111"/>
      <c r="L48" s="103"/>
      <c r="M48" s="104"/>
      <c r="N48" s="318">
        <f t="shared" si="0"/>
        <v>0</v>
      </c>
      <c r="O48" s="104"/>
    </row>
    <row r="49" spans="1:15" ht="18.75" customHeight="1">
      <c r="A49" s="329">
        <v>42</v>
      </c>
      <c r="B49" s="332"/>
      <c r="C49" s="102"/>
      <c r="D49" s="103"/>
      <c r="E49" s="103"/>
      <c r="F49" s="111"/>
      <c r="G49" s="324"/>
      <c r="H49" s="198"/>
      <c r="I49" s="103"/>
      <c r="J49" s="103"/>
      <c r="K49" s="111"/>
      <c r="L49" s="103"/>
      <c r="M49" s="104"/>
      <c r="N49" s="318">
        <f t="shared" si="0"/>
        <v>0</v>
      </c>
      <c r="O49" s="104"/>
    </row>
    <row r="50" spans="1:15" ht="18.75" customHeight="1">
      <c r="A50" s="329">
        <v>43</v>
      </c>
      <c r="B50" s="332"/>
      <c r="C50" s="102"/>
      <c r="D50" s="103"/>
      <c r="E50" s="103"/>
      <c r="F50" s="111"/>
      <c r="G50" s="324"/>
      <c r="H50" s="198"/>
      <c r="I50" s="103"/>
      <c r="J50" s="103"/>
      <c r="K50" s="111"/>
      <c r="L50" s="103"/>
      <c r="M50" s="104"/>
      <c r="N50" s="318">
        <f t="shared" si="0"/>
        <v>0</v>
      </c>
      <c r="O50" s="104"/>
    </row>
    <row r="51" spans="1:15" ht="18.75" customHeight="1">
      <c r="A51" s="329">
        <v>44</v>
      </c>
      <c r="B51" s="332"/>
      <c r="C51" s="102"/>
      <c r="D51" s="103"/>
      <c r="E51" s="103"/>
      <c r="F51" s="111"/>
      <c r="G51" s="324"/>
      <c r="H51" s="198"/>
      <c r="I51" s="103"/>
      <c r="J51" s="103"/>
      <c r="K51" s="111"/>
      <c r="L51" s="103"/>
      <c r="M51" s="104"/>
      <c r="N51" s="318">
        <f t="shared" si="0"/>
        <v>0</v>
      </c>
      <c r="O51" s="104"/>
    </row>
    <row r="52" spans="1:15" ht="18.75" customHeight="1">
      <c r="A52" s="329">
        <v>45</v>
      </c>
      <c r="B52" s="332"/>
      <c r="C52" s="102"/>
      <c r="D52" s="103"/>
      <c r="E52" s="103"/>
      <c r="F52" s="111"/>
      <c r="G52" s="324"/>
      <c r="H52" s="198"/>
      <c r="I52" s="103"/>
      <c r="J52" s="103"/>
      <c r="K52" s="111"/>
      <c r="L52" s="103"/>
      <c r="M52" s="104"/>
      <c r="N52" s="318">
        <f t="shared" si="0"/>
        <v>0</v>
      </c>
      <c r="O52" s="104"/>
    </row>
    <row r="53" spans="1:15" ht="18.75" customHeight="1">
      <c r="A53" s="329">
        <v>46</v>
      </c>
      <c r="B53" s="332"/>
      <c r="C53" s="102"/>
      <c r="D53" s="103"/>
      <c r="E53" s="103"/>
      <c r="F53" s="111"/>
      <c r="G53" s="324"/>
      <c r="H53" s="198"/>
      <c r="I53" s="103"/>
      <c r="J53" s="103"/>
      <c r="K53" s="111"/>
      <c r="L53" s="103"/>
      <c r="M53" s="104"/>
      <c r="N53" s="318">
        <f t="shared" si="0"/>
        <v>0</v>
      </c>
      <c r="O53" s="104"/>
    </row>
    <row r="54" spans="1:15" ht="18.75" customHeight="1">
      <c r="A54" s="329">
        <v>47</v>
      </c>
      <c r="B54" s="332"/>
      <c r="C54" s="102"/>
      <c r="D54" s="103"/>
      <c r="E54" s="103"/>
      <c r="F54" s="111"/>
      <c r="G54" s="324"/>
      <c r="H54" s="198"/>
      <c r="I54" s="103"/>
      <c r="J54" s="103"/>
      <c r="K54" s="111"/>
      <c r="L54" s="103"/>
      <c r="M54" s="104"/>
      <c r="N54" s="318">
        <f t="shared" si="0"/>
        <v>0</v>
      </c>
      <c r="O54" s="104"/>
    </row>
    <row r="55" spans="1:15" ht="18.75" customHeight="1">
      <c r="A55" s="329">
        <v>48</v>
      </c>
      <c r="B55" s="332"/>
      <c r="C55" s="102"/>
      <c r="D55" s="103"/>
      <c r="E55" s="103"/>
      <c r="F55" s="111"/>
      <c r="G55" s="324"/>
      <c r="H55" s="198"/>
      <c r="I55" s="103"/>
      <c r="J55" s="103"/>
      <c r="K55" s="111"/>
      <c r="L55" s="103"/>
      <c r="M55" s="104"/>
      <c r="N55" s="318">
        <f t="shared" si="0"/>
        <v>0</v>
      </c>
      <c r="O55" s="104"/>
    </row>
    <row r="56" spans="1:15" ht="18.75" customHeight="1">
      <c r="A56" s="329">
        <v>49</v>
      </c>
      <c r="B56" s="332"/>
      <c r="C56" s="102"/>
      <c r="D56" s="103"/>
      <c r="E56" s="103"/>
      <c r="F56" s="111"/>
      <c r="G56" s="324"/>
      <c r="H56" s="198"/>
      <c r="I56" s="103"/>
      <c r="J56" s="103"/>
      <c r="K56" s="111"/>
      <c r="L56" s="103"/>
      <c r="M56" s="104"/>
      <c r="N56" s="318">
        <f t="shared" si="0"/>
        <v>0</v>
      </c>
      <c r="O56" s="104"/>
    </row>
    <row r="57" spans="1:15" ht="18.75" customHeight="1">
      <c r="A57" s="329">
        <v>50</v>
      </c>
      <c r="B57" s="332"/>
      <c r="C57" s="102"/>
      <c r="D57" s="103"/>
      <c r="E57" s="103"/>
      <c r="F57" s="111"/>
      <c r="G57" s="324"/>
      <c r="H57" s="198"/>
      <c r="I57" s="103"/>
      <c r="J57" s="103"/>
      <c r="K57" s="111"/>
      <c r="L57" s="103"/>
      <c r="M57" s="104"/>
      <c r="N57" s="318">
        <f t="shared" si="0"/>
        <v>0</v>
      </c>
      <c r="O57" s="104"/>
    </row>
    <row r="58" spans="1:15" ht="18.75" customHeight="1">
      <c r="A58" s="329">
        <v>51</v>
      </c>
      <c r="B58" s="332"/>
      <c r="C58" s="102"/>
      <c r="D58" s="103"/>
      <c r="E58" s="103"/>
      <c r="F58" s="111"/>
      <c r="G58" s="324"/>
      <c r="H58" s="198"/>
      <c r="I58" s="103"/>
      <c r="J58" s="103"/>
      <c r="K58" s="111"/>
      <c r="L58" s="103"/>
      <c r="M58" s="104"/>
      <c r="N58" s="318">
        <f t="shared" si="0"/>
        <v>0</v>
      </c>
      <c r="O58" s="104"/>
    </row>
    <row r="59" spans="1:15" ht="18.75" customHeight="1">
      <c r="A59" s="329">
        <v>52</v>
      </c>
      <c r="B59" s="332"/>
      <c r="C59" s="102"/>
      <c r="D59" s="103"/>
      <c r="E59" s="103"/>
      <c r="F59" s="111"/>
      <c r="G59" s="324"/>
      <c r="H59" s="198"/>
      <c r="I59" s="103"/>
      <c r="J59" s="103"/>
      <c r="K59" s="111"/>
      <c r="L59" s="103"/>
      <c r="M59" s="104"/>
      <c r="N59" s="318">
        <f t="shared" si="0"/>
        <v>0</v>
      </c>
      <c r="O59" s="104"/>
    </row>
    <row r="60" spans="1:15" ht="18.75" customHeight="1">
      <c r="A60" s="329">
        <v>53</v>
      </c>
      <c r="B60" s="332"/>
      <c r="C60" s="102"/>
      <c r="D60" s="103"/>
      <c r="E60" s="103"/>
      <c r="F60" s="111"/>
      <c r="G60" s="324"/>
      <c r="H60" s="198"/>
      <c r="I60" s="103"/>
      <c r="J60" s="103"/>
      <c r="K60" s="111"/>
      <c r="L60" s="103"/>
      <c r="M60" s="104"/>
      <c r="N60" s="318">
        <f t="shared" si="0"/>
        <v>0</v>
      </c>
      <c r="O60" s="104"/>
    </row>
    <row r="61" spans="1:15" ht="18.75" customHeight="1">
      <c r="A61" s="329">
        <v>54</v>
      </c>
      <c r="B61" s="332"/>
      <c r="C61" s="102"/>
      <c r="D61" s="103"/>
      <c r="E61" s="103"/>
      <c r="F61" s="111"/>
      <c r="G61" s="324"/>
      <c r="H61" s="198"/>
      <c r="I61" s="103"/>
      <c r="J61" s="103"/>
      <c r="K61" s="111"/>
      <c r="L61" s="103"/>
      <c r="M61" s="104"/>
      <c r="N61" s="318">
        <f t="shared" si="0"/>
        <v>0</v>
      </c>
      <c r="O61" s="104"/>
    </row>
    <row r="62" spans="1:15" ht="18.75" customHeight="1">
      <c r="A62" s="329">
        <v>55</v>
      </c>
      <c r="B62" s="332"/>
      <c r="C62" s="102"/>
      <c r="D62" s="103"/>
      <c r="E62" s="103"/>
      <c r="F62" s="111"/>
      <c r="G62" s="324"/>
      <c r="H62" s="198"/>
      <c r="I62" s="103"/>
      <c r="J62" s="103"/>
      <c r="K62" s="111"/>
      <c r="L62" s="103"/>
      <c r="M62" s="104"/>
      <c r="N62" s="318">
        <f t="shared" si="0"/>
        <v>0</v>
      </c>
      <c r="O62" s="104"/>
    </row>
    <row r="63" spans="1:15" ht="18.75" customHeight="1">
      <c r="A63" s="329">
        <v>56</v>
      </c>
      <c r="B63" s="332"/>
      <c r="C63" s="102"/>
      <c r="D63" s="103"/>
      <c r="E63" s="103"/>
      <c r="F63" s="111"/>
      <c r="G63" s="324"/>
      <c r="H63" s="198"/>
      <c r="I63" s="103"/>
      <c r="J63" s="103"/>
      <c r="K63" s="111"/>
      <c r="L63" s="103"/>
      <c r="M63" s="104"/>
      <c r="N63" s="318">
        <f t="shared" si="0"/>
        <v>0</v>
      </c>
      <c r="O63" s="104"/>
    </row>
    <row r="64" spans="1:15" ht="18.75" customHeight="1">
      <c r="A64" s="329">
        <v>57</v>
      </c>
      <c r="B64" s="332"/>
      <c r="C64" s="102"/>
      <c r="D64" s="103"/>
      <c r="E64" s="103"/>
      <c r="F64" s="111"/>
      <c r="G64" s="324"/>
      <c r="H64" s="198"/>
      <c r="I64" s="103"/>
      <c r="J64" s="103"/>
      <c r="K64" s="111"/>
      <c r="L64" s="103"/>
      <c r="M64" s="104"/>
      <c r="N64" s="318">
        <f t="shared" si="0"/>
        <v>0</v>
      </c>
      <c r="O64" s="104"/>
    </row>
    <row r="65" spans="1:15" ht="18.75" customHeight="1">
      <c r="A65" s="329">
        <v>58</v>
      </c>
      <c r="B65" s="332"/>
      <c r="C65" s="102"/>
      <c r="D65" s="103"/>
      <c r="E65" s="103"/>
      <c r="F65" s="111"/>
      <c r="G65" s="324"/>
      <c r="H65" s="198"/>
      <c r="I65" s="103"/>
      <c r="J65" s="103"/>
      <c r="K65" s="111"/>
      <c r="L65" s="103"/>
      <c r="M65" s="104"/>
      <c r="N65" s="318">
        <f t="shared" si="0"/>
        <v>0</v>
      </c>
      <c r="O65" s="104"/>
    </row>
    <row r="66" spans="1:15" ht="18.75" customHeight="1">
      <c r="A66" s="329">
        <v>59</v>
      </c>
      <c r="B66" s="332"/>
      <c r="C66" s="102"/>
      <c r="D66" s="103"/>
      <c r="E66" s="103"/>
      <c r="F66" s="111"/>
      <c r="G66" s="324"/>
      <c r="H66" s="198"/>
      <c r="I66" s="103"/>
      <c r="J66" s="103"/>
      <c r="K66" s="111"/>
      <c r="L66" s="103"/>
      <c r="M66" s="104"/>
      <c r="N66" s="318">
        <f t="shared" si="0"/>
        <v>0</v>
      </c>
      <c r="O66" s="104"/>
    </row>
    <row r="67" spans="1:15" ht="18.75" customHeight="1">
      <c r="A67" s="329">
        <v>60</v>
      </c>
      <c r="B67" s="332"/>
      <c r="C67" s="102"/>
      <c r="D67" s="103"/>
      <c r="E67" s="103"/>
      <c r="F67" s="111"/>
      <c r="G67" s="324"/>
      <c r="H67" s="198"/>
      <c r="I67" s="103"/>
      <c r="J67" s="103"/>
      <c r="K67" s="111"/>
      <c r="L67" s="103"/>
      <c r="M67" s="104"/>
      <c r="N67" s="318">
        <f t="shared" si="0"/>
        <v>0</v>
      </c>
      <c r="O67" s="104"/>
    </row>
    <row r="68" spans="1:15" ht="19.5" customHeight="1">
      <c r="A68" s="329">
        <v>61</v>
      </c>
      <c r="B68" s="332"/>
      <c r="C68" s="102"/>
      <c r="D68" s="103"/>
      <c r="E68" s="103"/>
      <c r="F68" s="111"/>
      <c r="G68" s="324"/>
      <c r="H68" s="198"/>
      <c r="I68" s="103"/>
      <c r="J68" s="103"/>
      <c r="K68" s="111"/>
      <c r="L68" s="103"/>
      <c r="M68" s="104"/>
      <c r="N68" s="318">
        <f t="shared" si="0"/>
        <v>0</v>
      </c>
      <c r="O68" s="104"/>
    </row>
    <row r="69" spans="1:15" ht="19.5" customHeight="1">
      <c r="A69" s="329">
        <v>62</v>
      </c>
      <c r="B69" s="332"/>
      <c r="C69" s="102"/>
      <c r="D69" s="103"/>
      <c r="E69" s="103"/>
      <c r="F69" s="111"/>
      <c r="G69" s="324"/>
      <c r="H69" s="198"/>
      <c r="I69" s="103"/>
      <c r="J69" s="103"/>
      <c r="K69" s="111"/>
      <c r="L69" s="103"/>
      <c r="M69" s="104"/>
      <c r="N69" s="318">
        <f t="shared" si="0"/>
        <v>0</v>
      </c>
      <c r="O69" s="104"/>
    </row>
    <row r="70" spans="1:15" ht="19.5" customHeight="1">
      <c r="A70" s="329">
        <v>63</v>
      </c>
      <c r="B70" s="332"/>
      <c r="C70" s="102"/>
      <c r="D70" s="103"/>
      <c r="E70" s="103"/>
      <c r="F70" s="111"/>
      <c r="G70" s="324"/>
      <c r="H70" s="198"/>
      <c r="I70" s="103"/>
      <c r="J70" s="103"/>
      <c r="K70" s="111"/>
      <c r="L70" s="103"/>
      <c r="M70" s="104"/>
      <c r="N70" s="318">
        <f t="shared" si="0"/>
        <v>0</v>
      </c>
      <c r="O70" s="104"/>
    </row>
    <row r="71" spans="1:15" ht="19.5" customHeight="1">
      <c r="A71" s="329">
        <v>64</v>
      </c>
      <c r="B71" s="332"/>
      <c r="C71" s="102"/>
      <c r="D71" s="103"/>
      <c r="E71" s="103"/>
      <c r="F71" s="111"/>
      <c r="G71" s="324"/>
      <c r="H71" s="198"/>
      <c r="I71" s="103"/>
      <c r="J71" s="103"/>
      <c r="K71" s="111"/>
      <c r="L71" s="103"/>
      <c r="M71" s="104"/>
      <c r="N71" s="318">
        <f t="shared" si="0"/>
        <v>0</v>
      </c>
      <c r="O71" s="104"/>
    </row>
    <row r="72" spans="1:15" ht="19.5" customHeight="1">
      <c r="A72" s="329">
        <v>65</v>
      </c>
      <c r="B72" s="332"/>
      <c r="C72" s="102"/>
      <c r="D72" s="103"/>
      <c r="E72" s="103"/>
      <c r="F72" s="111"/>
      <c r="G72" s="324"/>
      <c r="H72" s="198"/>
      <c r="I72" s="103"/>
      <c r="J72" s="103"/>
      <c r="K72" s="111"/>
      <c r="L72" s="103"/>
      <c r="M72" s="104"/>
      <c r="N72" s="318">
        <f t="shared" si="0"/>
        <v>0</v>
      </c>
      <c r="O72" s="104"/>
    </row>
    <row r="73" spans="1:15" ht="19.5" customHeight="1">
      <c r="A73" s="329">
        <v>66</v>
      </c>
      <c r="B73" s="332"/>
      <c r="C73" s="102"/>
      <c r="D73" s="103"/>
      <c r="E73" s="103"/>
      <c r="F73" s="111"/>
      <c r="G73" s="324"/>
      <c r="H73" s="198"/>
      <c r="I73" s="103"/>
      <c r="J73" s="103"/>
      <c r="K73" s="111"/>
      <c r="L73" s="103"/>
      <c r="M73" s="104"/>
      <c r="N73" s="318">
        <f aca="true" t="shared" si="1" ref="N73:N87">SUM(F73,K73)</f>
        <v>0</v>
      </c>
      <c r="O73" s="104"/>
    </row>
    <row r="74" spans="1:15" ht="19.5" customHeight="1">
      <c r="A74" s="329">
        <v>67</v>
      </c>
      <c r="B74" s="332"/>
      <c r="C74" s="102"/>
      <c r="D74" s="103"/>
      <c r="E74" s="103"/>
      <c r="F74" s="111"/>
      <c r="G74" s="324"/>
      <c r="H74" s="198"/>
      <c r="I74" s="103"/>
      <c r="J74" s="103"/>
      <c r="K74" s="111"/>
      <c r="L74" s="103"/>
      <c r="M74" s="104"/>
      <c r="N74" s="318">
        <f t="shared" si="1"/>
        <v>0</v>
      </c>
      <c r="O74" s="104"/>
    </row>
    <row r="75" spans="1:15" ht="19.5" customHeight="1">
      <c r="A75" s="329">
        <v>68</v>
      </c>
      <c r="B75" s="332"/>
      <c r="C75" s="102"/>
      <c r="D75" s="103"/>
      <c r="E75" s="103"/>
      <c r="F75" s="111"/>
      <c r="G75" s="324"/>
      <c r="H75" s="198"/>
      <c r="I75" s="103"/>
      <c r="J75" s="103"/>
      <c r="K75" s="111"/>
      <c r="L75" s="103"/>
      <c r="M75" s="104"/>
      <c r="N75" s="318">
        <f t="shared" si="1"/>
        <v>0</v>
      </c>
      <c r="O75" s="104"/>
    </row>
    <row r="76" spans="1:15" ht="19.5" customHeight="1">
      <c r="A76" s="329">
        <v>69</v>
      </c>
      <c r="B76" s="332"/>
      <c r="C76" s="102"/>
      <c r="D76" s="103"/>
      <c r="E76" s="103"/>
      <c r="F76" s="111"/>
      <c r="G76" s="324"/>
      <c r="H76" s="198"/>
      <c r="I76" s="103"/>
      <c r="J76" s="103"/>
      <c r="K76" s="111"/>
      <c r="L76" s="103"/>
      <c r="M76" s="104"/>
      <c r="N76" s="318">
        <f t="shared" si="1"/>
        <v>0</v>
      </c>
      <c r="O76" s="104"/>
    </row>
    <row r="77" spans="1:15" ht="19.5" customHeight="1">
      <c r="A77" s="329">
        <v>70</v>
      </c>
      <c r="B77" s="332"/>
      <c r="C77" s="102"/>
      <c r="D77" s="103"/>
      <c r="E77" s="103"/>
      <c r="F77" s="111"/>
      <c r="G77" s="324"/>
      <c r="H77" s="198"/>
      <c r="I77" s="103"/>
      <c r="J77" s="103"/>
      <c r="K77" s="111"/>
      <c r="L77" s="103"/>
      <c r="M77" s="104"/>
      <c r="N77" s="318">
        <f t="shared" si="1"/>
        <v>0</v>
      </c>
      <c r="O77" s="104"/>
    </row>
    <row r="78" spans="1:15" ht="19.5" customHeight="1">
      <c r="A78" s="329">
        <v>71</v>
      </c>
      <c r="B78" s="332"/>
      <c r="C78" s="102"/>
      <c r="D78" s="103"/>
      <c r="E78" s="103"/>
      <c r="F78" s="111"/>
      <c r="G78" s="324"/>
      <c r="H78" s="198"/>
      <c r="I78" s="103"/>
      <c r="J78" s="103"/>
      <c r="K78" s="111"/>
      <c r="L78" s="103"/>
      <c r="M78" s="104"/>
      <c r="N78" s="318">
        <f t="shared" si="1"/>
        <v>0</v>
      </c>
      <c r="O78" s="104"/>
    </row>
    <row r="79" spans="1:15" ht="19.5" customHeight="1">
      <c r="A79" s="329">
        <v>72</v>
      </c>
      <c r="B79" s="332"/>
      <c r="C79" s="102"/>
      <c r="D79" s="103"/>
      <c r="E79" s="103"/>
      <c r="F79" s="111"/>
      <c r="G79" s="324"/>
      <c r="H79" s="198"/>
      <c r="I79" s="103"/>
      <c r="J79" s="103"/>
      <c r="K79" s="111"/>
      <c r="L79" s="103"/>
      <c r="M79" s="104"/>
      <c r="N79" s="318">
        <f t="shared" si="1"/>
        <v>0</v>
      </c>
      <c r="O79" s="104"/>
    </row>
    <row r="80" spans="1:15" ht="19.5" customHeight="1">
      <c r="A80" s="329">
        <v>73</v>
      </c>
      <c r="B80" s="332"/>
      <c r="C80" s="102"/>
      <c r="D80" s="103"/>
      <c r="E80" s="103"/>
      <c r="F80" s="111"/>
      <c r="G80" s="324"/>
      <c r="H80" s="198"/>
      <c r="I80" s="103"/>
      <c r="J80" s="103"/>
      <c r="K80" s="111"/>
      <c r="L80" s="103"/>
      <c r="M80" s="104"/>
      <c r="N80" s="318">
        <f t="shared" si="1"/>
        <v>0</v>
      </c>
      <c r="O80" s="104"/>
    </row>
    <row r="81" spans="1:15" ht="19.5" customHeight="1">
      <c r="A81" s="329">
        <v>74</v>
      </c>
      <c r="B81" s="332"/>
      <c r="C81" s="102"/>
      <c r="D81" s="103"/>
      <c r="E81" s="103"/>
      <c r="F81" s="111"/>
      <c r="G81" s="324"/>
      <c r="H81" s="198"/>
      <c r="I81" s="103"/>
      <c r="J81" s="103"/>
      <c r="K81" s="111"/>
      <c r="L81" s="103"/>
      <c r="M81" s="104"/>
      <c r="N81" s="318">
        <f t="shared" si="1"/>
        <v>0</v>
      </c>
      <c r="O81" s="104"/>
    </row>
    <row r="82" spans="1:15" ht="19.5" customHeight="1">
      <c r="A82" s="329">
        <v>75</v>
      </c>
      <c r="B82" s="332"/>
      <c r="C82" s="102"/>
      <c r="D82" s="103"/>
      <c r="E82" s="103"/>
      <c r="F82" s="111"/>
      <c r="G82" s="324"/>
      <c r="H82" s="198"/>
      <c r="I82" s="103"/>
      <c r="J82" s="103"/>
      <c r="K82" s="111"/>
      <c r="L82" s="103"/>
      <c r="M82" s="104"/>
      <c r="N82" s="318">
        <f t="shared" si="1"/>
        <v>0</v>
      </c>
      <c r="O82" s="104"/>
    </row>
    <row r="83" spans="1:15" ht="19.5" customHeight="1">
      <c r="A83" s="329">
        <v>76</v>
      </c>
      <c r="B83" s="332"/>
      <c r="C83" s="102"/>
      <c r="D83" s="103"/>
      <c r="E83" s="103"/>
      <c r="F83" s="111"/>
      <c r="G83" s="324"/>
      <c r="H83" s="198"/>
      <c r="I83" s="103"/>
      <c r="J83" s="103"/>
      <c r="K83" s="111"/>
      <c r="L83" s="103"/>
      <c r="M83" s="104"/>
      <c r="N83" s="318">
        <f t="shared" si="1"/>
        <v>0</v>
      </c>
      <c r="O83" s="104"/>
    </row>
    <row r="84" spans="1:15" ht="19.5" customHeight="1">
      <c r="A84" s="329">
        <v>77</v>
      </c>
      <c r="B84" s="332"/>
      <c r="C84" s="102"/>
      <c r="D84" s="103"/>
      <c r="E84" s="103"/>
      <c r="F84" s="111"/>
      <c r="G84" s="324"/>
      <c r="H84" s="198"/>
      <c r="I84" s="103"/>
      <c r="J84" s="103"/>
      <c r="K84" s="111"/>
      <c r="L84" s="103"/>
      <c r="M84" s="104"/>
      <c r="N84" s="318">
        <f t="shared" si="1"/>
        <v>0</v>
      </c>
      <c r="O84" s="104"/>
    </row>
    <row r="85" spans="1:15" ht="19.5" customHeight="1">
      <c r="A85" s="329">
        <v>78</v>
      </c>
      <c r="B85" s="332"/>
      <c r="C85" s="102"/>
      <c r="D85" s="103"/>
      <c r="E85" s="103"/>
      <c r="F85" s="111"/>
      <c r="G85" s="324"/>
      <c r="H85" s="198"/>
      <c r="I85" s="103"/>
      <c r="J85" s="103"/>
      <c r="K85" s="111"/>
      <c r="L85" s="103"/>
      <c r="M85" s="104"/>
      <c r="N85" s="318">
        <f t="shared" si="1"/>
        <v>0</v>
      </c>
      <c r="O85" s="104"/>
    </row>
    <row r="86" spans="1:15" ht="19.5" customHeight="1">
      <c r="A86" s="329">
        <v>79</v>
      </c>
      <c r="B86" s="332"/>
      <c r="C86" s="102"/>
      <c r="D86" s="103"/>
      <c r="E86" s="103"/>
      <c r="F86" s="111"/>
      <c r="G86" s="324"/>
      <c r="H86" s="198"/>
      <c r="I86" s="103"/>
      <c r="J86" s="103"/>
      <c r="K86" s="111"/>
      <c r="L86" s="103"/>
      <c r="M86" s="104"/>
      <c r="N86" s="318">
        <f t="shared" si="1"/>
        <v>0</v>
      </c>
      <c r="O86" s="104"/>
    </row>
    <row r="87" spans="1:15" ht="19.5" customHeight="1" thickBot="1">
      <c r="A87" s="329">
        <v>80</v>
      </c>
      <c r="B87" s="333"/>
      <c r="C87" s="248"/>
      <c r="D87" s="327"/>
      <c r="E87" s="327"/>
      <c r="F87" s="328"/>
      <c r="G87" s="325"/>
      <c r="H87" s="326"/>
      <c r="I87" s="327"/>
      <c r="J87" s="327"/>
      <c r="K87" s="328"/>
      <c r="L87" s="103"/>
      <c r="M87" s="104"/>
      <c r="N87" s="318">
        <f t="shared" si="1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indexed="17"/>
  </sheetPr>
  <dimension ref="A1:S46"/>
  <sheetViews>
    <sheetView tabSelected="1" zoomScalePageLayoutView="0" workbookViewId="0" topLeftCell="A4">
      <selection activeCell="O19" sqref="O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349" t="str">
        <f>Altalanos!$A$8</f>
        <v>piros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379"/>
      <c r="R2" s="378"/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29" t="s">
        <v>83</v>
      </c>
      <c r="R3" s="430" t="s">
        <v>89</v>
      </c>
      <c r="S3" s="428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1" t="s">
        <v>90</v>
      </c>
      <c r="R4" s="432" t="s">
        <v>85</v>
      </c>
      <c r="S4" s="428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433" t="s">
        <v>91</v>
      </c>
      <c r="R5" s="434" t="s">
        <v>87</v>
      </c>
      <c r="S5" s="428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IF($B8="","",VLOOKUP($B8,'piros fiú elo'!$A$7:$O$22,5))</f>
        <v>140220</v>
      </c>
      <c r="D7" s="469">
        <f>IF($B8="","",VLOOKUP($B8,'piros fiú elo'!$A$7:$O$23,14))</f>
        <v>0</v>
      </c>
      <c r="E7" s="367" t="str">
        <f>UPPER(IF($B8="","",VLOOKUP($B8,'piros fiú elo'!$A$7:$O$22,2)))</f>
        <v>ALMAI </v>
      </c>
      <c r="F7" s="372"/>
      <c r="G7" s="367" t="str">
        <f>IF($B8="","",VLOOKUP($B8,'piros fiú elo'!$A$7:$O$22,3))</f>
        <v>Sámuel</v>
      </c>
      <c r="H7" s="372"/>
      <c r="I7" s="367" t="str">
        <f>IF($B8="","",VLOOKUP($B8,'piros fiú elo'!$A$7:$O$22,4))</f>
        <v>MTK-Btc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1</v>
      </c>
      <c r="C8" s="371">
        <f>IF($B8="","",VLOOKUP($B8,'piros fiú elo'!$A$7:$O$22,10))</f>
        <v>140428</v>
      </c>
      <c r="D8" s="470"/>
      <c r="E8" s="367" t="str">
        <f>UPPER(IF($B8="","",VLOOKUP($B8,'piros fiú elo'!$A$7:$O$22,7)))</f>
        <v>GYURICZA </v>
      </c>
      <c r="F8" s="372"/>
      <c r="G8" s="367" t="str">
        <f>IF($B8="","",VLOOKUP($B8,'piros fiú elo'!$A$7:$O$22,8))</f>
        <v>Ákos</v>
      </c>
      <c r="H8" s="372"/>
      <c r="I8" s="367" t="str">
        <f>IF($B8="","",VLOOKUP($B8,'piros fiú elo'!$A$7:$O$22,9))</f>
        <v>MTK-Btc</v>
      </c>
      <c r="J8" s="359"/>
      <c r="K8" s="452" t="s">
        <v>404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f>IF($B11="","",VLOOKUP($B11,'piros fiú elo'!$A$7:$O$22,5))</f>
        <v>140403</v>
      </c>
      <c r="D10" s="469">
        <f>IF($B11="","",VLOOKUP($B11,'piros fiú elo'!$A$7:$O$23,14))</f>
        <v>0</v>
      </c>
      <c r="E10" s="367" t="str">
        <f>UPPER(IF($B11="","",VLOOKUP($B11,'piros fiú elo'!$A$7:$O$22,2)))</f>
        <v>DÁVID </v>
      </c>
      <c r="F10" s="372"/>
      <c r="G10" s="367" t="str">
        <f>IF($B11="","",VLOOKUP($B11,'piros fiú elo'!$A$7:$O$22,3))</f>
        <v>Soma</v>
      </c>
      <c r="H10" s="372"/>
      <c r="I10" s="367" t="str">
        <f>IF($B11="","",VLOOKUP($B11,'piros fiú elo'!$A$7:$O$22,4))</f>
        <v>Pillangó SE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>
        <v>4</v>
      </c>
      <c r="C11" s="371">
        <f>IF($B11="","",VLOOKUP($B11,'piros fiú elo'!$A$7:$O$22,10))</f>
        <v>150613</v>
      </c>
      <c r="D11" s="470"/>
      <c r="E11" s="367" t="str">
        <f>UPPER(IF($B11="","",VLOOKUP($B11,'piros fiú elo'!$A$7:$O$22,7)))</f>
        <v>GYULAI </v>
      </c>
      <c r="F11" s="372"/>
      <c r="G11" s="367" t="str">
        <f>IF($B11="","",VLOOKUP($B11,'piros fiú elo'!$A$7:$O$22,8))</f>
        <v>Bende</v>
      </c>
      <c r="H11" s="372"/>
      <c r="I11" s="367" t="str">
        <f>IF($B11="","",VLOOKUP($B11,'piros fiú elo'!$A$7:$O$22,9))</f>
        <v>Pillangó SE</v>
      </c>
      <c r="J11" s="359"/>
      <c r="K11" s="452" t="s">
        <v>405</v>
      </c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f>IF($B14="","",VLOOKUP($B14,'piros fiú elo'!$A$7:$O$22,5))</f>
        <v>141221</v>
      </c>
      <c r="D13" s="469">
        <f>IF($B14="","",VLOOKUP($B14,'piros fiú elo'!$A$7:$O$23,14))</f>
        <v>0</v>
      </c>
      <c r="E13" s="367" t="str">
        <f>UPPER(IF($B14="","",VLOOKUP($B14,'piros fiú elo'!$A$7:$O$22,2)))</f>
        <v>GONZALES </v>
      </c>
      <c r="F13" s="372"/>
      <c r="G13" s="367" t="str">
        <f>IF($B14="","",VLOOKUP($B14,'piros fiú elo'!$A$7:$O$22,3))</f>
        <v>Miron</v>
      </c>
      <c r="H13" s="372"/>
      <c r="I13" s="367" t="str">
        <f>IF($B14="","",VLOOKUP($B14,'piros fiú elo'!$A$7:$O$22,4))</f>
        <v>TM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>
        <v>3</v>
      </c>
      <c r="C14" s="371">
        <f>IF($B14="","",VLOOKUP($B14,'piros fiú elo'!$A$7:$O$22,10))</f>
        <v>141004</v>
      </c>
      <c r="D14" s="470"/>
      <c r="E14" s="367" t="str">
        <f>UPPER(IF($B14="","",VLOOKUP($B14,'piros fiú elo'!$A$7:$O$22,7)))</f>
        <v>HOLLOSI </v>
      </c>
      <c r="F14" s="372"/>
      <c r="G14" s="367" t="str">
        <f>IF($B14="","",VLOOKUP($B14,'piros fiú elo'!$A$7:$O$22,8))</f>
        <v>Nimrod</v>
      </c>
      <c r="H14" s="372"/>
      <c r="I14" s="367" t="str">
        <f>IF($B14="","",VLOOKUP($B14,'piros fiú elo'!$A$7:$O$22,9))</f>
        <v>TM</v>
      </c>
      <c r="J14" s="359"/>
      <c r="K14" s="452" t="s">
        <v>402</v>
      </c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</row>
    <row r="16" spans="1:13" ht="12.75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</row>
    <row r="17" spans="1:13" ht="12.75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ALMAI /GYURICZA </v>
      </c>
      <c r="E21" s="474"/>
      <c r="F21" s="474" t="str">
        <f>CONCATENATE(E10,"/",E11)</f>
        <v>DÁVID /GYULAI </v>
      </c>
      <c r="G21" s="474"/>
      <c r="H21" s="474" t="str">
        <f>CONCATENATE(E13,"/",E14)</f>
        <v>GONZALES /HOLLOSI </v>
      </c>
      <c r="I21" s="474"/>
      <c r="J21" s="359"/>
      <c r="K21" s="359"/>
      <c r="L21" s="359"/>
      <c r="M21" s="359"/>
    </row>
    <row r="22" spans="1:13" ht="18.75" customHeight="1">
      <c r="A22" s="418" t="s">
        <v>70</v>
      </c>
      <c r="B22" s="475" t="str">
        <f>CONCATENATE(E7,"/",E8)</f>
        <v>ALMAI /GYURICZA </v>
      </c>
      <c r="C22" s="475"/>
      <c r="D22" s="466"/>
      <c r="E22" s="466"/>
      <c r="F22" s="467" t="s">
        <v>380</v>
      </c>
      <c r="G22" s="468"/>
      <c r="H22" s="467" t="s">
        <v>409</v>
      </c>
      <c r="I22" s="468"/>
      <c r="J22" s="359"/>
      <c r="K22" s="359"/>
      <c r="L22" s="359"/>
      <c r="M22" s="359"/>
    </row>
    <row r="23" spans="1:13" ht="18.75" customHeight="1">
      <c r="A23" s="418" t="s">
        <v>71</v>
      </c>
      <c r="B23" s="475" t="str">
        <f>CONCATENATE(E10,"/",E11)</f>
        <v>DÁVID /GYULAI </v>
      </c>
      <c r="C23" s="475"/>
      <c r="D23" s="467" t="s">
        <v>381</v>
      </c>
      <c r="E23" s="468"/>
      <c r="F23" s="466"/>
      <c r="G23" s="466"/>
      <c r="H23" s="467" t="s">
        <v>391</v>
      </c>
      <c r="I23" s="468"/>
      <c r="J23" s="359"/>
      <c r="K23" s="359"/>
      <c r="L23" s="359"/>
      <c r="M23" s="359"/>
    </row>
    <row r="24" spans="1:13" ht="18.75" customHeight="1">
      <c r="A24" s="418" t="s">
        <v>72</v>
      </c>
      <c r="B24" s="475" t="str">
        <f>CONCATENATE(E13,"/",E14)</f>
        <v>GONZALES /HOLLOSI </v>
      </c>
      <c r="C24" s="475"/>
      <c r="D24" s="467" t="s">
        <v>408</v>
      </c>
      <c r="E24" s="468"/>
      <c r="F24" s="467" t="s">
        <v>390</v>
      </c>
      <c r="G24" s="468"/>
      <c r="H24" s="466"/>
      <c r="I24" s="466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159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91"/>
      <c r="F37" s="91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91"/>
      <c r="F38" s="91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91"/>
      <c r="F39" s="91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91"/>
      <c r="F40" s="184"/>
      <c r="G40" s="39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>
        <f>MIN(4,'piros fiú elo'!$O$5)</f>
        <v>0</v>
      </c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21">
    <mergeCell ref="B24:C24"/>
    <mergeCell ref="H21:I21"/>
    <mergeCell ref="B22:C22"/>
    <mergeCell ref="D22:E22"/>
    <mergeCell ref="F22:G22"/>
    <mergeCell ref="D23:E23"/>
    <mergeCell ref="D24:E24"/>
    <mergeCell ref="D7:D8"/>
    <mergeCell ref="D13:D14"/>
    <mergeCell ref="H24:I24"/>
    <mergeCell ref="H23:I23"/>
    <mergeCell ref="F23:G23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</mergeCells>
  <conditionalFormatting sqref="E7:E14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zoomScalePageLayoutView="0" workbookViewId="0" topLeftCell="A1">
      <selection activeCell="D23" sqref="D23:E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349" t="str">
        <f>Altalanos!$A$8</f>
        <v>piros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29" t="s">
        <v>83</v>
      </c>
      <c r="R2" s="430" t="s">
        <v>89</v>
      </c>
      <c r="S2" s="430" t="s">
        <v>84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1" t="s">
        <v>90</v>
      </c>
      <c r="R3" s="432" t="s">
        <v>85</v>
      </c>
      <c r="S3" s="432" t="s">
        <v>86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3" t="s">
        <v>91</v>
      </c>
      <c r="R4" s="434" t="s">
        <v>87</v>
      </c>
      <c r="S4" s="434" t="s">
        <v>88</v>
      </c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377"/>
      <c r="R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IF($B8="","",VLOOKUP($B8,'piros fiú elo'!$A$7:$O$22,5))</f>
        <v>140220</v>
      </c>
      <c r="D7" s="469">
        <f>IF($B8="","",VLOOKUP($B8,'piros fiú elo'!$A$7:$O$23,14))</f>
        <v>0</v>
      </c>
      <c r="E7" s="367" t="str">
        <f>UPPER(IF($B8="","",VLOOKUP($B8,'piros fiú elo'!$A$7:$O$22,2)))</f>
        <v>ALMAI </v>
      </c>
      <c r="F7" s="372"/>
      <c r="G7" s="367" t="str">
        <f>IF($B8="","",VLOOKUP($B8,'piros fiú elo'!$A$7:$O$22,3))</f>
        <v>Sámuel</v>
      </c>
      <c r="H7" s="372"/>
      <c r="I7" s="367" t="str">
        <f>IF($B8="","",VLOOKUP($B8,'piros fiú elo'!$A$7:$O$22,4))</f>
        <v>MTK-Btc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1</v>
      </c>
      <c r="C8" s="371">
        <f>IF($B8="","",VLOOKUP($B8,'piros fiú elo'!$A$7:$O$22,10))</f>
        <v>140428</v>
      </c>
      <c r="D8" s="470"/>
      <c r="E8" s="367" t="str">
        <f>UPPER(IF($B8="","",VLOOKUP($B8,'piros fiú elo'!$A$7:$O$22,7)))</f>
        <v>GYURICZA </v>
      </c>
      <c r="F8" s="372"/>
      <c r="G8" s="367" t="str">
        <f>IF($B8="","",VLOOKUP($B8,'piros fiú elo'!$A$7:$O$22,8))</f>
        <v>Ákos</v>
      </c>
      <c r="H8" s="372"/>
      <c r="I8" s="367" t="str">
        <f>IF($B8="","",VLOOKUP($B8,'piros fiú elo'!$A$7:$O$22,9))</f>
        <v>MTK-Btc</v>
      </c>
      <c r="J8" s="359"/>
      <c r="K8" s="452" t="s">
        <v>402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f>IF($B11="","",VLOOKUP($B11,'piros fiú elo'!$A$7:$O$22,5))</f>
        <v>141112</v>
      </c>
      <c r="D10" s="469">
        <f>IF($B11="","",VLOOKUP($B11,'piros fiú elo'!$A$7:$O$23,14))</f>
        <v>0</v>
      </c>
      <c r="E10" s="367" t="str">
        <f>UPPER(IF($B11="","",VLOOKUP($B11,'piros fiú elo'!$A$7:$O$22,2)))</f>
        <v>KÁRA </v>
      </c>
      <c r="F10" s="372"/>
      <c r="G10" s="367" t="str">
        <f>IF($B11="","",VLOOKUP($B11,'piros fiú elo'!$A$7:$O$22,3))</f>
        <v>Kristóf</v>
      </c>
      <c r="H10" s="372"/>
      <c r="I10" s="367" t="str">
        <f>IF($B11="","",VLOOKUP($B11,'piros fiú elo'!$A$7:$O$22,4))</f>
        <v>Pasarét TK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>
        <v>8</v>
      </c>
      <c r="C11" s="371">
        <f>IF($B11="","",VLOOKUP($B11,'piros fiú elo'!$A$7:$O$22,10))</f>
        <v>151016</v>
      </c>
      <c r="D11" s="470"/>
      <c r="E11" s="367" t="str">
        <f>UPPER(IF($B11="","",VLOOKUP($B11,'piros fiú elo'!$A$7:$O$22,7)))</f>
        <v>SZTAHOVSZKIJ </v>
      </c>
      <c r="F11" s="372"/>
      <c r="G11" s="367" t="str">
        <f>IF($B11="","",VLOOKUP($B11,'piros fiú elo'!$A$7:$O$22,8))</f>
        <v>Nikifor</v>
      </c>
      <c r="H11" s="372"/>
      <c r="I11" s="367" t="str">
        <f>IF($B11="","",VLOOKUP($B11,'piros fiú elo'!$A$7:$O$22,9))</f>
        <v>Pasarét TK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f>IF($B14="","",VLOOKUP($B14,'piros fiú elo'!$A$7:$O$22,5))</f>
        <v>140902</v>
      </c>
      <c r="D13" s="469">
        <f>IF($B14="","",VLOOKUP($B14,'piros fiú elo'!$A$7:$O$23,14))</f>
        <v>0</v>
      </c>
      <c r="E13" s="367" t="str">
        <f>UPPER(IF($B14="","",VLOOKUP($B14,'piros fiú elo'!$A$7:$O$22,2)))</f>
        <v>ZSIRAI </v>
      </c>
      <c r="F13" s="372"/>
      <c r="G13" s="367" t="str">
        <f>IF($B14="","",VLOOKUP($B14,'piros fiú elo'!$A$7:$O$22,3))</f>
        <v>Noé</v>
      </c>
      <c r="H13" s="372"/>
      <c r="I13" s="367" t="str">
        <f>IF($B14="","",VLOOKUP($B14,'piros fiú elo'!$A$7:$O$22,4))</f>
        <v>Fehérvár Kiskút TK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>
        <v>6</v>
      </c>
      <c r="C14" s="371">
        <f>IF($B14="","",VLOOKUP($B14,'piros fiú elo'!$A$7:$O$22,10))</f>
        <v>141115</v>
      </c>
      <c r="D14" s="470"/>
      <c r="E14" s="367" t="str">
        <f>UPPER(IF($B14="","",VLOOKUP($B14,'piros fiú elo'!$A$7:$O$22,7)))</f>
        <v>ESCOBAR-JANOVICS </v>
      </c>
      <c r="F14" s="372"/>
      <c r="G14" s="367" t="str">
        <f>IF($B14="","",VLOOKUP($B14,'piros fiú elo'!$A$7:$O$22,8))</f>
        <v>Albert</v>
      </c>
      <c r="H14" s="372"/>
      <c r="I14" s="367" t="str">
        <f>IF($B14="","",VLOOKUP($B14,'piros fiú elo'!$A$7:$O$22,9))</f>
        <v>Fehérvár Kiskút TK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84"/>
      <c r="B15" s="417"/>
      <c r="C15" s="424"/>
      <c r="D15" s="424"/>
      <c r="E15" s="425"/>
      <c r="F15" s="426"/>
      <c r="G15" s="425"/>
      <c r="H15" s="426"/>
      <c r="I15" s="425"/>
      <c r="J15" s="359"/>
      <c r="K15" s="402"/>
      <c r="L15" s="402"/>
      <c r="M15" s="359"/>
    </row>
    <row r="16" spans="1:13" ht="12.75">
      <c r="A16" s="384"/>
      <c r="B16" s="417"/>
      <c r="C16" s="371">
        <f>IF($B17="","",VLOOKUP($B17,'piros fiú elo'!$A$7:$O$22,5))</f>
      </c>
      <c r="D16" s="469">
        <f>IF($B17="","",VLOOKUP($B17,'piros fiú elo'!$A$7:$O$23,14))</f>
      </c>
      <c r="E16" s="367">
        <f>UPPER(IF($B17="","",VLOOKUP($B17,'piros fiú elo'!$A$7:$O$22,2)))</f>
      </c>
      <c r="F16" s="372"/>
      <c r="G16" s="367">
        <f>IF($B17="","",VLOOKUP($B17,'piros fiú elo'!$A$7:$O$22,3))</f>
      </c>
      <c r="H16" s="372"/>
      <c r="I16" s="367">
        <f>IF($B17="","",VLOOKUP($B17,'piros fiú elo'!$A$7:$O$22,4))</f>
      </c>
      <c r="J16" s="359"/>
      <c r="K16" s="359"/>
      <c r="L16" s="359"/>
      <c r="M16" s="359"/>
    </row>
    <row r="17" spans="1:13" ht="12.75">
      <c r="A17" s="384" t="s">
        <v>76</v>
      </c>
      <c r="B17" s="416"/>
      <c r="C17" s="371">
        <f>IF($B17="","",VLOOKUP($B17,'piros fiú elo'!$A$7:$O$22,10))</f>
      </c>
      <c r="D17" s="470"/>
      <c r="E17" s="367">
        <f>UPPER(IF($B17="","",VLOOKUP($B17,'piros fiú elo'!$A$7:$O$22,7)))</f>
      </c>
      <c r="F17" s="372"/>
      <c r="G17" s="367">
        <f>IF($B17="","",VLOOKUP($B17,'piros fiú elo'!$A$7:$O$22,8))</f>
      </c>
      <c r="H17" s="372"/>
      <c r="I17" s="367">
        <f>IF($B17="","",VLOOKUP($B17,'piros fiú elo'!$A$7:$O$22,9))</f>
      </c>
      <c r="J17" s="359"/>
      <c r="K17" s="358"/>
      <c r="L17" s="414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ALMAI /GYURICZA </v>
      </c>
      <c r="E21" s="474"/>
      <c r="F21" s="474" t="str">
        <f>CONCATENATE(E10,"/",E11)</f>
        <v>KÁRA /SZTAHOVSZKIJ </v>
      </c>
      <c r="G21" s="474"/>
      <c r="H21" s="474" t="str">
        <f>CONCATENATE(E13,"/",E14)</f>
        <v>ZSIRAI /ESCOBAR-JANOVICS </v>
      </c>
      <c r="I21" s="474"/>
      <c r="J21" s="474" t="str">
        <f>CONCATENATE(E16,"/",E17)</f>
        <v>/</v>
      </c>
      <c r="K21" s="474"/>
      <c r="L21" s="359"/>
      <c r="M21" s="359"/>
    </row>
    <row r="22" spans="1:13" ht="18.75" customHeight="1">
      <c r="A22" s="418" t="s">
        <v>70</v>
      </c>
      <c r="B22" s="475" t="str">
        <f>CONCATENATE(E7,"/",E8)</f>
        <v>ALMAI /GYURICZA </v>
      </c>
      <c r="C22" s="475"/>
      <c r="D22" s="466"/>
      <c r="E22" s="466"/>
      <c r="F22" s="467" t="s">
        <v>412</v>
      </c>
      <c r="G22" s="468"/>
      <c r="H22" s="467" t="s">
        <v>406</v>
      </c>
      <c r="I22" s="468"/>
      <c r="J22" s="468"/>
      <c r="K22" s="468"/>
      <c r="L22" s="359"/>
      <c r="M22" s="359"/>
    </row>
    <row r="23" spans="1:13" ht="18.75" customHeight="1">
      <c r="A23" s="418" t="s">
        <v>71</v>
      </c>
      <c r="B23" s="475" t="str">
        <f>CONCATENATE(E10,"/",E11)</f>
        <v>KÁRA /SZTAHOVSZKIJ </v>
      </c>
      <c r="C23" s="475"/>
      <c r="D23" s="467" t="s">
        <v>413</v>
      </c>
      <c r="E23" s="468"/>
      <c r="F23" s="466"/>
      <c r="G23" s="466"/>
      <c r="H23" s="467" t="s">
        <v>406</v>
      </c>
      <c r="I23" s="468"/>
      <c r="J23" s="468"/>
      <c r="K23" s="468"/>
      <c r="L23" s="359"/>
      <c r="M23" s="359"/>
    </row>
    <row r="24" spans="1:13" ht="18.75" customHeight="1">
      <c r="A24" s="418" t="s">
        <v>72</v>
      </c>
      <c r="B24" s="475" t="str">
        <f>CONCATENATE(E13,"/",E14)</f>
        <v>ZSIRAI /ESCOBAR-JANOVICS </v>
      </c>
      <c r="C24" s="475"/>
      <c r="D24" s="467" t="s">
        <v>407</v>
      </c>
      <c r="E24" s="468"/>
      <c r="F24" s="467" t="s">
        <v>407</v>
      </c>
      <c r="G24" s="468"/>
      <c r="H24" s="466"/>
      <c r="I24" s="466"/>
      <c r="J24" s="468"/>
      <c r="K24" s="468"/>
      <c r="L24" s="359"/>
      <c r="M24" s="359"/>
    </row>
    <row r="25" spans="1:13" ht="17.25" customHeight="1">
      <c r="A25" s="418" t="s">
        <v>76</v>
      </c>
      <c r="B25" s="475" t="str">
        <f>CONCATENATE(E16,"/",E17)</f>
        <v>/</v>
      </c>
      <c r="C25" s="475"/>
      <c r="D25" s="476"/>
      <c r="E25" s="476"/>
      <c r="F25" s="476"/>
      <c r="G25" s="476"/>
      <c r="H25" s="476"/>
      <c r="I25" s="476"/>
      <c r="J25" s="477"/>
      <c r="K25" s="477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392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478"/>
      <c r="F37" s="478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479"/>
      <c r="F38" s="479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401"/>
      <c r="F39" s="402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401"/>
      <c r="F40" s="402"/>
      <c r="G40" s="40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/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33">
    <mergeCell ref="B25:C25"/>
    <mergeCell ref="D25:E25"/>
    <mergeCell ref="D16:D17"/>
    <mergeCell ref="E37:F37"/>
    <mergeCell ref="B24:C24"/>
    <mergeCell ref="E38:F38"/>
    <mergeCell ref="D24:E24"/>
    <mergeCell ref="B23:C23"/>
    <mergeCell ref="D23:E23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H23:I23"/>
    <mergeCell ref="H21:I21"/>
    <mergeCell ref="B22:C22"/>
    <mergeCell ref="D22:E22"/>
    <mergeCell ref="F22:G22"/>
    <mergeCell ref="H22:I22"/>
    <mergeCell ref="D13:D14"/>
    <mergeCell ref="B21:C21"/>
    <mergeCell ref="D21:E21"/>
    <mergeCell ref="F21:G21"/>
    <mergeCell ref="A1:F1"/>
    <mergeCell ref="A4:C4"/>
    <mergeCell ref="D7:D8"/>
    <mergeCell ref="D10:D11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">
    <tabColor indexed="17"/>
  </sheetPr>
  <dimension ref="A1:S53"/>
  <sheetViews>
    <sheetView zoomScalePageLayoutView="0" workbookViewId="0" topLeftCell="A1">
      <pane ySplit="4" topLeftCell="A22" activePane="bottomLeft" state="frozen"/>
      <selection pane="topLeft" activeCell="A14" sqref="A14"/>
      <selection pane="bottomLeft" activeCell="M32" sqref="M3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429" t="s">
        <v>83</v>
      </c>
      <c r="R1" s="430" t="s">
        <v>89</v>
      </c>
      <c r="S1" s="377"/>
    </row>
    <row r="2" spans="1:19" ht="12.75">
      <c r="A2" s="348" t="s">
        <v>38</v>
      </c>
      <c r="B2" s="349"/>
      <c r="C2" s="349"/>
      <c r="D2" s="349"/>
      <c r="E2" s="349" t="str">
        <f>Altalanos!$A$8</f>
        <v>piros fiú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31" t="s">
        <v>90</v>
      </c>
      <c r="R2" s="432" t="s">
        <v>85</v>
      </c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3" t="s">
        <v>91</v>
      </c>
      <c r="R3" s="434" t="s">
        <v>87</v>
      </c>
      <c r="S3" s="377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S4" s="377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3.5" customHeight="1">
      <c r="A7" s="359"/>
      <c r="B7" s="359"/>
      <c r="C7" s="371">
        <f>IF($B8="","",VLOOKUP($B8,'piros fiú elo'!$A$7:$O$22,5))</f>
        <v>140425</v>
      </c>
      <c r="D7" s="469">
        <f>IF($B8="","",VLOOKUP($B8,'piros fiú elo'!$A$7:$O$23,14))</f>
        <v>0</v>
      </c>
      <c r="E7" s="368" t="str">
        <f>UPPER(IF($B8="","",VLOOKUP($B8,'piros fiú elo'!$A$7:$O$22,2)))</f>
        <v>NEMES </v>
      </c>
      <c r="F7" s="370"/>
      <c r="G7" s="368" t="str">
        <f>IF($B8="","",VLOOKUP($B8,'piros fiú elo'!$A$7:$O$22,3))</f>
        <v>Mirkó</v>
      </c>
      <c r="H7" s="370"/>
      <c r="I7" s="368" t="str">
        <f>IF($B8="","",VLOOKUP($B8,'piros fiú elo'!$A$7:$O$22,4))</f>
        <v>MESE Tenisz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419" t="s">
        <v>70</v>
      </c>
      <c r="B8" s="437">
        <v>2</v>
      </c>
      <c r="C8" s="371">
        <f>IF($B8="","",VLOOKUP($B8,'piros fiú elo'!$A$7:$O$22,10))</f>
        <v>150130</v>
      </c>
      <c r="D8" s="470"/>
      <c r="E8" s="368" t="str">
        <f>UPPER(IF($B8="","",VLOOKUP($B8,'piros fiú elo'!$A$7:$O$22,7)))</f>
        <v>NAGY </v>
      </c>
      <c r="F8" s="370"/>
      <c r="G8" s="368" t="str">
        <f>IF($B8="","",VLOOKUP($B8,'piros fiú elo'!$A$7:$O$22,8))</f>
        <v>Kolos</v>
      </c>
      <c r="H8" s="370"/>
      <c r="I8" s="368" t="str">
        <f>IF($B8="","",VLOOKUP($B8,'piros fiú elo'!$A$7:$O$22,9))</f>
        <v>MESE Tenisz</v>
      </c>
      <c r="J8" s="359"/>
      <c r="K8" s="358"/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35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35"/>
      <c r="C10" s="371">
        <f>IF($B11="","",VLOOKUP($B11,'piros fiú elo'!$A$7:$O$22,5))</f>
        <v>140403</v>
      </c>
      <c r="D10" s="469">
        <f>IF($B11="","",VLOOKUP($B11,'piros fiú elo'!$A$7:$O$23,14))</f>
        <v>0</v>
      </c>
      <c r="E10" s="367" t="str">
        <f>UPPER(IF($B11="","",VLOOKUP($B11,'piros fiú elo'!$A$7:$O$22,2)))</f>
        <v>DÁVID </v>
      </c>
      <c r="F10" s="372"/>
      <c r="G10" s="367" t="str">
        <f>IF($B11="","",VLOOKUP($B11,'piros fiú elo'!$A$7:$O$22,3))</f>
        <v>Soma</v>
      </c>
      <c r="H10" s="372"/>
      <c r="I10" s="367" t="str">
        <f>IF($B11="","",VLOOKUP($B11,'piros fiú elo'!$A$7:$O$22,4))</f>
        <v>Pillangó SE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36">
        <v>4</v>
      </c>
      <c r="C11" s="371">
        <f>IF($B11="","",VLOOKUP($B11,'piros fiú elo'!$A$7:$O$22,10))</f>
        <v>150613</v>
      </c>
      <c r="D11" s="470"/>
      <c r="E11" s="367" t="str">
        <f>UPPER(IF($B11="","",VLOOKUP($B11,'piros fiú elo'!$A$7:$O$22,7)))</f>
        <v>GYULAI </v>
      </c>
      <c r="F11" s="372"/>
      <c r="G11" s="367" t="str">
        <f>IF($B11="","",VLOOKUP($B11,'piros fiú elo'!$A$7:$O$22,8))</f>
        <v>Bende</v>
      </c>
      <c r="H11" s="372"/>
      <c r="I11" s="367" t="str">
        <f>IF($B11="","",VLOOKUP($B11,'piros fiú elo'!$A$7:$O$22,9))</f>
        <v>Pillangó SE</v>
      </c>
      <c r="J11" s="359"/>
      <c r="K11" s="358"/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35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35"/>
      <c r="C13" s="371">
        <f>IF($B14="","",VLOOKUP($B14,'piros fiú elo'!$A$7:$O$22,5))</f>
        <v>150511</v>
      </c>
      <c r="D13" s="469">
        <f>IF($B14="","",VLOOKUP($B14,'piros fiú elo'!$A$7:$O$23,14))</f>
        <v>0</v>
      </c>
      <c r="E13" s="367" t="str">
        <f>UPPER(IF($B14="","",VLOOKUP($B14,'piros fiú elo'!$A$7:$O$22,2)))</f>
        <v>SZABÓ </v>
      </c>
      <c r="F13" s="372"/>
      <c r="G13" s="367" t="str">
        <f>IF($B14="","",VLOOKUP($B14,'piros fiú elo'!$A$7:$O$22,3))</f>
        <v>Tamás Dominik</v>
      </c>
      <c r="H13" s="372"/>
      <c r="I13" s="367" t="str">
        <f>IF($B14="","",VLOOKUP($B14,'piros fiú elo'!$A$7:$O$22,4))</f>
        <v>Kiskút Tenisz Club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36">
        <v>5</v>
      </c>
      <c r="C14" s="371">
        <f>IF($B14="","",VLOOKUP($B14,'piros fiú elo'!$A$7:$O$22,10))</f>
        <v>160211</v>
      </c>
      <c r="D14" s="470"/>
      <c r="E14" s="367" t="str">
        <f>UPPER(IF($B14="","",VLOOKUP($B14,'piros fiú elo'!$A$7:$O$22,7)))</f>
        <v>ORBÁN-HAPP </v>
      </c>
      <c r="F14" s="372"/>
      <c r="G14" s="367" t="str">
        <f>IF($B14="","",VLOOKUP($B14,'piros fiú elo'!$A$7:$O$22,8))</f>
        <v>Gellért</v>
      </c>
      <c r="H14" s="372"/>
      <c r="I14" s="367" t="str">
        <f>IF($B14="","",VLOOKUP($B14,'piros fiú elo'!$A$7:$O$22,9))</f>
        <v>GYAC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84"/>
      <c r="C15" s="413"/>
      <c r="D15" s="359"/>
      <c r="E15" s="359"/>
      <c r="F15" s="359"/>
      <c r="G15" s="359"/>
      <c r="H15" s="359"/>
      <c r="I15" s="359"/>
      <c r="J15" s="359"/>
      <c r="K15" s="427"/>
      <c r="L15" s="427"/>
      <c r="M15" s="359"/>
    </row>
    <row r="16" spans="1:13" ht="12.75">
      <c r="A16" s="359"/>
      <c r="B16" s="384"/>
      <c r="C16" s="371">
        <f>IF($B17="","",VLOOKUP($B17,'piros fiú elo'!$A$7:$O$22,5))</f>
        <v>141221</v>
      </c>
      <c r="D16" s="469">
        <f>IF($B17="","",VLOOKUP($B17,'piros fiú elo'!$A$7:$O$23,14))</f>
        <v>0</v>
      </c>
      <c r="E16" s="368" t="str">
        <f>UPPER(IF($B17="","",VLOOKUP($B17,'piros fiú elo'!$A$7:$O$22,2)))</f>
        <v>GONZALES </v>
      </c>
      <c r="F16" s="370"/>
      <c r="G16" s="368" t="str">
        <f>IF($B17="","",VLOOKUP($B17,'piros fiú elo'!$A$7:$O$22,3))</f>
        <v>Miron</v>
      </c>
      <c r="H16" s="370"/>
      <c r="I16" s="368" t="str">
        <f>IF($B17="","",VLOOKUP($B17,'piros fiú elo'!$A$7:$O$22,4))</f>
        <v>TM</v>
      </c>
      <c r="J16" s="359"/>
      <c r="K16" s="359"/>
      <c r="L16" s="359"/>
      <c r="M16" s="359"/>
    </row>
    <row r="17" spans="1:13" ht="12.75">
      <c r="A17" s="419" t="s">
        <v>76</v>
      </c>
      <c r="B17" s="437">
        <v>3</v>
      </c>
      <c r="C17" s="371">
        <f>IF($B17="","",VLOOKUP($B17,'piros fiú elo'!$A$7:$O$22,10))</f>
        <v>141004</v>
      </c>
      <c r="D17" s="470"/>
      <c r="E17" s="368" t="str">
        <f>UPPER(IF($B17="","",VLOOKUP($B17,'piros fiú elo'!$A$7:$O$22,7)))</f>
        <v>HOLLOSI </v>
      </c>
      <c r="F17" s="370"/>
      <c r="G17" s="368" t="str">
        <f>IF($B17="","",VLOOKUP($B17,'piros fiú elo'!$A$7:$O$22,8))</f>
        <v>Nimrod</v>
      </c>
      <c r="H17" s="370"/>
      <c r="I17" s="368" t="str">
        <f>IF($B17="","",VLOOKUP($B17,'piros fiú elo'!$A$7:$O$22,9))</f>
        <v>TM</v>
      </c>
      <c r="J17" s="359"/>
      <c r="K17" s="358"/>
      <c r="L17" s="414"/>
      <c r="M17" s="359"/>
    </row>
    <row r="18" spans="1:13" ht="12.75">
      <c r="A18" s="384"/>
      <c r="B18" s="435"/>
      <c r="C18" s="424"/>
      <c r="D18" s="424"/>
      <c r="E18" s="425"/>
      <c r="F18" s="426"/>
      <c r="G18" s="425"/>
      <c r="H18" s="426"/>
      <c r="I18" s="425"/>
      <c r="J18" s="359"/>
      <c r="K18" s="402"/>
      <c r="L18" s="402"/>
      <c r="M18" s="359"/>
    </row>
    <row r="19" spans="1:13" ht="12.75">
      <c r="A19" s="384"/>
      <c r="B19" s="435"/>
      <c r="C19" s="371">
        <f>IF($B20="","",VLOOKUP($B20,'piros fiú elo'!$A$7:$O$22,5))</f>
        <v>140502</v>
      </c>
      <c r="D19" s="469">
        <f>IF($B20="","",VLOOKUP($B20,'piros fiú elo'!$A$7:$O$23,14))</f>
        <v>0</v>
      </c>
      <c r="E19" s="367" t="str">
        <f>UPPER(IF($B20="","",VLOOKUP($B20,'piros fiú elo'!$A$7:$O$22,2)))</f>
        <v>MARTON </v>
      </c>
      <c r="F19" s="372"/>
      <c r="G19" s="367" t="str">
        <f>IF($B20="","",VLOOKUP($B20,'piros fiú elo'!$A$7:$O$22,3))</f>
        <v>Zsombor</v>
      </c>
      <c r="H19" s="372"/>
      <c r="I19" s="367" t="str">
        <f>IF($B20="","",VLOOKUP($B20,'piros fiú elo'!$A$7:$O$22,4))</f>
        <v>Kőszegi SE</v>
      </c>
      <c r="J19" s="359"/>
      <c r="K19" s="359"/>
      <c r="L19" s="359"/>
      <c r="M19" s="359"/>
    </row>
    <row r="20" spans="1:13" ht="12.75">
      <c r="A20" s="384" t="s">
        <v>77</v>
      </c>
      <c r="B20" s="436">
        <v>7</v>
      </c>
      <c r="C20" s="371">
        <f>IF($B20="","",VLOOKUP($B20,'piros fiú elo'!$A$7:$O$22,10))</f>
        <v>140903</v>
      </c>
      <c r="D20" s="470"/>
      <c r="E20" s="367" t="str">
        <f>UPPER(IF($B20="","",VLOOKUP($B20,'piros fiú elo'!$A$7:$O$22,7)))</f>
        <v>SCHECK </v>
      </c>
      <c r="F20" s="372"/>
      <c r="G20" s="367" t="str">
        <f>IF($B20="","",VLOOKUP($B20,'piros fiú elo'!$A$7:$O$22,8))</f>
        <v>Maximilien</v>
      </c>
      <c r="H20" s="372"/>
      <c r="I20" s="367" t="str">
        <f>IF($B20="","",VLOOKUP($B20,'piros fiú elo'!$A$7:$O$22,9))</f>
        <v>Kőszegi SE</v>
      </c>
      <c r="J20" s="359"/>
      <c r="K20" s="358"/>
      <c r="L20" s="414"/>
      <c r="M20" s="359"/>
    </row>
    <row r="21" spans="1:13" ht="12.75">
      <c r="A21" s="384"/>
      <c r="B21" s="435"/>
      <c r="C21" s="424"/>
      <c r="D21" s="424"/>
      <c r="E21" s="425"/>
      <c r="F21" s="426"/>
      <c r="G21" s="425"/>
      <c r="H21" s="426"/>
      <c r="I21" s="425"/>
      <c r="J21" s="359"/>
      <c r="K21" s="402"/>
      <c r="L21" s="402"/>
      <c r="M21" s="359"/>
    </row>
    <row r="22" spans="1:13" ht="12.75">
      <c r="A22" s="384"/>
      <c r="B22" s="435"/>
      <c r="C22" s="371">
        <f>IF($B23="","",VLOOKUP($B23,'piros fiú elo'!$A$7:$O$22,5))</f>
        <v>140624</v>
      </c>
      <c r="D22" s="469">
        <f>IF($B23="","",VLOOKUP($B23,'piros fiú elo'!$A$7:$O$23,14))</f>
        <v>0</v>
      </c>
      <c r="E22" s="367" t="str">
        <f>UPPER(IF($B23="","",VLOOKUP($B23,'piros fiú elo'!$A$7:$O$22,2)))</f>
        <v>BÁRCZY </v>
      </c>
      <c r="F22" s="372"/>
      <c r="G22" s="367" t="str">
        <f>IF($B23="","",VLOOKUP($B23,'piros fiú elo'!$A$7:$O$22,3))</f>
        <v>Hunor</v>
      </c>
      <c r="H22" s="372"/>
      <c r="I22" s="367" t="str">
        <f>IF($B23="","",VLOOKUP($B23,'piros fiú elo'!$A$7:$O$22,4))</f>
        <v>Pasarét TK</v>
      </c>
      <c r="J22" s="359"/>
      <c r="K22" s="359"/>
      <c r="L22" s="359"/>
      <c r="M22" s="359"/>
    </row>
    <row r="23" spans="1:13" ht="12.75">
      <c r="A23" s="384" t="s">
        <v>78</v>
      </c>
      <c r="B23" s="436">
        <v>9</v>
      </c>
      <c r="C23" s="371">
        <f>IF($B23="","",VLOOKUP($B23,'piros fiú elo'!$A$7:$O$22,10))</f>
        <v>151124</v>
      </c>
      <c r="D23" s="470"/>
      <c r="E23" s="367" t="str">
        <f>UPPER(IF($B23="","",VLOOKUP($B23,'piros fiú elo'!$A$7:$O$22,7)))</f>
        <v>RUTHNER </v>
      </c>
      <c r="F23" s="372"/>
      <c r="G23" s="367" t="str">
        <f>IF($B23="","",VLOOKUP($B23,'piros fiú elo'!$A$7:$O$22,8))</f>
        <v>Brúnó</v>
      </c>
      <c r="H23" s="372"/>
      <c r="I23" s="367" t="str">
        <f>IF($B23="","",VLOOKUP($B23,'piros fiú elo'!$A$7:$O$22,9))</f>
        <v>Pasarét TK</v>
      </c>
      <c r="J23" s="359"/>
      <c r="K23" s="358"/>
      <c r="L23" s="414"/>
      <c r="M23" s="359"/>
    </row>
    <row r="24" spans="1:13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8.75" customHeight="1">
      <c r="A26" s="359"/>
      <c r="B26" s="473"/>
      <c r="C26" s="473"/>
      <c r="D26" s="474" t="str">
        <f>CONCATENATE(E7,"/",E8)</f>
        <v>NEMES /NAGY </v>
      </c>
      <c r="E26" s="474"/>
      <c r="F26" s="474" t="str">
        <f>CONCATENATE(E10,"/",E11)</f>
        <v>DÁVID /GYULAI </v>
      </c>
      <c r="G26" s="474"/>
      <c r="H26" s="474" t="str">
        <f>CONCATENATE(E13,"/",E14)</f>
        <v>SZABÓ /ORBÁN-HAPP </v>
      </c>
      <c r="I26" s="474"/>
      <c r="J26" s="359"/>
      <c r="K26" s="359"/>
      <c r="L26" s="359"/>
      <c r="M26" s="420" t="s">
        <v>74</v>
      </c>
    </row>
    <row r="27" spans="1:13" ht="18.75" customHeight="1">
      <c r="A27" s="418" t="s">
        <v>70</v>
      </c>
      <c r="B27" s="480" t="str">
        <f>CONCATENATE(E7,"/",E8)</f>
        <v>NEMES /NAGY </v>
      </c>
      <c r="C27" s="480"/>
      <c r="D27" s="466"/>
      <c r="E27" s="466"/>
      <c r="F27" s="467" t="s">
        <v>385</v>
      </c>
      <c r="G27" s="468"/>
      <c r="H27" s="467" t="s">
        <v>400</v>
      </c>
      <c r="I27" s="468"/>
      <c r="J27" s="359"/>
      <c r="K27" s="359"/>
      <c r="L27" s="359"/>
      <c r="M27" s="422"/>
    </row>
    <row r="28" spans="1:13" ht="18.75" customHeight="1">
      <c r="A28" s="418" t="s">
        <v>71</v>
      </c>
      <c r="B28" s="480" t="str">
        <f>CONCATENATE(E10,"/",E11)</f>
        <v>DÁVID /GYULAI </v>
      </c>
      <c r="C28" s="480"/>
      <c r="D28" s="467" t="s">
        <v>384</v>
      </c>
      <c r="E28" s="468"/>
      <c r="F28" s="466"/>
      <c r="G28" s="466"/>
      <c r="H28" s="467" t="s">
        <v>394</v>
      </c>
      <c r="I28" s="468"/>
      <c r="J28" s="359"/>
      <c r="K28" s="359"/>
      <c r="L28" s="359"/>
      <c r="M28" s="454" t="s">
        <v>402</v>
      </c>
    </row>
    <row r="29" spans="1:13" ht="18.75" customHeight="1">
      <c r="A29" s="418" t="s">
        <v>72</v>
      </c>
      <c r="B29" s="480" t="str">
        <f>CONCATENATE(E13,"/",E14)</f>
        <v>SZABÓ /ORBÁN-HAPP </v>
      </c>
      <c r="C29" s="480"/>
      <c r="D29" s="467" t="s">
        <v>401</v>
      </c>
      <c r="E29" s="468"/>
      <c r="F29" s="467" t="s">
        <v>395</v>
      </c>
      <c r="G29" s="468"/>
      <c r="H29" s="466"/>
      <c r="I29" s="466"/>
      <c r="J29" s="359"/>
      <c r="K29" s="359"/>
      <c r="L29" s="359"/>
      <c r="M29" s="422"/>
    </row>
    <row r="30" spans="1:13" ht="12.75">
      <c r="A30" s="359"/>
      <c r="B30" s="448"/>
      <c r="C30" s="448"/>
      <c r="D30" s="448"/>
      <c r="E30" s="448"/>
      <c r="F30" s="448"/>
      <c r="G30" s="448"/>
      <c r="H30" s="448"/>
      <c r="I30" s="448"/>
      <c r="J30" s="359"/>
      <c r="K30" s="359"/>
      <c r="L30" s="359"/>
      <c r="M30" s="359"/>
    </row>
    <row r="31" spans="1:13" ht="18.75" customHeight="1">
      <c r="A31" s="359"/>
      <c r="B31" s="481"/>
      <c r="C31" s="481"/>
      <c r="D31" s="482" t="str">
        <f>CONCATENATE(E16,"/",E17)</f>
        <v>GONZALES /HOLLOSI </v>
      </c>
      <c r="E31" s="482"/>
      <c r="F31" s="482" t="str">
        <f>CONCATENATE(E19,"/",E20)</f>
        <v>MARTON /SCHECK </v>
      </c>
      <c r="G31" s="482"/>
      <c r="H31" s="482" t="str">
        <f>CONCATENATE(E22,"/",E23)</f>
        <v>BÁRCZY /RUTHNER </v>
      </c>
      <c r="I31" s="482"/>
      <c r="J31" s="359"/>
      <c r="K31" s="359"/>
      <c r="L31" s="359"/>
      <c r="M31" s="423"/>
    </row>
    <row r="32" spans="1:13" ht="18.75" customHeight="1">
      <c r="A32" s="418" t="s">
        <v>76</v>
      </c>
      <c r="B32" s="480" t="str">
        <f>CONCATENATE(E16,"/",E17)</f>
        <v>GONZALES /HOLLOSI </v>
      </c>
      <c r="C32" s="480"/>
      <c r="D32" s="466"/>
      <c r="E32" s="466"/>
      <c r="F32" s="467" t="s">
        <v>408</v>
      </c>
      <c r="G32" s="468"/>
      <c r="H32" s="467" t="s">
        <v>398</v>
      </c>
      <c r="I32" s="468"/>
      <c r="J32" s="359"/>
      <c r="K32" s="359"/>
      <c r="L32" s="359"/>
      <c r="M32" s="454" t="s">
        <v>402</v>
      </c>
    </row>
    <row r="33" spans="1:13" ht="18.75" customHeight="1">
      <c r="A33" s="418" t="s">
        <v>77</v>
      </c>
      <c r="B33" s="480" t="str">
        <f>CONCATENATE(E19,"/",E20)</f>
        <v>MARTON /SCHECK </v>
      </c>
      <c r="C33" s="480"/>
      <c r="D33" s="467" t="s">
        <v>409</v>
      </c>
      <c r="E33" s="468"/>
      <c r="F33" s="466"/>
      <c r="G33" s="466"/>
      <c r="H33" s="467" t="s">
        <v>397</v>
      </c>
      <c r="I33" s="468"/>
      <c r="J33" s="359"/>
      <c r="K33" s="359"/>
      <c r="L33" s="359"/>
      <c r="M33" s="422"/>
    </row>
    <row r="34" spans="1:13" ht="18.75" customHeight="1">
      <c r="A34" s="418" t="s">
        <v>78</v>
      </c>
      <c r="B34" s="480" t="str">
        <f>CONCATENATE(E22,"/",E23)</f>
        <v>BÁRCZY /RUTHNER </v>
      </c>
      <c r="C34" s="480"/>
      <c r="D34" s="467" t="s">
        <v>399</v>
      </c>
      <c r="E34" s="468"/>
      <c r="F34" s="467" t="s">
        <v>396</v>
      </c>
      <c r="G34" s="468"/>
      <c r="H34" s="466"/>
      <c r="I34" s="466"/>
      <c r="J34" s="359"/>
      <c r="K34" s="359"/>
      <c r="L34" s="359"/>
      <c r="M34" s="422"/>
    </row>
    <row r="35" spans="1:13" ht="12.75">
      <c r="A35" s="359"/>
      <c r="B35" s="448"/>
      <c r="C35" s="448"/>
      <c r="D35" s="448"/>
      <c r="E35" s="448"/>
      <c r="F35" s="448"/>
      <c r="G35" s="448"/>
      <c r="H35" s="448"/>
      <c r="I35" s="448"/>
      <c r="J35" s="359"/>
      <c r="K35" s="359"/>
      <c r="L35" s="359"/>
      <c r="M35" s="359"/>
    </row>
    <row r="36" spans="1:13" ht="12.75">
      <c r="A36" s="359" t="s">
        <v>43</v>
      </c>
      <c r="B36" s="448"/>
      <c r="C36" s="483">
        <f>IF(M27=1,B27,IF(M28=1,B28,IF(M29=1,B29,"")))</f>
      </c>
      <c r="D36" s="483"/>
      <c r="E36" s="449" t="s">
        <v>80</v>
      </c>
      <c r="F36" s="483">
        <f>IF(M32=1,B32,IF(M33=1,B33,IF(M34=1,B34,"")))</f>
      </c>
      <c r="G36" s="483"/>
      <c r="H36" s="448"/>
      <c r="I36" s="450"/>
      <c r="J36" s="359"/>
      <c r="K36" s="359"/>
      <c r="L36" s="359"/>
      <c r="M36" s="359"/>
    </row>
    <row r="37" spans="1:13" ht="12.75">
      <c r="A37" s="359"/>
      <c r="B37" s="448"/>
      <c r="C37" s="448"/>
      <c r="D37" s="448"/>
      <c r="E37" s="448"/>
      <c r="F37" s="449"/>
      <c r="G37" s="449"/>
      <c r="H37" s="448"/>
      <c r="I37" s="448"/>
      <c r="J37" s="359"/>
      <c r="K37" s="359"/>
      <c r="L37" s="359"/>
      <c r="M37" s="359"/>
    </row>
    <row r="38" spans="1:13" ht="12.75">
      <c r="A38" s="359" t="s">
        <v>79</v>
      </c>
      <c r="B38" s="448"/>
      <c r="C38" s="483">
        <f>IF(M27=2,B27,IF(M28=2,B28,IF(M29=2,B29,"")))</f>
      </c>
      <c r="D38" s="483"/>
      <c r="E38" s="449" t="s">
        <v>80</v>
      </c>
      <c r="F38" s="483">
        <f>IF(M32=2,B32,IF(M33=2,B33,IF(M34=2,B34,"")))</f>
      </c>
      <c r="G38" s="483"/>
      <c r="H38" s="448"/>
      <c r="I38" s="450"/>
      <c r="J38" s="359"/>
      <c r="K38" s="359"/>
      <c r="L38" s="359"/>
      <c r="M38" s="359"/>
    </row>
    <row r="39" spans="1:13" ht="12.75">
      <c r="A39" s="359"/>
      <c r="B39" s="448"/>
      <c r="C39" s="451"/>
      <c r="D39" s="451"/>
      <c r="E39" s="449"/>
      <c r="F39" s="451"/>
      <c r="G39" s="451"/>
      <c r="H39" s="448"/>
      <c r="I39" s="448"/>
      <c r="J39" s="359"/>
      <c r="K39" s="359"/>
      <c r="L39" s="359"/>
      <c r="M39" s="359"/>
    </row>
    <row r="40" spans="1:13" ht="12.75">
      <c r="A40" s="359" t="s">
        <v>81</v>
      </c>
      <c r="B40" s="448"/>
      <c r="C40" s="483">
        <f>IF(M27=3,B27,IF(M28=3,B28,IF(M29=3,B29,"")))</f>
      </c>
      <c r="D40" s="483"/>
      <c r="E40" s="449" t="s">
        <v>80</v>
      </c>
      <c r="F40" s="483">
        <f>IF(M32=3,B32,IF(M33=3,B33,IF(M34=3,B34,"")))</f>
      </c>
      <c r="G40" s="483"/>
      <c r="H40" s="448"/>
      <c r="I40" s="450"/>
      <c r="J40" s="359"/>
      <c r="K40" s="359"/>
      <c r="L40" s="359"/>
      <c r="M40" s="359"/>
    </row>
    <row r="41" spans="1:13" ht="12.75">
      <c r="A41" s="359"/>
      <c r="B41" s="448"/>
      <c r="C41" s="448"/>
      <c r="D41" s="448"/>
      <c r="E41" s="448"/>
      <c r="F41" s="448"/>
      <c r="G41" s="448"/>
      <c r="H41" s="448"/>
      <c r="I41" s="448"/>
      <c r="J41" s="359"/>
      <c r="K41" s="359"/>
      <c r="L41" s="359"/>
      <c r="M41" s="359"/>
    </row>
    <row r="42" spans="1:19" ht="12.75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8"/>
      <c r="M42" s="359"/>
      <c r="O42" s="377"/>
      <c r="P42" s="377"/>
      <c r="Q42" s="377"/>
      <c r="R42" s="377"/>
      <c r="S42" s="377"/>
    </row>
    <row r="43" spans="1:19" ht="12.75">
      <c r="A43" s="155" t="s">
        <v>30</v>
      </c>
      <c r="B43" s="156"/>
      <c r="C43" s="303"/>
      <c r="D43" s="391" t="s">
        <v>3</v>
      </c>
      <c r="E43" s="392" t="s">
        <v>32</v>
      </c>
      <c r="F43" s="411"/>
      <c r="G43" s="391" t="s">
        <v>3</v>
      </c>
      <c r="H43" s="392" t="s">
        <v>40</v>
      </c>
      <c r="I43" s="243"/>
      <c r="J43" s="392" t="s">
        <v>41</v>
      </c>
      <c r="K43" s="242" t="s">
        <v>42</v>
      </c>
      <c r="L43" s="38"/>
      <c r="M43" s="411"/>
      <c r="O43" s="377"/>
      <c r="P43" s="385"/>
      <c r="Q43" s="385"/>
      <c r="R43" s="386"/>
      <c r="S43" s="377"/>
    </row>
    <row r="44" spans="1:19" ht="12.75">
      <c r="A44" s="362" t="s">
        <v>31</v>
      </c>
      <c r="B44" s="363"/>
      <c r="C44" s="364"/>
      <c r="D44" s="393">
        <v>1</v>
      </c>
      <c r="E44" s="478" t="str">
        <f>IF(D44&gt;$R$50,,UPPER(VLOOKUP(D44,'piros fiú elo'!$A$7:$K$23,2)))</f>
        <v>ALMAI </v>
      </c>
      <c r="F44" s="478"/>
      <c r="G44" s="405" t="s">
        <v>4</v>
      </c>
      <c r="H44" s="363"/>
      <c r="I44" s="394"/>
      <c r="J44" s="406"/>
      <c r="K44" s="360" t="s">
        <v>35</v>
      </c>
      <c r="L44" s="412"/>
      <c r="M44" s="395"/>
      <c r="O44" s="377"/>
      <c r="P44" s="387"/>
      <c r="Q44" s="387"/>
      <c r="R44" s="388"/>
      <c r="S44" s="377"/>
    </row>
    <row r="45" spans="1:19" ht="12.75">
      <c r="A45" s="365" t="s">
        <v>39</v>
      </c>
      <c r="B45" s="238"/>
      <c r="C45" s="366"/>
      <c r="D45" s="396"/>
      <c r="E45" s="479" t="str">
        <f>IF(D44&gt;$R$50,,UPPER(VLOOKUP(D44,'piros fiú elo'!$A$7:$K$23,7)))</f>
        <v>GYURICZA </v>
      </c>
      <c r="F45" s="484"/>
      <c r="G45" s="397"/>
      <c r="H45" s="398"/>
      <c r="I45" s="399"/>
      <c r="J45" s="90"/>
      <c r="K45" s="409"/>
      <c r="L45" s="358"/>
      <c r="M45" s="404"/>
      <c r="O45" s="377"/>
      <c r="P45" s="388"/>
      <c r="Q45" s="389"/>
      <c r="R45" s="388"/>
      <c r="S45" s="377"/>
    </row>
    <row r="46" spans="1:19" ht="12.75">
      <c r="A46" s="257"/>
      <c r="B46" s="258"/>
      <c r="C46" s="259"/>
      <c r="D46" s="396" t="s">
        <v>5</v>
      </c>
      <c r="E46" s="479" t="str">
        <f>IF(D44&gt;$R$50,,UPPER(VLOOKUP((D44+1),'piros fiú elo'!$A$7:$K$23,2)))</f>
        <v>NEMES </v>
      </c>
      <c r="F46" s="479"/>
      <c r="G46" s="407" t="s">
        <v>5</v>
      </c>
      <c r="H46" s="398"/>
      <c r="I46" s="399"/>
      <c r="J46" s="90"/>
      <c r="K46" s="360" t="s">
        <v>36</v>
      </c>
      <c r="L46" s="412"/>
      <c r="M46" s="395"/>
      <c r="O46" s="377"/>
      <c r="P46" s="387"/>
      <c r="Q46" s="387"/>
      <c r="R46" s="388"/>
      <c r="S46" s="377"/>
    </row>
    <row r="47" spans="1:19" ht="12.75">
      <c r="A47" s="179"/>
      <c r="B47" s="299"/>
      <c r="C47" s="180"/>
      <c r="D47" s="396"/>
      <c r="E47" s="479" t="str">
        <f>IF(D44&gt;$R$50,,UPPER(VLOOKUP((D44+1),'piros fiú elo'!$A$7:$K$23,7)))</f>
        <v>NAGY </v>
      </c>
      <c r="F47" s="479"/>
      <c r="G47" s="407"/>
      <c r="H47" s="398"/>
      <c r="I47" s="399"/>
      <c r="J47" s="90"/>
      <c r="K47" s="410"/>
      <c r="L47" s="402"/>
      <c r="M47" s="400"/>
      <c r="O47" s="377"/>
      <c r="P47" s="388"/>
      <c r="Q47" s="389"/>
      <c r="R47" s="388"/>
      <c r="S47" s="377"/>
    </row>
    <row r="48" spans="1:19" ht="12.75">
      <c r="A48" s="245"/>
      <c r="B48" s="260"/>
      <c r="C48" s="302"/>
      <c r="D48" s="396"/>
      <c r="E48" s="401"/>
      <c r="F48" s="402"/>
      <c r="G48" s="407" t="s">
        <v>6</v>
      </c>
      <c r="H48" s="398"/>
      <c r="I48" s="399"/>
      <c r="J48" s="90"/>
      <c r="K48" s="365"/>
      <c r="L48" s="358"/>
      <c r="M48" s="404"/>
      <c r="O48" s="377"/>
      <c r="P48" s="388"/>
      <c r="Q48" s="389"/>
      <c r="R48" s="388"/>
      <c r="S48" s="377"/>
    </row>
    <row r="49" spans="1:19" ht="12.75">
      <c r="A49" s="246"/>
      <c r="B49" s="264"/>
      <c r="C49" s="180"/>
      <c r="D49" s="396"/>
      <c r="E49" s="401"/>
      <c r="F49" s="402"/>
      <c r="G49" s="407"/>
      <c r="H49" s="398"/>
      <c r="I49" s="399"/>
      <c r="J49" s="90"/>
      <c r="K49" s="360" t="s">
        <v>27</v>
      </c>
      <c r="L49" s="412"/>
      <c r="M49" s="395"/>
      <c r="O49" s="377"/>
      <c r="P49" s="387"/>
      <c r="Q49" s="387"/>
      <c r="R49" s="388"/>
      <c r="S49" s="377"/>
    </row>
    <row r="50" spans="1:19" ht="12.75">
      <c r="A50" s="246"/>
      <c r="B50" s="264"/>
      <c r="C50" s="255"/>
      <c r="D50" s="396"/>
      <c r="E50" s="401"/>
      <c r="F50" s="402"/>
      <c r="G50" s="407" t="s">
        <v>7</v>
      </c>
      <c r="H50" s="398"/>
      <c r="I50" s="399"/>
      <c r="J50" s="90"/>
      <c r="K50" s="410"/>
      <c r="L50" s="402"/>
      <c r="M50" s="400"/>
      <c r="O50" s="377"/>
      <c r="P50" s="388"/>
      <c r="Q50" s="389"/>
      <c r="R50" s="388" t="s">
        <v>92</v>
      </c>
      <c r="S50" s="377"/>
    </row>
    <row r="51" spans="1:19" ht="12.75">
      <c r="A51" s="247"/>
      <c r="B51" s="244"/>
      <c r="C51" s="256"/>
      <c r="D51" s="403"/>
      <c r="E51" s="182"/>
      <c r="F51" s="358"/>
      <c r="G51" s="408"/>
      <c r="H51" s="238"/>
      <c r="I51" s="361"/>
      <c r="J51" s="183"/>
      <c r="K51" s="365" t="str">
        <f>L4</f>
        <v>Rákóczi Andrea</v>
      </c>
      <c r="L51" s="358"/>
      <c r="M51" s="404"/>
      <c r="O51" s="377"/>
      <c r="P51" s="388"/>
      <c r="Q51" s="389"/>
      <c r="R51" s="390"/>
      <c r="S51" s="377"/>
    </row>
    <row r="52" spans="15:19" ht="12.75">
      <c r="O52" s="377"/>
      <c r="P52" s="377"/>
      <c r="Q52" s="377"/>
      <c r="R52" s="377"/>
      <c r="S52" s="377"/>
    </row>
    <row r="53" spans="15:19" ht="12.75">
      <c r="O53" s="377"/>
      <c r="P53" s="377"/>
      <c r="Q53" s="377"/>
      <c r="R53" s="377"/>
      <c r="S53" s="377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H34:I34"/>
    <mergeCell ref="C36:D36"/>
    <mergeCell ref="F36:G36"/>
    <mergeCell ref="C38:D38"/>
    <mergeCell ref="F38:G38"/>
    <mergeCell ref="B34:C34"/>
    <mergeCell ref="D34:E34"/>
    <mergeCell ref="F34:G34"/>
    <mergeCell ref="H32:I32"/>
    <mergeCell ref="B33:C33"/>
    <mergeCell ref="D33:E33"/>
    <mergeCell ref="H33:I33"/>
    <mergeCell ref="B32:C32"/>
    <mergeCell ref="D32:E32"/>
    <mergeCell ref="F32:G32"/>
    <mergeCell ref="F33:G33"/>
    <mergeCell ref="B31:C31"/>
    <mergeCell ref="D31:E31"/>
    <mergeCell ref="F31:G31"/>
    <mergeCell ref="H31:I31"/>
    <mergeCell ref="B29:C29"/>
    <mergeCell ref="D29:E29"/>
    <mergeCell ref="F29:G29"/>
    <mergeCell ref="H29:I29"/>
    <mergeCell ref="D22:D23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ignoredErrors>
    <ignoredError sqref="B3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2" sqref="C2"/>
      <selection pane="bottomLeft" activeCell="R14" sqref="R14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16.57421875" style="0" customWidth="1"/>
    <col min="4" max="4" width="12.28125" style="46" customWidth="1"/>
    <col min="5" max="5" width="9.140625" style="46" customWidth="1"/>
    <col min="6" max="6" width="5.8515625" style="46" customWidth="1"/>
    <col min="7" max="7" width="20.57421875" style="99" customWidth="1"/>
    <col min="8" max="8" width="14.28125" style="46" customWidth="1"/>
    <col min="9" max="9" width="11.7109375" style="46" customWidth="1"/>
    <col min="10" max="10" width="8.71093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63"/>
      <c r="G1" s="297" t="s">
        <v>47</v>
      </c>
      <c r="H1" s="93"/>
      <c r="I1" s="94"/>
      <c r="J1" s="94"/>
      <c r="K1" s="94"/>
      <c r="L1" s="94"/>
      <c r="M1" s="94"/>
      <c r="N1" s="190"/>
      <c r="O1" s="106"/>
    </row>
    <row r="2" spans="1:15" ht="13.5" thickBot="1">
      <c r="A2" s="95" t="str">
        <f>Altalanos!$A$8</f>
        <v>piros fiú</v>
      </c>
      <c r="B2" s="95" t="s">
        <v>38</v>
      </c>
      <c r="C2" s="305" t="str">
        <f>Altalanos!$B$8</f>
        <v>piros lány</v>
      </c>
      <c r="D2" s="191"/>
      <c r="E2" s="191"/>
      <c r="F2" s="191"/>
      <c r="G2" s="297" t="s">
        <v>48</v>
      </c>
      <c r="H2" s="100"/>
      <c r="I2" s="100"/>
      <c r="J2" s="86"/>
      <c r="K2" s="86"/>
      <c r="L2" s="86"/>
      <c r="M2" s="86"/>
      <c r="N2" s="192"/>
      <c r="O2" s="107"/>
    </row>
    <row r="3" spans="1:15" s="2" customFormat="1" ht="12.75">
      <c r="A3" s="307" t="s">
        <v>57</v>
      </c>
      <c r="B3" s="308"/>
      <c r="C3" s="309"/>
      <c r="D3" s="310"/>
      <c r="E3" s="311"/>
      <c r="F3" s="23"/>
      <c r="G3" s="112"/>
      <c r="H3" s="23"/>
      <c r="I3" s="31"/>
      <c r="J3" s="31"/>
      <c r="K3" s="31"/>
      <c r="L3" s="193" t="s">
        <v>27</v>
      </c>
      <c r="M3" s="114"/>
      <c r="N3" s="114"/>
      <c r="O3" s="194"/>
    </row>
    <row r="4" spans="1:15" s="2" customFormat="1" ht="12.75">
      <c r="A4" s="56" t="s">
        <v>17</v>
      </c>
      <c r="B4" s="56"/>
      <c r="C4" s="54" t="s">
        <v>13</v>
      </c>
      <c r="D4" s="54"/>
      <c r="E4" s="54"/>
      <c r="F4" s="54"/>
      <c r="G4" s="54" t="s">
        <v>22</v>
      </c>
      <c r="H4" s="56"/>
      <c r="I4" s="57"/>
      <c r="J4" s="57"/>
      <c r="K4" s="57" t="s">
        <v>23</v>
      </c>
      <c r="L4" s="187"/>
      <c r="M4" s="195"/>
      <c r="N4" s="195"/>
      <c r="O4" s="115"/>
    </row>
    <row r="5" spans="1:15" s="2" customFormat="1" ht="13.5" thickBot="1">
      <c r="A5" s="461" t="str">
        <f>Altalanos!$A$10</f>
        <v>2022.12.10-11</v>
      </c>
      <c r="B5" s="461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6" customFormat="1" ht="12" customHeight="1">
      <c r="A6" s="197"/>
      <c r="B6" s="462" t="s">
        <v>49</v>
      </c>
      <c r="C6" s="463"/>
      <c r="D6" s="463"/>
      <c r="E6" s="463"/>
      <c r="F6" s="463"/>
      <c r="G6" s="464" t="s">
        <v>50</v>
      </c>
      <c r="H6" s="463"/>
      <c r="I6" s="463"/>
      <c r="J6" s="463"/>
      <c r="K6" s="465"/>
      <c r="L6" s="464" t="s">
        <v>53</v>
      </c>
      <c r="M6" s="463"/>
      <c r="N6" s="463"/>
      <c r="O6" s="465"/>
    </row>
    <row r="7" spans="1:15" ht="47.25" customHeight="1" thickBot="1">
      <c r="A7" s="108" t="s">
        <v>24</v>
      </c>
      <c r="B7" s="109" t="s">
        <v>20</v>
      </c>
      <c r="C7" s="109" t="s">
        <v>21</v>
      </c>
      <c r="D7" s="109" t="s">
        <v>25</v>
      </c>
      <c r="E7" s="109" t="s">
        <v>26</v>
      </c>
      <c r="F7" s="319" t="s">
        <v>51</v>
      </c>
      <c r="G7" s="108" t="s">
        <v>20</v>
      </c>
      <c r="H7" s="109" t="s">
        <v>21</v>
      </c>
      <c r="I7" s="109" t="s">
        <v>25</v>
      </c>
      <c r="J7" s="109" t="s">
        <v>26</v>
      </c>
      <c r="K7" s="110" t="s">
        <v>51</v>
      </c>
      <c r="L7" s="108" t="s">
        <v>52</v>
      </c>
      <c r="M7" s="188" t="s">
        <v>54</v>
      </c>
      <c r="N7" s="109" t="s">
        <v>55</v>
      </c>
      <c r="O7" s="110" t="s">
        <v>56</v>
      </c>
    </row>
    <row r="8" spans="1:15" s="11" customFormat="1" ht="18.75" customHeight="1">
      <c r="A8" s="329">
        <v>1</v>
      </c>
      <c r="B8" s="330" t="s">
        <v>111</v>
      </c>
      <c r="C8" s="331" t="s">
        <v>112</v>
      </c>
      <c r="D8" s="322" t="s">
        <v>113</v>
      </c>
      <c r="E8" s="322">
        <v>150315</v>
      </c>
      <c r="F8" s="323"/>
      <c r="G8" s="320" t="s">
        <v>141</v>
      </c>
      <c r="H8" s="321" t="s">
        <v>142</v>
      </c>
      <c r="I8" s="322" t="s">
        <v>143</v>
      </c>
      <c r="J8" s="322">
        <v>160218</v>
      </c>
      <c r="K8" s="323"/>
      <c r="L8" s="103"/>
      <c r="M8" s="104"/>
      <c r="N8" s="318">
        <f aca="true" t="shared" si="0" ref="N8:N39">SUM(F8,K8)</f>
        <v>0</v>
      </c>
      <c r="O8" s="104"/>
    </row>
    <row r="9" spans="1:15" s="11" customFormat="1" ht="18.75" customHeight="1">
      <c r="A9" s="329">
        <v>2</v>
      </c>
      <c r="B9" s="332" t="s">
        <v>114</v>
      </c>
      <c r="C9" s="102" t="s">
        <v>115</v>
      </c>
      <c r="D9" s="103" t="s">
        <v>116</v>
      </c>
      <c r="E9" s="103">
        <v>141019</v>
      </c>
      <c r="F9" s="111"/>
      <c r="G9" s="324" t="s">
        <v>144</v>
      </c>
      <c r="H9" s="198" t="s">
        <v>145</v>
      </c>
      <c r="I9" s="103" t="s">
        <v>146</v>
      </c>
      <c r="J9" s="103">
        <v>150326</v>
      </c>
      <c r="K9" s="111"/>
      <c r="L9" s="103"/>
      <c r="M9" s="104"/>
      <c r="N9" s="318">
        <f t="shared" si="0"/>
        <v>0</v>
      </c>
      <c r="O9" s="104"/>
    </row>
    <row r="10" spans="1:15" s="11" customFormat="1" ht="18.75" customHeight="1">
      <c r="A10" s="329">
        <v>3</v>
      </c>
      <c r="B10" s="332" t="s">
        <v>117</v>
      </c>
      <c r="C10" s="102" t="s">
        <v>118</v>
      </c>
      <c r="D10" s="103" t="s">
        <v>119</v>
      </c>
      <c r="E10" s="103">
        <v>140722</v>
      </c>
      <c r="F10" s="111"/>
      <c r="G10" s="324" t="s">
        <v>147</v>
      </c>
      <c r="H10" s="198" t="s">
        <v>148</v>
      </c>
      <c r="I10" s="103" t="s">
        <v>119</v>
      </c>
      <c r="J10" s="103">
        <v>141221</v>
      </c>
      <c r="K10" s="111"/>
      <c r="L10" s="103"/>
      <c r="M10" s="104"/>
      <c r="N10" s="318">
        <f t="shared" si="0"/>
        <v>0</v>
      </c>
      <c r="O10" s="104"/>
    </row>
    <row r="11" spans="1:15" s="11" customFormat="1" ht="18.75" customHeight="1">
      <c r="A11" s="329">
        <v>4</v>
      </c>
      <c r="B11" s="332" t="s">
        <v>120</v>
      </c>
      <c r="C11" s="102" t="s">
        <v>121</v>
      </c>
      <c r="D11" s="103" t="s">
        <v>122</v>
      </c>
      <c r="E11" s="103">
        <v>150728</v>
      </c>
      <c r="F11" s="111"/>
      <c r="G11" s="324" t="s">
        <v>149</v>
      </c>
      <c r="H11" s="198" t="s">
        <v>150</v>
      </c>
      <c r="I11" s="103" t="s">
        <v>122</v>
      </c>
      <c r="J11" s="103">
        <v>150703</v>
      </c>
      <c r="K11" s="111"/>
      <c r="L11" s="103"/>
      <c r="M11" s="104"/>
      <c r="N11" s="318">
        <f t="shared" si="0"/>
        <v>0</v>
      </c>
      <c r="O11" s="104"/>
    </row>
    <row r="12" spans="1:15" s="11" customFormat="1" ht="18.75" customHeight="1">
      <c r="A12" s="329">
        <v>5</v>
      </c>
      <c r="B12" s="332" t="s">
        <v>123</v>
      </c>
      <c r="C12" s="102" t="s">
        <v>124</v>
      </c>
      <c r="D12" s="103" t="s">
        <v>125</v>
      </c>
      <c r="E12" s="103">
        <v>150622</v>
      </c>
      <c r="F12" s="111"/>
      <c r="G12" s="324" t="s">
        <v>151</v>
      </c>
      <c r="H12" s="198" t="s">
        <v>152</v>
      </c>
      <c r="I12" s="103" t="s">
        <v>125</v>
      </c>
      <c r="J12" s="103">
        <v>150921</v>
      </c>
      <c r="K12" s="111"/>
      <c r="L12" s="103"/>
      <c r="M12" s="199"/>
      <c r="N12" s="318">
        <f t="shared" si="0"/>
        <v>0</v>
      </c>
      <c r="O12" s="104"/>
    </row>
    <row r="13" spans="1:15" s="11" customFormat="1" ht="18.75" customHeight="1">
      <c r="A13" s="329">
        <v>6</v>
      </c>
      <c r="B13" s="332" t="s">
        <v>126</v>
      </c>
      <c r="C13" s="102" t="s">
        <v>127</v>
      </c>
      <c r="D13" s="103" t="s">
        <v>128</v>
      </c>
      <c r="E13" s="103">
        <v>140714</v>
      </c>
      <c r="F13" s="111"/>
      <c r="G13" s="324" t="s">
        <v>153</v>
      </c>
      <c r="H13" s="198" t="s">
        <v>154</v>
      </c>
      <c r="I13" s="103" t="s">
        <v>155</v>
      </c>
      <c r="J13" s="103">
        <v>141111</v>
      </c>
      <c r="K13" s="111"/>
      <c r="L13" s="103"/>
      <c r="M13" s="104"/>
      <c r="N13" s="318">
        <f t="shared" si="0"/>
        <v>0</v>
      </c>
      <c r="O13" s="104"/>
    </row>
    <row r="14" spans="1:15" s="11" customFormat="1" ht="18.75" customHeight="1">
      <c r="A14" s="329">
        <v>7</v>
      </c>
      <c r="B14" s="332" t="s">
        <v>129</v>
      </c>
      <c r="C14" s="102" t="s">
        <v>130</v>
      </c>
      <c r="D14" s="103" t="s">
        <v>131</v>
      </c>
      <c r="E14" s="103">
        <v>170315</v>
      </c>
      <c r="F14" s="111"/>
      <c r="G14" s="324" t="s">
        <v>156</v>
      </c>
      <c r="H14" s="198" t="s">
        <v>157</v>
      </c>
      <c r="I14" s="103" t="s">
        <v>158</v>
      </c>
      <c r="J14" s="103">
        <v>150817</v>
      </c>
      <c r="K14" s="111"/>
      <c r="L14" s="103"/>
      <c r="M14" s="104"/>
      <c r="N14" s="318">
        <f t="shared" si="0"/>
        <v>0</v>
      </c>
      <c r="O14" s="104"/>
    </row>
    <row r="15" spans="1:15" s="11" customFormat="1" ht="18.75" customHeight="1">
      <c r="A15" s="329">
        <v>8</v>
      </c>
      <c r="B15" s="332" t="s">
        <v>132</v>
      </c>
      <c r="C15" s="102" t="s">
        <v>133</v>
      </c>
      <c r="D15" s="103" t="s">
        <v>134</v>
      </c>
      <c r="E15" s="103">
        <v>140711</v>
      </c>
      <c r="F15" s="111"/>
      <c r="G15" s="324" t="s">
        <v>132</v>
      </c>
      <c r="H15" s="198" t="s">
        <v>159</v>
      </c>
      <c r="I15" s="103" t="s">
        <v>134</v>
      </c>
      <c r="J15" s="103">
        <v>160720</v>
      </c>
      <c r="K15" s="111"/>
      <c r="L15" s="103"/>
      <c r="M15" s="104"/>
      <c r="N15" s="318">
        <f t="shared" si="0"/>
        <v>0</v>
      </c>
      <c r="O15" s="104"/>
    </row>
    <row r="16" spans="1:15" s="11" customFormat="1" ht="18.75" customHeight="1">
      <c r="A16" s="329">
        <v>9</v>
      </c>
      <c r="B16" s="332" t="s">
        <v>135</v>
      </c>
      <c r="C16" s="102" t="s">
        <v>136</v>
      </c>
      <c r="D16" s="103" t="s">
        <v>137</v>
      </c>
      <c r="E16" s="103">
        <v>160927</v>
      </c>
      <c r="F16" s="111"/>
      <c r="G16" s="324" t="s">
        <v>160</v>
      </c>
      <c r="H16" s="198" t="s">
        <v>161</v>
      </c>
      <c r="I16" s="103" t="s">
        <v>125</v>
      </c>
      <c r="J16" s="103">
        <v>141128</v>
      </c>
      <c r="K16" s="111"/>
      <c r="L16" s="103"/>
      <c r="M16" s="104"/>
      <c r="N16" s="318">
        <f t="shared" si="0"/>
        <v>0</v>
      </c>
      <c r="O16" s="104"/>
    </row>
    <row r="17" spans="1:15" s="11" customFormat="1" ht="18.75" customHeight="1">
      <c r="A17" s="329">
        <v>10</v>
      </c>
      <c r="B17" s="332" t="s">
        <v>138</v>
      </c>
      <c r="C17" s="102" t="s">
        <v>139</v>
      </c>
      <c r="D17" s="103" t="s">
        <v>140</v>
      </c>
      <c r="E17" s="103">
        <v>140328</v>
      </c>
      <c r="F17" s="111"/>
      <c r="G17" s="324" t="s">
        <v>162</v>
      </c>
      <c r="H17" s="198" t="s">
        <v>163</v>
      </c>
      <c r="I17" s="103" t="s">
        <v>140</v>
      </c>
      <c r="J17" s="103">
        <v>141014</v>
      </c>
      <c r="K17" s="111"/>
      <c r="L17" s="103"/>
      <c r="M17" s="104"/>
      <c r="N17" s="318">
        <f t="shared" si="0"/>
        <v>0</v>
      </c>
      <c r="O17" s="104"/>
    </row>
    <row r="18" spans="1:15" s="11" customFormat="1" ht="18.75" customHeight="1">
      <c r="A18" s="329">
        <v>11</v>
      </c>
      <c r="B18" s="332"/>
      <c r="C18" s="102"/>
      <c r="D18" s="103"/>
      <c r="E18" s="103"/>
      <c r="F18" s="111"/>
      <c r="G18" s="324"/>
      <c r="H18" s="198"/>
      <c r="I18" s="103"/>
      <c r="J18" s="103"/>
      <c r="K18" s="111"/>
      <c r="L18" s="103"/>
      <c r="M18" s="104"/>
      <c r="N18" s="318">
        <f t="shared" si="0"/>
        <v>0</v>
      </c>
      <c r="O18" s="104"/>
    </row>
    <row r="19" spans="1:15" s="11" customFormat="1" ht="18.75" customHeight="1">
      <c r="A19" s="329">
        <v>12</v>
      </c>
      <c r="B19" s="332"/>
      <c r="C19" s="102"/>
      <c r="D19" s="103"/>
      <c r="E19" s="103"/>
      <c r="F19" s="111"/>
      <c r="G19" s="324"/>
      <c r="H19" s="198"/>
      <c r="I19" s="103"/>
      <c r="J19" s="103"/>
      <c r="K19" s="111"/>
      <c r="L19" s="103"/>
      <c r="M19" s="104"/>
      <c r="N19" s="318">
        <f t="shared" si="0"/>
        <v>0</v>
      </c>
      <c r="O19" s="104"/>
    </row>
    <row r="20" spans="1:15" s="11" customFormat="1" ht="18.75" customHeight="1">
      <c r="A20" s="329">
        <v>13</v>
      </c>
      <c r="B20" s="332"/>
      <c r="C20" s="102"/>
      <c r="D20" s="103"/>
      <c r="E20" s="103"/>
      <c r="F20" s="111"/>
      <c r="G20" s="324"/>
      <c r="H20" s="198"/>
      <c r="I20" s="103"/>
      <c r="J20" s="103"/>
      <c r="K20" s="111"/>
      <c r="L20" s="103"/>
      <c r="M20" s="104"/>
      <c r="N20" s="318">
        <f t="shared" si="0"/>
        <v>0</v>
      </c>
      <c r="O20" s="104"/>
    </row>
    <row r="21" spans="1:15" s="11" customFormat="1" ht="18.75" customHeight="1">
      <c r="A21" s="329">
        <v>14</v>
      </c>
      <c r="B21" s="332"/>
      <c r="C21" s="102"/>
      <c r="D21" s="103"/>
      <c r="E21" s="103"/>
      <c r="F21" s="111"/>
      <c r="G21" s="324"/>
      <c r="H21" s="198"/>
      <c r="I21" s="103"/>
      <c r="J21" s="103"/>
      <c r="K21" s="111"/>
      <c r="L21" s="103"/>
      <c r="M21" s="104"/>
      <c r="N21" s="318">
        <f t="shared" si="0"/>
        <v>0</v>
      </c>
      <c r="O21" s="104"/>
    </row>
    <row r="22" spans="1:15" s="11" customFormat="1" ht="18.75" customHeight="1">
      <c r="A22" s="329">
        <v>15</v>
      </c>
      <c r="B22" s="332"/>
      <c r="C22" s="102"/>
      <c r="D22" s="103"/>
      <c r="E22" s="103"/>
      <c r="F22" s="111"/>
      <c r="G22" s="324"/>
      <c r="H22" s="198"/>
      <c r="I22" s="103"/>
      <c r="J22" s="103"/>
      <c r="K22" s="111"/>
      <c r="L22" s="103"/>
      <c r="M22" s="104"/>
      <c r="N22" s="318">
        <f t="shared" si="0"/>
        <v>0</v>
      </c>
      <c r="O22" s="104"/>
    </row>
    <row r="23" spans="1:15" s="11" customFormat="1" ht="18.75" customHeight="1">
      <c r="A23" s="329">
        <v>16</v>
      </c>
      <c r="B23" s="332"/>
      <c r="C23" s="102"/>
      <c r="D23" s="103"/>
      <c r="E23" s="103"/>
      <c r="F23" s="111"/>
      <c r="G23" s="324"/>
      <c r="H23" s="198"/>
      <c r="I23" s="103"/>
      <c r="J23" s="103"/>
      <c r="K23" s="111"/>
      <c r="L23" s="103"/>
      <c r="M23" s="104"/>
      <c r="N23" s="318">
        <f t="shared" si="0"/>
        <v>0</v>
      </c>
      <c r="O23" s="104"/>
    </row>
    <row r="24" spans="1:15" s="36" customFormat="1" ht="18.75" customHeight="1">
      <c r="A24" s="329">
        <v>17</v>
      </c>
      <c r="B24" s="332"/>
      <c r="C24" s="102"/>
      <c r="D24" s="103"/>
      <c r="E24" s="103"/>
      <c r="F24" s="111"/>
      <c r="G24" s="324"/>
      <c r="H24" s="198"/>
      <c r="I24" s="103"/>
      <c r="J24" s="103"/>
      <c r="K24" s="111"/>
      <c r="L24" s="103"/>
      <c r="M24" s="104"/>
      <c r="N24" s="318">
        <f t="shared" si="0"/>
        <v>0</v>
      </c>
      <c r="O24" s="104"/>
    </row>
    <row r="25" spans="1:15" s="36" customFormat="1" ht="18.75" customHeight="1">
      <c r="A25" s="329">
        <v>18</v>
      </c>
      <c r="B25" s="332"/>
      <c r="C25" s="102"/>
      <c r="D25" s="103"/>
      <c r="E25" s="103"/>
      <c r="F25" s="111"/>
      <c r="G25" s="324"/>
      <c r="H25" s="198"/>
      <c r="I25" s="103"/>
      <c r="J25" s="103"/>
      <c r="K25" s="111"/>
      <c r="L25" s="103"/>
      <c r="M25" s="104"/>
      <c r="N25" s="318">
        <f t="shared" si="0"/>
        <v>0</v>
      </c>
      <c r="O25" s="104"/>
    </row>
    <row r="26" spans="1:15" s="36" customFormat="1" ht="18.75" customHeight="1">
      <c r="A26" s="329">
        <v>19</v>
      </c>
      <c r="B26" s="332"/>
      <c r="C26" s="102"/>
      <c r="D26" s="103"/>
      <c r="E26" s="103"/>
      <c r="F26" s="111"/>
      <c r="G26" s="324"/>
      <c r="H26" s="198"/>
      <c r="I26" s="103"/>
      <c r="J26" s="103"/>
      <c r="K26" s="111"/>
      <c r="L26" s="103"/>
      <c r="M26" s="104"/>
      <c r="N26" s="318">
        <f t="shared" si="0"/>
        <v>0</v>
      </c>
      <c r="O26" s="104"/>
    </row>
    <row r="27" spans="1:15" s="36" customFormat="1" ht="18.75" customHeight="1">
      <c r="A27" s="329">
        <v>20</v>
      </c>
      <c r="B27" s="332"/>
      <c r="C27" s="102"/>
      <c r="D27" s="103"/>
      <c r="E27" s="103"/>
      <c r="F27" s="111"/>
      <c r="G27" s="324"/>
      <c r="H27" s="198"/>
      <c r="I27" s="103"/>
      <c r="J27" s="103"/>
      <c r="K27" s="111"/>
      <c r="L27" s="103"/>
      <c r="M27" s="104"/>
      <c r="N27" s="318">
        <f t="shared" si="0"/>
        <v>0</v>
      </c>
      <c r="O27" s="104"/>
    </row>
    <row r="28" spans="1:15" s="36" customFormat="1" ht="18.75" customHeight="1">
      <c r="A28" s="329">
        <v>21</v>
      </c>
      <c r="B28" s="332"/>
      <c r="C28" s="102"/>
      <c r="D28" s="103"/>
      <c r="E28" s="103"/>
      <c r="F28" s="111"/>
      <c r="G28" s="324"/>
      <c r="H28" s="198"/>
      <c r="I28" s="103"/>
      <c r="J28" s="103"/>
      <c r="K28" s="111"/>
      <c r="L28" s="103"/>
      <c r="M28" s="104"/>
      <c r="N28" s="318">
        <f t="shared" si="0"/>
        <v>0</v>
      </c>
      <c r="O28" s="104"/>
    </row>
    <row r="29" spans="1:15" s="36" customFormat="1" ht="18.75" customHeight="1">
      <c r="A29" s="329">
        <v>22</v>
      </c>
      <c r="B29" s="332"/>
      <c r="C29" s="102"/>
      <c r="D29" s="103"/>
      <c r="E29" s="103"/>
      <c r="F29" s="111"/>
      <c r="G29" s="324"/>
      <c r="H29" s="198"/>
      <c r="I29" s="103"/>
      <c r="J29" s="103"/>
      <c r="K29" s="111"/>
      <c r="L29" s="103"/>
      <c r="M29" s="104"/>
      <c r="N29" s="318">
        <f t="shared" si="0"/>
        <v>0</v>
      </c>
      <c r="O29" s="104"/>
    </row>
    <row r="30" spans="1:15" s="36" customFormat="1" ht="18.75" customHeight="1">
      <c r="A30" s="329">
        <v>23</v>
      </c>
      <c r="B30" s="332"/>
      <c r="C30" s="102"/>
      <c r="D30" s="103"/>
      <c r="E30" s="103"/>
      <c r="F30" s="111"/>
      <c r="G30" s="324"/>
      <c r="H30" s="198"/>
      <c r="I30" s="103"/>
      <c r="J30" s="103"/>
      <c r="K30" s="111"/>
      <c r="L30" s="103"/>
      <c r="M30" s="104"/>
      <c r="N30" s="318">
        <f t="shared" si="0"/>
        <v>0</v>
      </c>
      <c r="O30" s="104"/>
    </row>
    <row r="31" spans="1:15" s="36" customFormat="1" ht="18.75" customHeight="1">
      <c r="A31" s="329">
        <v>24</v>
      </c>
      <c r="B31" s="332"/>
      <c r="C31" s="102"/>
      <c r="D31" s="103"/>
      <c r="E31" s="103"/>
      <c r="F31" s="111"/>
      <c r="G31" s="324"/>
      <c r="H31" s="198"/>
      <c r="I31" s="103"/>
      <c r="J31" s="103"/>
      <c r="K31" s="111"/>
      <c r="L31" s="103"/>
      <c r="M31" s="104"/>
      <c r="N31" s="318">
        <f t="shared" si="0"/>
        <v>0</v>
      </c>
      <c r="O31" s="104"/>
    </row>
    <row r="32" spans="1:15" ht="18.75" customHeight="1">
      <c r="A32" s="329">
        <v>25</v>
      </c>
      <c r="B32" s="332"/>
      <c r="C32" s="102"/>
      <c r="D32" s="103"/>
      <c r="E32" s="103"/>
      <c r="F32" s="111"/>
      <c r="G32" s="324"/>
      <c r="H32" s="198"/>
      <c r="I32" s="103"/>
      <c r="J32" s="103"/>
      <c r="K32" s="111"/>
      <c r="L32" s="103"/>
      <c r="M32" s="104"/>
      <c r="N32" s="318">
        <f t="shared" si="0"/>
        <v>0</v>
      </c>
      <c r="O32" s="104"/>
    </row>
    <row r="33" spans="1:15" ht="18.75" customHeight="1">
      <c r="A33" s="329">
        <v>26</v>
      </c>
      <c r="B33" s="332"/>
      <c r="C33" s="102"/>
      <c r="D33" s="103"/>
      <c r="E33" s="103"/>
      <c r="F33" s="111"/>
      <c r="G33" s="324"/>
      <c r="H33" s="198"/>
      <c r="I33" s="103"/>
      <c r="J33" s="103"/>
      <c r="K33" s="111"/>
      <c r="L33" s="103"/>
      <c r="M33" s="104"/>
      <c r="N33" s="318">
        <f t="shared" si="0"/>
        <v>0</v>
      </c>
      <c r="O33" s="104"/>
    </row>
    <row r="34" spans="1:15" ht="18.75" customHeight="1">
      <c r="A34" s="329">
        <v>27</v>
      </c>
      <c r="B34" s="332"/>
      <c r="C34" s="102"/>
      <c r="D34" s="103"/>
      <c r="E34" s="103"/>
      <c r="F34" s="111"/>
      <c r="G34" s="324"/>
      <c r="H34" s="198"/>
      <c r="I34" s="103"/>
      <c r="J34" s="103"/>
      <c r="K34" s="111"/>
      <c r="L34" s="103"/>
      <c r="M34" s="104"/>
      <c r="N34" s="318">
        <f t="shared" si="0"/>
        <v>0</v>
      </c>
      <c r="O34" s="104"/>
    </row>
    <row r="35" spans="1:15" ht="18.75" customHeight="1">
      <c r="A35" s="329">
        <v>28</v>
      </c>
      <c r="B35" s="332"/>
      <c r="C35" s="102"/>
      <c r="D35" s="103"/>
      <c r="E35" s="103"/>
      <c r="F35" s="111"/>
      <c r="G35" s="324"/>
      <c r="H35" s="198"/>
      <c r="I35" s="103"/>
      <c r="J35" s="103"/>
      <c r="K35" s="111"/>
      <c r="L35" s="103"/>
      <c r="M35" s="104"/>
      <c r="N35" s="318">
        <f t="shared" si="0"/>
        <v>0</v>
      </c>
      <c r="O35" s="104"/>
    </row>
    <row r="36" spans="1:15" ht="18.75" customHeight="1">
      <c r="A36" s="329">
        <v>29</v>
      </c>
      <c r="B36" s="332"/>
      <c r="C36" s="102"/>
      <c r="D36" s="103"/>
      <c r="E36" s="103"/>
      <c r="F36" s="111"/>
      <c r="G36" s="324"/>
      <c r="H36" s="198"/>
      <c r="I36" s="103"/>
      <c r="J36" s="103"/>
      <c r="K36" s="111"/>
      <c r="L36" s="103"/>
      <c r="M36" s="104"/>
      <c r="N36" s="318">
        <f t="shared" si="0"/>
        <v>0</v>
      </c>
      <c r="O36" s="104"/>
    </row>
    <row r="37" spans="1:15" ht="18.75" customHeight="1">
      <c r="A37" s="329">
        <v>30</v>
      </c>
      <c r="B37" s="332"/>
      <c r="C37" s="102"/>
      <c r="D37" s="103"/>
      <c r="E37" s="103"/>
      <c r="F37" s="111"/>
      <c r="G37" s="324"/>
      <c r="H37" s="198"/>
      <c r="I37" s="103"/>
      <c r="J37" s="103"/>
      <c r="K37" s="111"/>
      <c r="L37" s="103"/>
      <c r="M37" s="104"/>
      <c r="N37" s="318">
        <f t="shared" si="0"/>
        <v>0</v>
      </c>
      <c r="O37" s="104"/>
    </row>
    <row r="38" spans="1:15" ht="18.75" customHeight="1">
      <c r="A38" s="329">
        <v>31</v>
      </c>
      <c r="B38" s="332"/>
      <c r="C38" s="102"/>
      <c r="D38" s="103"/>
      <c r="E38" s="103"/>
      <c r="F38" s="111"/>
      <c r="G38" s="324"/>
      <c r="H38" s="198"/>
      <c r="I38" s="103"/>
      <c r="J38" s="103"/>
      <c r="K38" s="111"/>
      <c r="L38" s="103"/>
      <c r="M38" s="104"/>
      <c r="N38" s="318">
        <f t="shared" si="0"/>
        <v>0</v>
      </c>
      <c r="O38" s="104"/>
    </row>
    <row r="39" spans="1:15" ht="18.75" customHeight="1">
      <c r="A39" s="329">
        <v>32</v>
      </c>
      <c r="B39" s="332"/>
      <c r="C39" s="102"/>
      <c r="D39" s="103"/>
      <c r="E39" s="103"/>
      <c r="F39" s="111"/>
      <c r="G39" s="324"/>
      <c r="H39" s="198"/>
      <c r="I39" s="103"/>
      <c r="J39" s="103"/>
      <c r="K39" s="111"/>
      <c r="L39" s="103"/>
      <c r="M39" s="104"/>
      <c r="N39" s="318">
        <f t="shared" si="0"/>
        <v>0</v>
      </c>
      <c r="O39" s="104"/>
    </row>
    <row r="40" spans="1:15" ht="18.75" customHeight="1">
      <c r="A40" s="329">
        <v>33</v>
      </c>
      <c r="B40" s="332"/>
      <c r="C40" s="102"/>
      <c r="D40" s="103"/>
      <c r="E40" s="103"/>
      <c r="F40" s="111"/>
      <c r="G40" s="324"/>
      <c r="H40" s="198"/>
      <c r="I40" s="103"/>
      <c r="J40" s="103"/>
      <c r="K40" s="111"/>
      <c r="L40" s="103"/>
      <c r="M40" s="104"/>
      <c r="N40" s="318">
        <f aca="true" t="shared" si="1" ref="N40:N71">SUM(F40,K40)</f>
        <v>0</v>
      </c>
      <c r="O40" s="104"/>
    </row>
    <row r="41" spans="1:15" ht="18.75" customHeight="1">
      <c r="A41" s="329">
        <v>34</v>
      </c>
      <c r="B41" s="332"/>
      <c r="C41" s="102"/>
      <c r="D41" s="103"/>
      <c r="E41" s="103"/>
      <c r="F41" s="111"/>
      <c r="G41" s="324"/>
      <c r="H41" s="198"/>
      <c r="I41" s="103"/>
      <c r="J41" s="103"/>
      <c r="K41" s="111"/>
      <c r="L41" s="103"/>
      <c r="M41" s="104"/>
      <c r="N41" s="318">
        <f t="shared" si="1"/>
        <v>0</v>
      </c>
      <c r="O41" s="104"/>
    </row>
    <row r="42" spans="1:15" ht="18.75" customHeight="1">
      <c r="A42" s="329">
        <v>35</v>
      </c>
      <c r="B42" s="332"/>
      <c r="C42" s="102"/>
      <c r="D42" s="103"/>
      <c r="E42" s="103"/>
      <c r="F42" s="111"/>
      <c r="G42" s="324"/>
      <c r="H42" s="198"/>
      <c r="I42" s="103"/>
      <c r="J42" s="103"/>
      <c r="K42" s="111"/>
      <c r="L42" s="103"/>
      <c r="M42" s="104"/>
      <c r="N42" s="318">
        <f t="shared" si="1"/>
        <v>0</v>
      </c>
      <c r="O42" s="104"/>
    </row>
    <row r="43" spans="1:15" ht="18.75" customHeight="1">
      <c r="A43" s="329">
        <v>36</v>
      </c>
      <c r="B43" s="332"/>
      <c r="C43" s="102"/>
      <c r="D43" s="103"/>
      <c r="E43" s="103"/>
      <c r="F43" s="111"/>
      <c r="G43" s="324"/>
      <c r="H43" s="198"/>
      <c r="I43" s="103"/>
      <c r="J43" s="103"/>
      <c r="K43" s="111"/>
      <c r="L43" s="103"/>
      <c r="M43" s="104"/>
      <c r="N43" s="318">
        <f t="shared" si="1"/>
        <v>0</v>
      </c>
      <c r="O43" s="104"/>
    </row>
    <row r="44" spans="1:15" ht="18.75" customHeight="1">
      <c r="A44" s="329">
        <v>37</v>
      </c>
      <c r="B44" s="332"/>
      <c r="C44" s="102"/>
      <c r="D44" s="103"/>
      <c r="E44" s="103"/>
      <c r="F44" s="111"/>
      <c r="G44" s="324"/>
      <c r="H44" s="198"/>
      <c r="I44" s="103"/>
      <c r="J44" s="103"/>
      <c r="K44" s="111"/>
      <c r="L44" s="103"/>
      <c r="M44" s="104"/>
      <c r="N44" s="318">
        <f t="shared" si="1"/>
        <v>0</v>
      </c>
      <c r="O44" s="104"/>
    </row>
    <row r="45" spans="1:15" ht="18.75" customHeight="1">
      <c r="A45" s="329">
        <v>38</v>
      </c>
      <c r="B45" s="332"/>
      <c r="C45" s="102"/>
      <c r="D45" s="103"/>
      <c r="E45" s="103"/>
      <c r="F45" s="111"/>
      <c r="G45" s="324"/>
      <c r="H45" s="198"/>
      <c r="I45" s="103"/>
      <c r="J45" s="103"/>
      <c r="K45" s="111"/>
      <c r="L45" s="103"/>
      <c r="M45" s="104"/>
      <c r="N45" s="318">
        <f t="shared" si="1"/>
        <v>0</v>
      </c>
      <c r="O45" s="104"/>
    </row>
    <row r="46" spans="1:15" ht="18.75" customHeight="1">
      <c r="A46" s="329">
        <v>39</v>
      </c>
      <c r="B46" s="332"/>
      <c r="C46" s="102"/>
      <c r="D46" s="103"/>
      <c r="E46" s="103"/>
      <c r="F46" s="111"/>
      <c r="G46" s="324"/>
      <c r="H46" s="198"/>
      <c r="I46" s="103"/>
      <c r="J46" s="103"/>
      <c r="K46" s="111"/>
      <c r="L46" s="103"/>
      <c r="M46" s="104"/>
      <c r="N46" s="318">
        <f t="shared" si="1"/>
        <v>0</v>
      </c>
      <c r="O46" s="104"/>
    </row>
    <row r="47" spans="1:15" ht="18.75" customHeight="1">
      <c r="A47" s="329">
        <v>40</v>
      </c>
      <c r="B47" s="332"/>
      <c r="C47" s="102"/>
      <c r="D47" s="103"/>
      <c r="E47" s="103"/>
      <c r="F47" s="111"/>
      <c r="G47" s="324"/>
      <c r="H47" s="198"/>
      <c r="I47" s="103"/>
      <c r="J47" s="103"/>
      <c r="K47" s="111"/>
      <c r="L47" s="103"/>
      <c r="M47" s="104"/>
      <c r="N47" s="318">
        <f t="shared" si="1"/>
        <v>0</v>
      </c>
      <c r="O47" s="104"/>
    </row>
    <row r="48" spans="1:15" ht="18.75" customHeight="1">
      <c r="A48" s="329">
        <v>41</v>
      </c>
      <c r="B48" s="332"/>
      <c r="C48" s="102"/>
      <c r="D48" s="103"/>
      <c r="E48" s="103"/>
      <c r="F48" s="111"/>
      <c r="G48" s="324"/>
      <c r="H48" s="198"/>
      <c r="I48" s="103"/>
      <c r="J48" s="103"/>
      <c r="K48" s="111"/>
      <c r="L48" s="103"/>
      <c r="M48" s="104"/>
      <c r="N48" s="318">
        <f t="shared" si="1"/>
        <v>0</v>
      </c>
      <c r="O48" s="104"/>
    </row>
    <row r="49" spans="1:15" ht="18.75" customHeight="1">
      <c r="A49" s="329">
        <v>42</v>
      </c>
      <c r="B49" s="332"/>
      <c r="C49" s="102"/>
      <c r="D49" s="103"/>
      <c r="E49" s="103"/>
      <c r="F49" s="111"/>
      <c r="G49" s="324"/>
      <c r="H49" s="198"/>
      <c r="I49" s="103"/>
      <c r="J49" s="103"/>
      <c r="K49" s="111"/>
      <c r="L49" s="103"/>
      <c r="M49" s="104"/>
      <c r="N49" s="318">
        <f t="shared" si="1"/>
        <v>0</v>
      </c>
      <c r="O49" s="104"/>
    </row>
    <row r="50" spans="1:15" ht="18.75" customHeight="1">
      <c r="A50" s="329">
        <v>43</v>
      </c>
      <c r="B50" s="332"/>
      <c r="C50" s="102"/>
      <c r="D50" s="103"/>
      <c r="E50" s="103"/>
      <c r="F50" s="111"/>
      <c r="G50" s="324"/>
      <c r="H50" s="198"/>
      <c r="I50" s="103"/>
      <c r="J50" s="103"/>
      <c r="K50" s="111"/>
      <c r="L50" s="103"/>
      <c r="M50" s="104"/>
      <c r="N50" s="318">
        <f t="shared" si="1"/>
        <v>0</v>
      </c>
      <c r="O50" s="104"/>
    </row>
    <row r="51" spans="1:15" ht="18.75" customHeight="1">
      <c r="A51" s="329">
        <v>44</v>
      </c>
      <c r="B51" s="332"/>
      <c r="C51" s="102"/>
      <c r="D51" s="103"/>
      <c r="E51" s="103"/>
      <c r="F51" s="111"/>
      <c r="G51" s="324"/>
      <c r="H51" s="198"/>
      <c r="I51" s="103"/>
      <c r="J51" s="103"/>
      <c r="K51" s="111"/>
      <c r="L51" s="103"/>
      <c r="M51" s="104"/>
      <c r="N51" s="318">
        <f t="shared" si="1"/>
        <v>0</v>
      </c>
      <c r="O51" s="104"/>
    </row>
    <row r="52" spans="1:15" ht="18.75" customHeight="1">
      <c r="A52" s="329">
        <v>45</v>
      </c>
      <c r="B52" s="332"/>
      <c r="C52" s="102"/>
      <c r="D52" s="103"/>
      <c r="E52" s="103"/>
      <c r="F52" s="111"/>
      <c r="G52" s="324"/>
      <c r="H52" s="198"/>
      <c r="I52" s="103"/>
      <c r="J52" s="103"/>
      <c r="K52" s="111"/>
      <c r="L52" s="103"/>
      <c r="M52" s="104"/>
      <c r="N52" s="318">
        <f t="shared" si="1"/>
        <v>0</v>
      </c>
      <c r="O52" s="104"/>
    </row>
    <row r="53" spans="1:15" ht="18.75" customHeight="1">
      <c r="A53" s="329">
        <v>46</v>
      </c>
      <c r="B53" s="332"/>
      <c r="C53" s="102"/>
      <c r="D53" s="103"/>
      <c r="E53" s="103"/>
      <c r="F53" s="111"/>
      <c r="G53" s="324"/>
      <c r="H53" s="198"/>
      <c r="I53" s="103"/>
      <c r="J53" s="103"/>
      <c r="K53" s="111"/>
      <c r="L53" s="103"/>
      <c r="M53" s="104"/>
      <c r="N53" s="318">
        <f t="shared" si="1"/>
        <v>0</v>
      </c>
      <c r="O53" s="104"/>
    </row>
    <row r="54" spans="1:15" ht="18.75" customHeight="1">
      <c r="A54" s="329">
        <v>47</v>
      </c>
      <c r="B54" s="332"/>
      <c r="C54" s="102"/>
      <c r="D54" s="103"/>
      <c r="E54" s="103"/>
      <c r="F54" s="111"/>
      <c r="G54" s="324"/>
      <c r="H54" s="198"/>
      <c r="I54" s="103"/>
      <c r="J54" s="103"/>
      <c r="K54" s="111"/>
      <c r="L54" s="103"/>
      <c r="M54" s="104"/>
      <c r="N54" s="318">
        <f t="shared" si="1"/>
        <v>0</v>
      </c>
      <c r="O54" s="104"/>
    </row>
    <row r="55" spans="1:15" ht="18.75" customHeight="1">
      <c r="A55" s="329">
        <v>48</v>
      </c>
      <c r="B55" s="332"/>
      <c r="C55" s="102"/>
      <c r="D55" s="103"/>
      <c r="E55" s="103"/>
      <c r="F55" s="111"/>
      <c r="G55" s="324"/>
      <c r="H55" s="198"/>
      <c r="I55" s="103"/>
      <c r="J55" s="103"/>
      <c r="K55" s="111"/>
      <c r="L55" s="103"/>
      <c r="M55" s="104"/>
      <c r="N55" s="318">
        <f t="shared" si="1"/>
        <v>0</v>
      </c>
      <c r="O55" s="104"/>
    </row>
    <row r="56" spans="1:15" ht="18.75" customHeight="1">
      <c r="A56" s="329">
        <v>49</v>
      </c>
      <c r="B56" s="332"/>
      <c r="C56" s="102"/>
      <c r="D56" s="103"/>
      <c r="E56" s="103"/>
      <c r="F56" s="111"/>
      <c r="G56" s="324"/>
      <c r="H56" s="198"/>
      <c r="I56" s="103"/>
      <c r="J56" s="103"/>
      <c r="K56" s="111"/>
      <c r="L56" s="103"/>
      <c r="M56" s="104"/>
      <c r="N56" s="318">
        <f t="shared" si="1"/>
        <v>0</v>
      </c>
      <c r="O56" s="104"/>
    </row>
    <row r="57" spans="1:15" ht="18.75" customHeight="1">
      <c r="A57" s="329">
        <v>50</v>
      </c>
      <c r="B57" s="332"/>
      <c r="C57" s="102"/>
      <c r="D57" s="103"/>
      <c r="E57" s="103"/>
      <c r="F57" s="111"/>
      <c r="G57" s="324"/>
      <c r="H57" s="198"/>
      <c r="I57" s="103"/>
      <c r="J57" s="103"/>
      <c r="K57" s="111"/>
      <c r="L57" s="103"/>
      <c r="M57" s="104"/>
      <c r="N57" s="318">
        <f t="shared" si="1"/>
        <v>0</v>
      </c>
      <c r="O57" s="104"/>
    </row>
    <row r="58" spans="1:15" ht="18.75" customHeight="1">
      <c r="A58" s="329">
        <v>51</v>
      </c>
      <c r="B58" s="332"/>
      <c r="C58" s="102"/>
      <c r="D58" s="103"/>
      <c r="E58" s="103"/>
      <c r="F58" s="111"/>
      <c r="G58" s="324"/>
      <c r="H58" s="198"/>
      <c r="I58" s="103"/>
      <c r="J58" s="103"/>
      <c r="K58" s="111"/>
      <c r="L58" s="103"/>
      <c r="M58" s="104"/>
      <c r="N58" s="318">
        <f t="shared" si="1"/>
        <v>0</v>
      </c>
      <c r="O58" s="104"/>
    </row>
    <row r="59" spans="1:15" ht="18.75" customHeight="1">
      <c r="A59" s="329">
        <v>52</v>
      </c>
      <c r="B59" s="332"/>
      <c r="C59" s="102"/>
      <c r="D59" s="103"/>
      <c r="E59" s="103"/>
      <c r="F59" s="111"/>
      <c r="G59" s="324"/>
      <c r="H59" s="198"/>
      <c r="I59" s="103"/>
      <c r="J59" s="103"/>
      <c r="K59" s="111"/>
      <c r="L59" s="103"/>
      <c r="M59" s="104"/>
      <c r="N59" s="318">
        <f t="shared" si="1"/>
        <v>0</v>
      </c>
      <c r="O59" s="104"/>
    </row>
    <row r="60" spans="1:15" ht="18.75" customHeight="1">
      <c r="A60" s="329">
        <v>53</v>
      </c>
      <c r="B60" s="332"/>
      <c r="C60" s="102"/>
      <c r="D60" s="103"/>
      <c r="E60" s="103"/>
      <c r="F60" s="111"/>
      <c r="G60" s="324"/>
      <c r="H60" s="198"/>
      <c r="I60" s="103"/>
      <c r="J60" s="103"/>
      <c r="K60" s="111"/>
      <c r="L60" s="103"/>
      <c r="M60" s="104"/>
      <c r="N60" s="318">
        <f t="shared" si="1"/>
        <v>0</v>
      </c>
      <c r="O60" s="104"/>
    </row>
    <row r="61" spans="1:15" ht="18.75" customHeight="1">
      <c r="A61" s="329">
        <v>54</v>
      </c>
      <c r="B61" s="332"/>
      <c r="C61" s="102"/>
      <c r="D61" s="103"/>
      <c r="E61" s="103"/>
      <c r="F61" s="111"/>
      <c r="G61" s="324"/>
      <c r="H61" s="198"/>
      <c r="I61" s="103"/>
      <c r="J61" s="103"/>
      <c r="K61" s="111"/>
      <c r="L61" s="103"/>
      <c r="M61" s="104"/>
      <c r="N61" s="318">
        <f t="shared" si="1"/>
        <v>0</v>
      </c>
      <c r="O61" s="104"/>
    </row>
    <row r="62" spans="1:15" ht="18.75" customHeight="1">
      <c r="A62" s="329">
        <v>55</v>
      </c>
      <c r="B62" s="332"/>
      <c r="C62" s="102"/>
      <c r="D62" s="103"/>
      <c r="E62" s="103"/>
      <c r="F62" s="111"/>
      <c r="G62" s="324"/>
      <c r="H62" s="198"/>
      <c r="I62" s="103"/>
      <c r="J62" s="103"/>
      <c r="K62" s="111"/>
      <c r="L62" s="103"/>
      <c r="M62" s="104"/>
      <c r="N62" s="318">
        <f t="shared" si="1"/>
        <v>0</v>
      </c>
      <c r="O62" s="104"/>
    </row>
    <row r="63" spans="1:15" ht="18.75" customHeight="1">
      <c r="A63" s="329">
        <v>56</v>
      </c>
      <c r="B63" s="332"/>
      <c r="C63" s="102"/>
      <c r="D63" s="103"/>
      <c r="E63" s="103"/>
      <c r="F63" s="111"/>
      <c r="G63" s="324"/>
      <c r="H63" s="198"/>
      <c r="I63" s="103"/>
      <c r="J63" s="103"/>
      <c r="K63" s="111"/>
      <c r="L63" s="103"/>
      <c r="M63" s="104"/>
      <c r="N63" s="318">
        <f t="shared" si="1"/>
        <v>0</v>
      </c>
      <c r="O63" s="104"/>
    </row>
    <row r="64" spans="1:15" ht="18.75" customHeight="1">
      <c r="A64" s="329">
        <v>57</v>
      </c>
      <c r="B64" s="332"/>
      <c r="C64" s="102"/>
      <c r="D64" s="103"/>
      <c r="E64" s="103"/>
      <c r="F64" s="111"/>
      <c r="G64" s="324"/>
      <c r="H64" s="198"/>
      <c r="I64" s="103"/>
      <c r="J64" s="103"/>
      <c r="K64" s="111"/>
      <c r="L64" s="103"/>
      <c r="M64" s="104"/>
      <c r="N64" s="318">
        <f t="shared" si="1"/>
        <v>0</v>
      </c>
      <c r="O64" s="104"/>
    </row>
    <row r="65" spans="1:15" ht="18.75" customHeight="1">
      <c r="A65" s="329">
        <v>58</v>
      </c>
      <c r="B65" s="332"/>
      <c r="C65" s="102"/>
      <c r="D65" s="103"/>
      <c r="E65" s="103"/>
      <c r="F65" s="111"/>
      <c r="G65" s="324"/>
      <c r="H65" s="198"/>
      <c r="I65" s="103"/>
      <c r="J65" s="103"/>
      <c r="K65" s="111"/>
      <c r="L65" s="103"/>
      <c r="M65" s="104"/>
      <c r="N65" s="318">
        <f t="shared" si="1"/>
        <v>0</v>
      </c>
      <c r="O65" s="104"/>
    </row>
    <row r="66" spans="1:15" ht="18.75" customHeight="1">
      <c r="A66" s="329">
        <v>59</v>
      </c>
      <c r="B66" s="332"/>
      <c r="C66" s="102"/>
      <c r="D66" s="103"/>
      <c r="E66" s="103"/>
      <c r="F66" s="111"/>
      <c r="G66" s="324"/>
      <c r="H66" s="198"/>
      <c r="I66" s="103"/>
      <c r="J66" s="103"/>
      <c r="K66" s="111"/>
      <c r="L66" s="103"/>
      <c r="M66" s="104"/>
      <c r="N66" s="318">
        <f t="shared" si="1"/>
        <v>0</v>
      </c>
      <c r="O66" s="104"/>
    </row>
    <row r="67" spans="1:15" ht="18.75" customHeight="1">
      <c r="A67" s="329">
        <v>60</v>
      </c>
      <c r="B67" s="332"/>
      <c r="C67" s="102"/>
      <c r="D67" s="103"/>
      <c r="E67" s="103"/>
      <c r="F67" s="111"/>
      <c r="G67" s="324"/>
      <c r="H67" s="198"/>
      <c r="I67" s="103"/>
      <c r="J67" s="103"/>
      <c r="K67" s="111"/>
      <c r="L67" s="103"/>
      <c r="M67" s="104"/>
      <c r="N67" s="318">
        <f t="shared" si="1"/>
        <v>0</v>
      </c>
      <c r="O67" s="104"/>
    </row>
    <row r="68" spans="1:15" ht="19.5" customHeight="1">
      <c r="A68" s="329">
        <v>61</v>
      </c>
      <c r="B68" s="332"/>
      <c r="C68" s="102"/>
      <c r="D68" s="103"/>
      <c r="E68" s="103"/>
      <c r="F68" s="111"/>
      <c r="G68" s="324"/>
      <c r="H68" s="198"/>
      <c r="I68" s="103"/>
      <c r="J68" s="103"/>
      <c r="K68" s="111"/>
      <c r="L68" s="103"/>
      <c r="M68" s="104"/>
      <c r="N68" s="318">
        <f t="shared" si="1"/>
        <v>0</v>
      </c>
      <c r="O68" s="104"/>
    </row>
    <row r="69" spans="1:15" ht="19.5" customHeight="1">
      <c r="A69" s="329">
        <v>62</v>
      </c>
      <c r="B69" s="332"/>
      <c r="C69" s="102"/>
      <c r="D69" s="103"/>
      <c r="E69" s="103"/>
      <c r="F69" s="111"/>
      <c r="G69" s="324"/>
      <c r="H69" s="198"/>
      <c r="I69" s="103"/>
      <c r="J69" s="103"/>
      <c r="K69" s="111"/>
      <c r="L69" s="103"/>
      <c r="M69" s="104"/>
      <c r="N69" s="318">
        <f t="shared" si="1"/>
        <v>0</v>
      </c>
      <c r="O69" s="104"/>
    </row>
    <row r="70" spans="1:15" ht="19.5" customHeight="1">
      <c r="A70" s="329">
        <v>63</v>
      </c>
      <c r="B70" s="332"/>
      <c r="C70" s="102"/>
      <c r="D70" s="103"/>
      <c r="E70" s="103"/>
      <c r="F70" s="111"/>
      <c r="G70" s="324"/>
      <c r="H70" s="198"/>
      <c r="I70" s="103"/>
      <c r="J70" s="103"/>
      <c r="K70" s="111"/>
      <c r="L70" s="103"/>
      <c r="M70" s="104"/>
      <c r="N70" s="318">
        <f t="shared" si="1"/>
        <v>0</v>
      </c>
      <c r="O70" s="104"/>
    </row>
    <row r="71" spans="1:15" ht="19.5" customHeight="1">
      <c r="A71" s="329">
        <v>64</v>
      </c>
      <c r="B71" s="332"/>
      <c r="C71" s="102"/>
      <c r="D71" s="103"/>
      <c r="E71" s="103"/>
      <c r="F71" s="111"/>
      <c r="G71" s="324"/>
      <c r="H71" s="198"/>
      <c r="I71" s="103"/>
      <c r="J71" s="103"/>
      <c r="K71" s="111"/>
      <c r="L71" s="103"/>
      <c r="M71" s="104"/>
      <c r="N71" s="318">
        <f t="shared" si="1"/>
        <v>0</v>
      </c>
      <c r="O71" s="104"/>
    </row>
    <row r="72" spans="1:15" ht="19.5" customHeight="1">
      <c r="A72" s="329">
        <v>65</v>
      </c>
      <c r="B72" s="332"/>
      <c r="C72" s="102"/>
      <c r="D72" s="103"/>
      <c r="E72" s="103"/>
      <c r="F72" s="111"/>
      <c r="G72" s="324"/>
      <c r="H72" s="198"/>
      <c r="I72" s="103"/>
      <c r="J72" s="103"/>
      <c r="K72" s="111"/>
      <c r="L72" s="103"/>
      <c r="M72" s="104"/>
      <c r="N72" s="318">
        <f aca="true" t="shared" si="2" ref="N72:N87">SUM(F72,K72)</f>
        <v>0</v>
      </c>
      <c r="O72" s="104"/>
    </row>
    <row r="73" spans="1:15" ht="19.5" customHeight="1">
      <c r="A73" s="329">
        <v>66</v>
      </c>
      <c r="B73" s="332"/>
      <c r="C73" s="102"/>
      <c r="D73" s="103"/>
      <c r="E73" s="103"/>
      <c r="F73" s="111"/>
      <c r="G73" s="324"/>
      <c r="H73" s="198"/>
      <c r="I73" s="103"/>
      <c r="J73" s="103"/>
      <c r="K73" s="111"/>
      <c r="L73" s="103"/>
      <c r="M73" s="104"/>
      <c r="N73" s="318">
        <f t="shared" si="2"/>
        <v>0</v>
      </c>
      <c r="O73" s="104"/>
    </row>
    <row r="74" spans="1:15" ht="19.5" customHeight="1">
      <c r="A74" s="329">
        <v>67</v>
      </c>
      <c r="B74" s="332"/>
      <c r="C74" s="102"/>
      <c r="D74" s="103"/>
      <c r="E74" s="103"/>
      <c r="F74" s="111"/>
      <c r="G74" s="324"/>
      <c r="H74" s="198"/>
      <c r="I74" s="103"/>
      <c r="J74" s="103"/>
      <c r="K74" s="111"/>
      <c r="L74" s="103"/>
      <c r="M74" s="104"/>
      <c r="N74" s="318">
        <f t="shared" si="2"/>
        <v>0</v>
      </c>
      <c r="O74" s="104"/>
    </row>
    <row r="75" spans="1:15" ht="19.5" customHeight="1">
      <c r="A75" s="329">
        <v>68</v>
      </c>
      <c r="B75" s="332"/>
      <c r="C75" s="102"/>
      <c r="D75" s="103"/>
      <c r="E75" s="103"/>
      <c r="F75" s="111"/>
      <c r="G75" s="324"/>
      <c r="H75" s="198"/>
      <c r="I75" s="103"/>
      <c r="J75" s="103"/>
      <c r="K75" s="111"/>
      <c r="L75" s="103"/>
      <c r="M75" s="104"/>
      <c r="N75" s="318">
        <f t="shared" si="2"/>
        <v>0</v>
      </c>
      <c r="O75" s="104"/>
    </row>
    <row r="76" spans="1:15" ht="19.5" customHeight="1">
      <c r="A76" s="329">
        <v>69</v>
      </c>
      <c r="B76" s="332"/>
      <c r="C76" s="102"/>
      <c r="D76" s="103"/>
      <c r="E76" s="103"/>
      <c r="F76" s="111"/>
      <c r="G76" s="324"/>
      <c r="H76" s="198"/>
      <c r="I76" s="103"/>
      <c r="J76" s="103"/>
      <c r="K76" s="111"/>
      <c r="L76" s="103"/>
      <c r="M76" s="104"/>
      <c r="N76" s="318">
        <f t="shared" si="2"/>
        <v>0</v>
      </c>
      <c r="O76" s="104"/>
    </row>
    <row r="77" spans="1:15" ht="19.5" customHeight="1">
      <c r="A77" s="329">
        <v>70</v>
      </c>
      <c r="B77" s="332"/>
      <c r="C77" s="102"/>
      <c r="D77" s="103"/>
      <c r="E77" s="103"/>
      <c r="F77" s="111"/>
      <c r="G77" s="324"/>
      <c r="H77" s="198"/>
      <c r="I77" s="103"/>
      <c r="J77" s="103"/>
      <c r="K77" s="111"/>
      <c r="L77" s="103"/>
      <c r="M77" s="104"/>
      <c r="N77" s="318">
        <f t="shared" si="2"/>
        <v>0</v>
      </c>
      <c r="O77" s="104"/>
    </row>
    <row r="78" spans="1:15" ht="19.5" customHeight="1">
      <c r="A78" s="329">
        <v>71</v>
      </c>
      <c r="B78" s="332"/>
      <c r="C78" s="102"/>
      <c r="D78" s="103"/>
      <c r="E78" s="103"/>
      <c r="F78" s="111"/>
      <c r="G78" s="324"/>
      <c r="H78" s="198"/>
      <c r="I78" s="103"/>
      <c r="J78" s="103"/>
      <c r="K78" s="111"/>
      <c r="L78" s="103"/>
      <c r="M78" s="104"/>
      <c r="N78" s="318">
        <f t="shared" si="2"/>
        <v>0</v>
      </c>
      <c r="O78" s="104"/>
    </row>
    <row r="79" spans="1:15" ht="19.5" customHeight="1">
      <c r="A79" s="329">
        <v>72</v>
      </c>
      <c r="B79" s="332"/>
      <c r="C79" s="102"/>
      <c r="D79" s="103"/>
      <c r="E79" s="103"/>
      <c r="F79" s="111"/>
      <c r="G79" s="324"/>
      <c r="H79" s="198"/>
      <c r="I79" s="103"/>
      <c r="J79" s="103"/>
      <c r="K79" s="111"/>
      <c r="L79" s="103"/>
      <c r="M79" s="104"/>
      <c r="N79" s="318">
        <f t="shared" si="2"/>
        <v>0</v>
      </c>
      <c r="O79" s="104"/>
    </row>
    <row r="80" spans="1:15" ht="19.5" customHeight="1">
      <c r="A80" s="329">
        <v>73</v>
      </c>
      <c r="B80" s="332"/>
      <c r="C80" s="102"/>
      <c r="D80" s="103"/>
      <c r="E80" s="103"/>
      <c r="F80" s="111"/>
      <c r="G80" s="324"/>
      <c r="H80" s="198"/>
      <c r="I80" s="103"/>
      <c r="J80" s="103"/>
      <c r="K80" s="111"/>
      <c r="L80" s="103"/>
      <c r="M80" s="104"/>
      <c r="N80" s="318">
        <f t="shared" si="2"/>
        <v>0</v>
      </c>
      <c r="O80" s="104"/>
    </row>
    <row r="81" spans="1:15" ht="19.5" customHeight="1">
      <c r="A81" s="329">
        <v>74</v>
      </c>
      <c r="B81" s="332"/>
      <c r="C81" s="102"/>
      <c r="D81" s="103"/>
      <c r="E81" s="103"/>
      <c r="F81" s="111"/>
      <c r="G81" s="324"/>
      <c r="H81" s="198"/>
      <c r="I81" s="103"/>
      <c r="J81" s="103"/>
      <c r="K81" s="111"/>
      <c r="L81" s="103"/>
      <c r="M81" s="104"/>
      <c r="N81" s="318">
        <f t="shared" si="2"/>
        <v>0</v>
      </c>
      <c r="O81" s="104"/>
    </row>
    <row r="82" spans="1:15" ht="19.5" customHeight="1">
      <c r="A82" s="329">
        <v>75</v>
      </c>
      <c r="B82" s="332"/>
      <c r="C82" s="102"/>
      <c r="D82" s="103"/>
      <c r="E82" s="103"/>
      <c r="F82" s="111"/>
      <c r="G82" s="324"/>
      <c r="H82" s="198"/>
      <c r="I82" s="103"/>
      <c r="J82" s="103"/>
      <c r="K82" s="111"/>
      <c r="L82" s="103"/>
      <c r="M82" s="104"/>
      <c r="N82" s="318">
        <f t="shared" si="2"/>
        <v>0</v>
      </c>
      <c r="O82" s="104"/>
    </row>
    <row r="83" spans="1:15" ht="19.5" customHeight="1">
      <c r="A83" s="329">
        <v>76</v>
      </c>
      <c r="B83" s="332"/>
      <c r="C83" s="102"/>
      <c r="D83" s="103"/>
      <c r="E83" s="103"/>
      <c r="F83" s="111"/>
      <c r="G83" s="324"/>
      <c r="H83" s="198"/>
      <c r="I83" s="103"/>
      <c r="J83" s="103"/>
      <c r="K83" s="111"/>
      <c r="L83" s="103"/>
      <c r="M83" s="104"/>
      <c r="N83" s="318">
        <f t="shared" si="2"/>
        <v>0</v>
      </c>
      <c r="O83" s="104"/>
    </row>
    <row r="84" spans="1:15" ht="19.5" customHeight="1">
      <c r="A84" s="329">
        <v>77</v>
      </c>
      <c r="B84" s="332"/>
      <c r="C84" s="102"/>
      <c r="D84" s="103"/>
      <c r="E84" s="103"/>
      <c r="F84" s="111"/>
      <c r="G84" s="324"/>
      <c r="H84" s="198"/>
      <c r="I84" s="103"/>
      <c r="J84" s="103"/>
      <c r="K84" s="111"/>
      <c r="L84" s="103"/>
      <c r="M84" s="104"/>
      <c r="N84" s="318">
        <f t="shared" si="2"/>
        <v>0</v>
      </c>
      <c r="O84" s="104"/>
    </row>
    <row r="85" spans="1:15" ht="19.5" customHeight="1">
      <c r="A85" s="329">
        <v>78</v>
      </c>
      <c r="B85" s="332"/>
      <c r="C85" s="102"/>
      <c r="D85" s="103"/>
      <c r="E85" s="103"/>
      <c r="F85" s="111"/>
      <c r="G85" s="324"/>
      <c r="H85" s="198"/>
      <c r="I85" s="103"/>
      <c r="J85" s="103"/>
      <c r="K85" s="111"/>
      <c r="L85" s="103"/>
      <c r="M85" s="104"/>
      <c r="N85" s="318">
        <f t="shared" si="2"/>
        <v>0</v>
      </c>
      <c r="O85" s="104"/>
    </row>
    <row r="86" spans="1:15" ht="19.5" customHeight="1">
      <c r="A86" s="329">
        <v>79</v>
      </c>
      <c r="B86" s="332"/>
      <c r="C86" s="102"/>
      <c r="D86" s="103"/>
      <c r="E86" s="103"/>
      <c r="F86" s="111"/>
      <c r="G86" s="324"/>
      <c r="H86" s="198"/>
      <c r="I86" s="103"/>
      <c r="J86" s="103"/>
      <c r="K86" s="111"/>
      <c r="L86" s="103"/>
      <c r="M86" s="104"/>
      <c r="N86" s="318">
        <f t="shared" si="2"/>
        <v>0</v>
      </c>
      <c r="O86" s="104"/>
    </row>
    <row r="87" spans="1:15" ht="19.5" customHeight="1" thickBot="1">
      <c r="A87" s="329">
        <v>80</v>
      </c>
      <c r="B87" s="333"/>
      <c r="C87" s="248"/>
      <c r="D87" s="327"/>
      <c r="E87" s="327"/>
      <c r="F87" s="328"/>
      <c r="G87" s="325"/>
      <c r="H87" s="326"/>
      <c r="I87" s="327"/>
      <c r="J87" s="327"/>
      <c r="K87" s="328"/>
      <c r="L87" s="103"/>
      <c r="M87" s="104"/>
      <c r="N87" s="318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8">
    <tabColor indexed="17"/>
  </sheetPr>
  <dimension ref="A1:S46"/>
  <sheetViews>
    <sheetView zoomScalePageLayoutView="0" workbookViewId="0" topLeftCell="A4">
      <selection activeCell="P17" sqref="P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446" t="str">
        <f>Altalanos!$B$8</f>
        <v>piros lány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379"/>
      <c r="R2" s="378"/>
      <c r="S2" s="377"/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29" t="s">
        <v>83</v>
      </c>
      <c r="R3" s="430" t="s">
        <v>89</v>
      </c>
      <c r="S3" s="428"/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1" t="s">
        <v>90</v>
      </c>
      <c r="R4" s="432" t="s">
        <v>85</v>
      </c>
      <c r="S4" s="428"/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433" t="s">
        <v>91</v>
      </c>
      <c r="R5" s="434" t="s">
        <v>87</v>
      </c>
      <c r="S5" s="428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IF($B8="","",VLOOKUP($B8,'piros lány elo'!$A$7:$O$22,5))</f>
        <v>140711</v>
      </c>
      <c r="D7" s="469">
        <f>IF($B8="","",VLOOKUP($B8,'piros lány elo'!$A$7:$O$23,14))</f>
        <v>0</v>
      </c>
      <c r="E7" s="367" t="str">
        <f>UPPER(IF($B8="","",VLOOKUP($B8,'piros lány elo'!$A$7:$O$22,2)))</f>
        <v>KOCSIS-MIREISZ </v>
      </c>
      <c r="F7" s="372"/>
      <c r="G7" s="367" t="str">
        <f>IF($B8="","",VLOOKUP($B8,'piros lány elo'!$A$7:$O$22,3))</f>
        <v>Hanga</v>
      </c>
      <c r="H7" s="372"/>
      <c r="I7" s="367" t="str">
        <f>IF($B8="","",VLOOKUP($B8,'piros lány elo'!$A$7:$O$22,4))</f>
        <v>OPTOFIT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8</v>
      </c>
      <c r="C8" s="371">
        <f>IF($B8="","",VLOOKUP($B8,'piros lány elo'!$A$7:$O$22,10))</f>
        <v>160720</v>
      </c>
      <c r="D8" s="470"/>
      <c r="E8" s="367" t="str">
        <f>UPPER(IF($B8="","",VLOOKUP($B8,'piros lány elo'!$A$7:$O$22,7)))</f>
        <v>KOCSIS-MIREISZ </v>
      </c>
      <c r="F8" s="372"/>
      <c r="G8" s="367" t="str">
        <f>IF($B8="","",VLOOKUP($B8,'piros lány elo'!$A$7:$O$22,8))</f>
        <v>Kéra</v>
      </c>
      <c r="H8" s="372"/>
      <c r="I8" s="367" t="str">
        <f>IF($B8="","",VLOOKUP($B8,'piros lány elo'!$A$7:$O$22,9))</f>
        <v>OPTOFIT</v>
      </c>
      <c r="J8" s="359"/>
      <c r="K8" s="452" t="s">
        <v>405</v>
      </c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55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f>IF($B11="","",VLOOKUP($B11,'piros lány elo'!$A$7:$O$22,5))</f>
        <v>140722</v>
      </c>
      <c r="D10" s="469">
        <f>IF($B11="","",VLOOKUP($B11,'piros lány elo'!$A$7:$O$23,14))</f>
        <v>0</v>
      </c>
      <c r="E10" s="367" t="str">
        <f>UPPER(IF($B11="","",VLOOKUP($B11,'piros lány elo'!$A$7:$O$22,2)))</f>
        <v>MIKULÁS </v>
      </c>
      <c r="F10" s="372"/>
      <c r="G10" s="367" t="str">
        <f>IF($B11="","",VLOOKUP($B11,'piros lány elo'!$A$7:$O$22,3))</f>
        <v>Noémi</v>
      </c>
      <c r="H10" s="372"/>
      <c r="I10" s="367" t="str">
        <f>IF($B11="","",VLOOKUP($B11,'piros lány elo'!$A$7:$O$22,4))</f>
        <v>Pillangó Tenisz</v>
      </c>
      <c r="J10" s="359"/>
      <c r="K10" s="456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>
        <v>3</v>
      </c>
      <c r="C11" s="371">
        <f>IF($B11="","",VLOOKUP($B11,'piros lány elo'!$A$7:$O$22,10))</f>
        <v>141221</v>
      </c>
      <c r="D11" s="470"/>
      <c r="E11" s="367" t="str">
        <f>UPPER(IF($B11="","",VLOOKUP($B11,'piros lány elo'!$A$7:$O$22,7)))</f>
        <v>PETŐ </v>
      </c>
      <c r="F11" s="372"/>
      <c r="G11" s="367" t="str">
        <f>IF($B11="","",VLOOKUP($B11,'piros lány elo'!$A$7:$O$22,8))</f>
        <v>Lívia</v>
      </c>
      <c r="H11" s="372"/>
      <c r="I11" s="367" t="str">
        <f>IF($B11="","",VLOOKUP($B11,'piros lány elo'!$A$7:$O$22,9))</f>
        <v>Pillangó Tenisz</v>
      </c>
      <c r="J11" s="359"/>
      <c r="K11" s="452" t="s">
        <v>402</v>
      </c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55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f>IF($B14="","",VLOOKUP($B14,'piros lány elo'!$A$7:$O$22,5))</f>
        <v>140714</v>
      </c>
      <c r="D13" s="469">
        <f>IF($B14="","",VLOOKUP($B14,'piros lány elo'!$A$7:$O$23,14))</f>
        <v>0</v>
      </c>
      <c r="E13" s="367" t="str">
        <f>UPPER(IF($B14="","",VLOOKUP($B14,'piros lány elo'!$A$7:$O$22,2)))</f>
        <v>ORBÁN </v>
      </c>
      <c r="F13" s="372"/>
      <c r="G13" s="367" t="str">
        <f>IF($B14="","",VLOOKUP($B14,'piros lány elo'!$A$7:$O$22,3))</f>
        <v>Abigél </v>
      </c>
      <c r="H13" s="372"/>
      <c r="I13" s="367" t="str">
        <f>IF($B14="","",VLOOKUP($B14,'piros lány elo'!$A$7:$O$22,4))</f>
        <v>Tenisz Műhely</v>
      </c>
      <c r="J13" s="359"/>
      <c r="K13" s="456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>
        <v>6</v>
      </c>
      <c r="C14" s="371">
        <f>IF($B14="","",VLOOKUP($B14,'piros lány elo'!$A$7:$O$22,10))</f>
        <v>141111</v>
      </c>
      <c r="D14" s="470"/>
      <c r="E14" s="367" t="str">
        <f>UPPER(IF($B14="","",VLOOKUP($B14,'piros lány elo'!$A$7:$O$22,7)))</f>
        <v>NAGY </v>
      </c>
      <c r="F14" s="372"/>
      <c r="G14" s="367" t="str">
        <f>IF($B14="","",VLOOKUP($B14,'piros lány elo'!$A$7:$O$22,8))</f>
        <v>Amanda </v>
      </c>
      <c r="H14" s="372"/>
      <c r="I14" s="367" t="str">
        <f>IF($B14="","",VLOOKUP($B14,'piros lány elo'!$A$7:$O$22,9))</f>
        <v>Kiskút TK </v>
      </c>
      <c r="J14" s="359"/>
      <c r="K14" s="452" t="s">
        <v>404</v>
      </c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456"/>
      <c r="L15" s="359"/>
      <c r="M15" s="359"/>
    </row>
    <row r="16" spans="1:13" ht="12.75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</row>
    <row r="17" spans="1:13" ht="12.75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KOCSIS-MIREISZ /KOCSIS-MIREISZ </v>
      </c>
      <c r="E21" s="474"/>
      <c r="F21" s="474" t="str">
        <f>CONCATENATE(E10,"/",E11)</f>
        <v>MIKULÁS /PETŐ </v>
      </c>
      <c r="G21" s="474"/>
      <c r="H21" s="474" t="str">
        <f>CONCATENATE(E13,"/",E14)</f>
        <v>ORBÁN /NAGY </v>
      </c>
      <c r="I21" s="474"/>
      <c r="J21" s="359"/>
      <c r="K21" s="359"/>
      <c r="L21" s="359"/>
      <c r="M21" s="359"/>
    </row>
    <row r="22" spans="1:13" ht="18.75" customHeight="1">
      <c r="A22" s="418" t="s">
        <v>70</v>
      </c>
      <c r="B22" s="475" t="str">
        <f>CONCATENATE(E7,"/",E8)</f>
        <v>KOCSIS-MIREISZ /KOCSIS-MIREISZ </v>
      </c>
      <c r="C22" s="475"/>
      <c r="D22" s="466"/>
      <c r="E22" s="466"/>
      <c r="F22" s="467" t="s">
        <v>401</v>
      </c>
      <c r="G22" s="468"/>
      <c r="H22" s="467" t="s">
        <v>401</v>
      </c>
      <c r="I22" s="468"/>
      <c r="J22" s="359"/>
      <c r="K22" s="359"/>
      <c r="L22" s="359"/>
      <c r="M22" s="359"/>
    </row>
    <row r="23" spans="1:13" ht="18.75" customHeight="1">
      <c r="A23" s="418" t="s">
        <v>71</v>
      </c>
      <c r="B23" s="475" t="str">
        <f>CONCATENATE(E10,"/",E11)</f>
        <v>MIKULÁS /PETŐ </v>
      </c>
      <c r="C23" s="475"/>
      <c r="D23" s="467" t="s">
        <v>400</v>
      </c>
      <c r="E23" s="468"/>
      <c r="F23" s="466"/>
      <c r="G23" s="466"/>
      <c r="H23" s="467" t="s">
        <v>410</v>
      </c>
      <c r="I23" s="468"/>
      <c r="J23" s="359"/>
      <c r="K23" s="359"/>
      <c r="L23" s="359"/>
      <c r="M23" s="359"/>
    </row>
    <row r="24" spans="1:13" ht="18.75" customHeight="1">
      <c r="A24" s="418" t="s">
        <v>72</v>
      </c>
      <c r="B24" s="475" t="str">
        <f>CONCATENATE(E13,"/",E14)</f>
        <v>ORBÁN /NAGY </v>
      </c>
      <c r="C24" s="475"/>
      <c r="D24" s="467" t="s">
        <v>400</v>
      </c>
      <c r="E24" s="468"/>
      <c r="F24" s="467" t="s">
        <v>411</v>
      </c>
      <c r="G24" s="468"/>
      <c r="H24" s="466"/>
      <c r="I24" s="466"/>
      <c r="J24" s="359"/>
      <c r="K24" s="359"/>
      <c r="L24" s="359"/>
      <c r="M24" s="359"/>
    </row>
    <row r="25" spans="1:13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159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91"/>
      <c r="F37" s="91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91"/>
      <c r="F38" s="91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91"/>
      <c r="F39" s="91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91"/>
      <c r="F40" s="184"/>
      <c r="G40" s="39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>
        <f>MIN(4,'piros lány elo'!$O$5)</f>
        <v>0</v>
      </c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21">
    <mergeCell ref="F24:G24"/>
    <mergeCell ref="D13:D14"/>
    <mergeCell ref="B23:C23"/>
    <mergeCell ref="D23:E23"/>
    <mergeCell ref="H21:I21"/>
    <mergeCell ref="A1:F1"/>
    <mergeCell ref="A4:C4"/>
    <mergeCell ref="B21:C21"/>
    <mergeCell ref="D21:E21"/>
    <mergeCell ref="F21:G21"/>
    <mergeCell ref="H24:I24"/>
    <mergeCell ref="D10:D11"/>
    <mergeCell ref="H23:I23"/>
    <mergeCell ref="B24:C24"/>
    <mergeCell ref="D24:E24"/>
    <mergeCell ref="D7:D8"/>
    <mergeCell ref="B22:C22"/>
    <mergeCell ref="D22:E22"/>
    <mergeCell ref="F22:G22"/>
    <mergeCell ref="H22:I22"/>
    <mergeCell ref="F23:G23"/>
  </mergeCells>
  <conditionalFormatting sqref="E7:E14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9">
    <tabColor indexed="17"/>
  </sheetPr>
  <dimension ref="A1:S4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71" t="str">
        <f>Altalanos!$A$6</f>
        <v>Mikulás kupa</v>
      </c>
      <c r="B1" s="471"/>
      <c r="C1" s="471"/>
      <c r="D1" s="471"/>
      <c r="E1" s="471"/>
      <c r="F1" s="471"/>
      <c r="G1" s="343"/>
      <c r="H1" s="346" t="s">
        <v>58</v>
      </c>
      <c r="I1" s="344"/>
      <c r="J1" s="345"/>
      <c r="L1" s="347"/>
      <c r="M1" s="373"/>
      <c r="N1" s="375"/>
      <c r="O1" s="375" t="s">
        <v>8</v>
      </c>
      <c r="P1" s="375"/>
      <c r="Q1" s="376"/>
      <c r="R1" s="375"/>
      <c r="S1" s="377"/>
    </row>
    <row r="2" spans="1:19" ht="12.75">
      <c r="A2" s="348" t="s">
        <v>38</v>
      </c>
      <c r="B2" s="349"/>
      <c r="C2" s="349"/>
      <c r="D2" s="349"/>
      <c r="E2" s="446" t="str">
        <f>Altalanos!$B$8</f>
        <v>piros lány</v>
      </c>
      <c r="F2" s="349"/>
      <c r="G2" s="350"/>
      <c r="H2" s="351"/>
      <c r="I2" s="351"/>
      <c r="J2" s="352"/>
      <c r="K2" s="347"/>
      <c r="L2" s="347"/>
      <c r="M2" s="374"/>
      <c r="N2" s="378"/>
      <c r="O2" s="379"/>
      <c r="P2" s="378"/>
      <c r="Q2" s="429" t="s">
        <v>83</v>
      </c>
      <c r="R2" s="430" t="s">
        <v>89</v>
      </c>
      <c r="S2" s="430" t="s">
        <v>84</v>
      </c>
    </row>
    <row r="3" spans="1:19" ht="12.75">
      <c r="A3" s="56" t="s">
        <v>17</v>
      </c>
      <c r="B3" s="56"/>
      <c r="C3" s="56"/>
      <c r="D3" s="56"/>
      <c r="E3" s="56" t="s">
        <v>13</v>
      </c>
      <c r="F3" s="56"/>
      <c r="G3" s="56"/>
      <c r="H3" s="56" t="s">
        <v>22</v>
      </c>
      <c r="I3" s="56"/>
      <c r="J3" s="125"/>
      <c r="K3" s="56"/>
      <c r="L3" s="57" t="s">
        <v>23</v>
      </c>
      <c r="M3" s="56"/>
      <c r="N3" s="381"/>
      <c r="O3" s="380"/>
      <c r="P3" s="381"/>
      <c r="Q3" s="431" t="s">
        <v>90</v>
      </c>
      <c r="R3" s="432" t="s">
        <v>85</v>
      </c>
      <c r="S3" s="432" t="s">
        <v>86</v>
      </c>
    </row>
    <row r="4" spans="1:19" ht="13.5" thickBot="1">
      <c r="A4" s="472" t="str">
        <f>Altalanos!$A$10</f>
        <v>2022.12.10-11</v>
      </c>
      <c r="B4" s="472"/>
      <c r="C4" s="472"/>
      <c r="D4" s="353"/>
      <c r="E4" s="354" t="str">
        <f>Altalanos!$C$10</f>
        <v>Budapest</v>
      </c>
      <c r="F4" s="354"/>
      <c r="G4" s="354"/>
      <c r="H4" s="356"/>
      <c r="I4" s="354"/>
      <c r="J4" s="355"/>
      <c r="K4" s="356"/>
      <c r="L4" s="357" t="str">
        <f>Altalanos!$E$10</f>
        <v>Rákóczi Andrea</v>
      </c>
      <c r="M4" s="356"/>
      <c r="N4" s="382"/>
      <c r="O4" s="383"/>
      <c r="P4" s="382"/>
      <c r="Q4" s="433" t="s">
        <v>91</v>
      </c>
      <c r="R4" s="434" t="s">
        <v>87</v>
      </c>
      <c r="S4" s="434" t="s">
        <v>88</v>
      </c>
    </row>
    <row r="5" spans="1:19" ht="12.75">
      <c r="A5" s="38"/>
      <c r="B5" s="38" t="s">
        <v>37</v>
      </c>
      <c r="C5" s="369" t="s">
        <v>68</v>
      </c>
      <c r="D5" s="38" t="s">
        <v>30</v>
      </c>
      <c r="E5" s="38" t="s">
        <v>73</v>
      </c>
      <c r="F5" s="38"/>
      <c r="G5" s="38" t="s">
        <v>21</v>
      </c>
      <c r="H5" s="38"/>
      <c r="I5" s="38" t="s">
        <v>25</v>
      </c>
      <c r="J5" s="38"/>
      <c r="K5" s="415" t="s">
        <v>74</v>
      </c>
      <c r="L5" s="415" t="s">
        <v>75</v>
      </c>
      <c r="M5" s="415"/>
      <c r="N5" s="377"/>
      <c r="O5" s="377"/>
      <c r="P5" s="377"/>
      <c r="Q5" s="377"/>
      <c r="R5" s="377"/>
      <c r="S5" s="377"/>
    </row>
    <row r="6" spans="1:19" ht="12.75">
      <c r="A6" s="359"/>
      <c r="B6" s="359"/>
      <c r="C6" s="413"/>
      <c r="D6" s="359"/>
      <c r="E6" s="359"/>
      <c r="F6" s="359"/>
      <c r="G6" s="359"/>
      <c r="H6" s="359"/>
      <c r="I6" s="359"/>
      <c r="J6" s="359"/>
      <c r="K6" s="427"/>
      <c r="L6" s="427"/>
      <c r="M6" s="427"/>
      <c r="N6" s="377"/>
      <c r="O6" s="377"/>
      <c r="P6" s="377"/>
      <c r="Q6" s="377"/>
      <c r="R6" s="377"/>
      <c r="S6" s="377"/>
    </row>
    <row r="7" spans="1:19" ht="12.75">
      <c r="A7" s="359"/>
      <c r="B7" s="359"/>
      <c r="C7" s="371">
        <f>IF($B8="","",VLOOKUP($B8,'piros lány elo'!$A$7:$O$22,5))</f>
        <v>150315</v>
      </c>
      <c r="D7" s="469">
        <f>IF($B8="","",VLOOKUP($B8,'piros lány elo'!$A$7:$O$23,14))</f>
        <v>0</v>
      </c>
      <c r="E7" s="367" t="str">
        <f>UPPER(IF($B8="","",VLOOKUP($B8,'piros lány elo'!$A$7:$O$22,2)))</f>
        <v>GÖMBICZ </v>
      </c>
      <c r="F7" s="372"/>
      <c r="G7" s="367" t="str">
        <f>IF($B8="","",VLOOKUP($B8,'piros lány elo'!$A$7:$O$22,3))</f>
        <v>Alíz</v>
      </c>
      <c r="H7" s="372"/>
      <c r="I7" s="367" t="str">
        <f>IF($B8="","",VLOOKUP($B8,'piros lány elo'!$A$7:$O$22,4))</f>
        <v>Hatvani TCSE</v>
      </c>
      <c r="J7" s="359"/>
      <c r="K7" s="359"/>
      <c r="L7" s="359"/>
      <c r="M7" s="359"/>
      <c r="N7" s="377"/>
      <c r="O7" s="377"/>
      <c r="P7" s="377"/>
      <c r="Q7" s="377"/>
      <c r="R7" s="377"/>
      <c r="S7" s="377"/>
    </row>
    <row r="8" spans="1:19" ht="12.75">
      <c r="A8" s="384" t="s">
        <v>70</v>
      </c>
      <c r="B8" s="416">
        <v>1</v>
      </c>
      <c r="C8" s="371">
        <f>IF($B8="","",VLOOKUP($B8,'piros lány elo'!$A$7:$O$22,10))</f>
        <v>160218</v>
      </c>
      <c r="D8" s="470"/>
      <c r="E8" s="367" t="str">
        <f>UPPER(IF($B8="","",VLOOKUP($B8,'piros lány elo'!$A$7:$O$22,7)))</f>
        <v>CHEN </v>
      </c>
      <c r="F8" s="372"/>
      <c r="G8" s="367" t="str">
        <f>IF($B8="","",VLOOKUP($B8,'piros lány elo'!$A$7:$O$22,8))</f>
        <v>Zixin</v>
      </c>
      <c r="H8" s="372"/>
      <c r="I8" s="367" t="str">
        <f>IF($B8="","",VLOOKUP($B8,'piros lány elo'!$A$7:$O$22,9))</f>
        <v>HOKA </v>
      </c>
      <c r="J8" s="359"/>
      <c r="K8" s="358"/>
      <c r="L8" s="414"/>
      <c r="M8" s="402"/>
      <c r="N8" s="377"/>
      <c r="O8" s="377"/>
      <c r="P8" s="377"/>
      <c r="Q8" s="377"/>
      <c r="R8" s="377"/>
      <c r="S8" s="377"/>
    </row>
    <row r="9" spans="1:19" ht="12.75">
      <c r="A9" s="384"/>
      <c r="B9" s="417"/>
      <c r="C9" s="424"/>
      <c r="D9" s="424"/>
      <c r="E9" s="425"/>
      <c r="F9" s="426"/>
      <c r="G9" s="425"/>
      <c r="H9" s="426"/>
      <c r="I9" s="425"/>
      <c r="J9" s="359"/>
      <c r="K9" s="402"/>
      <c r="L9" s="402"/>
      <c r="M9" s="402"/>
      <c r="N9" s="377"/>
      <c r="O9" s="377"/>
      <c r="P9" s="377"/>
      <c r="Q9" s="377"/>
      <c r="R9" s="377"/>
      <c r="S9" s="377"/>
    </row>
    <row r="10" spans="1:19" ht="12.75">
      <c r="A10" s="384"/>
      <c r="B10" s="417"/>
      <c r="C10" s="371">
        <f>IF($B11="","",VLOOKUP($B11,'piros lány elo'!$A$7:$O$22,5))</f>
        <v>140711</v>
      </c>
      <c r="D10" s="469">
        <f>IF($B11="","",VLOOKUP($B11,'piros lány elo'!$A$7:$O$23,14))</f>
        <v>0</v>
      </c>
      <c r="E10" s="367" t="str">
        <f>UPPER(IF($B11="","",VLOOKUP($B11,'piros lány elo'!$A$7:$O$22,2)))</f>
        <v>KOCSIS-MIREISZ </v>
      </c>
      <c r="F10" s="372"/>
      <c r="G10" s="367" t="str">
        <f>IF($B11="","",VLOOKUP($B11,'piros lány elo'!$A$7:$O$22,3))</f>
        <v>Hanga</v>
      </c>
      <c r="H10" s="372"/>
      <c r="I10" s="367" t="str">
        <f>IF($B11="","",VLOOKUP($B11,'piros lány elo'!$A$7:$O$22,4))</f>
        <v>OPTOFIT</v>
      </c>
      <c r="J10" s="359"/>
      <c r="K10" s="359"/>
      <c r="L10" s="359"/>
      <c r="M10" s="402"/>
      <c r="N10" s="377"/>
      <c r="O10" s="377"/>
      <c r="P10" s="377"/>
      <c r="Q10" s="377"/>
      <c r="R10" s="377"/>
      <c r="S10" s="377"/>
    </row>
    <row r="11" spans="1:19" ht="12.75">
      <c r="A11" s="384" t="s">
        <v>71</v>
      </c>
      <c r="B11" s="416">
        <v>8</v>
      </c>
      <c r="C11" s="371">
        <f>IF($B11="","",VLOOKUP($B11,'piros lány elo'!$A$7:$O$22,10))</f>
        <v>160720</v>
      </c>
      <c r="D11" s="470"/>
      <c r="E11" s="367" t="str">
        <f>UPPER(IF($B11="","",VLOOKUP($B11,'piros lány elo'!$A$7:$O$22,7)))</f>
        <v>KOCSIS-MIREISZ </v>
      </c>
      <c r="F11" s="372"/>
      <c r="G11" s="367" t="str">
        <f>IF($B11="","",VLOOKUP($B11,'piros lány elo'!$A$7:$O$22,8))</f>
        <v>Kéra</v>
      </c>
      <c r="H11" s="372"/>
      <c r="I11" s="367" t="str">
        <f>IF($B11="","",VLOOKUP($B11,'piros lány elo'!$A$7:$O$22,9))</f>
        <v>OPTOFIT</v>
      </c>
      <c r="J11" s="359"/>
      <c r="K11" s="452" t="s">
        <v>402</v>
      </c>
      <c r="L11" s="414"/>
      <c r="M11" s="402"/>
      <c r="N11" s="377"/>
      <c r="O11" s="377"/>
      <c r="P11" s="377"/>
      <c r="Q11" s="377"/>
      <c r="R11" s="377"/>
      <c r="S11" s="377"/>
    </row>
    <row r="12" spans="1:19" ht="12.75">
      <c r="A12" s="384"/>
      <c r="B12" s="417"/>
      <c r="C12" s="424"/>
      <c r="D12" s="424"/>
      <c r="E12" s="425"/>
      <c r="F12" s="426"/>
      <c r="G12" s="425"/>
      <c r="H12" s="426"/>
      <c r="I12" s="425"/>
      <c r="J12" s="359"/>
      <c r="K12" s="402"/>
      <c r="L12" s="402"/>
      <c r="M12" s="402"/>
      <c r="N12" s="377"/>
      <c r="O12" s="377"/>
      <c r="P12" s="377"/>
      <c r="Q12" s="377"/>
      <c r="R12" s="377"/>
      <c r="S12" s="377"/>
    </row>
    <row r="13" spans="1:19" ht="12.75">
      <c r="A13" s="384"/>
      <c r="B13" s="417"/>
      <c r="C13" s="371">
        <f>IF($B14="","",VLOOKUP($B14,'piros lány elo'!$A$7:$O$22,5))</f>
        <v>150728</v>
      </c>
      <c r="D13" s="469">
        <f>IF($B14="","",VLOOKUP($B14,'piros lány elo'!$A$7:$O$23,14))</f>
        <v>0</v>
      </c>
      <c r="E13" s="367" t="str">
        <f>UPPER(IF($B14="","",VLOOKUP($B14,'piros lány elo'!$A$7:$O$22,2)))</f>
        <v>VARGA </v>
      </c>
      <c r="F13" s="372"/>
      <c r="G13" s="367" t="str">
        <f>IF($B14="","",VLOOKUP($B14,'piros lány elo'!$A$7:$O$22,3))</f>
        <v>Nadin Lara</v>
      </c>
      <c r="H13" s="372"/>
      <c r="I13" s="367" t="str">
        <f>IF($B14="","",VLOOKUP($B14,'piros lány elo'!$A$7:$O$22,4))</f>
        <v>PVTC</v>
      </c>
      <c r="J13" s="359"/>
      <c r="K13" s="359"/>
      <c r="L13" s="359"/>
      <c r="M13" s="402"/>
      <c r="N13" s="377"/>
      <c r="O13" s="377"/>
      <c r="P13" s="377"/>
      <c r="Q13" s="377"/>
      <c r="R13" s="377"/>
      <c r="S13" s="377"/>
    </row>
    <row r="14" spans="1:19" ht="12.75">
      <c r="A14" s="384" t="s">
        <v>72</v>
      </c>
      <c r="B14" s="416">
        <v>4</v>
      </c>
      <c r="C14" s="371">
        <f>IF($B14="","",VLOOKUP($B14,'piros lány elo'!$A$7:$O$22,10))</f>
        <v>150703</v>
      </c>
      <c r="D14" s="470"/>
      <c r="E14" s="367" t="str">
        <f>UPPER(IF($B14="","",VLOOKUP($B14,'piros lány elo'!$A$7:$O$22,7)))</f>
        <v>PATKÓ </v>
      </c>
      <c r="F14" s="372"/>
      <c r="G14" s="367" t="str">
        <f>IF($B14="","",VLOOKUP($B14,'piros lány elo'!$A$7:$O$22,8))</f>
        <v>Janka</v>
      </c>
      <c r="H14" s="372"/>
      <c r="I14" s="367" t="str">
        <f>IF($B14="","",VLOOKUP($B14,'piros lány elo'!$A$7:$O$22,9))</f>
        <v>PVTC</v>
      </c>
      <c r="J14" s="359"/>
      <c r="K14" s="358"/>
      <c r="L14" s="414"/>
      <c r="M14" s="402"/>
      <c r="N14" s="377"/>
      <c r="O14" s="377"/>
      <c r="P14" s="377"/>
      <c r="Q14" s="377"/>
      <c r="R14" s="377"/>
      <c r="S14" s="377"/>
    </row>
    <row r="15" spans="1:13" ht="12.75">
      <c r="A15" s="384"/>
      <c r="B15" s="417"/>
      <c r="C15" s="424"/>
      <c r="D15" s="424"/>
      <c r="E15" s="425"/>
      <c r="F15" s="426"/>
      <c r="G15" s="425"/>
      <c r="H15" s="426"/>
      <c r="I15" s="425"/>
      <c r="J15" s="359"/>
      <c r="K15" s="402"/>
      <c r="L15" s="402"/>
      <c r="M15" s="359"/>
    </row>
    <row r="16" spans="1:13" ht="12.75">
      <c r="A16" s="384"/>
      <c r="B16" s="417"/>
      <c r="C16" s="371">
        <f>IF($B17="","",VLOOKUP($B17,'piros lány elo'!$A$7:$O$22,5))</f>
        <v>170315</v>
      </c>
      <c r="D16" s="469">
        <f>IF($B17="","",VLOOKUP($B17,'piros lány elo'!$A$7:$O$23,14))</f>
        <v>0</v>
      </c>
      <c r="E16" s="367" t="str">
        <f>UPPER(IF($B17="","",VLOOKUP($B17,'piros lány elo'!$A$7:$O$22,2)))</f>
        <v>NEUWIRT </v>
      </c>
      <c r="F16" s="372"/>
      <c r="G16" s="367" t="str">
        <f>IF($B17="","",VLOOKUP($B17,'piros lány elo'!$A$7:$O$22,3))</f>
        <v>Lea</v>
      </c>
      <c r="H16" s="372"/>
      <c r="I16" s="367" t="str">
        <f>IF($B17="","",VLOOKUP($B17,'piros lány elo'!$A$7:$O$22,4))</f>
        <v>Pillangó SE</v>
      </c>
      <c r="J16" s="359"/>
      <c r="K16" s="359"/>
      <c r="L16" s="359"/>
      <c r="M16" s="359"/>
    </row>
    <row r="17" spans="1:13" ht="12.75">
      <c r="A17" s="384" t="s">
        <v>76</v>
      </c>
      <c r="B17" s="416">
        <v>7</v>
      </c>
      <c r="C17" s="371">
        <f>IF($B17="","",VLOOKUP($B17,'piros lány elo'!$A$7:$O$22,10))</f>
        <v>150817</v>
      </c>
      <c r="D17" s="470"/>
      <c r="E17" s="367" t="str">
        <f>UPPER(IF($B17="","",VLOOKUP($B17,'piros lány elo'!$A$7:$O$22,7)))</f>
        <v>VARGA-KARÁDI </v>
      </c>
      <c r="F17" s="372"/>
      <c r="G17" s="367" t="str">
        <f>IF($B17="","",VLOOKUP($B17,'piros lány elo'!$A$7:$O$22,8))</f>
        <v>Emili</v>
      </c>
      <c r="H17" s="372"/>
      <c r="I17" s="367" t="str">
        <f>IF($B17="","",VLOOKUP($B17,'piros lány elo'!$A$7:$O$22,9))</f>
        <v>Kőszegi SE</v>
      </c>
      <c r="J17" s="359"/>
      <c r="K17" s="358"/>
      <c r="L17" s="414"/>
      <c r="M17" s="359"/>
    </row>
    <row r="18" spans="1:13" ht="12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3" ht="12.75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1:13" ht="12.7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</row>
    <row r="21" spans="1:13" ht="18.75" customHeight="1">
      <c r="A21" s="359"/>
      <c r="B21" s="473"/>
      <c r="C21" s="473"/>
      <c r="D21" s="474" t="str">
        <f>CONCATENATE(E7,"/",E8)</f>
        <v>GÖMBICZ /CHEN </v>
      </c>
      <c r="E21" s="474"/>
      <c r="F21" s="474" t="str">
        <f>CONCATENATE(E10,"/",E11)</f>
        <v>KOCSIS-MIREISZ /KOCSIS-MIREISZ </v>
      </c>
      <c r="G21" s="474"/>
      <c r="H21" s="474" t="str">
        <f>CONCATENATE(E13,"/",E14)</f>
        <v>VARGA /PATKÓ </v>
      </c>
      <c r="I21" s="474"/>
      <c r="J21" s="474" t="str">
        <f>CONCATENATE(E16,"/",E17)</f>
        <v>NEUWIRT /VARGA-KARÁDI </v>
      </c>
      <c r="K21" s="474"/>
      <c r="L21" s="359"/>
      <c r="M21" s="359"/>
    </row>
    <row r="22" spans="1:13" ht="18.75" customHeight="1">
      <c r="A22" s="418" t="s">
        <v>70</v>
      </c>
      <c r="B22" s="475" t="str">
        <f>CONCATENATE(E7,"/",E8)</f>
        <v>GÖMBICZ /CHEN </v>
      </c>
      <c r="C22" s="475"/>
      <c r="D22" s="466"/>
      <c r="E22" s="466"/>
      <c r="F22" s="468" t="s">
        <v>401</v>
      </c>
      <c r="G22" s="468"/>
      <c r="H22" s="467" t="s">
        <v>389</v>
      </c>
      <c r="I22" s="468"/>
      <c r="J22" s="467" t="s">
        <v>387</v>
      </c>
      <c r="K22" s="468"/>
      <c r="L22" s="359"/>
      <c r="M22" s="359"/>
    </row>
    <row r="23" spans="1:13" ht="18.75" customHeight="1">
      <c r="A23" s="418" t="s">
        <v>71</v>
      </c>
      <c r="B23" s="475" t="str">
        <f>CONCATENATE(E10,"/",E11)</f>
        <v>KOCSIS-MIREISZ /KOCSIS-MIREISZ </v>
      </c>
      <c r="C23" s="475"/>
      <c r="D23" s="468" t="s">
        <v>400</v>
      </c>
      <c r="E23" s="468"/>
      <c r="F23" s="466"/>
      <c r="G23" s="466"/>
      <c r="H23" s="467" t="s">
        <v>384</v>
      </c>
      <c r="I23" s="468"/>
      <c r="J23" s="468" t="s">
        <v>398</v>
      </c>
      <c r="K23" s="468"/>
      <c r="L23" s="359"/>
      <c r="M23" s="359"/>
    </row>
    <row r="24" spans="1:13" ht="18.75" customHeight="1">
      <c r="A24" s="418" t="s">
        <v>72</v>
      </c>
      <c r="B24" s="475" t="str">
        <f>CONCATENATE(E13,"/",E14)</f>
        <v>VARGA /PATKÓ </v>
      </c>
      <c r="C24" s="475"/>
      <c r="D24" s="467" t="s">
        <v>388</v>
      </c>
      <c r="E24" s="468"/>
      <c r="F24" s="467" t="s">
        <v>385</v>
      </c>
      <c r="G24" s="468"/>
      <c r="H24" s="466"/>
      <c r="I24" s="466"/>
      <c r="J24" s="468" t="s">
        <v>380</v>
      </c>
      <c r="K24" s="468"/>
      <c r="L24" s="359"/>
      <c r="M24" s="359"/>
    </row>
    <row r="25" spans="1:13" ht="17.25" customHeight="1">
      <c r="A25" s="418" t="s">
        <v>76</v>
      </c>
      <c r="B25" s="475" t="str">
        <f>CONCATENATE(E16,"/",E17)</f>
        <v>NEUWIRT /VARGA-KARÁDI </v>
      </c>
      <c r="C25" s="475"/>
      <c r="D25" s="467" t="s">
        <v>386</v>
      </c>
      <c r="E25" s="468"/>
      <c r="F25" s="468" t="s">
        <v>399</v>
      </c>
      <c r="G25" s="468"/>
      <c r="H25" s="468" t="s">
        <v>381</v>
      </c>
      <c r="I25" s="468"/>
      <c r="J25" s="466"/>
      <c r="K25" s="466"/>
      <c r="L25" s="359"/>
      <c r="M25" s="359"/>
    </row>
    <row r="26" spans="1:13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</row>
    <row r="27" spans="1:13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1:13" ht="12.7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3" ht="12.7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2.7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3" ht="12.7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1:13" ht="12.7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1:13" ht="12.7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</row>
    <row r="34" spans="1:13" ht="12.75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9" ht="12.75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8"/>
      <c r="M35" s="359"/>
      <c r="O35" s="377"/>
      <c r="P35" s="377"/>
      <c r="Q35" s="377"/>
      <c r="R35" s="377"/>
      <c r="S35" s="377"/>
    </row>
    <row r="36" spans="1:19" ht="12.75">
      <c r="A36" s="155" t="s">
        <v>30</v>
      </c>
      <c r="B36" s="156"/>
      <c r="C36" s="303"/>
      <c r="D36" s="391" t="s">
        <v>3</v>
      </c>
      <c r="E36" s="392" t="s">
        <v>32</v>
      </c>
      <c r="F36" s="411"/>
      <c r="G36" s="391" t="s">
        <v>3</v>
      </c>
      <c r="H36" s="392" t="s">
        <v>40</v>
      </c>
      <c r="I36" s="243"/>
      <c r="J36" s="392" t="s">
        <v>41</v>
      </c>
      <c r="K36" s="242" t="s">
        <v>42</v>
      </c>
      <c r="L36" s="38"/>
      <c r="M36" s="411"/>
      <c r="O36" s="377"/>
      <c r="P36" s="385"/>
      <c r="Q36" s="385"/>
      <c r="R36" s="386"/>
      <c r="S36" s="377"/>
    </row>
    <row r="37" spans="1:19" ht="12.75">
      <c r="A37" s="362" t="s">
        <v>31</v>
      </c>
      <c r="B37" s="363"/>
      <c r="C37" s="364"/>
      <c r="D37" s="393">
        <v>1</v>
      </c>
      <c r="E37" s="478"/>
      <c r="F37" s="478"/>
      <c r="G37" s="405" t="s">
        <v>4</v>
      </c>
      <c r="H37" s="363"/>
      <c r="I37" s="394"/>
      <c r="J37" s="406"/>
      <c r="K37" s="360" t="s">
        <v>35</v>
      </c>
      <c r="L37" s="412"/>
      <c r="M37" s="395"/>
      <c r="O37" s="377"/>
      <c r="P37" s="387"/>
      <c r="Q37" s="387"/>
      <c r="R37" s="388"/>
      <c r="S37" s="377"/>
    </row>
    <row r="38" spans="1:19" ht="12.75">
      <c r="A38" s="365" t="s">
        <v>39</v>
      </c>
      <c r="B38" s="238"/>
      <c r="C38" s="366"/>
      <c r="D38" s="396"/>
      <c r="E38" s="479"/>
      <c r="F38" s="479"/>
      <c r="G38" s="407"/>
      <c r="H38" s="398"/>
      <c r="I38" s="399"/>
      <c r="J38" s="90"/>
      <c r="K38" s="409"/>
      <c r="L38" s="358"/>
      <c r="M38" s="404"/>
      <c r="O38" s="377"/>
      <c r="P38" s="388"/>
      <c r="Q38" s="389"/>
      <c r="R38" s="388"/>
      <c r="S38" s="377"/>
    </row>
    <row r="39" spans="1:19" ht="12.75">
      <c r="A39" s="257"/>
      <c r="B39" s="258"/>
      <c r="C39" s="259"/>
      <c r="D39" s="396" t="s">
        <v>5</v>
      </c>
      <c r="E39" s="401"/>
      <c r="F39" s="402"/>
      <c r="G39" s="407" t="s">
        <v>5</v>
      </c>
      <c r="H39" s="398"/>
      <c r="I39" s="399"/>
      <c r="J39" s="90"/>
      <c r="K39" s="360" t="s">
        <v>36</v>
      </c>
      <c r="L39" s="412"/>
      <c r="M39" s="395"/>
      <c r="O39" s="377"/>
      <c r="P39" s="387"/>
      <c r="Q39" s="387"/>
      <c r="R39" s="388"/>
      <c r="S39" s="377"/>
    </row>
    <row r="40" spans="1:19" ht="12.75">
      <c r="A40" s="179"/>
      <c r="B40" s="299"/>
      <c r="C40" s="180"/>
      <c r="D40" s="396"/>
      <c r="E40" s="401"/>
      <c r="F40" s="402"/>
      <c r="G40" s="407"/>
      <c r="H40" s="398"/>
      <c r="I40" s="399"/>
      <c r="J40" s="90"/>
      <c r="K40" s="410"/>
      <c r="L40" s="402"/>
      <c r="M40" s="400"/>
      <c r="O40" s="377"/>
      <c r="P40" s="388"/>
      <c r="Q40" s="389"/>
      <c r="R40" s="388"/>
      <c r="S40" s="377"/>
    </row>
    <row r="41" spans="1:19" ht="12.75">
      <c r="A41" s="245"/>
      <c r="B41" s="260"/>
      <c r="C41" s="302"/>
      <c r="D41" s="396"/>
      <c r="E41" s="401"/>
      <c r="F41" s="402"/>
      <c r="G41" s="407" t="s">
        <v>6</v>
      </c>
      <c r="H41" s="398"/>
      <c r="I41" s="399"/>
      <c r="J41" s="90"/>
      <c r="K41" s="365"/>
      <c r="L41" s="358"/>
      <c r="M41" s="404"/>
      <c r="O41" s="377"/>
      <c r="P41" s="388"/>
      <c r="Q41" s="389"/>
      <c r="R41" s="388"/>
      <c r="S41" s="377"/>
    </row>
    <row r="42" spans="1:19" ht="12.75">
      <c r="A42" s="246"/>
      <c r="B42" s="264"/>
      <c r="C42" s="180"/>
      <c r="D42" s="396"/>
      <c r="E42" s="401"/>
      <c r="F42" s="402"/>
      <c r="G42" s="407"/>
      <c r="H42" s="398"/>
      <c r="I42" s="399"/>
      <c r="J42" s="90"/>
      <c r="K42" s="360" t="s">
        <v>27</v>
      </c>
      <c r="L42" s="412"/>
      <c r="M42" s="395"/>
      <c r="O42" s="377"/>
      <c r="P42" s="387"/>
      <c r="Q42" s="387"/>
      <c r="R42" s="388"/>
      <c r="S42" s="377"/>
    </row>
    <row r="43" spans="1:19" ht="12.75">
      <c r="A43" s="246"/>
      <c r="B43" s="264"/>
      <c r="C43" s="255"/>
      <c r="D43" s="396"/>
      <c r="E43" s="401"/>
      <c r="F43" s="402"/>
      <c r="G43" s="407" t="s">
        <v>7</v>
      </c>
      <c r="H43" s="398"/>
      <c r="I43" s="399"/>
      <c r="J43" s="90"/>
      <c r="K43" s="410"/>
      <c r="L43" s="402"/>
      <c r="M43" s="400"/>
      <c r="O43" s="377"/>
      <c r="P43" s="388"/>
      <c r="Q43" s="389"/>
      <c r="R43" s="388"/>
      <c r="S43" s="377"/>
    </row>
    <row r="44" spans="1:19" ht="12.75">
      <c r="A44" s="247"/>
      <c r="B44" s="244"/>
      <c r="C44" s="256"/>
      <c r="D44" s="403"/>
      <c r="E44" s="182"/>
      <c r="F44" s="358"/>
      <c r="G44" s="408"/>
      <c r="H44" s="238"/>
      <c r="I44" s="361"/>
      <c r="J44" s="183"/>
      <c r="K44" s="365" t="str">
        <f>L4</f>
        <v>Rákóczi Andrea</v>
      </c>
      <c r="L44" s="358"/>
      <c r="M44" s="404"/>
      <c r="O44" s="377"/>
      <c r="P44" s="388"/>
      <c r="Q44" s="389"/>
      <c r="R44" s="390"/>
      <c r="S44" s="377"/>
    </row>
    <row r="45" spans="15:19" ht="12.75">
      <c r="O45" s="377"/>
      <c r="P45" s="377"/>
      <c r="Q45" s="377"/>
      <c r="R45" s="377"/>
      <c r="S45" s="377"/>
    </row>
    <row r="46" spans="15:19" ht="12.75">
      <c r="O46" s="377"/>
      <c r="P46" s="377"/>
      <c r="Q46" s="377"/>
      <c r="R46" s="377"/>
      <c r="S46" s="377"/>
    </row>
  </sheetData>
  <sheetProtection/>
  <mergeCells count="33">
    <mergeCell ref="A1:F1"/>
    <mergeCell ref="A4:C4"/>
    <mergeCell ref="D7:D8"/>
    <mergeCell ref="D10:D11"/>
    <mergeCell ref="D13:D14"/>
    <mergeCell ref="B21:C21"/>
    <mergeCell ref="D21:E21"/>
    <mergeCell ref="F21:G21"/>
    <mergeCell ref="H22:I22"/>
    <mergeCell ref="H24:I24"/>
    <mergeCell ref="B23:C23"/>
    <mergeCell ref="D23:E23"/>
    <mergeCell ref="F23:G23"/>
    <mergeCell ref="H23:I23"/>
    <mergeCell ref="J21:K21"/>
    <mergeCell ref="J22:K22"/>
    <mergeCell ref="J23:K23"/>
    <mergeCell ref="J24:K24"/>
    <mergeCell ref="F25:G25"/>
    <mergeCell ref="H25:I25"/>
    <mergeCell ref="J25:K25"/>
    <mergeCell ref="F24:G24"/>
    <mergeCell ref="H21:I21"/>
    <mergeCell ref="F22:G22"/>
    <mergeCell ref="B25:C25"/>
    <mergeCell ref="D25:E25"/>
    <mergeCell ref="D16:D17"/>
    <mergeCell ref="E37:F37"/>
    <mergeCell ref="B24:C24"/>
    <mergeCell ref="E38:F38"/>
    <mergeCell ref="D24:E24"/>
    <mergeCell ref="B22:C22"/>
    <mergeCell ref="D22:E22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2009-02-01T13:13:23Z</cp:lastPrinted>
  <dcterms:created xsi:type="dcterms:W3CDTF">1998-01-18T23:10:02Z</dcterms:created>
  <dcterms:modified xsi:type="dcterms:W3CDTF">2022-12-11T07:35:23Z</dcterms:modified>
  <cp:category>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